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\Desktop\workboard\Verifying_File\"/>
    </mc:Choice>
  </mc:AlternateContent>
  <xr:revisionPtr revIDLastSave="0" documentId="13_ncr:1_{9168677A-B315-40F4-8E69-C135A234417F}" xr6:coauthVersionLast="47" xr6:coauthVersionMax="47" xr10:uidLastSave="{00000000-0000-0000-0000-000000000000}"/>
  <bookViews>
    <workbookView xWindow="28680" yWindow="-120" windowWidth="29040" windowHeight="15840" tabRatio="859" activeTab="3" xr2:uid="{00000000-000D-0000-FFFF-FFFF00000000}"/>
  </bookViews>
  <sheets>
    <sheet name="Quotation" sheetId="229" r:id="rId1"/>
    <sheet name="線材+包裝" sheetId="78" r:id="rId2"/>
    <sheet name="包裝支數" sheetId="222" r:id="rId3"/>
    <sheet name="成本表 " sheetId="68" r:id="rId4"/>
    <sheet name="DWBF02" sheetId="225" r:id="rId5"/>
    <sheet name="DWBF01" sheetId="226" r:id="rId6"/>
    <sheet name="SP-STKBF01" sheetId="228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'成本表 '!#REF!</definedName>
    <definedName name="aa">'[1]Allowed reject reasons'!$B$10:$B$10</definedName>
    <definedName name="ab">'[2]Allowed reject reasons'!$B$2:$B$7</definedName>
    <definedName name="ddd">'[3]Allowed reject reasons'!$B$10:$B$10</definedName>
    <definedName name="_xlnm.Print_Area" localSheetId="3">'成本表 '!$A$1:$BD$11</definedName>
    <definedName name="_xlnm.Print_Titles" localSheetId="3">'成本表 '!$1:$1</definedName>
    <definedName name="RangeBprme">'[4]Allowed reject reasons'!$B$18:$B$19</definedName>
    <definedName name="RangePeinh">'[4]Allowed reject reasons'!$B$13:$B$15</definedName>
    <definedName name="RangeRejectReasons">'[4]Allowed reject reasons'!$B$2:$B$7</definedName>
    <definedName name="RangeXfeld">'[4]Allowed reject reasons'!$B$10:$B$10</definedName>
    <definedName name="rfq">'[5]Allowed reject reasons'!$B$2:$B$7</definedName>
  </definedNames>
  <calcPr calcId="181029"/>
</workbook>
</file>

<file path=xl/calcChain.xml><?xml version="1.0" encoding="utf-8"?>
<calcChain xmlns="http://schemas.openxmlformats.org/spreadsheetml/2006/main">
  <c r="AG6" i="68" l="1"/>
  <c r="G6" i="68"/>
  <c r="D6" i="68"/>
  <c r="BC6" i="68" s="1"/>
  <c r="B6" i="68"/>
  <c r="AG7" i="68"/>
  <c r="G7" i="68"/>
  <c r="D7" i="68"/>
  <c r="BC7" i="68" s="1"/>
  <c r="B7" i="68"/>
  <c r="AG8" i="68"/>
  <c r="D8" i="68"/>
  <c r="P8" i="68" s="1"/>
  <c r="B8" i="68"/>
  <c r="AG5" i="68"/>
  <c r="D5" i="68"/>
  <c r="I6" i="68" l="1"/>
  <c r="M7" i="68"/>
  <c r="O7" i="68"/>
  <c r="P7" i="68"/>
  <c r="H8" i="68"/>
  <c r="U8" i="68"/>
  <c r="F8" i="68"/>
  <c r="M8" i="68"/>
  <c r="O8" i="68"/>
  <c r="Q8" i="68" s="1"/>
  <c r="R8" i="68" s="1"/>
  <c r="V8" i="68" s="1"/>
  <c r="Y8" i="68" s="1"/>
  <c r="AB8" i="68" s="1"/>
  <c r="I8" i="68"/>
  <c r="J8" i="68" s="1"/>
  <c r="AD8" i="68" s="1"/>
  <c r="BC8" i="68"/>
  <c r="J99" i="226"/>
  <c r="I99" i="226"/>
  <c r="H99" i="226"/>
  <c r="I98" i="226"/>
  <c r="J98" i="226" s="1"/>
  <c r="H98" i="226"/>
  <c r="I97" i="226"/>
  <c r="J97" i="226" s="1"/>
  <c r="H97" i="226"/>
  <c r="I96" i="226"/>
  <c r="J96" i="226" s="1"/>
  <c r="H96" i="226"/>
  <c r="J95" i="226"/>
  <c r="I95" i="226"/>
  <c r="H95" i="226"/>
  <c r="I94" i="226"/>
  <c r="J94" i="226" s="1"/>
  <c r="H94" i="226"/>
  <c r="I93" i="226"/>
  <c r="J93" i="226" s="1"/>
  <c r="H93" i="226"/>
  <c r="J92" i="226"/>
  <c r="I92" i="226"/>
  <c r="H92" i="226"/>
  <c r="J91" i="226"/>
  <c r="I91" i="226"/>
  <c r="H91" i="226"/>
  <c r="I90" i="226"/>
  <c r="J90" i="226" s="1"/>
  <c r="H90" i="226"/>
  <c r="I89" i="226"/>
  <c r="J89" i="226" s="1"/>
  <c r="H89" i="226"/>
  <c r="J88" i="226"/>
  <c r="I88" i="226"/>
  <c r="H88" i="226"/>
  <c r="J87" i="226"/>
  <c r="I87" i="226"/>
  <c r="H87" i="226"/>
  <c r="I86" i="226"/>
  <c r="J86" i="226" s="1"/>
  <c r="H86" i="226"/>
  <c r="I85" i="226"/>
  <c r="J85" i="226" s="1"/>
  <c r="H85" i="226"/>
  <c r="J84" i="226"/>
  <c r="I84" i="226"/>
  <c r="H84" i="226"/>
  <c r="J83" i="226"/>
  <c r="I83" i="226"/>
  <c r="H83" i="226"/>
  <c r="I82" i="226"/>
  <c r="J82" i="226" s="1"/>
  <c r="H82" i="226"/>
  <c r="I81" i="226"/>
  <c r="J81" i="226" s="1"/>
  <c r="H81" i="226"/>
  <c r="J80" i="226"/>
  <c r="I80" i="226"/>
  <c r="H80" i="226"/>
  <c r="J79" i="226"/>
  <c r="I79" i="226"/>
  <c r="H79" i="226"/>
  <c r="I78" i="226"/>
  <c r="J78" i="226" s="1"/>
  <c r="H78" i="226"/>
  <c r="I77" i="226"/>
  <c r="J77" i="226" s="1"/>
  <c r="H77" i="226"/>
  <c r="J76" i="226"/>
  <c r="I76" i="226"/>
  <c r="H76" i="226"/>
  <c r="J75" i="226"/>
  <c r="I75" i="226"/>
  <c r="H75" i="226"/>
  <c r="I74" i="226"/>
  <c r="J74" i="226" s="1"/>
  <c r="H74" i="226"/>
  <c r="I73" i="226"/>
  <c r="J73" i="226" s="1"/>
  <c r="H73" i="226"/>
  <c r="J72" i="226"/>
  <c r="I72" i="226"/>
  <c r="H72" i="226"/>
  <c r="J71" i="226"/>
  <c r="I71" i="226"/>
  <c r="H71" i="226"/>
  <c r="I70" i="226"/>
  <c r="J70" i="226" s="1"/>
  <c r="H70" i="226"/>
  <c r="I69" i="226"/>
  <c r="J69" i="226" s="1"/>
  <c r="H69" i="226"/>
  <c r="J68" i="226"/>
  <c r="I68" i="226"/>
  <c r="H68" i="226"/>
  <c r="J67" i="226"/>
  <c r="I67" i="226"/>
  <c r="H67" i="226"/>
  <c r="I66" i="226"/>
  <c r="J66" i="226" s="1"/>
  <c r="H66" i="226"/>
  <c r="I65" i="226"/>
  <c r="J65" i="226" s="1"/>
  <c r="H65" i="226"/>
  <c r="J64" i="226"/>
  <c r="I64" i="226"/>
  <c r="H64" i="226"/>
  <c r="J63" i="226"/>
  <c r="I63" i="226"/>
  <c r="H63" i="226"/>
  <c r="I62" i="226"/>
  <c r="J62" i="226" s="1"/>
  <c r="H62" i="226"/>
  <c r="I61" i="226"/>
  <c r="J61" i="226" s="1"/>
  <c r="H61" i="226"/>
  <c r="J60" i="226"/>
  <c r="I60" i="226"/>
  <c r="H60" i="226"/>
  <c r="J59" i="226"/>
  <c r="I59" i="226"/>
  <c r="H59" i="226"/>
  <c r="I58" i="226"/>
  <c r="J58" i="226" s="1"/>
  <c r="H58" i="226"/>
  <c r="I57" i="226"/>
  <c r="J57" i="226" s="1"/>
  <c r="H57" i="226"/>
  <c r="J56" i="226"/>
  <c r="I56" i="226"/>
  <c r="H56" i="226"/>
  <c r="J55" i="226"/>
  <c r="I55" i="226"/>
  <c r="H55" i="226"/>
  <c r="I54" i="226"/>
  <c r="J54" i="226" s="1"/>
  <c r="H54" i="226"/>
  <c r="I53" i="226"/>
  <c r="J53" i="226" s="1"/>
  <c r="H53" i="226"/>
  <c r="J52" i="226"/>
  <c r="I52" i="226"/>
  <c r="H52" i="226"/>
  <c r="J51" i="226"/>
  <c r="I51" i="226"/>
  <c r="H51" i="226"/>
  <c r="I50" i="226"/>
  <c r="J50" i="226" s="1"/>
  <c r="H50" i="226"/>
  <c r="I49" i="226"/>
  <c r="J49" i="226" s="1"/>
  <c r="H49" i="226"/>
  <c r="J48" i="226"/>
  <c r="I48" i="226"/>
  <c r="H48" i="226"/>
  <c r="J47" i="226"/>
  <c r="I47" i="226"/>
  <c r="H47" i="226"/>
  <c r="I46" i="226"/>
  <c r="J46" i="226" s="1"/>
  <c r="H46" i="226"/>
  <c r="I45" i="226"/>
  <c r="J45" i="226" s="1"/>
  <c r="H45" i="226"/>
  <c r="J44" i="226"/>
  <c r="I44" i="226"/>
  <c r="H44" i="226"/>
  <c r="J43" i="226"/>
  <c r="I43" i="226"/>
  <c r="H43" i="226"/>
  <c r="I42" i="226"/>
  <c r="J42" i="226" s="1"/>
  <c r="H42" i="226"/>
  <c r="I41" i="226"/>
  <c r="J41" i="226" s="1"/>
  <c r="H41" i="226"/>
  <c r="I40" i="226"/>
  <c r="J40" i="226" s="1"/>
  <c r="H40" i="226"/>
  <c r="J39" i="226"/>
  <c r="I39" i="226"/>
  <c r="H39" i="226"/>
  <c r="I38" i="226"/>
  <c r="J38" i="226" s="1"/>
  <c r="H38" i="226"/>
  <c r="I37" i="226"/>
  <c r="J37" i="226" s="1"/>
  <c r="H37" i="226"/>
  <c r="J36" i="226"/>
  <c r="I36" i="226"/>
  <c r="H36" i="226"/>
  <c r="J35" i="226"/>
  <c r="I35" i="226"/>
  <c r="H35" i="226"/>
  <c r="I34" i="226"/>
  <c r="J34" i="226" s="1"/>
  <c r="H34" i="226"/>
  <c r="I33" i="226"/>
  <c r="J33" i="226" s="1"/>
  <c r="H33" i="226"/>
  <c r="I32" i="226"/>
  <c r="J32" i="226" s="1"/>
  <c r="H32" i="226"/>
  <c r="J31" i="226"/>
  <c r="I31" i="226"/>
  <c r="H31" i="226"/>
  <c r="I30" i="226"/>
  <c r="J30" i="226" s="1"/>
  <c r="H30" i="226"/>
  <c r="I29" i="226"/>
  <c r="J29" i="226" s="1"/>
  <c r="H29" i="226"/>
  <c r="I28" i="226"/>
  <c r="J28" i="226" s="1"/>
  <c r="H28" i="226"/>
  <c r="J27" i="226"/>
  <c r="I27" i="226"/>
  <c r="H27" i="226"/>
  <c r="I26" i="226"/>
  <c r="J26" i="226" s="1"/>
  <c r="H26" i="226"/>
  <c r="I25" i="226"/>
  <c r="J25" i="226" s="1"/>
  <c r="H25" i="226"/>
  <c r="I24" i="226"/>
  <c r="J24" i="226" s="1"/>
  <c r="H24" i="226"/>
  <c r="J23" i="226"/>
  <c r="I23" i="226"/>
  <c r="H23" i="226"/>
  <c r="I22" i="226"/>
  <c r="J22" i="226" s="1"/>
  <c r="H22" i="226"/>
  <c r="I21" i="226"/>
  <c r="J21" i="226" s="1"/>
  <c r="H21" i="226"/>
  <c r="J20" i="226"/>
  <c r="I20" i="226"/>
  <c r="H20" i="226"/>
  <c r="J19" i="226"/>
  <c r="I19" i="226"/>
  <c r="H19" i="226"/>
  <c r="I18" i="226"/>
  <c r="J18" i="226" s="1"/>
  <c r="H18" i="226"/>
  <c r="I17" i="226"/>
  <c r="J17" i="226" s="1"/>
  <c r="H17" i="226"/>
  <c r="I16" i="226"/>
  <c r="J16" i="226" s="1"/>
  <c r="H16" i="226"/>
  <c r="J15" i="226"/>
  <c r="I15" i="226"/>
  <c r="H15" i="226"/>
  <c r="I14" i="226"/>
  <c r="J14" i="226" s="1"/>
  <c r="H14" i="226"/>
  <c r="I13" i="226"/>
  <c r="J13" i="226" s="1"/>
  <c r="H13" i="226"/>
  <c r="J12" i="226"/>
  <c r="I12" i="226"/>
  <c r="H12" i="226"/>
  <c r="H90" i="225"/>
  <c r="H89" i="225"/>
  <c r="H88" i="225"/>
  <c r="H87" i="225"/>
  <c r="H86" i="225"/>
  <c r="H85" i="225"/>
  <c r="H84" i="225"/>
  <c r="H83" i="225"/>
  <c r="H82" i="225"/>
  <c r="H81" i="225"/>
  <c r="H80" i="225"/>
  <c r="H79" i="225"/>
  <c r="H78" i="225"/>
  <c r="H77" i="225"/>
  <c r="H76" i="225"/>
  <c r="H75" i="225"/>
  <c r="H74" i="225"/>
  <c r="H73" i="225"/>
  <c r="H72" i="225"/>
  <c r="H71" i="225"/>
  <c r="H70" i="225"/>
  <c r="H69" i="225"/>
  <c r="H68" i="225"/>
  <c r="H67" i="225"/>
  <c r="H66" i="225"/>
  <c r="H65" i="225"/>
  <c r="H64" i="225"/>
  <c r="H63" i="225"/>
  <c r="H62" i="225"/>
  <c r="H61" i="225"/>
  <c r="H60" i="225"/>
  <c r="H59" i="225"/>
  <c r="H58" i="225"/>
  <c r="H57" i="225"/>
  <c r="H56" i="225"/>
  <c r="H55" i="225"/>
  <c r="H54" i="225"/>
  <c r="H53" i="225"/>
  <c r="H52" i="225"/>
  <c r="H51" i="225"/>
  <c r="H50" i="225"/>
  <c r="H49" i="225"/>
  <c r="H48" i="225"/>
  <c r="H47" i="225"/>
  <c r="H46" i="225"/>
  <c r="H45" i="225"/>
  <c r="H44" i="225"/>
  <c r="H43" i="225"/>
  <c r="H42" i="225"/>
  <c r="H41" i="225"/>
  <c r="H40" i="225"/>
  <c r="H39" i="225"/>
  <c r="H38" i="225"/>
  <c r="H37" i="225"/>
  <c r="H36" i="225"/>
  <c r="H35" i="225"/>
  <c r="H34" i="225"/>
  <c r="H33" i="225"/>
  <c r="H32" i="225"/>
  <c r="H31" i="225"/>
  <c r="H30" i="225"/>
  <c r="H29" i="225"/>
  <c r="H28" i="225"/>
  <c r="H27" i="225"/>
  <c r="H26" i="225"/>
  <c r="H25" i="225"/>
  <c r="H24" i="225"/>
  <c r="H23" i="225"/>
  <c r="H22" i="225"/>
  <c r="H21" i="225"/>
  <c r="H20" i="225"/>
  <c r="H19" i="225"/>
  <c r="H18" i="225"/>
  <c r="H17" i="225"/>
  <c r="H16" i="225"/>
  <c r="H15" i="225"/>
  <c r="H14" i="225"/>
  <c r="H13" i="225"/>
  <c r="H12" i="225"/>
  <c r="H11" i="225"/>
  <c r="H10" i="225"/>
  <c r="H9" i="225"/>
  <c r="H8" i="225"/>
  <c r="H7" i="225"/>
  <c r="H6" i="225"/>
  <c r="H5" i="225"/>
  <c r="U6" i="68" l="1"/>
  <c r="F6" i="68"/>
  <c r="J6" i="68"/>
  <c r="AD6" i="68" s="1"/>
  <c r="Q6" i="68"/>
  <c r="R6" i="68" s="1"/>
  <c r="V6" i="68" s="1"/>
  <c r="Y6" i="68" s="1"/>
  <c r="AB6" i="68" s="1"/>
  <c r="AE6" i="68" s="1"/>
  <c r="AH6" i="68" s="1"/>
  <c r="AK6" i="68" s="1"/>
  <c r="AL6" i="68" s="1"/>
  <c r="AO6" i="68" s="1"/>
  <c r="AQ6" i="68" s="1"/>
  <c r="AS6" i="68" s="1"/>
  <c r="H6" i="68"/>
  <c r="J7" i="68"/>
  <c r="AD7" i="68" s="1"/>
  <c r="U7" i="68"/>
  <c r="F7" i="68"/>
  <c r="Q7" i="68"/>
  <c r="R7" i="68" s="1"/>
  <c r="H7" i="68"/>
  <c r="U5" i="68"/>
  <c r="J5" i="68"/>
  <c r="AD5" i="68" s="1"/>
  <c r="F5" i="68"/>
  <c r="AE8" i="68"/>
  <c r="AH8" i="68" s="1"/>
  <c r="AK8" i="68" s="1"/>
  <c r="AL8" i="68" s="1"/>
  <c r="AO8" i="68" s="1"/>
  <c r="AQ8" i="68" s="1"/>
  <c r="AS8" i="68" s="1"/>
  <c r="Q5" i="68"/>
  <c r="R5" i="68" s="1"/>
  <c r="H5" i="68"/>
  <c r="G9" i="68"/>
  <c r="D9" i="68"/>
  <c r="B9" i="68"/>
  <c r="V7" i="68" l="1"/>
  <c r="Y7" i="68" s="1"/>
  <c r="AB7" i="68" s="1"/>
  <c r="AE7" i="68" s="1"/>
  <c r="AH7" i="68" s="1"/>
  <c r="AK7" i="68" s="1"/>
  <c r="AL7" i="68" s="1"/>
  <c r="AO7" i="68" s="1"/>
  <c r="AQ7" i="68" s="1"/>
  <c r="AS7" i="68" s="1"/>
  <c r="BD7" i="68" s="1"/>
  <c r="BD6" i="68"/>
  <c r="AV6" i="68"/>
  <c r="AX6" i="68" s="1"/>
  <c r="AZ6" i="68"/>
  <c r="BB6" i="68" s="1"/>
  <c r="V5" i="68"/>
  <c r="Y5" i="68" s="1"/>
  <c r="AB5" i="68" s="1"/>
  <c r="AE5" i="68" s="1"/>
  <c r="AH5" i="68" s="1"/>
  <c r="AK5" i="68" s="1"/>
  <c r="AL5" i="68" s="1"/>
  <c r="AO5" i="68" s="1"/>
  <c r="AQ5" i="68" s="1"/>
  <c r="AS5" i="68" s="1"/>
  <c r="AV5" i="68" s="1"/>
  <c r="AX5" i="68" s="1"/>
  <c r="AV8" i="68"/>
  <c r="AX8" i="68" s="1"/>
  <c r="AZ8" i="68"/>
  <c r="BB8" i="68" s="1"/>
  <c r="BD8" i="68"/>
  <c r="I9" i="68"/>
  <c r="BC9" i="68"/>
  <c r="P9" i="68"/>
  <c r="F9" i="68" s="1"/>
  <c r="O9" i="68"/>
  <c r="M9" i="68"/>
  <c r="AV7" i="68" l="1"/>
  <c r="AX7" i="68" s="1"/>
  <c r="AZ7" i="68"/>
  <c r="BB7" i="68" s="1"/>
  <c r="AZ5" i="68"/>
  <c r="BB5" i="68" s="1"/>
  <c r="BD5" i="68"/>
  <c r="AG9" i="68"/>
  <c r="Q9" i="68" l="1"/>
  <c r="H9" i="68"/>
  <c r="U9" i="68"/>
  <c r="J9" i="68" l="1"/>
  <c r="AD9" i="68" s="1"/>
  <c r="E9" i="78" l="1"/>
  <c r="E8" i="78"/>
  <c r="E7" i="78"/>
  <c r="R9" i="68" l="1"/>
  <c r="V9" i="68" s="1"/>
  <c r="Y9" i="68" s="1"/>
  <c r="AB9" i="68" s="1"/>
  <c r="AE9" i="68" s="1"/>
  <c r="AH9" i="68" s="1"/>
  <c r="AK9" i="68" s="1"/>
  <c r="AL9" i="68" s="1"/>
  <c r="AO9" i="68" s="1"/>
  <c r="AQ9" i="68" s="1"/>
  <c r="AS9" i="68" s="1"/>
  <c r="AZ9" i="68" s="1"/>
  <c r="E4" i="78"/>
  <c r="E5" i="78"/>
  <c r="E6" i="78"/>
  <c r="BD9" i="68" l="1"/>
  <c r="BB9" i="68"/>
  <c r="AV9" i="68"/>
  <c r="AX9" i="68" s="1"/>
  <c r="B16" i="78"/>
  <c r="B17" i="78"/>
  <c r="B18" i="78"/>
  <c r="E3" i="78" l="1"/>
</calcChain>
</file>

<file path=xl/sharedStrings.xml><?xml version="1.0" encoding="utf-8"?>
<sst xmlns="http://schemas.openxmlformats.org/spreadsheetml/2006/main" count="1193" uniqueCount="424">
  <si>
    <t>~</t>
  </si>
  <si>
    <t>FOB</t>
  </si>
  <si>
    <r>
      <rPr>
        <sz val="16"/>
        <rFont val="Arial"/>
        <family val="2"/>
      </rPr>
      <t>線徑</t>
    </r>
  </si>
  <si>
    <r>
      <rPr>
        <sz val="16"/>
        <rFont val="Arial"/>
        <family val="2"/>
      </rPr>
      <t>加價</t>
    </r>
  </si>
  <si>
    <r>
      <rPr>
        <sz val="16"/>
        <rFont val="Arial"/>
        <family val="2"/>
      </rPr>
      <t>線材</t>
    </r>
  </si>
  <si>
    <t>原料價格：</t>
    <phoneticPr fontId="26" type="noConversion"/>
  </si>
  <si>
    <t>3.5x25</t>
  </si>
  <si>
    <t>歐元匯率：</t>
    <phoneticPr fontId="26" type="noConversion"/>
  </si>
  <si>
    <t>備註</t>
    <phoneticPr fontId="32" type="noConversion"/>
  </si>
  <si>
    <t>↓</t>
    <phoneticPr fontId="32" type="noConversion"/>
  </si>
  <si>
    <t>↑</t>
    <phoneticPr fontId="32" type="noConversion"/>
  </si>
  <si>
    <t>新增</t>
    <phoneticPr fontId="32" type="noConversion"/>
  </si>
  <si>
    <t>元/M</t>
    <phoneticPr fontId="10" type="noConversion"/>
  </si>
  <si>
    <t>3.5x35</t>
  </si>
  <si>
    <t>調整</t>
    <phoneticPr fontId="32" type="noConversion"/>
  </si>
  <si>
    <t>FOB：</t>
    <phoneticPr fontId="26" type="noConversion"/>
  </si>
  <si>
    <t>付款利息：</t>
    <phoneticPr fontId="26" type="noConversion"/>
  </si>
  <si>
    <t>利潤率：</t>
    <phoneticPr fontId="26" type="noConversion"/>
  </si>
  <si>
    <t>管銷：</t>
    <phoneticPr fontId="26" type="noConversion"/>
  </si>
  <si>
    <t>線徑</t>
    <phoneticPr fontId="10" type="noConversion"/>
  </si>
  <si>
    <t>3.5x50</t>
  </si>
  <si>
    <t>盒型</t>
  </si>
  <si>
    <t>3.5x32</t>
  </si>
  <si>
    <t>3.5x45</t>
  </si>
  <si>
    <t>牙長</t>
    <phoneticPr fontId="32" type="noConversion"/>
  </si>
  <si>
    <t>圖號</t>
    <phoneticPr fontId="10" type="noConversion"/>
  </si>
  <si>
    <t>尺寸</t>
  </si>
  <si>
    <t>盒價
(+BIT)</t>
    <phoneticPr fontId="10" type="noConversion"/>
  </si>
  <si>
    <t>回饋金</t>
    <phoneticPr fontId="10" type="noConversion"/>
  </si>
  <si>
    <t>客戶代號</t>
    <phoneticPr fontId="10" type="noConversion"/>
  </si>
  <si>
    <r>
      <rPr>
        <b/>
        <sz val="36"/>
        <rFont val="新細明體"/>
        <family val="1"/>
        <charset val="136"/>
      </rPr>
      <t>主管：</t>
    </r>
    <phoneticPr fontId="13" type="noConversion"/>
  </si>
  <si>
    <r>
      <rPr>
        <b/>
        <sz val="36"/>
        <rFont val="新細明體"/>
        <family val="1"/>
        <charset val="136"/>
      </rPr>
      <t>稽核：</t>
    </r>
    <phoneticPr fontId="13" type="noConversion"/>
  </si>
  <si>
    <r>
      <rPr>
        <b/>
        <sz val="36"/>
        <rFont val="新細明體"/>
        <family val="1"/>
        <charset val="136"/>
      </rPr>
      <t>承辦：</t>
    </r>
    <phoneticPr fontId="13" type="noConversion"/>
  </si>
  <si>
    <t>螺絲成本表</t>
    <phoneticPr fontId="10" type="noConversion"/>
  </si>
  <si>
    <t>匯率</t>
    <phoneticPr fontId="10" type="noConversion"/>
  </si>
  <si>
    <r>
      <rPr>
        <sz val="16"/>
        <rFont val="新細明體"/>
        <family val="1"/>
        <charset val="136"/>
      </rPr>
      <t>數量</t>
    </r>
    <r>
      <rPr>
        <sz val="16"/>
        <rFont val="Calibri"/>
        <family val="2"/>
      </rPr>
      <t>(M)</t>
    </r>
    <phoneticPr fontId="13" type="noConversion"/>
  </si>
  <si>
    <r>
      <rPr>
        <sz val="16"/>
        <rFont val="新細明體"/>
        <family val="1"/>
        <charset val="136"/>
      </rPr>
      <t>重量</t>
    </r>
    <r>
      <rPr>
        <sz val="16"/>
        <rFont val="Calibri"/>
        <family val="2"/>
      </rPr>
      <t>(KG)</t>
    </r>
    <phoneticPr fontId="13" type="noConversion"/>
  </si>
  <si>
    <r>
      <t>M/</t>
    </r>
    <r>
      <rPr>
        <sz val="16"/>
        <rFont val="新細明體"/>
        <family val="1"/>
        <charset val="136"/>
      </rPr>
      <t>盒</t>
    </r>
    <phoneticPr fontId="10" type="noConversion"/>
  </si>
  <si>
    <r>
      <t>KG/</t>
    </r>
    <r>
      <rPr>
        <sz val="16"/>
        <rFont val="新細明體"/>
        <family val="1"/>
        <charset val="136"/>
      </rPr>
      <t>盒</t>
    </r>
  </si>
  <si>
    <r>
      <rPr>
        <sz val="16"/>
        <rFont val="新細明體"/>
        <family val="1"/>
        <charset val="136"/>
      </rPr>
      <t>線徑</t>
    </r>
  </si>
  <si>
    <t>加工價
(元/M)</t>
    <phoneticPr fontId="10" type="noConversion"/>
  </si>
  <si>
    <r>
      <rPr>
        <sz val="16"/>
        <rFont val="新細明體"/>
        <family val="1"/>
        <charset val="136"/>
      </rPr>
      <t xml:space="preserve">線材
</t>
    </r>
    <r>
      <rPr>
        <sz val="16"/>
        <rFont val="Calibri"/>
        <family val="2"/>
      </rPr>
      <t>(</t>
    </r>
    <r>
      <rPr>
        <sz val="16"/>
        <rFont val="新細明體"/>
        <family val="1"/>
        <charset val="136"/>
      </rPr>
      <t>元</t>
    </r>
    <r>
      <rPr>
        <sz val="16"/>
        <rFont val="Calibri"/>
        <family val="2"/>
      </rPr>
      <t>/KG)</t>
    </r>
    <phoneticPr fontId="10" type="noConversion"/>
  </si>
  <si>
    <t>加工價
(單重/M)</t>
    <phoneticPr fontId="10" type="noConversion"/>
  </si>
  <si>
    <t>加工價
(元/KG)</t>
    <phoneticPr fontId="10" type="noConversion"/>
  </si>
  <si>
    <t>割溝/割尾
(損耗)</t>
    <phoneticPr fontId="10" type="noConversion"/>
  </si>
  <si>
    <t>割溝/割尾
(元/M)</t>
    <phoneticPr fontId="10" type="noConversion"/>
  </si>
  <si>
    <t>割溝/割尾
(元/kg)</t>
    <phoneticPr fontId="10" type="noConversion"/>
  </si>
  <si>
    <t>熱處理
(損耗)</t>
    <phoneticPr fontId="10" type="noConversion"/>
  </si>
  <si>
    <t>熱處理
(元/KG)</t>
    <phoneticPr fontId="10" type="noConversion"/>
  </si>
  <si>
    <r>
      <rPr>
        <sz val="16"/>
        <rFont val="細明體"/>
        <family val="3"/>
        <charset val="136"/>
      </rPr>
      <t xml:space="preserve">表面處理
</t>
    </r>
    <r>
      <rPr>
        <sz val="16"/>
        <rFont val="Calibri"/>
        <family val="2"/>
      </rPr>
      <t>(</t>
    </r>
    <r>
      <rPr>
        <sz val="16"/>
        <rFont val="細明體"/>
        <family val="3"/>
        <charset val="136"/>
      </rPr>
      <t>元</t>
    </r>
    <r>
      <rPr>
        <sz val="16"/>
        <rFont val="Calibri"/>
        <family val="2"/>
      </rPr>
      <t>/kg)</t>
    </r>
    <phoneticPr fontId="10" type="noConversion"/>
  </si>
  <si>
    <t>包裝費用
(損耗)</t>
    <phoneticPr fontId="10" type="noConversion"/>
  </si>
  <si>
    <t>包裝費用
(元/kg)</t>
    <phoneticPr fontId="10" type="noConversion"/>
  </si>
  <si>
    <t>合計
(元/KG)</t>
    <phoneticPr fontId="10" type="noConversion"/>
  </si>
  <si>
    <t>滾篩
(損耗)</t>
    <phoneticPr fontId="10" type="noConversion"/>
  </si>
  <si>
    <t>滾篩
(元/kg)</t>
    <phoneticPr fontId="10" type="noConversion"/>
  </si>
  <si>
    <t>光篩
(損耗)</t>
    <phoneticPr fontId="10" type="noConversion"/>
  </si>
  <si>
    <t>光篩
(元/M)</t>
    <phoneticPr fontId="10" type="noConversion"/>
  </si>
  <si>
    <r>
      <rPr>
        <sz val="14"/>
        <rFont val="新細明體"/>
        <family val="1"/>
        <charset val="136"/>
      </rPr>
      <t>加工價小計
元</t>
    </r>
    <r>
      <rPr>
        <sz val="14"/>
        <rFont val="Calibri"/>
        <family val="2"/>
      </rPr>
      <t>/kg</t>
    </r>
    <phoneticPr fontId="10" type="noConversion"/>
  </si>
  <si>
    <t>滾篩合計
(元/kg)</t>
    <phoneticPr fontId="10" type="noConversion"/>
  </si>
  <si>
    <r>
      <rPr>
        <sz val="14"/>
        <rFont val="細明體"/>
        <family val="3"/>
        <charset val="136"/>
      </rPr>
      <t xml:space="preserve">光篩合計
</t>
    </r>
    <r>
      <rPr>
        <sz val="14"/>
        <rFont val="Calibri"/>
        <family val="2"/>
      </rPr>
      <t>(</t>
    </r>
    <r>
      <rPr>
        <sz val="14"/>
        <rFont val="細明體"/>
        <family val="3"/>
        <charset val="136"/>
      </rPr>
      <t>元</t>
    </r>
    <r>
      <rPr>
        <sz val="14"/>
        <rFont val="Calibri"/>
        <family val="2"/>
      </rPr>
      <t>/M)</t>
    </r>
    <phoneticPr fontId="10" type="noConversion"/>
  </si>
  <si>
    <t>孔穴
牙長</t>
    <phoneticPr fontId="10" type="noConversion"/>
  </si>
  <si>
    <t>管銷
費用</t>
    <phoneticPr fontId="13" type="noConversion"/>
  </si>
  <si>
    <r>
      <rPr>
        <sz val="14"/>
        <rFont val="細明體"/>
        <family val="3"/>
        <charset val="136"/>
      </rPr>
      <t>串華司</t>
    </r>
    <r>
      <rPr>
        <sz val="14"/>
        <rFont val="Calibri"/>
        <family val="1"/>
        <charset val="136"/>
      </rPr>
      <t>/</t>
    </r>
    <r>
      <rPr>
        <sz val="14"/>
        <rFont val="細明體"/>
        <family val="3"/>
        <charset val="136"/>
      </rPr>
      <t>鏈帶
頭噴</t>
    </r>
    <r>
      <rPr>
        <sz val="14"/>
        <rFont val="Calibri"/>
        <family val="1"/>
        <charset val="136"/>
      </rPr>
      <t>(</t>
    </r>
    <r>
      <rPr>
        <sz val="14"/>
        <rFont val="細明體"/>
        <family val="3"/>
        <charset val="136"/>
      </rPr>
      <t>損耗</t>
    </r>
    <r>
      <rPr>
        <sz val="14"/>
        <rFont val="Calibri"/>
        <family val="1"/>
        <charset val="136"/>
      </rPr>
      <t>)</t>
    </r>
    <phoneticPr fontId="10" type="noConversion"/>
  </si>
  <si>
    <r>
      <rPr>
        <sz val="14"/>
        <rFont val="細明體"/>
        <family val="3"/>
        <charset val="136"/>
      </rPr>
      <t>串華司</t>
    </r>
    <r>
      <rPr>
        <sz val="14"/>
        <rFont val="Calibri"/>
        <family val="1"/>
        <charset val="136"/>
      </rPr>
      <t>/</t>
    </r>
    <r>
      <rPr>
        <sz val="14"/>
        <rFont val="細明體"/>
        <family val="3"/>
        <charset val="136"/>
      </rPr>
      <t>鏈帶
頭噴</t>
    </r>
    <r>
      <rPr>
        <sz val="14"/>
        <rFont val="Calibri"/>
        <family val="1"/>
        <charset val="136"/>
      </rPr>
      <t>(</t>
    </r>
    <r>
      <rPr>
        <sz val="14"/>
        <rFont val="細明體"/>
        <family val="3"/>
        <charset val="136"/>
      </rPr>
      <t>元</t>
    </r>
    <r>
      <rPr>
        <sz val="14"/>
        <rFont val="Calibri"/>
        <family val="1"/>
        <charset val="136"/>
      </rPr>
      <t>/M)</t>
    </r>
    <phoneticPr fontId="10" type="noConversion"/>
  </si>
  <si>
    <r>
      <rPr>
        <sz val="14"/>
        <rFont val="新細明體"/>
        <family val="1"/>
        <charset val="136"/>
      </rPr>
      <t>利息合計
元</t>
    </r>
    <r>
      <rPr>
        <sz val="14"/>
        <rFont val="Calibri"/>
        <family val="2"/>
      </rPr>
      <t>/M</t>
    </r>
    <phoneticPr fontId="10" type="noConversion"/>
  </si>
  <si>
    <r>
      <rPr>
        <sz val="14"/>
        <rFont val="新細明體"/>
        <family val="1"/>
        <charset val="136"/>
      </rPr>
      <t>利潤合計</t>
    </r>
    <r>
      <rPr>
        <sz val="14"/>
        <rFont val="Calibri"/>
        <family val="2"/>
      </rPr>
      <t xml:space="preserve">
</t>
    </r>
    <r>
      <rPr>
        <sz val="14"/>
        <rFont val="新細明體"/>
        <family val="1"/>
        <charset val="136"/>
      </rPr>
      <t>元</t>
    </r>
    <r>
      <rPr>
        <sz val="14"/>
        <rFont val="Calibri"/>
        <family val="2"/>
      </rPr>
      <t>/M</t>
    </r>
    <phoneticPr fontId="10" type="noConversion"/>
  </si>
  <si>
    <t>報價合計
(元/M)</t>
    <phoneticPr fontId="10" type="noConversion"/>
  </si>
  <si>
    <r>
      <rPr>
        <sz val="14"/>
        <rFont val="細明體"/>
        <family val="3"/>
        <charset val="136"/>
      </rPr>
      <t>割溝</t>
    </r>
    <r>
      <rPr>
        <sz val="14"/>
        <rFont val="Calibri"/>
        <family val="2"/>
      </rPr>
      <t>/</t>
    </r>
    <r>
      <rPr>
        <sz val="14"/>
        <rFont val="細明體"/>
        <family val="3"/>
        <charset val="136"/>
      </rPr>
      <t>割尾
小計</t>
    </r>
    <r>
      <rPr>
        <sz val="14"/>
        <rFont val="Calibri"/>
        <family val="2"/>
      </rPr>
      <t>(</t>
    </r>
    <r>
      <rPr>
        <sz val="14"/>
        <rFont val="細明體"/>
        <family val="3"/>
        <charset val="136"/>
      </rPr>
      <t>元</t>
    </r>
    <r>
      <rPr>
        <sz val="14"/>
        <rFont val="Calibri"/>
        <family val="2"/>
      </rPr>
      <t>/kg)</t>
    </r>
    <phoneticPr fontId="10" type="noConversion"/>
  </si>
  <si>
    <r>
      <rPr>
        <sz val="14"/>
        <rFont val="新細明體"/>
        <family val="1"/>
        <charset val="136"/>
      </rPr>
      <t>熱處理
小計</t>
    </r>
    <r>
      <rPr>
        <sz val="14"/>
        <rFont val="Calibri"/>
        <family val="2"/>
      </rPr>
      <t>(</t>
    </r>
    <r>
      <rPr>
        <sz val="14"/>
        <rFont val="新細明體"/>
        <family val="1"/>
        <charset val="136"/>
      </rPr>
      <t>元</t>
    </r>
    <r>
      <rPr>
        <sz val="14"/>
        <rFont val="Calibri"/>
        <family val="2"/>
      </rPr>
      <t>/kg)</t>
    </r>
    <phoneticPr fontId="10" type="noConversion"/>
  </si>
  <si>
    <r>
      <rPr>
        <sz val="14"/>
        <rFont val="新細明體"/>
        <family val="1"/>
        <charset val="136"/>
      </rPr>
      <t>表面處理
小計</t>
    </r>
    <r>
      <rPr>
        <sz val="14"/>
        <rFont val="Calibri"/>
        <family val="2"/>
      </rPr>
      <t>(</t>
    </r>
    <r>
      <rPr>
        <sz val="14"/>
        <rFont val="新細明體"/>
        <family val="1"/>
        <charset val="136"/>
      </rPr>
      <t>元</t>
    </r>
    <r>
      <rPr>
        <sz val="14"/>
        <rFont val="Calibri"/>
        <family val="2"/>
      </rPr>
      <t>/kg)</t>
    </r>
    <phoneticPr fontId="10" type="noConversion"/>
  </si>
  <si>
    <t>包裝費用
小計(元/kg)</t>
    <phoneticPr fontId="10" type="noConversion"/>
  </si>
  <si>
    <t>滾篩合計
(元/M)</t>
    <phoneticPr fontId="10" type="noConversion"/>
  </si>
  <si>
    <t>利潤</t>
    <phoneticPr fontId="10" type="noConversion"/>
  </si>
  <si>
    <t>利息</t>
    <phoneticPr fontId="32" type="noConversion"/>
  </si>
  <si>
    <t>串華司/鏈帶
頭噴
小計(元/M)</t>
    <phoneticPr fontId="10" type="noConversion"/>
  </si>
  <si>
    <t>承辦：</t>
    <phoneticPr fontId="13" type="noConversion"/>
  </si>
  <si>
    <t>客戶代號：C03400</t>
    <phoneticPr fontId="10" type="noConversion"/>
  </si>
  <si>
    <t>RFQ：</t>
    <phoneticPr fontId="10" type="noConversion"/>
  </si>
  <si>
    <t>FECHA GESTION</t>
  </si>
  <si>
    <t>FECHA EMBARQUE MINIMA</t>
  </si>
  <si>
    <t>FECHA EMBARQUE MÁXIMA</t>
  </si>
  <si>
    <t>TOTAL GROSS WEIGHT</t>
  </si>
  <si>
    <t>OK</t>
  </si>
  <si>
    <t>GOODS: FOB</t>
  </si>
  <si>
    <t>PACKING: IN BULK</t>
  </si>
  <si>
    <t>CODE</t>
  </si>
  <si>
    <t>SIZE</t>
  </si>
  <si>
    <t>SABC MOVs</t>
  </si>
  <si>
    <t>SABC EUR</t>
  </si>
  <si>
    <t>QUANTITY PCS</t>
  </si>
  <si>
    <t>WEIGHT KGS / UD</t>
  </si>
  <si>
    <t>GROSS WEIGHT</t>
  </si>
  <si>
    <t>B</t>
  </si>
  <si>
    <t>C</t>
  </si>
  <si>
    <t>A</t>
  </si>
  <si>
    <t>C034客戶使用</t>
    <phoneticPr fontId="10" type="noConversion"/>
  </si>
  <si>
    <t>bulk</t>
    <phoneticPr fontId="10" type="noConversion"/>
  </si>
  <si>
    <r>
      <t xml:space="preserve">USD/M
</t>
    </r>
    <r>
      <rPr>
        <b/>
        <sz val="16"/>
        <color rgb="FFFF0000"/>
        <rFont val="Calibri"/>
        <family val="2"/>
      </rPr>
      <t>(</t>
    </r>
    <r>
      <rPr>
        <b/>
        <sz val="16"/>
        <color rgb="FFFF0000"/>
        <rFont val="細明體"/>
        <family val="3"/>
        <charset val="136"/>
      </rPr>
      <t>報價</t>
    </r>
    <r>
      <rPr>
        <b/>
        <sz val="16"/>
        <color rgb="FFFF0000"/>
        <rFont val="Calibri"/>
        <family val="2"/>
      </rPr>
      <t>)</t>
    </r>
    <phoneticPr fontId="10" type="noConversion"/>
  </si>
  <si>
    <t>3.9x25</t>
  </si>
  <si>
    <t>4.8x80</t>
  </si>
  <si>
    <t>4.8x120</t>
  </si>
  <si>
    <t>3.9x19</t>
  </si>
  <si>
    <t>4.2x45</t>
  </si>
  <si>
    <t>4.8x90</t>
  </si>
  <si>
    <t>4.8x100</t>
  </si>
  <si>
    <t>3.5x35</t>
    <phoneticPr fontId="32" type="noConversion"/>
  </si>
  <si>
    <t>3.5x55</t>
    <phoneticPr fontId="10" type="noConversion"/>
  </si>
  <si>
    <t>3.9x40</t>
  </si>
  <si>
    <t>3.9x45</t>
  </si>
  <si>
    <t>3.9x50</t>
  </si>
  <si>
    <t>3.9x55</t>
  </si>
  <si>
    <t>4.2x55</t>
  </si>
  <si>
    <t>4.8x80</t>
    <phoneticPr fontId="32" type="noConversion"/>
  </si>
  <si>
    <t>4.8x90</t>
    <phoneticPr fontId="32" type="noConversion"/>
  </si>
  <si>
    <t>3.9x35</t>
    <phoneticPr fontId="10" type="noConversion"/>
  </si>
  <si>
    <t>4.8x110</t>
  </si>
  <si>
    <t>-</t>
    <phoneticPr fontId="10" type="noConversion"/>
  </si>
  <si>
    <t>英制尺寸</t>
    <phoneticPr fontId="32" type="noConversion"/>
  </si>
  <si>
    <t>公制尺寸</t>
    <phoneticPr fontId="32" type="noConversion"/>
  </si>
  <si>
    <t>6x3/4</t>
    <phoneticPr fontId="32" type="noConversion"/>
  </si>
  <si>
    <t>6x1-1/8</t>
    <phoneticPr fontId="32" type="noConversion"/>
  </si>
  <si>
    <t>6x1-1/4</t>
    <phoneticPr fontId="32" type="noConversion"/>
  </si>
  <si>
    <t>6x1-1/2</t>
    <phoneticPr fontId="32" type="noConversion"/>
  </si>
  <si>
    <t>6x1-5/8</t>
    <phoneticPr fontId="32" type="noConversion"/>
  </si>
  <si>
    <t>3.5x41</t>
  </si>
  <si>
    <t>6x1-3/4</t>
    <phoneticPr fontId="32" type="noConversion"/>
  </si>
  <si>
    <t>6x2</t>
    <phoneticPr fontId="10" type="noConversion"/>
  </si>
  <si>
    <t>6x2-1/4</t>
    <phoneticPr fontId="32" type="noConversion"/>
  </si>
  <si>
    <t>3.5x55</t>
    <phoneticPr fontId="32" type="noConversion"/>
  </si>
  <si>
    <t>3.9x35</t>
  </si>
  <si>
    <t>8x2-1/2</t>
  </si>
  <si>
    <t>8x3</t>
  </si>
  <si>
    <t>英制尺寸</t>
    <phoneticPr fontId="10" type="noConversion"/>
  </si>
  <si>
    <t>報價單重</t>
    <phoneticPr fontId="10" type="noConversion"/>
  </si>
  <si>
    <t>3.5x16</t>
    <phoneticPr fontId="32" type="noConversion"/>
  </si>
  <si>
    <t>3.5x20</t>
    <phoneticPr fontId="32" type="noConversion"/>
  </si>
  <si>
    <t>6x1</t>
    <phoneticPr fontId="10" type="noConversion"/>
  </si>
  <si>
    <t>3.5x25</t>
    <phoneticPr fontId="10" type="noConversion"/>
  </si>
  <si>
    <t>6x1-1/8</t>
    <phoneticPr fontId="10" type="noConversion"/>
  </si>
  <si>
    <t>3.5x29</t>
    <phoneticPr fontId="10" type="noConversion"/>
  </si>
  <si>
    <t>3.5x30</t>
    <phoneticPr fontId="10" type="noConversion"/>
  </si>
  <si>
    <t>6x1-1/4</t>
    <phoneticPr fontId="10" type="noConversion"/>
  </si>
  <si>
    <t>3.5x32</t>
    <phoneticPr fontId="10" type="noConversion"/>
  </si>
  <si>
    <t>3.5x35</t>
    <phoneticPr fontId="10" type="noConversion"/>
  </si>
  <si>
    <t>3.5x40</t>
    <phoneticPr fontId="10" type="noConversion"/>
  </si>
  <si>
    <t>6x1-5/8</t>
    <phoneticPr fontId="10" type="noConversion"/>
  </si>
  <si>
    <t>3.5x42</t>
    <phoneticPr fontId="10" type="noConversion"/>
  </si>
  <si>
    <t>3.5x45</t>
    <phoneticPr fontId="10" type="noConversion"/>
  </si>
  <si>
    <t>6x1-7/8</t>
    <phoneticPr fontId="10" type="noConversion"/>
  </si>
  <si>
    <t>3.5x47</t>
    <phoneticPr fontId="10" type="noConversion"/>
  </si>
  <si>
    <t>3.5x50</t>
    <phoneticPr fontId="10" type="noConversion"/>
  </si>
  <si>
    <t>6x2-1/4</t>
    <phoneticPr fontId="10" type="noConversion"/>
  </si>
  <si>
    <t>3.5x57</t>
    <phoneticPr fontId="10" type="noConversion"/>
  </si>
  <si>
    <t>3.5x70</t>
    <phoneticPr fontId="10" type="noConversion"/>
  </si>
  <si>
    <t>3.5x100</t>
    <phoneticPr fontId="32" type="noConversion"/>
  </si>
  <si>
    <t>16000元</t>
    <phoneticPr fontId="32" type="noConversion"/>
  </si>
  <si>
    <t>螺絲細長不易生產,容易彎曲</t>
    <phoneticPr fontId="32" type="noConversion"/>
  </si>
  <si>
    <t>7x1/2</t>
  </si>
  <si>
    <t>7x5/8</t>
  </si>
  <si>
    <t>7x3/4</t>
    <phoneticPr fontId="10" type="noConversion"/>
  </si>
  <si>
    <t>3.9x16</t>
    <phoneticPr fontId="10" type="noConversion"/>
  </si>
  <si>
    <t>7x1</t>
    <phoneticPr fontId="10" type="noConversion"/>
  </si>
  <si>
    <t>3.9x25</t>
    <phoneticPr fontId="10" type="noConversion"/>
  </si>
  <si>
    <t>7x1-1/8</t>
    <phoneticPr fontId="32" type="noConversion"/>
  </si>
  <si>
    <t>7x1-1/4</t>
  </si>
  <si>
    <t>3.9x32</t>
    <phoneticPr fontId="32" type="noConversion"/>
  </si>
  <si>
    <t>7x1-1/2</t>
    <phoneticPr fontId="32" type="noConversion"/>
  </si>
  <si>
    <t>3.9x38</t>
    <phoneticPr fontId="10" type="noConversion"/>
  </si>
  <si>
    <t>7x1-5/8</t>
  </si>
  <si>
    <t>7x1-3/4</t>
  </si>
  <si>
    <t>7x1-7/8</t>
  </si>
  <si>
    <t>7x2</t>
  </si>
  <si>
    <t>3.9x55</t>
    <phoneticPr fontId="32" type="noConversion"/>
  </si>
  <si>
    <t>7x2-1/4</t>
    <phoneticPr fontId="32" type="noConversion"/>
  </si>
  <si>
    <t>7x2-1/2</t>
  </si>
  <si>
    <t>7x3</t>
  </si>
  <si>
    <t>8x1/2</t>
  </si>
  <si>
    <t>調整線徑</t>
    <phoneticPr fontId="32" type="noConversion"/>
  </si>
  <si>
    <t>8x5/8</t>
    <phoneticPr fontId="32" type="noConversion"/>
  </si>
  <si>
    <t>8x3/4</t>
    <phoneticPr fontId="32" type="noConversion"/>
  </si>
  <si>
    <t>8x1</t>
  </si>
  <si>
    <t>8x1-1/8</t>
  </si>
  <si>
    <t>8x1-1/4</t>
  </si>
  <si>
    <t>4.2x35</t>
    <phoneticPr fontId="32" type="noConversion"/>
  </si>
  <si>
    <t>8x1-1/2</t>
  </si>
  <si>
    <t>8x1-5/8</t>
  </si>
  <si>
    <t>8x1-7/8</t>
  </si>
  <si>
    <t>8x2</t>
  </si>
  <si>
    <t>8x2-1/4</t>
    <phoneticPr fontId="32" type="noConversion"/>
  </si>
  <si>
    <t>8x2-3/8</t>
  </si>
  <si>
    <t>4.2x65</t>
    <phoneticPr fontId="32" type="noConversion"/>
  </si>
  <si>
    <t>8x2-5/8</t>
  </si>
  <si>
    <t>4.2x75</t>
    <phoneticPr fontId="32" type="noConversion"/>
  </si>
  <si>
    <t>10x3-1/2</t>
    <phoneticPr fontId="10" type="noConversion"/>
  </si>
  <si>
    <t>10x4</t>
    <phoneticPr fontId="10" type="noConversion"/>
  </si>
  <si>
    <t>10x4-1/2</t>
    <phoneticPr fontId="10" type="noConversion"/>
  </si>
  <si>
    <t>10x5</t>
    <phoneticPr fontId="10" type="noConversion"/>
  </si>
  <si>
    <t>10x5-1/2</t>
    <phoneticPr fontId="10" type="noConversion"/>
  </si>
  <si>
    <t>10x6</t>
    <phoneticPr fontId="10" type="noConversion"/>
  </si>
  <si>
    <t>DRYWALL SCREW, PHILLIPS RECESS, SHARP POINT, HARDENED.</t>
  </si>
  <si>
    <t>1x20 = 21 Tns</t>
  </si>
  <si>
    <t>BUGLE HEAD, NORMAL THREAD (TYPE S).</t>
  </si>
  <si>
    <t>BLACK PHOSPHATED</t>
  </si>
  <si>
    <t>PL35019G</t>
  </si>
  <si>
    <t>PL35055G</t>
  </si>
  <si>
    <t>PL39025G</t>
  </si>
  <si>
    <t>PL39035G</t>
  </si>
  <si>
    <t>PL39045G</t>
  </si>
  <si>
    <t>PL39055G</t>
  </si>
  <si>
    <t>PL42070G</t>
  </si>
  <si>
    <t>PL42080G</t>
  </si>
  <si>
    <t>PL48090G</t>
  </si>
  <si>
    <t>PL48100G</t>
  </si>
  <si>
    <t>PL48110G</t>
  </si>
  <si>
    <t>PL48120G</t>
  </si>
  <si>
    <t>PL48130G</t>
  </si>
  <si>
    <t>DRYWALL SELFDRILLING SCREW,BUGLE HEAD,PHILLIPS,</t>
  </si>
  <si>
    <t>DARK GREY PHOSPHATED, TWINFAST, HARDENED.</t>
  </si>
  <si>
    <t>QUANTITY</t>
  </si>
  <si>
    <t>WEIGHT</t>
  </si>
  <si>
    <t>IMPORTE</t>
  </si>
  <si>
    <t>60 9768</t>
  </si>
  <si>
    <t>ORDER</t>
  </si>
  <si>
    <t>PIECE</t>
  </si>
  <si>
    <t>YEAR</t>
  </si>
  <si>
    <t>TOTAL</t>
  </si>
  <si>
    <t>PLTR3525G</t>
  </si>
  <si>
    <t>PLTR3535G</t>
  </si>
  <si>
    <t>PLTR3545G</t>
  </si>
  <si>
    <t>DRYWALL SCREW, BUGLE HEAD, PHILLIPS RECCESS,</t>
  </si>
  <si>
    <t>DARK GREY PHOSPHATED, COARSE THREAD.</t>
  </si>
  <si>
    <t>60 9755</t>
  </si>
  <si>
    <t>PLRA3925G</t>
  </si>
  <si>
    <t>PLRA3935G</t>
  </si>
  <si>
    <t>PLRA3945G</t>
  </si>
  <si>
    <t>PLRA3955G</t>
  </si>
  <si>
    <t>60 9708</t>
  </si>
  <si>
    <t>PLDR4025G</t>
  </si>
  <si>
    <t>PLDR4035G</t>
  </si>
  <si>
    <t>PLDR4045G</t>
  </si>
  <si>
    <t>混合制尺寸</t>
    <phoneticPr fontId="32" type="noConversion"/>
  </si>
  <si>
    <t>線徑</t>
  </si>
  <si>
    <t>攻速要求價格</t>
    <phoneticPr fontId="32" type="noConversion"/>
  </si>
  <si>
    <t>攻速要求相關費用</t>
    <phoneticPr fontId="32" type="noConversion"/>
  </si>
  <si>
    <t>6x1/2</t>
  </si>
  <si>
    <t>3.5x13</t>
    <phoneticPr fontId="32" type="noConversion"/>
  </si>
  <si>
    <t>↑$</t>
    <phoneticPr fontId="32" type="noConversion"/>
  </si>
  <si>
    <t>6x5/8</t>
  </si>
  <si>
    <t>6x3/4</t>
  </si>
  <si>
    <t>3.5x19</t>
    <phoneticPr fontId="32" type="noConversion"/>
  </si>
  <si>
    <t>3.5x20</t>
  </si>
  <si>
    <t>6x1</t>
  </si>
  <si>
    <t>3.5x25</t>
    <phoneticPr fontId="32" type="noConversion"/>
  </si>
  <si>
    <t>3.5x30</t>
  </si>
  <si>
    <r>
      <t>6</t>
    </r>
    <r>
      <rPr>
        <sz val="12"/>
        <color theme="1"/>
        <rFont val="標楷體"/>
        <family val="4"/>
        <charset val="136"/>
      </rPr>
      <t>x1-3/8</t>
    </r>
    <phoneticPr fontId="32" type="noConversion"/>
  </si>
  <si>
    <r>
      <t>6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1-1/2</t>
    </r>
    <phoneticPr fontId="32" type="noConversion"/>
  </si>
  <si>
    <t>3.5x38</t>
    <phoneticPr fontId="32" type="noConversion"/>
  </si>
  <si>
    <t>3.5x42</t>
    <phoneticPr fontId="32" type="noConversion"/>
  </si>
  <si>
    <t>3.5x45</t>
    <phoneticPr fontId="32" type="noConversion"/>
  </si>
  <si>
    <t>6x1-7/8</t>
  </si>
  <si>
    <t>6x2</t>
  </si>
  <si>
    <t>3.5x51</t>
    <phoneticPr fontId="32" type="noConversion"/>
  </si>
  <si>
    <t>3.5x55</t>
  </si>
  <si>
    <t>6x2-1/4</t>
  </si>
  <si>
    <t>3.5x57</t>
  </si>
  <si>
    <t>6x2-3/8</t>
  </si>
  <si>
    <t>3.5x60</t>
  </si>
  <si>
    <t>6x2-1/2</t>
  </si>
  <si>
    <t>3.5x70</t>
    <phoneticPr fontId="32" type="noConversion"/>
  </si>
  <si>
    <t>6x3</t>
  </si>
  <si>
    <t>3.9x20</t>
  </si>
  <si>
    <t>3.9x30</t>
  </si>
  <si>
    <t>7x1-1/2</t>
  </si>
  <si>
    <t>3.9x38</t>
    <phoneticPr fontId="32" type="noConversion"/>
  </si>
  <si>
    <r>
      <t>3</t>
    </r>
    <r>
      <rPr>
        <sz val="12"/>
        <rFont val="標楷體"/>
        <family val="4"/>
        <charset val="136"/>
      </rPr>
      <t>.9x41</t>
    </r>
    <phoneticPr fontId="32" type="noConversion"/>
  </si>
  <si>
    <r>
      <t>3</t>
    </r>
    <r>
      <rPr>
        <sz val="12"/>
        <rFont val="標楷體"/>
        <family val="4"/>
        <charset val="136"/>
      </rPr>
      <t>.9x48</t>
    </r>
    <phoneticPr fontId="32" type="noConversion"/>
  </si>
  <si>
    <t>3.9x51</t>
    <phoneticPr fontId="32" type="noConversion"/>
  </si>
  <si>
    <t>7x2-1/4</t>
  </si>
  <si>
    <t>3.9x57</t>
  </si>
  <si>
    <t>3.9x58</t>
  </si>
  <si>
    <t>3.9x60</t>
  </si>
  <si>
    <t>3.9x64</t>
  </si>
  <si>
    <t>3.9x70</t>
  </si>
  <si>
    <t>8x3/4</t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</si>
  <si>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</t>
    </r>
    <phoneticPr fontId="32" type="noConversion"/>
  </si>
  <si>
    <t>8x30</t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</si>
  <si>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1-1/4</t>
    </r>
    <phoneticPr fontId="32" type="noConversion"/>
  </si>
  <si>
    <t>4.2x35</t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</si>
  <si>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1-1/2</t>
    </r>
    <phoneticPr fontId="32" type="noConversion"/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</si>
  <si>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1-5/8</t>
    </r>
    <phoneticPr fontId="32" type="noConversion"/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</si>
  <si>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2</t>
    </r>
    <phoneticPr fontId="32" type="noConversion"/>
  </si>
  <si>
    <t>4.2x65</t>
  </si>
  <si>
    <t>4.2x70</t>
  </si>
  <si>
    <t>45長的要付相關費用5000元</t>
    <phoneticPr fontId="32" type="noConversion"/>
  </si>
  <si>
    <t>4.2x80</t>
  </si>
  <si>
    <t>4.2x85</t>
  </si>
  <si>
    <t>4.2x90</t>
  </si>
  <si>
    <t>4.2x100</t>
  </si>
  <si>
    <t>8x4</t>
    <phoneticPr fontId="32" type="noConversion"/>
  </si>
  <si>
    <r>
      <t>10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1-1/2</t>
    </r>
    <phoneticPr fontId="32" type="noConversion"/>
  </si>
  <si>
    <t>10x3-1/2</t>
  </si>
  <si>
    <t>10x3-3/4</t>
  </si>
  <si>
    <t>4.8x95</t>
  </si>
  <si>
    <t>10x4</t>
  </si>
  <si>
    <t>10x4-1/2</t>
  </si>
  <si>
    <t>4.8x115</t>
  </si>
  <si>
    <t>10x5</t>
  </si>
  <si>
    <t>4.8x127</t>
  </si>
  <si>
    <t>調整名稱</t>
    <phoneticPr fontId="32" type="noConversion"/>
  </si>
  <si>
    <t>4.8x130</t>
  </si>
  <si>
    <t>4.8x135</t>
  </si>
  <si>
    <t>4.8x140</t>
  </si>
  <si>
    <t>4.8x150</t>
  </si>
  <si>
    <t>10x6</t>
  </si>
  <si>
    <t>4.8x160</t>
  </si>
  <si>
    <t>5.5x38</t>
    <phoneticPr fontId="32" type="noConversion"/>
  </si>
  <si>
    <t>5.5x60</t>
    <phoneticPr fontId="32" type="noConversion"/>
  </si>
  <si>
    <t>乾牆喇叭頭螺絲尖尾/鑽尾</t>
    <phoneticPr fontId="10" type="noConversion"/>
  </si>
  <si>
    <t>系統設定M數</t>
    <phoneticPr fontId="10" type="noConversion"/>
  </si>
  <si>
    <t>3.5x30</t>
    <phoneticPr fontId="32" type="noConversion"/>
  </si>
  <si>
    <t>3.5x32</t>
    <phoneticPr fontId="32" type="noConversion"/>
  </si>
  <si>
    <t>3.5x41</t>
    <phoneticPr fontId="32" type="noConversion"/>
  </si>
  <si>
    <t>3.9x25</t>
    <phoneticPr fontId="32" type="noConversion"/>
  </si>
  <si>
    <t>3.9x35</t>
    <phoneticPr fontId="32" type="noConversion"/>
  </si>
  <si>
    <t>3.9x45</t>
    <phoneticPr fontId="32" type="noConversion"/>
  </si>
  <si>
    <t>3.9x48</t>
    <phoneticPr fontId="32" type="noConversion"/>
  </si>
  <si>
    <t>4.2x70</t>
    <phoneticPr fontId="32" type="noConversion"/>
  </si>
  <si>
    <t>4.2x80</t>
    <phoneticPr fontId="32" type="noConversion"/>
  </si>
  <si>
    <t>4.8x110</t>
    <phoneticPr fontId="32" type="noConversion"/>
  </si>
  <si>
    <t>SP-DWBF02</t>
    <phoneticPr fontId="10" type="noConversion"/>
  </si>
  <si>
    <t>MOQ</t>
    <phoneticPr fontId="10" type="noConversion"/>
  </si>
  <si>
    <t>3.5x57</t>
    <phoneticPr fontId="32" type="noConversion"/>
  </si>
  <si>
    <t>6x2-3/8</t>
    <phoneticPr fontId="32" type="noConversion"/>
  </si>
  <si>
    <t>3.5x60</t>
    <phoneticPr fontId="32" type="noConversion"/>
  </si>
  <si>
    <t>6x2-1/2</t>
    <phoneticPr fontId="32" type="noConversion"/>
  </si>
  <si>
    <t>6x3</t>
    <phoneticPr fontId="32" type="noConversion"/>
  </si>
  <si>
    <t>7x17</t>
    <phoneticPr fontId="32" type="noConversion"/>
  </si>
  <si>
    <t>7x18</t>
    <phoneticPr fontId="32" type="noConversion"/>
  </si>
  <si>
    <t>3.9x60</t>
    <phoneticPr fontId="32" type="noConversion"/>
  </si>
  <si>
    <t>7x2-1/2</t>
    <phoneticPr fontId="32" type="noConversion"/>
  </si>
  <si>
    <t>3.9x64</t>
    <phoneticPr fontId="32" type="noConversion"/>
  </si>
  <si>
    <t>3.9x70</t>
    <phoneticPr fontId="32" type="noConversion"/>
  </si>
  <si>
    <t>8x17</t>
  </si>
  <si>
    <t>4.2x55</t>
    <phoneticPr fontId="32" type="noConversion"/>
  </si>
  <si>
    <t>4.2x85</t>
    <phoneticPr fontId="32" type="noConversion"/>
  </si>
  <si>
    <t>4.2x90</t>
    <phoneticPr fontId="32" type="noConversion"/>
  </si>
  <si>
    <t>9x3</t>
    <phoneticPr fontId="32" type="noConversion"/>
  </si>
  <si>
    <t>4.8x30</t>
    <phoneticPr fontId="32" type="noConversion"/>
  </si>
  <si>
    <t>4.8x35</t>
    <phoneticPr fontId="32" type="noConversion"/>
  </si>
  <si>
    <t>10x1-3/4</t>
    <phoneticPr fontId="32" type="noConversion"/>
  </si>
  <si>
    <t>10x2</t>
  </si>
  <si>
    <t>4.8x50</t>
    <phoneticPr fontId="10" type="noConversion"/>
  </si>
  <si>
    <t>10x3</t>
    <phoneticPr fontId="32" type="noConversion"/>
  </si>
  <si>
    <t>10x3-1/2</t>
    <phoneticPr fontId="32" type="noConversion"/>
  </si>
  <si>
    <t>10x3-3/4</t>
    <phoneticPr fontId="32" type="noConversion"/>
  </si>
  <si>
    <t>4.8x95</t>
    <phoneticPr fontId="32" type="noConversion"/>
  </si>
  <si>
    <t>10x4</t>
    <phoneticPr fontId="32" type="noConversion"/>
  </si>
  <si>
    <t>10x4-1/2</t>
    <phoneticPr fontId="32" type="noConversion"/>
  </si>
  <si>
    <t>10x5</t>
    <phoneticPr fontId="32" type="noConversion"/>
  </si>
  <si>
    <t>4.8x127</t>
    <phoneticPr fontId="32" type="noConversion"/>
  </si>
  <si>
    <t>10x6</t>
    <phoneticPr fontId="32" type="noConversion"/>
  </si>
  <si>
    <t>差異</t>
    <phoneticPr fontId="10" type="noConversion"/>
  </si>
  <si>
    <t>利潤</t>
    <phoneticPr fontId="10" type="noConversion"/>
  </si>
  <si>
    <t>相關
費用</t>
    <phoneticPr fontId="10" type="noConversion"/>
  </si>
  <si>
    <t>表面處理
(損耗)</t>
    <phoneticPr fontId="10" type="noConversion"/>
  </si>
  <si>
    <t>包材
降價</t>
    <phoneticPr fontId="10" type="noConversion"/>
  </si>
  <si>
    <t>報價日:202400613</t>
    <phoneticPr fontId="10" type="noConversion"/>
  </si>
  <si>
    <t>有效日期:20240620</t>
    <phoneticPr fontId="10" type="noConversion"/>
  </si>
  <si>
    <t>稽核人: Wesley</t>
    <phoneticPr fontId="10" type="noConversion"/>
  </si>
  <si>
    <t>4.8 x100</t>
  </si>
  <si>
    <t>4.8 x110</t>
  </si>
  <si>
    <t>4.8 x120</t>
  </si>
  <si>
    <t>4.8 x130</t>
  </si>
  <si>
    <t>3.5x19</t>
  </si>
  <si>
    <t>4.0x25</t>
  </si>
  <si>
    <t>4.0x35</t>
  </si>
  <si>
    <t>4.0x45</t>
  </si>
  <si>
    <r>
      <t>品名：</t>
    </r>
    <r>
      <rPr>
        <b/>
        <sz val="24"/>
        <color theme="1" tint="4.9989318521683403E-2"/>
        <rFont val="細明體"/>
        <family val="3"/>
        <charset val="136"/>
      </rPr>
      <t>乾牆螺絲 喇叭 十字 細牙 熱處理 黑磷/牛皮無印刷大包裝(20~max.25KG/箱)每板限重max.750kg (M4.8無攻速要求,其他均有攻速要求)</t>
    </r>
    <phoneticPr fontId="13" type="noConversion"/>
  </si>
  <si>
    <r>
      <t xml:space="preserve">鑽尾螺絲喇叭頭2號十字孔B牙2號尾 </t>
    </r>
    <r>
      <rPr>
        <sz val="12"/>
        <color rgb="FFFF0000"/>
        <rFont val="標楷體"/>
        <family val="4"/>
        <charset val="136"/>
      </rPr>
      <t>圖號:SP-STKBF01</t>
    </r>
    <phoneticPr fontId="32" type="noConversion"/>
  </si>
  <si>
    <r>
      <t>鑽尾螺絲喇叭2號十字B牙，2.3號尾</t>
    </r>
    <r>
      <rPr>
        <sz val="12"/>
        <color theme="4" tint="-0.249977111117893"/>
        <rFont val="標楷體"/>
        <family val="4"/>
        <charset val="136"/>
      </rPr>
      <t>"DZ"</t>
    </r>
    <r>
      <rPr>
        <sz val="12"/>
        <rFont val="標楷體"/>
        <family val="4"/>
        <charset val="136"/>
      </rPr>
      <t xml:space="preserve"> </t>
    </r>
    <r>
      <rPr>
        <sz val="12"/>
        <color indexed="10"/>
        <rFont val="標楷體"/>
        <family val="4"/>
        <charset val="136"/>
      </rPr>
      <t>圖號:D099TK003  變異碼:0140</t>
    </r>
    <phoneticPr fontId="10" type="noConversion"/>
  </si>
  <si>
    <r>
      <t>鑽尾螺絲喇叭2號十字B牙，2.3號尾</t>
    </r>
    <r>
      <rPr>
        <sz val="12"/>
        <color theme="4" tint="-0.249977111117893"/>
        <rFont val="標楷體"/>
        <family val="4"/>
        <charset val="136"/>
      </rPr>
      <t xml:space="preserve">"SP" </t>
    </r>
    <r>
      <rPr>
        <sz val="12"/>
        <color indexed="10"/>
        <rFont val="標楷體"/>
        <family val="4"/>
        <charset val="136"/>
      </rPr>
      <t>圖號:D012TK002  變異碼:0140</t>
    </r>
    <phoneticPr fontId="10" type="noConversion"/>
  </si>
  <si>
    <r>
      <t>鑽尾螺絲喇叭2號十字B牙，2.3號尾</t>
    </r>
    <r>
      <rPr>
        <sz val="12"/>
        <color theme="4" tint="-0.249977111117893"/>
        <rFont val="標楷體"/>
        <family val="4"/>
        <charset val="136"/>
      </rPr>
      <t xml:space="preserve">"RN" </t>
    </r>
    <r>
      <rPr>
        <sz val="12"/>
        <color indexed="10"/>
        <rFont val="標楷體"/>
        <family val="4"/>
        <charset val="136"/>
      </rPr>
      <t>圖號:C019TK004  變異碼:0140</t>
    </r>
    <phoneticPr fontId="10" type="noConversion"/>
  </si>
  <si>
    <t>頭記加價</t>
    <phoneticPr fontId="32" type="noConversion"/>
  </si>
  <si>
    <t>模具費</t>
    <phoneticPr fontId="32" type="noConversion"/>
  </si>
  <si>
    <t>牙版費</t>
    <phoneticPr fontId="32" type="noConversion"/>
  </si>
  <si>
    <t>+1</t>
    <phoneticPr fontId="32" type="noConversion"/>
  </si>
  <si>
    <t>相關費用12000</t>
    <phoneticPr fontId="32" type="noConversion"/>
  </si>
  <si>
    <r>
      <t xml:space="preserve">乾牆螺絲喇叭頭2號十字雙牙單出細牙     </t>
    </r>
    <r>
      <rPr>
        <sz val="12"/>
        <color rgb="FFFF0000"/>
        <rFont val="標楷體"/>
        <family val="4"/>
        <charset val="136"/>
      </rPr>
      <t>圖號:SP-DWBF02</t>
    </r>
    <phoneticPr fontId="32" type="noConversion"/>
  </si>
  <si>
    <r>
      <t>乾牆螺絲喇叭頭2號十字雙牙單出細牙(</t>
    </r>
    <r>
      <rPr>
        <b/>
        <sz val="12"/>
        <color rgb="FF0070C0"/>
        <rFont val="標楷體"/>
        <family val="4"/>
        <charset val="136"/>
      </rPr>
      <t>頭標DZ</t>
    </r>
    <r>
      <rPr>
        <sz val="12"/>
        <color theme="1"/>
        <rFont val="標楷體"/>
        <family val="4"/>
        <charset val="136"/>
      </rPr>
      <t xml:space="preserve">) </t>
    </r>
    <r>
      <rPr>
        <sz val="12"/>
        <color rgb="FFFF0000"/>
        <rFont val="標楷體"/>
        <family val="4"/>
        <charset val="136"/>
      </rPr>
      <t>圖號:D099DW005</t>
    </r>
    <phoneticPr fontId="32" type="noConversion"/>
  </si>
  <si>
    <r>
      <t>乾牆螺絲喇叭頭2號十字雙牙單出細牙(</t>
    </r>
    <r>
      <rPr>
        <b/>
        <sz val="12"/>
        <color rgb="FF0070C0"/>
        <rFont val="標楷體"/>
        <family val="4"/>
        <charset val="136"/>
      </rPr>
      <t>頭標SP</t>
    </r>
    <r>
      <rPr>
        <sz val="12"/>
        <color theme="1"/>
        <rFont val="標楷體"/>
        <family val="4"/>
        <charset val="136"/>
      </rPr>
      <t xml:space="preserve">) </t>
    </r>
    <r>
      <rPr>
        <sz val="12"/>
        <color rgb="FFFF0000"/>
        <rFont val="標楷體"/>
        <family val="4"/>
        <charset val="136"/>
      </rPr>
      <t>圖號:D012DW013</t>
    </r>
    <phoneticPr fontId="32" type="noConversion"/>
  </si>
  <si>
    <t>十字孔價格</t>
    <phoneticPr fontId="10" type="noConversion"/>
  </si>
  <si>
    <t>十字
+頭標</t>
    <phoneticPr fontId="32" type="noConversion"/>
  </si>
  <si>
    <r>
      <t>3次內下足1000</t>
    </r>
    <r>
      <rPr>
        <sz val="12"/>
        <rFont val="標楷體"/>
        <family val="4"/>
        <charset val="136"/>
      </rPr>
      <t>M</t>
    </r>
    <phoneticPr fontId="32" type="noConversion"/>
  </si>
  <si>
    <t>62長另外付牙板費用5500元</t>
    <phoneticPr fontId="32" type="noConversion"/>
  </si>
  <si>
    <r>
      <t xml:space="preserve">乾牆螺絲喇叭頭2號十字粗牙尖尾     </t>
    </r>
    <r>
      <rPr>
        <sz val="12"/>
        <color rgb="FFFF0000"/>
        <rFont val="標楷體"/>
        <family val="4"/>
        <charset val="136"/>
      </rPr>
      <t>圖號:SP-DWBF01.SP-DWBF14.SP-DWBF17 變異碼:0112</t>
    </r>
    <phoneticPr fontId="32" type="noConversion"/>
  </si>
  <si>
    <r>
      <t xml:space="preserve">乾牆螺絲喇叭頭2號十字粗牙T17割尾     </t>
    </r>
    <r>
      <rPr>
        <sz val="12"/>
        <color rgb="FFFF0000"/>
        <rFont val="標楷體"/>
        <family val="4"/>
        <charset val="136"/>
      </rPr>
      <t>圖號:SP-DWBF13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</si>
  <si>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(頭標DZ)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圖號:D099DW007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</si>
  <si>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(頭標SP)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圖號:D012DW012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</si>
  <si>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(頭標SP)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圖號:D012DW003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</si>
  <si>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(頭標SP)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圖號:D012DW009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</si>
  <si>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 xml:space="preserve">粗牙尖尾     </t>
    </r>
    <r>
      <rPr>
        <sz val="12"/>
        <color rgb="FFFF0000"/>
        <rFont val="標楷體"/>
        <family val="4"/>
        <charset val="136"/>
      </rPr>
      <t>圖號:SP-DWBF07</t>
    </r>
    <r>
      <rPr>
        <b/>
        <sz val="12"/>
        <color rgb="FFFF0000"/>
        <rFont val="標楷體"/>
        <family val="4"/>
        <charset val="136"/>
      </rPr>
      <t>(#7~#10).</t>
    </r>
    <r>
      <rPr>
        <sz val="12"/>
        <color rgb="FFFF0000"/>
        <rFont val="標楷體"/>
        <family val="4"/>
        <charset val="136"/>
      </rPr>
      <t>SP-DWBF08 變異碼:0123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</si>
  <si>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>粗牙尖尾(</t>
    </r>
    <r>
      <rPr>
        <b/>
        <sz val="12"/>
        <color rgb="FF0070C0"/>
        <rFont val="標楷體"/>
        <family val="4"/>
        <charset val="136"/>
      </rPr>
      <t>頭標DZ</t>
    </r>
    <r>
      <rPr>
        <sz val="12"/>
        <color theme="1"/>
        <rFont val="標楷體"/>
        <family val="4"/>
        <charset val="136"/>
      </rPr>
      <t xml:space="preserve">)     </t>
    </r>
    <r>
      <rPr>
        <sz val="12"/>
        <color rgb="FFFF0000"/>
        <rFont val="標楷體"/>
        <family val="4"/>
        <charset val="136"/>
      </rPr>
      <t>圖號:D099DW003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</si>
  <si>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>粗牙尖尾(</t>
    </r>
    <r>
      <rPr>
        <b/>
        <sz val="12"/>
        <color rgb="FF0070C0"/>
        <rFont val="標楷體"/>
        <family val="4"/>
        <charset val="136"/>
      </rPr>
      <t>頭標SP</t>
    </r>
    <r>
      <rPr>
        <sz val="12"/>
        <color theme="1"/>
        <rFont val="標楷體"/>
        <family val="4"/>
        <charset val="136"/>
      </rPr>
      <t xml:space="preserve">)     </t>
    </r>
    <r>
      <rPr>
        <sz val="12"/>
        <color rgb="FFFF0000"/>
        <rFont val="標楷體"/>
        <family val="4"/>
        <charset val="136"/>
      </rPr>
      <t>圖號:D012DW004</t>
    </r>
    <r>
      <rPr>
        <b/>
        <sz val="12"/>
        <color rgb="FFFF0000"/>
        <rFont val="標楷體"/>
        <family val="4"/>
        <charset val="136"/>
      </rPr>
      <t>(#7~#10)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</si>
  <si>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>粗牙尖尾(</t>
    </r>
    <r>
      <rPr>
        <b/>
        <sz val="12"/>
        <color rgb="FF0070C0"/>
        <rFont val="標楷體"/>
        <family val="4"/>
        <charset val="136"/>
      </rPr>
      <t>頭標SP</t>
    </r>
    <r>
      <rPr>
        <sz val="12"/>
        <color theme="1"/>
        <rFont val="標楷體"/>
        <family val="4"/>
        <charset val="136"/>
      </rPr>
      <t xml:space="preserve">)     </t>
    </r>
    <r>
      <rPr>
        <sz val="12"/>
        <color rgb="FFFF0000"/>
        <rFont val="標楷體"/>
        <family val="4"/>
        <charset val="136"/>
      </rPr>
      <t>圖號:D012DW007 變異碼:0123</t>
    </r>
    <phoneticPr fontId="32" type="noConversion"/>
  </si>
  <si>
    <t>十字孔</t>
    <phoneticPr fontId="10" type="noConversion"/>
  </si>
  <si>
    <r>
      <rPr>
        <b/>
        <sz val="12"/>
        <rFont val="標楷體"/>
        <family val="4"/>
        <charset val="136"/>
      </rPr>
      <t>十字孔</t>
    </r>
    <r>
      <rPr>
        <b/>
        <sz val="12"/>
        <color theme="3" tint="0.39997558519241921"/>
        <rFont val="標楷體"/>
        <family val="4"/>
        <charset val="136"/>
      </rPr>
      <t xml:space="preserve">
+頭標</t>
    </r>
    <phoneticPr fontId="10" type="noConversion"/>
  </si>
  <si>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rFont val="標楷體"/>
        <family val="4"/>
        <charset val="136"/>
      </rPr>
      <t>價格</t>
    </r>
    <phoneticPr fontId="10" type="noConversion"/>
  </si>
  <si>
    <t>四角孔
+頭標</t>
    <phoneticPr fontId="10" type="noConversion"/>
  </si>
  <si>
    <t>單重</t>
    <phoneticPr fontId="10" type="noConversion"/>
  </si>
  <si>
    <t>3.9x41</t>
    <phoneticPr fontId="32" type="noConversion"/>
  </si>
  <si>
    <t>3.9x57</t>
    <phoneticPr fontId="32" type="noConversion"/>
  </si>
  <si>
    <t>8x1</t>
    <phoneticPr fontId="32" type="noConversion"/>
  </si>
  <si>
    <t>8x1-1/4</t>
    <phoneticPr fontId="32" type="noConversion"/>
  </si>
  <si>
    <t>8x1-1/2</t>
    <phoneticPr fontId="32" type="noConversion"/>
  </si>
  <si>
    <t>8x1-5/8</t>
    <phoneticPr fontId="32" type="noConversion"/>
  </si>
  <si>
    <t>8x2</t>
    <phoneticPr fontId="32" type="noConversion"/>
  </si>
  <si>
    <t>8x2-1/2</t>
    <phoneticPr fontId="32" type="noConversion"/>
  </si>
  <si>
    <t>8x2-5/8</t>
    <phoneticPr fontId="32" type="noConversion"/>
  </si>
  <si>
    <t>8x3</t>
    <phoneticPr fontId="32" type="noConversion"/>
  </si>
  <si>
    <t>9x2-1/2</t>
    <phoneticPr fontId="32" type="noConversion"/>
  </si>
  <si>
    <t>10x1-1/2</t>
    <phoneticPr fontId="32" type="noConversion"/>
  </si>
  <si>
    <t>SP-DWBF19</t>
    <phoneticPr fontId="10" type="noConversion"/>
  </si>
  <si>
    <t>備註:夏季用電+0.3, 攻速要求相關費用攤提後+10%</t>
    <phoneticPr fontId="10" type="noConversion"/>
  </si>
  <si>
    <t>PL35060G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</si>
</sst>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76" formatCode="0.000_);[Red]\(0.000\)"/>
    <numFmt numFmtId="177" formatCode="0.0%"/>
    <numFmt numFmtId="178" formatCode="0.00_ "/>
    <numFmt numFmtId="179" formatCode="0.00_);[Red]\(0.00\)"/>
    <numFmt numFmtId="180" formatCode="0.000_ "/>
    <numFmt numFmtId="181" formatCode="#,##0.00_);[Red]\(#,##0.00\)"/>
    <numFmt numFmtId="182" formatCode="0.000"/>
    <numFmt numFmtId="183" formatCode="#,##0_);[Red]\(#,##0\)"/>
    <numFmt numFmtId="184" formatCode="#,##0.000_);[Red]\(#,##0.000\)"/>
    <numFmt numFmtId="185" formatCode="m&quot;月&quot;d&quot;日&quot;"/>
    <numFmt numFmtId="186" formatCode="#,##0.0_);[Red]\(#,##0.0\)"/>
    <numFmt numFmtId="187" formatCode="0_);[Red]\(0\)"/>
    <numFmt numFmtId="188" formatCode="0.0_);[Red]\(0.0\)"/>
    <numFmt numFmtId="189" formatCode="#,##0.0_ "/>
    <numFmt numFmtId="190" formatCode="_-* #,##0\ _€_-;\-* #,##0\ _€_-;_-* &quot;-&quot;??\ _€_-;_-@_-"/>
    <numFmt numFmtId="191" formatCode="0.0000000"/>
    <numFmt numFmtId="192" formatCode="0.000000"/>
    <numFmt numFmtId="193" formatCode="_-* #,##0_-;\-* #,##0_-;_-* &quot;-&quot;??_-;_-@_-"/>
    <numFmt numFmtId="194" formatCode="_-* #,##0.00\ _€_-;\-* #,##0.00\ _€_-;_-* &quot;-&quot;??\ _€_-;_-@_-"/>
  </numFmts>
  <fonts count="10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6"/>
      <name val="Calibri"/>
      <family val="2"/>
    </font>
    <font>
      <sz val="16"/>
      <name val="細明體"/>
      <family val="3"/>
      <charset val="136"/>
    </font>
    <font>
      <sz val="16"/>
      <name val="Arial"/>
      <family val="2"/>
    </font>
    <font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sz val="12"/>
      <color theme="1"/>
      <name val="Wuerth Book"/>
      <family val="2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6"/>
      <color rgb="FFFF0000"/>
      <name val="Calibri"/>
      <family val="2"/>
    </font>
    <font>
      <sz val="9"/>
      <name val="新細明體"/>
      <family val="1"/>
      <charset val="136"/>
      <scheme val="minor"/>
    </font>
    <font>
      <sz val="11"/>
      <color rgb="FF000000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72"/>
      <name val="Calibri"/>
      <family val="2"/>
    </font>
    <font>
      <sz val="16"/>
      <color theme="1"/>
      <name val="新細明體"/>
      <family val="1"/>
      <charset val="136"/>
      <scheme val="minor"/>
    </font>
    <font>
      <sz val="16"/>
      <color theme="1"/>
      <name val="Calibri"/>
      <family val="2"/>
    </font>
    <font>
      <sz val="72"/>
      <color theme="1" tint="4.9989318521683403E-2"/>
      <name val="Calibri"/>
      <family val="2"/>
    </font>
    <font>
      <sz val="36"/>
      <name val="新細明體"/>
      <family val="1"/>
      <charset val="136"/>
    </font>
    <font>
      <sz val="36"/>
      <name val="Calibri"/>
      <family val="2"/>
    </font>
    <font>
      <b/>
      <sz val="24"/>
      <color theme="1"/>
      <name val="細明體"/>
      <family val="3"/>
      <charset val="136"/>
    </font>
    <font>
      <b/>
      <sz val="24"/>
      <color theme="1" tint="4.9989318521683403E-2"/>
      <name val="細明體"/>
      <family val="3"/>
      <charset val="136"/>
    </font>
    <font>
      <sz val="24"/>
      <name val="Calibri"/>
      <family val="2"/>
    </font>
    <font>
      <sz val="24"/>
      <name val="Calibri"/>
      <family val="1"/>
      <charset val="136"/>
    </font>
    <font>
      <sz val="36"/>
      <color theme="1" tint="4.9989318521683403E-2"/>
      <name val="Calibri"/>
      <family val="2"/>
    </font>
    <font>
      <sz val="26"/>
      <name val="新細明體"/>
      <family val="1"/>
      <charset val="136"/>
    </font>
    <font>
      <b/>
      <sz val="36"/>
      <name val="Calibri"/>
      <family val="2"/>
    </font>
    <font>
      <sz val="36"/>
      <color theme="1"/>
      <name val="新細明體"/>
      <family val="1"/>
      <charset val="136"/>
      <scheme val="minor"/>
    </font>
    <font>
      <b/>
      <sz val="36"/>
      <name val="新細明體"/>
      <family val="1"/>
      <charset val="136"/>
    </font>
    <font>
      <b/>
      <sz val="30"/>
      <name val="新細明體"/>
      <family val="1"/>
      <charset val="136"/>
    </font>
    <font>
      <b/>
      <sz val="26"/>
      <name val="新細明體"/>
      <family val="1"/>
      <charset val="136"/>
    </font>
    <font>
      <sz val="14"/>
      <name val="Calibri"/>
      <family val="2"/>
    </font>
    <font>
      <sz val="18"/>
      <color theme="1" tint="4.9989318521683403E-2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sz val="18"/>
      <color theme="1"/>
      <name val="Calibri"/>
      <family val="2"/>
    </font>
    <font>
      <b/>
      <sz val="18"/>
      <color rgb="FFFF0000"/>
      <name val="Calibri"/>
      <family val="2"/>
    </font>
    <font>
      <sz val="18"/>
      <color indexed="8"/>
      <name val="Calibri"/>
      <family val="2"/>
    </font>
    <font>
      <sz val="16"/>
      <name val="新細明體"/>
      <family val="1"/>
      <charset val="136"/>
    </font>
    <font>
      <sz val="16"/>
      <color theme="1" tint="4.9989318521683403E-2"/>
      <name val="細明體"/>
      <family val="3"/>
      <charset val="136"/>
    </font>
    <font>
      <sz val="16"/>
      <name val="Calibri"/>
      <family val="1"/>
      <charset val="136"/>
    </font>
    <font>
      <b/>
      <sz val="16"/>
      <color rgb="FFFF0000"/>
      <name val="Calibri"/>
      <family val="2"/>
    </font>
    <font>
      <b/>
      <sz val="16"/>
      <color rgb="FFFF0000"/>
      <name val="細明體"/>
      <family val="3"/>
      <charset val="136"/>
    </font>
    <font>
      <sz val="14"/>
      <name val="Calibri"/>
      <family val="1"/>
      <charset val="136"/>
    </font>
    <font>
      <sz val="14"/>
      <name val="新細明體"/>
      <family val="1"/>
      <charset val="136"/>
    </font>
    <font>
      <sz val="14"/>
      <name val="Calibri"/>
      <family val="3"/>
      <charset val="136"/>
    </font>
    <font>
      <sz val="14"/>
      <name val="細明體"/>
      <family val="3"/>
      <charset val="136"/>
    </font>
    <font>
      <b/>
      <sz val="26"/>
      <color theme="1"/>
      <name val="Calibri"/>
      <family val="2"/>
    </font>
    <font>
      <sz val="16"/>
      <color theme="1" tint="4.9989318521683403E-2"/>
      <name val="Calibri"/>
      <family val="2"/>
    </font>
    <font>
      <sz val="8"/>
      <name val="Arial"/>
      <family val="2"/>
    </font>
    <font>
      <b/>
      <sz val="11"/>
      <color indexed="12"/>
      <name val="Arial"/>
      <family val="2"/>
    </font>
    <font>
      <b/>
      <sz val="8"/>
      <name val="Arial"/>
      <family val="2"/>
    </font>
    <font>
      <b/>
      <sz val="14"/>
      <color rgb="FFFFFF0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2"/>
      <color rgb="FFFF0000"/>
      <name val="新細明體"/>
      <family val="1"/>
      <charset val="136"/>
    </font>
    <font>
      <sz val="12"/>
      <color indexed="8"/>
      <name val="標楷體"/>
      <family val="4"/>
      <charset val="136"/>
    </font>
    <font>
      <sz val="22"/>
      <name val="Calibri"/>
      <family val="2"/>
    </font>
    <font>
      <b/>
      <sz val="22"/>
      <name val="Calibri"/>
      <family val="2"/>
    </font>
    <font>
      <sz val="22"/>
      <color theme="1"/>
      <name val="Calibri"/>
      <family val="2"/>
    </font>
    <font>
      <sz val="22"/>
      <color theme="1" tint="4.9989318521683403E-2"/>
      <name val="Calibri"/>
      <family val="2"/>
    </font>
    <font>
      <b/>
      <sz val="22"/>
      <color rgb="FFFF0000"/>
      <name val="Calibri"/>
      <family val="2"/>
    </font>
    <font>
      <sz val="22"/>
      <color indexed="8"/>
      <name val="Calibri"/>
      <family val="2"/>
    </font>
    <font>
      <sz val="13"/>
      <name val="Arial"/>
      <family val="2"/>
    </font>
    <font>
      <b/>
      <sz val="16"/>
      <color theme="0"/>
      <name val="Arial"/>
      <family val="2"/>
    </font>
    <font>
      <sz val="12"/>
      <color rgb="FF0070C0"/>
      <name val="標楷體"/>
      <family val="4"/>
      <charset val="136"/>
    </font>
    <font>
      <sz val="48"/>
      <name val="新細明體"/>
      <family val="1"/>
      <charset val="136"/>
    </font>
    <font>
      <sz val="48"/>
      <name val="Calibri"/>
      <family val="2"/>
    </font>
    <font>
      <sz val="24"/>
      <name val="細明體"/>
      <family val="3"/>
      <charset val="136"/>
    </font>
    <font>
      <b/>
      <sz val="26"/>
      <name val="Calibri"/>
      <family val="2"/>
    </font>
    <font>
      <sz val="28"/>
      <name val="Calibri"/>
      <family val="2"/>
    </font>
    <font>
      <sz val="22"/>
      <name val="細明體"/>
      <family val="3"/>
      <charset val="136"/>
    </font>
    <font>
      <b/>
      <sz val="30"/>
      <color rgb="FF0000FF"/>
      <name val="新細明體"/>
      <family val="1"/>
      <charset val="136"/>
    </font>
    <font>
      <b/>
      <sz val="9"/>
      <color rgb="FF0000F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3"/>
      <color rgb="FF0000FF"/>
      <name val="Arial"/>
      <family val="2"/>
    </font>
    <font>
      <b/>
      <sz val="12"/>
      <color rgb="FF0070C0"/>
      <name val="標楷體"/>
      <family val="4"/>
      <charset val="136"/>
    </font>
    <font>
      <sz val="12"/>
      <color theme="4" tint="-0.249977111117893"/>
      <name val="標楷體"/>
      <family val="4"/>
      <charset val="136"/>
    </font>
    <font>
      <sz val="12"/>
      <color indexed="10"/>
      <name val="標楷體"/>
      <family val="4"/>
      <charset val="136"/>
    </font>
    <font>
      <b/>
      <sz val="12"/>
      <color theme="3" tint="0.3999755851924192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7">
    <xf numFmtId="0" fontId="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1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2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20" fillId="0" borderId="0"/>
    <xf numFmtId="0" fontId="11" fillId="0" borderId="0">
      <alignment vertical="center"/>
    </xf>
    <xf numFmtId="0" fontId="15" fillId="0" borderId="0"/>
    <xf numFmtId="0" fontId="15" fillId="0" borderId="0"/>
    <xf numFmtId="0" fontId="21" fillId="0" borderId="0"/>
    <xf numFmtId="0" fontId="11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/>
    <xf numFmtId="0" fontId="12" fillId="0" borderId="0"/>
    <xf numFmtId="0" fontId="20" fillId="0" borderId="0"/>
    <xf numFmtId="0" fontId="21" fillId="0" borderId="0"/>
    <xf numFmtId="9" fontId="20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7" fillId="0" borderId="0"/>
    <xf numFmtId="0" fontId="28" fillId="0" borderId="0"/>
    <xf numFmtId="0" fontId="29" fillId="0" borderId="0"/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/>
    <xf numFmtId="43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30" fillId="0" borderId="0"/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9" fillId="0" borderId="0"/>
    <xf numFmtId="43" fontId="21" fillId="0" borderId="0" applyFont="0" applyFill="0" applyBorder="0" applyAlignment="0" applyProtection="0">
      <alignment vertical="center"/>
    </xf>
    <xf numFmtId="0" fontId="28" fillId="0" borderId="0"/>
    <xf numFmtId="0" fontId="12" fillId="0" borderId="0"/>
    <xf numFmtId="0" fontId="8" fillId="0" borderId="0">
      <alignment vertical="center"/>
    </xf>
    <xf numFmtId="0" fontId="27" fillId="0" borderId="0"/>
    <xf numFmtId="0" fontId="8" fillId="0" borderId="0">
      <alignment vertical="center"/>
    </xf>
    <xf numFmtId="0" fontId="2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/>
    <xf numFmtId="0" fontId="11" fillId="0" borderId="0">
      <alignment vertical="center"/>
    </xf>
    <xf numFmtId="0" fontId="20" fillId="0" borderId="0">
      <alignment vertical="center"/>
    </xf>
    <xf numFmtId="0" fontId="20" fillId="0" borderId="0"/>
    <xf numFmtId="9" fontId="2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1" fillId="0" borderId="0"/>
    <xf numFmtId="43" fontId="20" fillId="0" borderId="0" applyFont="0" applyFill="0" applyBorder="0" applyAlignment="0" applyProtection="0">
      <alignment vertical="center"/>
    </xf>
    <xf numFmtId="194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0" fontId="12" fillId="0" borderId="0"/>
    <xf numFmtId="19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323">
    <xf numFmtId="0" fontId="0" fillId="0" borderId="0" xfId="0">
      <alignment vertical="center"/>
    </xf>
    <xf numFmtId="0" fontId="17" fillId="0" borderId="0" xfId="28" applyFont="1"/>
    <xf numFmtId="0" fontId="17" fillId="0" borderId="1" xfId="28" applyFont="1" applyBorder="1" applyAlignment="1">
      <alignment horizontal="center" vertical="center"/>
    </xf>
    <xf numFmtId="2" fontId="17" fillId="0" borderId="1" xfId="28" applyNumberFormat="1" applyFont="1" applyBorder="1" applyAlignment="1">
      <alignment horizontal="center" vertical="center"/>
    </xf>
    <xf numFmtId="178" fontId="17" fillId="0" borderId="1" xfId="28" applyNumberFormat="1" applyFont="1" applyBorder="1" applyAlignment="1">
      <alignment horizontal="center" vertical="center"/>
    </xf>
    <xf numFmtId="0" fontId="18" fillId="0" borderId="0" xfId="28" applyFont="1" applyAlignment="1">
      <alignment horizontal="right"/>
    </xf>
    <xf numFmtId="0" fontId="25" fillId="0" borderId="1" xfId="28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17" fillId="3" borderId="0" xfId="17" applyNumberFormat="1" applyFont="1" applyFill="1" applyAlignment="1">
      <alignment horizontal="center" vertical="center"/>
    </xf>
    <xf numFmtId="0" fontId="33" fillId="2" borderId="0" xfId="0" applyFont="1" applyFill="1">
      <alignment vertic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17" fillId="8" borderId="1" xfId="28" applyNumberFormat="1" applyFont="1" applyFill="1" applyBorder="1" applyAlignment="1">
      <alignment horizontal="center" vertical="center"/>
    </xf>
    <xf numFmtId="0" fontId="18" fillId="0" borderId="1" xfId="28" applyFont="1" applyBorder="1" applyAlignment="1">
      <alignment horizontal="right"/>
    </xf>
    <xf numFmtId="178" fontId="17" fillId="5" borderId="1" xfId="17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0" fontId="35" fillId="4" borderId="1" xfId="0" applyFont="1" applyFill="1" applyBorder="1">
      <alignment vertical="center"/>
    </xf>
    <xf numFmtId="9" fontId="35" fillId="6" borderId="1" xfId="0" applyNumberFormat="1" applyFont="1" applyFill="1" applyBorder="1">
      <alignment vertical="center"/>
    </xf>
    <xf numFmtId="9" fontId="35" fillId="7" borderId="1" xfId="0" applyNumberFormat="1" applyFont="1" applyFill="1" applyBorder="1">
      <alignment vertical="center"/>
    </xf>
    <xf numFmtId="0" fontId="31" fillId="0" borderId="0" xfId="0" applyFont="1" applyAlignment="1">
      <alignment horizontal="center" vertical="center"/>
    </xf>
    <xf numFmtId="178" fontId="35" fillId="9" borderId="1" xfId="0" applyNumberFormat="1" applyFont="1" applyFill="1" applyBorder="1">
      <alignment vertical="center"/>
    </xf>
    <xf numFmtId="179" fontId="23" fillId="0" borderId="0" xfId="0" applyNumberFormat="1" applyFont="1" applyAlignment="1">
      <alignment horizontal="center" vertical="center"/>
    </xf>
    <xf numFmtId="187" fontId="16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179" fontId="33" fillId="0" borderId="0" xfId="0" applyNumberFormat="1" applyFont="1" applyAlignment="1">
      <alignment horizontal="center" vertical="center"/>
    </xf>
    <xf numFmtId="181" fontId="33" fillId="2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/>
    </xf>
    <xf numFmtId="183" fontId="33" fillId="2" borderId="0" xfId="0" applyNumberFormat="1" applyFont="1" applyFill="1" applyAlignment="1">
      <alignment horizontal="left" vertical="center"/>
    </xf>
    <xf numFmtId="179" fontId="33" fillId="2" borderId="0" xfId="0" applyNumberFormat="1" applyFont="1" applyFill="1" applyAlignment="1">
      <alignment horizontal="left" vertical="center"/>
    </xf>
    <xf numFmtId="176" fontId="33" fillId="2" borderId="0" xfId="0" applyNumberFormat="1" applyFont="1" applyFill="1">
      <alignment vertical="center"/>
    </xf>
    <xf numFmtId="10" fontId="33" fillId="0" borderId="0" xfId="0" applyNumberFormat="1" applyFont="1">
      <alignment vertical="center"/>
    </xf>
    <xf numFmtId="180" fontId="33" fillId="0" borderId="0" xfId="0" applyNumberFormat="1" applyFont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3" fillId="2" borderId="0" xfId="0" applyFont="1" applyFill="1" applyAlignment="1">
      <alignment horizontal="left" vertical="center"/>
    </xf>
    <xf numFmtId="2" fontId="33" fillId="0" borderId="0" xfId="0" applyNumberFormat="1" applyFont="1" applyAlignment="1">
      <alignment horizontal="center" vertical="center"/>
    </xf>
    <xf numFmtId="179" fontId="33" fillId="2" borderId="0" xfId="0" applyNumberFormat="1" applyFont="1" applyFill="1">
      <alignment vertical="center"/>
    </xf>
    <xf numFmtId="180" fontId="33" fillId="2" borderId="0" xfId="0" applyNumberFormat="1" applyFont="1" applyFill="1" applyAlignment="1">
      <alignment horizontal="center" vertical="center"/>
    </xf>
    <xf numFmtId="177" fontId="33" fillId="0" borderId="0" xfId="34" applyNumberFormat="1" applyFont="1" applyFill="1" applyAlignment="1">
      <alignment horizontal="left" vertical="center"/>
    </xf>
    <xf numFmtId="182" fontId="33" fillId="2" borderId="0" xfId="0" applyNumberFormat="1" applyFont="1" applyFill="1" applyAlignment="1">
      <alignment horizontal="center" vertical="center"/>
    </xf>
    <xf numFmtId="2" fontId="33" fillId="2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left" vertical="center" wrapText="1"/>
    </xf>
    <xf numFmtId="10" fontId="33" fillId="0" borderId="0" xfId="23" applyNumberFormat="1" applyFont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10" fontId="33" fillId="2" borderId="0" xfId="0" applyNumberFormat="1" applyFont="1" applyFill="1">
      <alignment vertical="center"/>
    </xf>
    <xf numFmtId="0" fontId="33" fillId="2" borderId="0" xfId="0" applyFont="1" applyFill="1" applyAlignment="1">
      <alignment horizontal="right" vertical="center" wrapText="1"/>
    </xf>
    <xf numFmtId="10" fontId="33" fillId="0" borderId="0" xfId="34" applyNumberFormat="1" applyFont="1" applyFill="1" applyAlignment="1">
      <alignment horizontal="left" vertical="center"/>
    </xf>
    <xf numFmtId="0" fontId="33" fillId="2" borderId="0" xfId="0" applyFont="1" applyFill="1" applyAlignment="1">
      <alignment horizontal="left" vertical="center" wrapText="1"/>
    </xf>
    <xf numFmtId="181" fontId="33" fillId="2" borderId="0" xfId="0" applyNumberFormat="1" applyFont="1" applyFill="1" applyAlignment="1">
      <alignment horizontal="left" vertical="center"/>
    </xf>
    <xf numFmtId="181" fontId="33" fillId="0" borderId="0" xfId="0" applyNumberFormat="1" applyFont="1" applyAlignment="1">
      <alignment horizontal="left" vertical="center"/>
    </xf>
    <xf numFmtId="184" fontId="33" fillId="2" borderId="0" xfId="0" applyNumberFormat="1" applyFont="1" applyFill="1">
      <alignment vertical="center"/>
    </xf>
    <xf numFmtId="178" fontId="33" fillId="2" borderId="0" xfId="0" applyNumberFormat="1" applyFont="1" applyFill="1">
      <alignment vertical="center"/>
    </xf>
    <xf numFmtId="0" fontId="38" fillId="2" borderId="0" xfId="0" applyFont="1" applyFill="1">
      <alignment vertical="center"/>
    </xf>
    <xf numFmtId="0" fontId="43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10" fontId="45" fillId="0" borderId="0" xfId="0" applyNumberFormat="1" applyFont="1" applyAlignment="1">
      <alignment horizontal="left" vertical="center"/>
    </xf>
    <xf numFmtId="181" fontId="38" fillId="0" borderId="0" xfId="0" applyNumberFormat="1" applyFont="1" applyAlignment="1">
      <alignment horizontal="right" vertical="center"/>
    </xf>
    <xf numFmtId="181" fontId="38" fillId="0" borderId="0" xfId="0" applyNumberFormat="1" applyFont="1" applyAlignment="1">
      <alignment horizontal="center" vertical="center"/>
    </xf>
    <xf numFmtId="181" fontId="38" fillId="2" borderId="0" xfId="0" applyNumberFormat="1" applyFont="1" applyFill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center" vertical="center"/>
    </xf>
    <xf numFmtId="0" fontId="48" fillId="0" borderId="0" xfId="0" applyFont="1">
      <alignment vertic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>
      <alignment vertical="center"/>
    </xf>
    <xf numFmtId="0" fontId="37" fillId="0" borderId="0" xfId="0" applyFont="1" applyAlignment="1">
      <alignment horizontal="left" vertical="center"/>
    </xf>
    <xf numFmtId="179" fontId="37" fillId="2" borderId="0" xfId="0" applyNumberFormat="1" applyFont="1" applyFill="1" applyAlignment="1">
      <alignment horizontal="left" vertical="center"/>
    </xf>
    <xf numFmtId="176" fontId="37" fillId="2" borderId="0" xfId="0" applyNumberFormat="1" applyFont="1" applyFill="1">
      <alignment vertical="center"/>
    </xf>
    <xf numFmtId="10" fontId="37" fillId="0" borderId="0" xfId="0" applyNumberFormat="1" applyFont="1">
      <alignment vertical="center"/>
    </xf>
    <xf numFmtId="180" fontId="37" fillId="0" borderId="0" xfId="0" applyNumberFormat="1" applyFont="1" applyAlignment="1">
      <alignment vertical="center" wrapText="1"/>
    </xf>
    <xf numFmtId="184" fontId="37" fillId="0" borderId="0" xfId="0" applyNumberFormat="1" applyFont="1" applyAlignment="1">
      <alignment horizontal="right" vertical="center"/>
    </xf>
    <xf numFmtId="0" fontId="49" fillId="2" borderId="0" xfId="0" applyFont="1" applyFill="1">
      <alignment vertical="center"/>
    </xf>
    <xf numFmtId="0" fontId="52" fillId="0" borderId="0" xfId="0" applyFont="1">
      <alignment vertical="center"/>
    </xf>
    <xf numFmtId="0" fontId="41" fillId="4" borderId="0" xfId="0" applyFont="1" applyFill="1">
      <alignment vertical="center"/>
    </xf>
    <xf numFmtId="0" fontId="42" fillId="4" borderId="0" xfId="0" applyFont="1" applyFill="1">
      <alignment vertical="center"/>
    </xf>
    <xf numFmtId="0" fontId="41" fillId="4" borderId="0" xfId="0" applyFont="1" applyFill="1" applyAlignment="1">
      <alignment vertical="center" wrapText="1"/>
    </xf>
    <xf numFmtId="179" fontId="41" fillId="4" borderId="0" xfId="0" applyNumberFormat="1" applyFont="1" applyFill="1">
      <alignment vertical="center"/>
    </xf>
    <xf numFmtId="0" fontId="41" fillId="4" borderId="0" xfId="0" applyFont="1" applyFill="1" applyAlignment="1">
      <alignment horizontal="left" vertical="center"/>
    </xf>
    <xf numFmtId="183" fontId="41" fillId="4" borderId="0" xfId="0" applyNumberFormat="1" applyFont="1" applyFill="1" applyAlignment="1">
      <alignment horizontal="left" vertical="center"/>
    </xf>
    <xf numFmtId="179" fontId="41" fillId="4" borderId="0" xfId="0" applyNumberFormat="1" applyFont="1" applyFill="1" applyAlignment="1">
      <alignment horizontal="left" vertical="center"/>
    </xf>
    <xf numFmtId="0" fontId="41" fillId="4" borderId="0" xfId="0" applyFont="1" applyFill="1" applyAlignment="1">
      <alignment horizontal="center" vertical="center" wrapText="1"/>
    </xf>
    <xf numFmtId="184" fontId="41" fillId="4" borderId="0" xfId="0" applyNumberFormat="1" applyFont="1" applyFill="1" applyAlignment="1">
      <alignment horizontal="right" vertical="center"/>
    </xf>
    <xf numFmtId="14" fontId="41" fillId="4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0" fontId="58" fillId="0" borderId="1" xfId="0" applyFont="1" applyBorder="1" applyAlignment="1">
      <alignment horizontal="center" vertical="center" wrapText="1"/>
    </xf>
    <xf numFmtId="0" fontId="57" fillId="0" borderId="5" xfId="23" applyFont="1" applyBorder="1" applyAlignment="1">
      <alignment horizontal="center" vertical="center" wrapText="1"/>
    </xf>
    <xf numFmtId="0" fontId="18" fillId="0" borderId="5" xfId="23" applyFont="1" applyBorder="1" applyAlignment="1">
      <alignment horizontal="center" vertical="center"/>
    </xf>
    <xf numFmtId="0" fontId="18" fillId="0" borderId="5" xfId="23" applyFont="1" applyBorder="1" applyAlignment="1">
      <alignment horizontal="center" vertical="center" wrapText="1"/>
    </xf>
    <xf numFmtId="179" fontId="17" fillId="0" borderId="5" xfId="23" applyNumberFormat="1" applyFont="1" applyBorder="1" applyAlignment="1">
      <alignment horizontal="center" vertical="center"/>
    </xf>
    <xf numFmtId="181" fontId="17" fillId="0" borderId="5" xfId="23" applyNumberFormat="1" applyFont="1" applyBorder="1" applyAlignment="1">
      <alignment horizontal="center" vertical="center"/>
    </xf>
    <xf numFmtId="182" fontId="17" fillId="0" borderId="5" xfId="23" applyNumberFormat="1" applyFont="1" applyBorder="1" applyAlignment="1">
      <alignment horizontal="center" vertical="center"/>
    </xf>
    <xf numFmtId="0" fontId="17" fillId="0" borderId="5" xfId="24" applyFont="1" applyBorder="1" applyAlignment="1">
      <alignment horizontal="center" vertical="center"/>
    </xf>
    <xf numFmtId="182" fontId="57" fillId="0" borderId="5" xfId="23" applyNumberFormat="1" applyFont="1" applyBorder="1" applyAlignment="1">
      <alignment horizontal="center" vertical="center" wrapText="1"/>
    </xf>
    <xf numFmtId="179" fontId="59" fillId="0" borderId="5" xfId="24" applyNumberFormat="1" applyFont="1" applyBorder="1" applyAlignment="1">
      <alignment horizontal="center" vertical="center" wrapText="1"/>
    </xf>
    <xf numFmtId="0" fontId="18" fillId="0" borderId="7" xfId="24" applyFont="1" applyBorder="1" applyAlignment="1">
      <alignment horizontal="center" vertical="center" wrapText="1"/>
    </xf>
    <xf numFmtId="0" fontId="64" fillId="0" borderId="5" xfId="24" applyFont="1" applyBorder="1" applyAlignment="1">
      <alignment horizontal="center" vertical="center" wrapText="1"/>
    </xf>
    <xf numFmtId="179" fontId="18" fillId="0" borderId="1" xfId="23" applyNumberFormat="1" applyFont="1" applyBorder="1" applyAlignment="1">
      <alignment horizontal="center" vertical="center" wrapText="1"/>
    </xf>
    <xf numFmtId="181" fontId="65" fillId="0" borderId="1" xfId="0" applyNumberFormat="1" applyFont="1" applyBorder="1" applyAlignment="1">
      <alignment horizontal="center" vertical="center" wrapText="1"/>
    </xf>
    <xf numFmtId="179" fontId="63" fillId="0" borderId="5" xfId="23" applyNumberFormat="1" applyFont="1" applyBorder="1" applyAlignment="1">
      <alignment horizontal="center" vertical="center" wrapText="1"/>
    </xf>
    <xf numFmtId="179" fontId="18" fillId="0" borderId="7" xfId="23" applyNumberFormat="1" applyFont="1" applyBorder="1" applyAlignment="1">
      <alignment horizontal="center" vertical="center" wrapText="1"/>
    </xf>
    <xf numFmtId="181" fontId="64" fillId="0" borderId="1" xfId="0" applyNumberFormat="1" applyFont="1" applyBorder="1" applyAlignment="1">
      <alignment horizontal="center" vertical="center" wrapText="1"/>
    </xf>
    <xf numFmtId="179" fontId="64" fillId="0" borderId="1" xfId="23" applyNumberFormat="1" applyFont="1" applyBorder="1" applyAlignment="1">
      <alignment horizontal="center" vertical="center" wrapText="1"/>
    </xf>
    <xf numFmtId="179" fontId="65" fillId="0" borderId="5" xfId="0" applyNumberFormat="1" applyFont="1" applyBorder="1" applyAlignment="1">
      <alignment horizontal="center" vertical="center" wrapText="1"/>
    </xf>
    <xf numFmtId="179" fontId="17" fillId="0" borderId="5" xfId="23" applyNumberFormat="1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7" fillId="11" borderId="2" xfId="24" applyFont="1" applyFill="1" applyBorder="1" applyAlignment="1">
      <alignment horizontal="center" vertical="center" wrapText="1"/>
    </xf>
    <xf numFmtId="0" fontId="57" fillId="11" borderId="1" xfId="24" applyFont="1" applyFill="1" applyBorder="1" applyAlignment="1">
      <alignment horizontal="center" vertical="center" wrapText="1"/>
    </xf>
    <xf numFmtId="0" fontId="62" fillId="11" borderId="5" xfId="24" applyFont="1" applyFill="1" applyBorder="1" applyAlignment="1">
      <alignment horizontal="center" vertical="center" wrapText="1"/>
    </xf>
    <xf numFmtId="0" fontId="63" fillId="11" borderId="5" xfId="24" applyFont="1" applyFill="1" applyBorder="1" applyAlignment="1">
      <alignment horizontal="center" vertical="center" wrapText="1"/>
    </xf>
    <xf numFmtId="179" fontId="17" fillId="11" borderId="1" xfId="23" applyNumberFormat="1" applyFont="1" applyFill="1" applyBorder="1" applyAlignment="1">
      <alignment horizontal="center" vertical="center" wrapText="1"/>
    </xf>
    <xf numFmtId="179" fontId="57" fillId="11" borderId="5" xfId="23" applyNumberFormat="1" applyFont="1" applyFill="1" applyBorder="1" applyAlignment="1">
      <alignment horizontal="center" vertical="center" wrapText="1"/>
    </xf>
    <xf numFmtId="179" fontId="57" fillId="11" borderId="4" xfId="23" applyNumberFormat="1" applyFont="1" applyFill="1" applyBorder="1" applyAlignment="1">
      <alignment horizontal="center" vertical="center" wrapText="1"/>
    </xf>
    <xf numFmtId="179" fontId="57" fillId="11" borderId="1" xfId="23" applyNumberFormat="1" applyFont="1" applyFill="1" applyBorder="1" applyAlignment="1">
      <alignment horizontal="center" vertical="center" wrapText="1"/>
    </xf>
    <xf numFmtId="184" fontId="62" fillId="11" borderId="5" xfId="0" applyNumberFormat="1" applyFont="1" applyFill="1" applyBorder="1" applyAlignment="1">
      <alignment horizontal="center" vertical="center" wrapText="1"/>
    </xf>
    <xf numFmtId="179" fontId="62" fillId="11" borderId="5" xfId="23" applyNumberFormat="1" applyFont="1" applyFill="1" applyBorder="1" applyAlignment="1">
      <alignment horizontal="center" vertical="center" wrapText="1"/>
    </xf>
    <xf numFmtId="177" fontId="55" fillId="11" borderId="6" xfId="31" applyNumberFormat="1" applyFont="1" applyFill="1" applyBorder="1" applyAlignment="1">
      <alignment horizontal="center" vertical="center" wrapText="1"/>
    </xf>
    <xf numFmtId="179" fontId="63" fillId="11" borderId="1" xfId="23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177" fontId="54" fillId="0" borderId="0" xfId="34" applyNumberFormat="1" applyFont="1" applyFill="1" applyBorder="1" applyAlignment="1">
      <alignment horizontal="center" vertical="center"/>
    </xf>
    <xf numFmtId="189" fontId="52" fillId="0" borderId="0" xfId="34" applyNumberFormat="1" applyFont="1" applyFill="1" applyBorder="1" applyAlignment="1">
      <alignment horizontal="center" vertical="center"/>
    </xf>
    <xf numFmtId="177" fontId="52" fillId="0" borderId="0" xfId="31" applyNumberFormat="1" applyFont="1" applyFill="1" applyBorder="1" applyAlignment="1">
      <alignment horizontal="center" vertical="center"/>
    </xf>
    <xf numFmtId="9" fontId="56" fillId="0" borderId="0" xfId="32" applyFont="1" applyFill="1" applyBorder="1" applyAlignment="1">
      <alignment horizontal="center" vertical="center"/>
    </xf>
    <xf numFmtId="0" fontId="0" fillId="0" borderId="0" xfId="0" applyAlignment="1"/>
    <xf numFmtId="0" fontId="17" fillId="0" borderId="1" xfId="0" applyFont="1" applyBorder="1" applyAlignment="1">
      <alignment horizontal="left" vertical="center"/>
    </xf>
    <xf numFmtId="0" fontId="39" fillId="4" borderId="0" xfId="0" applyFont="1" applyFill="1">
      <alignment vertical="center"/>
    </xf>
    <xf numFmtId="0" fontId="52" fillId="0" borderId="0" xfId="0" applyFont="1" applyAlignment="1">
      <alignment horizontal="center" vertical="center"/>
    </xf>
    <xf numFmtId="181" fontId="66" fillId="10" borderId="1" xfId="0" applyNumberFormat="1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2" fillId="0" borderId="0" xfId="0" applyFont="1" applyAlignment="1">
      <alignment horizontal="center" vertical="center" wrapText="1"/>
    </xf>
    <xf numFmtId="181" fontId="52" fillId="0" borderId="0" xfId="0" applyNumberFormat="1" applyFont="1" applyAlignment="1">
      <alignment horizontal="center" vertical="center"/>
    </xf>
    <xf numFmtId="186" fontId="52" fillId="0" borderId="0" xfId="0" applyNumberFormat="1" applyFont="1" applyAlignment="1">
      <alignment horizontal="center" vertical="center"/>
    </xf>
    <xf numFmtId="182" fontId="52" fillId="0" borderId="0" xfId="0" applyNumberFormat="1" applyFont="1" applyAlignment="1">
      <alignment horizontal="center" vertical="center"/>
    </xf>
    <xf numFmtId="183" fontId="53" fillId="0" borderId="0" xfId="0" applyNumberFormat="1" applyFont="1" applyAlignment="1">
      <alignment horizontal="center" vertical="center"/>
    </xf>
    <xf numFmtId="2" fontId="52" fillId="0" borderId="0" xfId="0" applyNumberFormat="1" applyFont="1" applyAlignment="1">
      <alignment horizontal="center" vertical="center"/>
    </xf>
    <xf numFmtId="179" fontId="53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178" fontId="52" fillId="0" borderId="0" xfId="0" applyNumberFormat="1" applyFont="1" applyAlignment="1">
      <alignment horizontal="center" vertical="center"/>
    </xf>
    <xf numFmtId="177" fontId="52" fillId="0" borderId="0" xfId="34" applyNumberFormat="1" applyFont="1" applyFill="1" applyBorder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 wrapText="1"/>
    </xf>
    <xf numFmtId="177" fontId="52" fillId="0" borderId="0" xfId="0" applyNumberFormat="1" applyFont="1" applyAlignment="1">
      <alignment horizontal="center" vertical="center"/>
    </xf>
    <xf numFmtId="179" fontId="52" fillId="0" borderId="0" xfId="0" applyNumberFormat="1" applyFont="1" applyAlignment="1">
      <alignment horizontal="center" vertical="center"/>
    </xf>
    <xf numFmtId="188" fontId="52" fillId="0" borderId="0" xfId="0" applyNumberFormat="1" applyFont="1" applyAlignment="1">
      <alignment horizontal="center" vertical="center"/>
    </xf>
    <xf numFmtId="178" fontId="51" fillId="0" borderId="0" xfId="0" applyNumberFormat="1" applyFont="1" applyAlignment="1">
      <alignment horizontal="center" vertical="center"/>
    </xf>
    <xf numFmtId="177" fontId="55" fillId="0" borderId="0" xfId="31" applyNumberFormat="1" applyFont="1" applyFill="1" applyBorder="1" applyAlignment="1">
      <alignment horizontal="center" vertical="center" wrapText="1"/>
    </xf>
    <xf numFmtId="9" fontId="55" fillId="0" borderId="0" xfId="23" applyNumberFormat="1" applyFont="1" applyAlignment="1">
      <alignment horizontal="center" vertical="center" wrapText="1"/>
    </xf>
    <xf numFmtId="4" fontId="56" fillId="0" borderId="0" xfId="0" applyNumberFormat="1" applyFont="1" applyAlignment="1">
      <alignment horizontal="center" vertical="center"/>
    </xf>
    <xf numFmtId="181" fontId="54" fillId="0" borderId="0" xfId="0" applyNumberFormat="1" applyFont="1" applyAlignment="1">
      <alignment horizontal="center" vertical="center"/>
    </xf>
    <xf numFmtId="179" fontId="55" fillId="0" borderId="0" xfId="23" applyNumberFormat="1" applyFont="1" applyAlignment="1">
      <alignment horizontal="center" vertical="center" wrapText="1"/>
    </xf>
    <xf numFmtId="179" fontId="51" fillId="0" borderId="0" xfId="23" applyNumberFormat="1" applyFont="1" applyAlignment="1">
      <alignment horizontal="center" vertical="center" wrapText="1"/>
    </xf>
    <xf numFmtId="181" fontId="66" fillId="0" borderId="0" xfId="0" applyNumberFormat="1" applyFont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79" fontId="24" fillId="0" borderId="1" xfId="0" applyNumberFormat="1" applyFont="1" applyBorder="1" applyAlignment="1">
      <alignment horizontal="center" vertical="center"/>
    </xf>
    <xf numFmtId="188" fontId="16" fillId="0" borderId="1" xfId="0" applyNumberFormat="1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0" borderId="0" xfId="0" applyFont="1" applyAlignment="1"/>
    <xf numFmtId="179" fontId="16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7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4" fontId="41" fillId="0" borderId="0" xfId="0" applyNumberFormat="1" applyFont="1" applyAlignment="1">
      <alignment horizontal="left" vertical="center"/>
    </xf>
    <xf numFmtId="181" fontId="80" fillId="0" borderId="1" xfId="0" applyNumberFormat="1" applyFont="1" applyBorder="1" applyAlignment="1">
      <alignment horizontal="center" vertical="center"/>
    </xf>
    <xf numFmtId="181" fontId="81" fillId="0" borderId="1" xfId="0" applyNumberFormat="1" applyFont="1" applyBorder="1" applyAlignment="1">
      <alignment horizontal="center" vertical="center"/>
    </xf>
    <xf numFmtId="2" fontId="80" fillId="0" borderId="1" xfId="0" applyNumberFormat="1" applyFont="1" applyBorder="1" applyAlignment="1">
      <alignment horizontal="center" vertical="center"/>
    </xf>
    <xf numFmtId="178" fontId="80" fillId="0" borderId="1" xfId="0" applyNumberFormat="1" applyFont="1" applyBorder="1" applyAlignment="1">
      <alignment horizontal="center" vertical="center"/>
    </xf>
    <xf numFmtId="177" fontId="82" fillId="0" borderId="1" xfId="34" applyNumberFormat="1" applyFont="1" applyFill="1" applyBorder="1" applyAlignment="1">
      <alignment horizontal="center" vertical="center"/>
    </xf>
    <xf numFmtId="189" fontId="80" fillId="0" borderId="1" xfId="34" applyNumberFormat="1" applyFont="1" applyFill="1" applyBorder="1" applyAlignment="1">
      <alignment horizontal="center" vertical="center"/>
    </xf>
    <xf numFmtId="177" fontId="80" fillId="0" borderId="1" xfId="34" applyNumberFormat="1" applyFont="1" applyFill="1" applyBorder="1" applyAlignment="1">
      <alignment horizontal="center" vertical="center"/>
    </xf>
    <xf numFmtId="2" fontId="81" fillId="0" borderId="1" xfId="0" applyNumberFormat="1" applyFont="1" applyBorder="1" applyAlignment="1">
      <alignment horizontal="center" vertical="center"/>
    </xf>
    <xf numFmtId="2" fontId="81" fillId="0" borderId="1" xfId="0" applyNumberFormat="1" applyFont="1" applyBorder="1" applyAlignment="1">
      <alignment horizontal="center" vertical="center" wrapText="1"/>
    </xf>
    <xf numFmtId="177" fontId="80" fillId="0" borderId="1" xfId="0" applyNumberFormat="1" applyFont="1" applyBorder="1" applyAlignment="1">
      <alignment horizontal="center" vertical="center"/>
    </xf>
    <xf numFmtId="179" fontId="80" fillId="0" borderId="1" xfId="0" applyNumberFormat="1" applyFont="1" applyBorder="1" applyAlignment="1">
      <alignment horizontal="center" vertical="center"/>
    </xf>
    <xf numFmtId="188" fontId="80" fillId="0" borderId="1" xfId="0" applyNumberFormat="1" applyFont="1" applyBorder="1" applyAlignment="1">
      <alignment horizontal="center" vertical="center"/>
    </xf>
    <xf numFmtId="177" fontId="80" fillId="0" borderId="1" xfId="31" applyNumberFormat="1" applyFont="1" applyFill="1" applyBorder="1" applyAlignment="1">
      <alignment horizontal="center" vertical="center"/>
    </xf>
    <xf numFmtId="178" fontId="83" fillId="0" borderId="1" xfId="0" applyNumberFormat="1" applyFont="1" applyBorder="1" applyAlignment="1">
      <alignment horizontal="center" vertical="center"/>
    </xf>
    <xf numFmtId="10" fontId="84" fillId="0" borderId="6" xfId="31" applyNumberFormat="1" applyFont="1" applyFill="1" applyBorder="1" applyAlignment="1">
      <alignment horizontal="center" vertical="center" wrapText="1"/>
    </xf>
    <xf numFmtId="9" fontId="84" fillId="0" borderId="1" xfId="23" applyNumberFormat="1" applyFont="1" applyBorder="1" applyAlignment="1">
      <alignment horizontal="center" vertical="center" wrapText="1"/>
    </xf>
    <xf numFmtId="9" fontId="85" fillId="0" borderId="1" xfId="32" applyFont="1" applyFill="1" applyBorder="1" applyAlignment="1">
      <alignment horizontal="center" vertical="center"/>
    </xf>
    <xf numFmtId="4" fontId="85" fillId="0" borderId="1" xfId="0" applyNumberFormat="1" applyFont="1" applyBorder="1" applyAlignment="1">
      <alignment horizontal="center" vertical="center"/>
    </xf>
    <xf numFmtId="181" fontId="82" fillId="0" borderId="1" xfId="0" applyNumberFormat="1" applyFont="1" applyBorder="1" applyAlignment="1">
      <alignment horizontal="center" vertical="center"/>
    </xf>
    <xf numFmtId="179" fontId="84" fillId="0" borderId="1" xfId="23" applyNumberFormat="1" applyFont="1" applyBorder="1" applyAlignment="1">
      <alignment horizontal="center" vertical="center" wrapText="1"/>
    </xf>
    <xf numFmtId="179" fontId="83" fillId="0" borderId="6" xfId="23" applyNumberFormat="1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/>
    </xf>
    <xf numFmtId="179" fontId="23" fillId="0" borderId="0" xfId="0" applyNumberFormat="1" applyFont="1" applyAlignment="1">
      <alignment horizontal="center" vertical="center" wrapText="1"/>
    </xf>
    <xf numFmtId="185" fontId="23" fillId="0" borderId="0" xfId="0" applyNumberFormat="1" applyFont="1" applyAlignment="1"/>
    <xf numFmtId="0" fontId="2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187" fontId="16" fillId="0" borderId="1" xfId="0" applyNumberFormat="1" applyFont="1" applyBorder="1" applyAlignment="1">
      <alignment horizontal="center" vertical="center" wrapText="1"/>
    </xf>
    <xf numFmtId="179" fontId="16" fillId="2" borderId="6" xfId="0" applyNumberFormat="1" applyFont="1" applyFill="1" applyBorder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wrapText="1"/>
    </xf>
    <xf numFmtId="188" fontId="23" fillId="0" borderId="0" xfId="0" applyNumberFormat="1" applyFont="1" applyAlignment="1">
      <alignment horizontal="center" vertical="center" wrapText="1"/>
    </xf>
    <xf numFmtId="185" fontId="23" fillId="0" borderId="0" xfId="0" applyNumberFormat="1" applyFont="1" applyAlignment="1">
      <alignment horizontal="center" vertical="center"/>
    </xf>
    <xf numFmtId="185" fontId="23" fillId="0" borderId="0" xfId="0" applyNumberFormat="1" applyFont="1" applyAlignment="1">
      <alignment horizontal="center"/>
    </xf>
    <xf numFmtId="14" fontId="23" fillId="0" borderId="0" xfId="0" applyNumberFormat="1" applyFont="1" applyAlignment="1"/>
    <xf numFmtId="179" fontId="16" fillId="13" borderId="1" xfId="0" applyNumberFormat="1" applyFont="1" applyFill="1" applyBorder="1" applyAlignment="1">
      <alignment horizontal="center" vertical="center" wrapText="1"/>
    </xf>
    <xf numFmtId="179" fontId="16" fillId="13" borderId="1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 shrinkToFit="1"/>
    </xf>
    <xf numFmtId="0" fontId="16" fillId="13" borderId="1" xfId="0" applyFont="1" applyFill="1" applyBorder="1" applyAlignment="1">
      <alignment horizontal="center" vertical="center" wrapText="1"/>
    </xf>
    <xf numFmtId="12" fontId="79" fillId="0" borderId="1" xfId="0" applyNumberFormat="1" applyFont="1" applyBorder="1" applyAlignment="1">
      <alignment horizontal="center" vertical="center"/>
    </xf>
    <xf numFmtId="179" fontId="16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7" fontId="23" fillId="0" borderId="0" xfId="0" applyNumberFormat="1" applyFont="1" applyAlignment="1">
      <alignment horizontal="left" vertical="center"/>
    </xf>
    <xf numFmtId="14" fontId="23" fillId="0" borderId="0" xfId="0" applyNumberFormat="1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187" fontId="16" fillId="0" borderId="6" xfId="0" applyNumberFormat="1" applyFont="1" applyBorder="1" applyAlignment="1">
      <alignment horizontal="center" vertical="center"/>
    </xf>
    <xf numFmtId="187" fontId="88" fillId="0" borderId="6" xfId="0" applyNumberFormat="1" applyFont="1" applyBorder="1" applyAlignment="1">
      <alignment horizontal="center" vertical="center"/>
    </xf>
    <xf numFmtId="0" fontId="88" fillId="2" borderId="6" xfId="0" applyFont="1" applyFill="1" applyBorder="1" applyAlignment="1">
      <alignment horizontal="center" vertical="center"/>
    </xf>
    <xf numFmtId="187" fontId="88" fillId="0" borderId="1" xfId="0" applyNumberFormat="1" applyFont="1" applyBorder="1" applyAlignment="1">
      <alignment horizontal="center" vertical="center"/>
    </xf>
    <xf numFmtId="0" fontId="88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87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179" fontId="23" fillId="0" borderId="0" xfId="0" applyNumberFormat="1" applyFont="1">
      <alignment vertical="center"/>
    </xf>
    <xf numFmtId="187" fontId="23" fillId="0" borderId="0" xfId="0" applyNumberFormat="1" applyFont="1">
      <alignment vertical="center"/>
    </xf>
    <xf numFmtId="0" fontId="23" fillId="0" borderId="0" xfId="0" applyFont="1" applyAlignment="1">
      <alignment horizontal="left"/>
    </xf>
    <xf numFmtId="187" fontId="23" fillId="0" borderId="0" xfId="0" applyNumberFormat="1" applyFont="1" applyAlignment="1">
      <alignment horizontal="center" vertical="center"/>
    </xf>
    <xf numFmtId="179" fontId="16" fillId="0" borderId="5" xfId="0" applyNumberFormat="1" applyFont="1" applyBorder="1" applyAlignment="1">
      <alignment horizontal="center" vertical="center" wrapText="1"/>
    </xf>
    <xf numFmtId="186" fontId="81" fillId="0" borderId="1" xfId="0" applyNumberFormat="1" applyFont="1" applyBorder="1" applyAlignment="1">
      <alignment horizontal="center" vertical="center"/>
    </xf>
    <xf numFmtId="0" fontId="89" fillId="2" borderId="0" xfId="0" applyFont="1" applyFill="1">
      <alignment vertical="center"/>
    </xf>
    <xf numFmtId="0" fontId="90" fillId="4" borderId="0" xfId="0" applyFont="1" applyFill="1">
      <alignment vertical="center"/>
    </xf>
    <xf numFmtId="0" fontId="90" fillId="0" borderId="0" xfId="0" applyFont="1" applyAlignment="1">
      <alignment horizontal="center" vertical="center"/>
    </xf>
    <xf numFmtId="0" fontId="90" fillId="0" borderId="0" xfId="0" applyFont="1">
      <alignment vertical="center"/>
    </xf>
    <xf numFmtId="0" fontId="90" fillId="2" borderId="0" xfId="0" applyFont="1" applyFill="1">
      <alignment vertical="center"/>
    </xf>
    <xf numFmtId="188" fontId="81" fillId="0" borderId="1" xfId="0" applyNumberFormat="1" applyFont="1" applyBorder="1" applyAlignment="1">
      <alignment horizontal="center" vertical="center"/>
    </xf>
    <xf numFmtId="0" fontId="91" fillId="4" borderId="0" xfId="0" applyFont="1" applyFill="1" applyAlignment="1">
      <alignment horizontal="center" vertical="center"/>
    </xf>
    <xf numFmtId="10" fontId="92" fillId="0" borderId="1" xfId="31" applyNumberFormat="1" applyFont="1" applyBorder="1">
      <alignment vertical="center"/>
    </xf>
    <xf numFmtId="0" fontId="94" fillId="0" borderId="1" xfId="0" applyFont="1" applyBorder="1" applyAlignment="1">
      <alignment horizontal="center" vertical="center"/>
    </xf>
    <xf numFmtId="0" fontId="94" fillId="0" borderId="1" xfId="0" applyFont="1" applyBorder="1" applyAlignment="1">
      <alignment horizontal="center" vertical="center" wrapText="1"/>
    </xf>
    <xf numFmtId="193" fontId="93" fillId="0" borderId="1" xfId="151" applyNumberFormat="1" applyFont="1" applyBorder="1" applyAlignment="1">
      <alignment horizontal="center" vertical="center"/>
    </xf>
    <xf numFmtId="0" fontId="95" fillId="0" borderId="0" xfId="0" applyFont="1">
      <alignment vertical="center"/>
    </xf>
    <xf numFmtId="0" fontId="37" fillId="0" borderId="0" xfId="0" applyFont="1">
      <alignment vertical="center"/>
    </xf>
    <xf numFmtId="176" fontId="37" fillId="0" borderId="0" xfId="0" applyNumberFormat="1" applyFont="1">
      <alignment vertical="center"/>
    </xf>
    <xf numFmtId="0" fontId="38" fillId="0" borderId="0" xfId="0" applyFont="1">
      <alignment vertical="center"/>
    </xf>
    <xf numFmtId="176" fontId="33" fillId="0" borderId="0" xfId="0" applyNumberFormat="1" applyFont="1">
      <alignment vertical="center"/>
    </xf>
    <xf numFmtId="194" fontId="96" fillId="0" borderId="0" xfId="0" applyNumberFormat="1" applyFont="1" applyAlignment="1"/>
    <xf numFmtId="194" fontId="96" fillId="4" borderId="5" xfId="0" applyNumberFormat="1" applyFont="1" applyFill="1" applyBorder="1" applyAlignment="1">
      <alignment horizontal="center"/>
    </xf>
    <xf numFmtId="194" fontId="96" fillId="4" borderId="6" xfId="0" applyNumberFormat="1" applyFont="1" applyFill="1" applyBorder="1" applyAlignment="1">
      <alignment horizontal="center"/>
    </xf>
    <xf numFmtId="0" fontId="97" fillId="0" borderId="0" xfId="0" applyFont="1" applyAlignment="1"/>
    <xf numFmtId="194" fontId="97" fillId="0" borderId="1" xfId="151" applyNumberFormat="1" applyFont="1" applyBorder="1" applyAlignment="1"/>
    <xf numFmtId="194" fontId="98" fillId="0" borderId="0" xfId="0" applyNumberFormat="1" applyFont="1" applyAlignment="1"/>
    <xf numFmtId="194" fontId="97" fillId="0" borderId="0" xfId="0" applyNumberFormat="1" applyFont="1" applyAlignment="1"/>
    <xf numFmtId="194" fontId="97" fillId="0" borderId="0" xfId="151" applyNumberFormat="1" applyFont="1" applyBorder="1" applyAlignment="1"/>
    <xf numFmtId="0" fontId="96" fillId="4" borderId="5" xfId="0" applyFont="1" applyFill="1" applyBorder="1" applyAlignment="1">
      <alignment horizontal="center" vertical="center" wrapText="1"/>
    </xf>
    <xf numFmtId="0" fontId="96" fillId="4" borderId="6" xfId="0" applyFont="1" applyFill="1" applyBorder="1" applyAlignment="1">
      <alignment horizontal="center" vertical="center" wrapText="1"/>
    </xf>
    <xf numFmtId="0" fontId="12" fillId="0" borderId="0" xfId="42"/>
    <xf numFmtId="0" fontId="86" fillId="0" borderId="0" xfId="42" applyFont="1"/>
    <xf numFmtId="0" fontId="75" fillId="0" borderId="0" xfId="42" applyFont="1"/>
    <xf numFmtId="0" fontId="73" fillId="0" borderId="1" xfId="42" applyFont="1" applyBorder="1" applyAlignment="1">
      <alignment horizontal="center"/>
    </xf>
    <xf numFmtId="0" fontId="73" fillId="0" borderId="0" xfId="42" applyFont="1" applyAlignment="1">
      <alignment horizontal="center"/>
    </xf>
    <xf numFmtId="3" fontId="77" fillId="0" borderId="0" xfId="42" applyNumberFormat="1" applyFont="1"/>
    <xf numFmtId="1" fontId="73" fillId="0" borderId="0" xfId="42" applyNumberFormat="1" applyFont="1"/>
    <xf numFmtId="0" fontId="77" fillId="0" borderId="0" xfId="42" applyFont="1"/>
    <xf numFmtId="3" fontId="73" fillId="0" borderId="0" xfId="42" applyNumberFormat="1" applyFont="1"/>
    <xf numFmtId="190" fontId="12" fillId="0" borderId="1" xfId="152" applyNumberFormat="1" applyFont="1" applyBorder="1"/>
    <xf numFmtId="0" fontId="73" fillId="0" borderId="8" xfId="42" applyFont="1" applyBorder="1" applyAlignment="1">
      <alignment horizontal="center"/>
    </xf>
    <xf numFmtId="14" fontId="69" fillId="0" borderId="1" xfId="42" applyNumberFormat="1" applyFont="1" applyBorder="1"/>
    <xf numFmtId="191" fontId="77" fillId="0" borderId="1" xfId="42" applyNumberFormat="1" applyFont="1" applyBorder="1"/>
    <xf numFmtId="0" fontId="72" fillId="4" borderId="5" xfId="42" applyFont="1" applyFill="1" applyBorder="1" applyAlignment="1">
      <alignment horizontal="center"/>
    </xf>
    <xf numFmtId="0" fontId="72" fillId="4" borderId="6" xfId="42" applyFont="1" applyFill="1" applyBorder="1" applyAlignment="1">
      <alignment horizontal="center"/>
    </xf>
    <xf numFmtId="191" fontId="77" fillId="0" borderId="0" xfId="42" applyNumberFormat="1" applyFont="1"/>
    <xf numFmtId="190" fontId="12" fillId="0" borderId="0" xfId="152" applyNumberFormat="1" applyFont="1" applyBorder="1"/>
    <xf numFmtId="191" fontId="77" fillId="2" borderId="1" xfId="42" applyNumberFormat="1" applyFont="1" applyFill="1" applyBorder="1"/>
    <xf numFmtId="192" fontId="76" fillId="2" borderId="6" xfId="42" applyNumberFormat="1" applyFont="1" applyFill="1" applyBorder="1"/>
    <xf numFmtId="0" fontId="72" fillId="4" borderId="1" xfId="42" applyFont="1" applyFill="1" applyBorder="1" applyAlignment="1">
      <alignment horizontal="center" vertical="center" wrapText="1"/>
    </xf>
    <xf numFmtId="0" fontId="74" fillId="0" borderId="1" xfId="42" applyFont="1" applyBorder="1" applyAlignment="1">
      <alignment horizontal="center"/>
    </xf>
    <xf numFmtId="190" fontId="68" fillId="0" borderId="0" xfId="152" applyNumberFormat="1" applyFont="1" applyBorder="1" applyAlignment="1">
      <alignment horizontal="right" wrapText="1"/>
    </xf>
    <xf numFmtId="14" fontId="69" fillId="0" borderId="0" xfId="42" applyNumberFormat="1" applyFont="1"/>
    <xf numFmtId="190" fontId="12" fillId="0" borderId="1" xfId="152" applyNumberFormat="1" applyFont="1" applyBorder="1" applyAlignment="1">
      <alignment horizontal="center" vertical="center"/>
    </xf>
    <xf numFmtId="0" fontId="72" fillId="4" borderId="1" xfId="42" applyFont="1" applyFill="1" applyBorder="1" applyAlignment="1">
      <alignment horizontal="center" vertical="center"/>
    </xf>
    <xf numFmtId="0" fontId="74" fillId="0" borderId="0" xfId="42" applyFont="1" applyAlignment="1">
      <alignment horizontal="center"/>
    </xf>
    <xf numFmtId="191" fontId="77" fillId="2" borderId="0" xfId="42" applyNumberFormat="1" applyFont="1" applyFill="1"/>
    <xf numFmtId="190" fontId="71" fillId="12" borderId="1" xfId="152" applyNumberFormat="1" applyFont="1" applyFill="1" applyBorder="1" applyAlignment="1">
      <alignment horizontal="center" vertical="center"/>
    </xf>
    <xf numFmtId="0" fontId="87" fillId="14" borderId="0" xfId="42" applyFont="1" applyFill="1" applyAlignment="1">
      <alignment horizontal="left" vertical="center"/>
    </xf>
    <xf numFmtId="179" fontId="23" fillId="0" borderId="0" xfId="0" applyNumberFormat="1" applyFont="1" applyAlignment="1">
      <alignment wrapText="1"/>
    </xf>
    <xf numFmtId="0" fontId="16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 wrapText="1"/>
    </xf>
    <xf numFmtId="187" fontId="16" fillId="4" borderId="1" xfId="0" applyNumberFormat="1" applyFont="1" applyFill="1" applyBorder="1" applyAlignment="1">
      <alignment horizontal="center" vertical="center" wrapText="1"/>
    </xf>
    <xf numFmtId="187" fontId="16" fillId="11" borderId="1" xfId="0" applyNumberFormat="1" applyFont="1" applyFill="1" applyBorder="1" applyAlignment="1">
      <alignment horizontal="center" vertical="center" wrapText="1"/>
    </xf>
    <xf numFmtId="187" fontId="16" fillId="4" borderId="1" xfId="0" applyNumberFormat="1" applyFont="1" applyFill="1" applyBorder="1" applyAlignment="1">
      <alignment horizontal="center" vertical="center"/>
    </xf>
    <xf numFmtId="187" fontId="16" fillId="11" borderId="1" xfId="0" applyNumberFormat="1" applyFont="1" applyFill="1" applyBorder="1" applyAlignment="1">
      <alignment horizontal="center" vertical="center"/>
    </xf>
    <xf numFmtId="187" fontId="16" fillId="4" borderId="6" xfId="0" applyNumberFormat="1" applyFont="1" applyFill="1" applyBorder="1" applyAlignment="1">
      <alignment horizontal="center" vertical="center"/>
    </xf>
    <xf numFmtId="187" fontId="23" fillId="4" borderId="1" xfId="0" applyNumberFormat="1" applyFont="1" applyFill="1" applyBorder="1" applyAlignment="1">
      <alignment horizontal="center" vertical="center"/>
    </xf>
    <xf numFmtId="1" fontId="80" fillId="0" borderId="1" xfId="0" applyNumberFormat="1" applyFont="1" applyBorder="1" applyAlignment="1">
      <alignment horizontal="center" vertical="center"/>
    </xf>
    <xf numFmtId="187" fontId="104" fillId="10" borderId="1" xfId="0" applyNumberFormat="1" applyFont="1" applyFill="1" applyBorder="1" applyAlignment="1">
      <alignment horizontal="center" vertical="center" wrapText="1"/>
    </xf>
    <xf numFmtId="187" fontId="102" fillId="15" borderId="1" xfId="0" applyNumberFormat="1" applyFont="1" applyFill="1" applyBorder="1" applyAlignment="1">
      <alignment horizontal="center" vertical="center" wrapText="1"/>
    </xf>
    <xf numFmtId="187" fontId="102" fillId="11" borderId="1" xfId="0" applyNumberFormat="1" applyFont="1" applyFill="1" applyBorder="1" applyAlignment="1">
      <alignment horizontal="center" vertical="center" wrapText="1"/>
    </xf>
    <xf numFmtId="187" fontId="16" fillId="10" borderId="1" xfId="0" applyNumberFormat="1" applyFont="1" applyFill="1" applyBorder="1" applyAlignment="1">
      <alignment horizontal="center" vertical="center" wrapText="1"/>
    </xf>
    <xf numFmtId="187" fontId="16" fillId="15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87" fontId="16" fillId="10" borderId="1" xfId="0" applyNumberFormat="1" applyFont="1" applyFill="1" applyBorder="1" applyAlignment="1">
      <alignment horizontal="center" vertical="center"/>
    </xf>
    <xf numFmtId="187" fontId="16" fillId="10" borderId="6" xfId="0" applyNumberFormat="1" applyFont="1" applyFill="1" applyBorder="1" applyAlignment="1">
      <alignment horizontal="center" vertical="center"/>
    </xf>
    <xf numFmtId="0" fontId="103" fillId="0" borderId="0" xfId="0" applyFont="1" applyAlignment="1">
      <alignment horizontal="center"/>
    </xf>
    <xf numFmtId="187" fontId="23" fillId="10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7" fontId="23" fillId="10" borderId="1" xfId="0" applyNumberFormat="1" applyFont="1" applyFill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wrapText="1"/>
    </xf>
    <xf numFmtId="179" fontId="57" fillId="0" borderId="5" xfId="23" applyNumberFormat="1" applyFont="1" applyBorder="1" applyAlignment="1">
      <alignment horizontal="center" vertical="center" wrapText="1"/>
    </xf>
    <xf numFmtId="0" fontId="70" fillId="4" borderId="1" xfId="42" applyFont="1" applyFill="1" applyBorder="1" applyAlignment="1">
      <alignment horizontal="right" vertical="center" wrapText="1"/>
    </xf>
    <xf numFmtId="190" fontId="68" fillId="0" borderId="2" xfId="152" applyNumberFormat="1" applyFont="1" applyBorder="1" applyAlignment="1">
      <alignment horizontal="right"/>
    </xf>
    <xf numFmtId="190" fontId="68" fillId="0" borderId="3" xfId="152" applyNumberFormat="1" applyFont="1" applyBorder="1" applyAlignment="1">
      <alignment horizontal="right"/>
    </xf>
    <xf numFmtId="190" fontId="68" fillId="0" borderId="2" xfId="152" applyNumberFormat="1" applyFont="1" applyBorder="1" applyAlignment="1">
      <alignment horizontal="right" wrapText="1"/>
    </xf>
    <xf numFmtId="190" fontId="68" fillId="0" borderId="3" xfId="152" applyNumberFormat="1" applyFont="1" applyBorder="1" applyAlignment="1">
      <alignment horizontal="right" wrapText="1"/>
    </xf>
    <xf numFmtId="0" fontId="17" fillId="0" borderId="1" xfId="28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1" fillId="4" borderId="0" xfId="0" applyNumberFormat="1" applyFont="1" applyFill="1" applyAlignment="1">
      <alignment horizontal="left" vertical="center"/>
    </xf>
    <xf numFmtId="0" fontId="88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16" fillId="1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16" fillId="0" borderId="2" xfId="0" applyNumberFormat="1" applyFont="1" applyBorder="1" applyAlignment="1">
      <alignment horizontal="center" vertical="center"/>
    </xf>
  </cellXfs>
  <cellStyles count="157">
    <cellStyle name="Komma 2" xfId="1" xr:uid="{00000000-0005-0000-0000-000000000000}"/>
    <cellStyle name="Komma 2 10" xfId="99" xr:uid="{00000000-0005-0000-0000-000001000000}"/>
    <cellStyle name="Komma 2 11" xfId="103" xr:uid="{00000000-0005-0000-0000-000002000000}"/>
    <cellStyle name="Komma 2 2" xfId="43" xr:uid="{00000000-0005-0000-0000-000003000000}"/>
    <cellStyle name="Komma 2 2 2" xfId="95" xr:uid="{00000000-0005-0000-0000-000004000000}"/>
    <cellStyle name="Komma 2 2 2 2" xfId="144" xr:uid="{00000000-0005-0000-0000-000005000000}"/>
    <cellStyle name="Komma 2 2 3" xfId="84" xr:uid="{00000000-0005-0000-0000-000006000000}"/>
    <cellStyle name="Komma 2 2 3 2" xfId="133" xr:uid="{00000000-0005-0000-0000-000007000000}"/>
    <cellStyle name="Komma 2 2 4" xfId="107" xr:uid="{00000000-0005-0000-0000-000008000000}"/>
    <cellStyle name="Komma 2 3" xfId="62" xr:uid="{00000000-0005-0000-0000-000009000000}"/>
    <cellStyle name="Komma 2 3 2" xfId="93" xr:uid="{00000000-0005-0000-0000-00000A000000}"/>
    <cellStyle name="Komma 2 3 2 2" xfId="142" xr:uid="{00000000-0005-0000-0000-00000B000000}"/>
    <cellStyle name="Komma 2 3 3" xfId="82" xr:uid="{00000000-0005-0000-0000-00000C000000}"/>
    <cellStyle name="Komma 2 3 3 2" xfId="131" xr:uid="{00000000-0005-0000-0000-00000D000000}"/>
    <cellStyle name="Komma 2 3 4" xfId="118" xr:uid="{00000000-0005-0000-0000-00000E000000}"/>
    <cellStyle name="Komma 2 4" xfId="52" xr:uid="{00000000-0005-0000-0000-00000F000000}"/>
    <cellStyle name="Komma 2 4 2" xfId="88" xr:uid="{00000000-0005-0000-0000-000010000000}"/>
    <cellStyle name="Komma 2 4 2 2" xfId="137" xr:uid="{00000000-0005-0000-0000-000011000000}"/>
    <cellStyle name="Komma 2 4 3" xfId="113" xr:uid="{00000000-0005-0000-0000-000012000000}"/>
    <cellStyle name="Komma 2 5" xfId="49" xr:uid="{00000000-0005-0000-0000-000013000000}"/>
    <cellStyle name="Komma 2 5 2" xfId="85" xr:uid="{00000000-0005-0000-0000-000014000000}"/>
    <cellStyle name="Komma 2 5 2 2" xfId="134" xr:uid="{00000000-0005-0000-0000-000015000000}"/>
    <cellStyle name="Komma 2 5 3" xfId="110" xr:uid="{00000000-0005-0000-0000-000016000000}"/>
    <cellStyle name="Komma 2 6" xfId="76" xr:uid="{00000000-0005-0000-0000-000017000000}"/>
    <cellStyle name="Komma 2 6 2" xfId="125" xr:uid="{00000000-0005-0000-0000-000018000000}"/>
    <cellStyle name="Komma 2 7" xfId="74" xr:uid="{00000000-0005-0000-0000-000019000000}"/>
    <cellStyle name="Komma 2 7 2" xfId="123" xr:uid="{00000000-0005-0000-0000-00001A000000}"/>
    <cellStyle name="Komma 2 8" xfId="72" xr:uid="{00000000-0005-0000-0000-00001B000000}"/>
    <cellStyle name="Komma 2 8 2" xfId="121" xr:uid="{00000000-0005-0000-0000-00001C000000}"/>
    <cellStyle name="Komma 2 9" xfId="40" xr:uid="{00000000-0005-0000-0000-00001D000000}"/>
    <cellStyle name="Millares 2" xfId="153" xr:uid="{E362DBDB-EFCB-4790-8982-53D975BA80F0}"/>
    <cellStyle name="Millares 3" xfId="155" xr:uid="{CF6E63DF-EA68-453E-96B9-D16926C852F5}"/>
    <cellStyle name="Normal 2" xfId="154" xr:uid="{B97D1FE6-F2B1-4D2E-9299-D88E8EB8AB29}"/>
    <cellStyle name="Normal_order_09.12.2003_jc_old" xfId="2" xr:uid="{00000000-0005-0000-0000-00001E000000}"/>
    <cellStyle name="Porcentaje 2 2" xfId="156" xr:uid="{BC0C6D27-29F2-48A4-9B7E-980F0D60A1A0}"/>
    <cellStyle name="Prozent 2" xfId="3" xr:uid="{00000000-0005-0000-0000-00001F000000}"/>
    <cellStyle name="Prozent 2 2" xfId="4" xr:uid="{00000000-0005-0000-0000-000020000000}"/>
    <cellStyle name="Standard 2" xfId="5" xr:uid="{00000000-0005-0000-0000-000021000000}"/>
    <cellStyle name="Standard 2 2" xfId="6" xr:uid="{00000000-0005-0000-0000-000022000000}"/>
    <cellStyle name="Standard 2 2 2" xfId="7" xr:uid="{00000000-0005-0000-0000-000023000000}"/>
    <cellStyle name="Standard 2 3" xfId="8" xr:uid="{00000000-0005-0000-0000-000024000000}"/>
    <cellStyle name="Standard 2 4" xfId="9" xr:uid="{00000000-0005-0000-0000-000025000000}"/>
    <cellStyle name="Standard 2 5" xfId="10" xr:uid="{00000000-0005-0000-0000-000026000000}"/>
    <cellStyle name="Standard 2 6" xfId="11" xr:uid="{00000000-0005-0000-0000-000027000000}"/>
    <cellStyle name="Standard 3" xfId="12" xr:uid="{00000000-0005-0000-0000-000028000000}"/>
    <cellStyle name="Standard 3 2" xfId="13" xr:uid="{00000000-0005-0000-0000-000029000000}"/>
    <cellStyle name="Standard_Anfrage Norail 571+603 05-06" xfId="14" xr:uid="{00000000-0005-0000-0000-00002A000000}"/>
    <cellStyle name="一般" xfId="0" builtinId="0"/>
    <cellStyle name="一般 10" xfId="15" xr:uid="{00000000-0005-0000-0000-00002C000000}"/>
    <cellStyle name="一般 11" xfId="36" xr:uid="{00000000-0005-0000-0000-00002D000000}"/>
    <cellStyle name="一般 11 10" xfId="100" xr:uid="{00000000-0005-0000-0000-00002E000000}"/>
    <cellStyle name="一般 11 11" xfId="106" xr:uid="{00000000-0005-0000-0000-00002F000000}"/>
    <cellStyle name="一般 11 2" xfId="44" xr:uid="{00000000-0005-0000-0000-000030000000}"/>
    <cellStyle name="一般 11 3" xfId="70" xr:uid="{00000000-0005-0000-0000-000031000000}"/>
    <cellStyle name="一般 11 3 2" xfId="94" xr:uid="{00000000-0005-0000-0000-000032000000}"/>
    <cellStyle name="一般 11 3 2 2" xfId="143" xr:uid="{00000000-0005-0000-0000-000033000000}"/>
    <cellStyle name="一般 11 3 3" xfId="83" xr:uid="{00000000-0005-0000-0000-000034000000}"/>
    <cellStyle name="一般 11 3 3 2" xfId="132" xr:uid="{00000000-0005-0000-0000-000035000000}"/>
    <cellStyle name="一般 11 3 4" xfId="119" xr:uid="{00000000-0005-0000-0000-000036000000}"/>
    <cellStyle name="一般 11 4" xfId="53" xr:uid="{00000000-0005-0000-0000-000037000000}"/>
    <cellStyle name="一般 11 4 2" xfId="89" xr:uid="{00000000-0005-0000-0000-000038000000}"/>
    <cellStyle name="一般 11 4 2 2" xfId="138" xr:uid="{00000000-0005-0000-0000-000039000000}"/>
    <cellStyle name="一般 11 4 3" xfId="114" xr:uid="{00000000-0005-0000-0000-00003A000000}"/>
    <cellStyle name="一般 11 5" xfId="50" xr:uid="{00000000-0005-0000-0000-00003B000000}"/>
    <cellStyle name="一般 11 5 2" xfId="86" xr:uid="{00000000-0005-0000-0000-00003C000000}"/>
    <cellStyle name="一般 11 5 2 2" xfId="135" xr:uid="{00000000-0005-0000-0000-00003D000000}"/>
    <cellStyle name="一般 11 5 3" xfId="111" xr:uid="{00000000-0005-0000-0000-00003E000000}"/>
    <cellStyle name="一般 11 6" xfId="47" xr:uid="{00000000-0005-0000-0000-00003F000000}"/>
    <cellStyle name="一般 11 6 2" xfId="77" xr:uid="{00000000-0005-0000-0000-000040000000}"/>
    <cellStyle name="一般 11 6 2 2" xfId="126" xr:uid="{00000000-0005-0000-0000-000041000000}"/>
    <cellStyle name="一般 11 6 3" xfId="108" xr:uid="{00000000-0005-0000-0000-000042000000}"/>
    <cellStyle name="一般 11 7" xfId="75" xr:uid="{00000000-0005-0000-0000-000043000000}"/>
    <cellStyle name="一般 11 7 2" xfId="124" xr:uid="{00000000-0005-0000-0000-000044000000}"/>
    <cellStyle name="一般 11 8" xfId="73" xr:uid="{00000000-0005-0000-0000-000045000000}"/>
    <cellStyle name="一般 11 8 2" xfId="122" xr:uid="{00000000-0005-0000-0000-000046000000}"/>
    <cellStyle name="一般 11 9" xfId="41" xr:uid="{00000000-0005-0000-0000-000047000000}"/>
    <cellStyle name="一般 12" xfId="38" xr:uid="{00000000-0005-0000-0000-000048000000}"/>
    <cellStyle name="一般 12 2" xfId="45" xr:uid="{00000000-0005-0000-0000-000049000000}"/>
    <cellStyle name="一般 13" xfId="39" xr:uid="{00000000-0005-0000-0000-00004A000000}"/>
    <cellStyle name="一般 13 2" xfId="61" xr:uid="{00000000-0005-0000-0000-00004B000000}"/>
    <cellStyle name="一般 13 3" xfId="71" xr:uid="{00000000-0005-0000-0000-00004C000000}"/>
    <cellStyle name="一般 13 3 2" xfId="96" xr:uid="{00000000-0005-0000-0000-00004D000000}"/>
    <cellStyle name="一般 13 3 2 2" xfId="145" xr:uid="{00000000-0005-0000-0000-00004E000000}"/>
    <cellStyle name="一般 13 3 3" xfId="120" xr:uid="{00000000-0005-0000-0000-00004F000000}"/>
    <cellStyle name="一般 13 4" xfId="54" xr:uid="{00000000-0005-0000-0000-000050000000}"/>
    <cellStyle name="一般 13 5" xfId="51" xr:uid="{00000000-0005-0000-0000-000051000000}"/>
    <cellStyle name="一般 13 5 2" xfId="87" xr:uid="{00000000-0005-0000-0000-000052000000}"/>
    <cellStyle name="一般 13 5 2 2" xfId="136" xr:uid="{00000000-0005-0000-0000-000053000000}"/>
    <cellStyle name="一般 13 5 3" xfId="112" xr:uid="{00000000-0005-0000-0000-000054000000}"/>
    <cellStyle name="一般 13 6" xfId="48" xr:uid="{00000000-0005-0000-0000-000055000000}"/>
    <cellStyle name="一般 13 6 2" xfId="78" xr:uid="{00000000-0005-0000-0000-000056000000}"/>
    <cellStyle name="一般 13 6 2 2" xfId="127" xr:uid="{00000000-0005-0000-0000-000057000000}"/>
    <cellStyle name="一般 13 6 3" xfId="109" xr:uid="{00000000-0005-0000-0000-000058000000}"/>
    <cellStyle name="一般 13 7" xfId="101" xr:uid="{00000000-0005-0000-0000-000059000000}"/>
    <cellStyle name="一般 14" xfId="98" xr:uid="{00000000-0005-0000-0000-00005A000000}"/>
    <cellStyle name="一般 15" xfId="97" xr:uid="{00000000-0005-0000-0000-00005B000000}"/>
    <cellStyle name="一般 16" xfId="102" xr:uid="{00000000-0005-0000-0000-00005C000000}"/>
    <cellStyle name="一般 17" xfId="146" xr:uid="{00000000-0005-0000-0000-00005D000000}"/>
    <cellStyle name="一般 18" xfId="147" xr:uid="{00000000-0005-0000-0000-00005E000000}"/>
    <cellStyle name="一般 19" xfId="148" xr:uid="{00000000-0005-0000-0000-00005F000000}"/>
    <cellStyle name="一般 2" xfId="16" xr:uid="{00000000-0005-0000-0000-000060000000}"/>
    <cellStyle name="一般 2 2" xfId="17" xr:uid="{00000000-0005-0000-0000-000061000000}"/>
    <cellStyle name="一般 2 2 2" xfId="64" xr:uid="{00000000-0005-0000-0000-000062000000}"/>
    <cellStyle name="一般 2 2 3" xfId="59" xr:uid="{00000000-0005-0000-0000-000063000000}"/>
    <cellStyle name="一般 2 3" xfId="18" xr:uid="{00000000-0005-0000-0000-000064000000}"/>
    <cellStyle name="一般 2 4" xfId="37" xr:uid="{00000000-0005-0000-0000-000065000000}"/>
    <cellStyle name="一般 2 4 2" xfId="46" xr:uid="{00000000-0005-0000-0000-000066000000}"/>
    <cellStyle name="一般 2 5" xfId="42" xr:uid="{00000000-0005-0000-0000-000067000000}"/>
    <cellStyle name="一般 2 5 2" xfId="63" xr:uid="{00000000-0005-0000-0000-000068000000}"/>
    <cellStyle name="一般 2 6" xfId="104" xr:uid="{00000000-0005-0000-0000-000069000000}"/>
    <cellStyle name="一般 20" xfId="149" xr:uid="{00000000-0005-0000-0000-00006A000000}"/>
    <cellStyle name="一般 21" xfId="150" xr:uid="{00000000-0005-0000-0000-00006B000000}"/>
    <cellStyle name="一般 3" xfId="19" xr:uid="{00000000-0005-0000-0000-00006C000000}"/>
    <cellStyle name="一般 3 2" xfId="20" xr:uid="{00000000-0005-0000-0000-00006D000000}"/>
    <cellStyle name="一般 3 3" xfId="21" xr:uid="{00000000-0005-0000-0000-00006E000000}"/>
    <cellStyle name="一般 3 4" xfId="22" xr:uid="{00000000-0005-0000-0000-00006F000000}"/>
    <cellStyle name="一般 3 5" xfId="23" xr:uid="{00000000-0005-0000-0000-000070000000}"/>
    <cellStyle name="一般 3 6" xfId="65" xr:uid="{00000000-0005-0000-0000-000071000000}"/>
    <cellStyle name="一般 3 7" xfId="56" xr:uid="{00000000-0005-0000-0000-000072000000}"/>
    <cellStyle name="一般 4" xfId="24" xr:uid="{00000000-0005-0000-0000-000073000000}"/>
    <cellStyle name="一般 4 2" xfId="25" xr:uid="{00000000-0005-0000-0000-000074000000}"/>
    <cellStyle name="一般 4 3" xfId="66" xr:uid="{00000000-0005-0000-0000-000075000000}"/>
    <cellStyle name="一般 4 4" xfId="57" xr:uid="{00000000-0005-0000-0000-000076000000}"/>
    <cellStyle name="一般 5" xfId="26" xr:uid="{00000000-0005-0000-0000-000077000000}"/>
    <cellStyle name="一般 5 2" xfId="67" xr:uid="{00000000-0005-0000-0000-000078000000}"/>
    <cellStyle name="一般 5 3" xfId="58" xr:uid="{00000000-0005-0000-0000-000079000000}"/>
    <cellStyle name="一般 5 3 2" xfId="91" xr:uid="{00000000-0005-0000-0000-00007A000000}"/>
    <cellStyle name="一般 5 3 2 2" xfId="140" xr:uid="{00000000-0005-0000-0000-00007B000000}"/>
    <cellStyle name="一般 5 3 3" xfId="80" xr:uid="{00000000-0005-0000-0000-00007C000000}"/>
    <cellStyle name="一般 5 3 3 2" xfId="129" xr:uid="{00000000-0005-0000-0000-00007D000000}"/>
    <cellStyle name="一般 5 3 4" xfId="116" xr:uid="{00000000-0005-0000-0000-00007E000000}"/>
    <cellStyle name="一般 6" xfId="27" xr:uid="{00000000-0005-0000-0000-00007F000000}"/>
    <cellStyle name="一般 6 2" xfId="68" xr:uid="{00000000-0005-0000-0000-000080000000}"/>
    <cellStyle name="一般 6 3" xfId="60" xr:uid="{00000000-0005-0000-0000-000081000000}"/>
    <cellStyle name="一般 6 3 2" xfId="92" xr:uid="{00000000-0005-0000-0000-000082000000}"/>
    <cellStyle name="一般 6 3 2 2" xfId="141" xr:uid="{00000000-0005-0000-0000-000083000000}"/>
    <cellStyle name="一般 6 3 3" xfId="81" xr:uid="{00000000-0005-0000-0000-000084000000}"/>
    <cellStyle name="一般 6 3 3 2" xfId="130" xr:uid="{00000000-0005-0000-0000-000085000000}"/>
    <cellStyle name="一般 6 3 4" xfId="117" xr:uid="{00000000-0005-0000-0000-000086000000}"/>
    <cellStyle name="一般 7" xfId="28" xr:uid="{00000000-0005-0000-0000-000087000000}"/>
    <cellStyle name="一般 8" xfId="29" xr:uid="{00000000-0005-0000-0000-000088000000}"/>
    <cellStyle name="一般 9" xfId="30" xr:uid="{00000000-0005-0000-0000-000089000000}"/>
    <cellStyle name="千分位" xfId="151" builtinId="3"/>
    <cellStyle name="千分位 2" xfId="55" xr:uid="{00000000-0005-0000-0000-00008A000000}"/>
    <cellStyle name="千分位 2 2" xfId="90" xr:uid="{00000000-0005-0000-0000-00008B000000}"/>
    <cellStyle name="千分位 2 2 2" xfId="139" xr:uid="{00000000-0005-0000-0000-00008C000000}"/>
    <cellStyle name="千分位 2 3" xfId="79" xr:uid="{00000000-0005-0000-0000-00008D000000}"/>
    <cellStyle name="千分位 2 3 2" xfId="128" xr:uid="{00000000-0005-0000-0000-00008E000000}"/>
    <cellStyle name="千分位 2 4" xfId="115" xr:uid="{00000000-0005-0000-0000-00008F000000}"/>
    <cellStyle name="千分位 3" xfId="152" xr:uid="{3D1E60F0-6317-48D3-976D-70F35E7D4ECA}"/>
    <cellStyle name="百分比" xfId="31" builtinId="5"/>
    <cellStyle name="百分比 2" xfId="32" xr:uid="{00000000-0005-0000-0000-000091000000}"/>
    <cellStyle name="百分比 3" xfId="33" xr:uid="{00000000-0005-0000-0000-000092000000}"/>
    <cellStyle name="百分比 4" xfId="34" xr:uid="{00000000-0005-0000-0000-000093000000}"/>
    <cellStyle name="百分比 5" xfId="35" xr:uid="{00000000-0005-0000-0000-000094000000}"/>
    <cellStyle name="百分比 6" xfId="69" xr:uid="{00000000-0005-0000-0000-000095000000}"/>
    <cellStyle name="百分比 7" xfId="105" xr:uid="{00000000-0005-0000-0000-000096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  <colors>
    <mruColors>
      <color rgb="FF0000FF"/>
      <color rgb="FFFFFFCC"/>
      <color rgb="FFCCE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2\20220317%206000832383%20&#33258;&#25915;&#34746;&#32114;\_RFQ_6000832383_20220317_02114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2\20220207%206000824234%20&#33258;&#25915;&#34746;&#32114;%20&#38013;&#23614;&#34746;&#32114;%20&#19977;&#35282;&#29273;\_RFQ_6000824234_20220207_07394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2\20220628%206000849167%20&#22609;&#26495;&#34746;&#32114;%20R89096%20R89097%20R89098\_RFQ_6000849167_20220628_023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B%20-%20&#22577;&#20729;%20&#33258;20120913\&#22806;&#37559;\C01900%20Reyher\2019\20190109%206000668725%20D7981,%20D7982,%20D7983,%20D7500,%20D7504\_RFQ_6000668725_20190110_01505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1\20211115%206000811179%20&#33258;&#25915;&#34746;&#32114;\_RFQ_6000811179_20211115_011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10">
          <cell r="B10" t="str">
            <v>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2">
          <cell r="B2" t="str">
            <v>AB1-Rejection for price reasons</v>
          </cell>
        </row>
        <row r="3">
          <cell r="B3" t="str">
            <v>AB2-Rejection for quality reasons</v>
          </cell>
        </row>
        <row r="4">
          <cell r="B4" t="str">
            <v>AB3-Rejection due to delivery time</v>
          </cell>
        </row>
        <row r="5">
          <cell r="B5" t="str">
            <v>AB4-Not in product range</v>
          </cell>
        </row>
        <row r="6">
          <cell r="B6" t="str">
            <v>AB5-Quantity not possible</v>
          </cell>
        </row>
        <row r="7">
          <cell r="B7" t="str">
            <v>AB6-Wrong material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10">
          <cell r="B10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2">
          <cell r="B2" t="str">
            <v>AB1-Rejection for price reasons</v>
          </cell>
        </row>
        <row r="3">
          <cell r="B3" t="str">
            <v>AB2-Rejection for quality reasons</v>
          </cell>
        </row>
        <row r="4">
          <cell r="B4" t="str">
            <v>AB3-Rejection due to delivery time</v>
          </cell>
        </row>
        <row r="5">
          <cell r="B5" t="str">
            <v>AB4-Not in product range</v>
          </cell>
        </row>
        <row r="6">
          <cell r="B6" t="str">
            <v>AB5-Quantity not possible</v>
          </cell>
        </row>
        <row r="7">
          <cell r="B7" t="str">
            <v>AB6-Wrong material</v>
          </cell>
        </row>
        <row r="10">
          <cell r="B10" t="str">
            <v>X</v>
          </cell>
        </row>
        <row r="13">
          <cell r="B13" t="str">
            <v>1</v>
          </cell>
        </row>
        <row r="14">
          <cell r="B14" t="str">
            <v>100</v>
          </cell>
        </row>
        <row r="15">
          <cell r="B15" t="str">
            <v>1000</v>
          </cell>
        </row>
        <row r="18">
          <cell r="B18" t="str">
            <v>ST</v>
          </cell>
        </row>
        <row r="19">
          <cell r="B19" t="str">
            <v>KG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2">
          <cell r="B2" t="str">
            <v>AB1-Rejection for price reasons</v>
          </cell>
        </row>
        <row r="3">
          <cell r="B3" t="str">
            <v>AB2-Rejection for quality reasons</v>
          </cell>
        </row>
        <row r="4">
          <cell r="B4" t="str">
            <v>AB3-Rejection due to delivery time</v>
          </cell>
        </row>
        <row r="5">
          <cell r="B5" t="str">
            <v>AB4-Not in product range</v>
          </cell>
        </row>
        <row r="6">
          <cell r="B6" t="str">
            <v>AB5-Quantity not possible</v>
          </cell>
        </row>
        <row r="7">
          <cell r="B7" t="str">
            <v>AB6-Wrong material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009B-FFB2-4C01-B818-7103CAE3E535}">
  <dimension ref="A2:I52"/>
  <sheetViews>
    <sheetView workbookViewId="0">
      <selection activeCell="C1" sqref="C1:C1048576"/>
    </sheetView>
  </sheetViews>
  <sheetFormatPr defaultColWidth="11.5" defaultRowHeight="16.5"/>
  <cols>
    <col min="1" max="1" width="11.5" style="124"/>
    <col min="2" max="2" width="13.375" style="124" customWidth="1"/>
    <col min="3" max="5" width="11.5" style="124"/>
    <col min="6" max="6" width="13.5" style="124" bestFit="1" customWidth="1"/>
    <col min="7" max="7" width="13.5" style="124" customWidth="1"/>
    <col min="8" max="8" width="13" style="124" customWidth="1"/>
    <col min="9" max="9" width="13" style="246" customWidth="1"/>
    <col min="10" max="16384" width="11.5" style="124"/>
  </cols>
  <sheetData>
    <row r="2" spans="1:9" ht="15" customHeight="1">
      <c r="B2" s="253"/>
      <c r="C2" s="253"/>
      <c r="D2" s="253"/>
      <c r="E2" s="253"/>
      <c r="F2" s="308" t="s">
        <v>78</v>
      </c>
      <c r="G2" s="309"/>
      <c r="H2" s="264">
        <v>45446</v>
      </c>
      <c r="I2" s="253"/>
    </row>
    <row r="3" spans="1:9" ht="16.5" customHeight="1">
      <c r="B3" s="253"/>
      <c r="C3" s="253"/>
      <c r="D3" s="253"/>
      <c r="E3" s="253"/>
      <c r="F3" s="310" t="s">
        <v>79</v>
      </c>
      <c r="G3" s="311"/>
      <c r="H3" s="264">
        <v>45573.5</v>
      </c>
      <c r="I3" s="253"/>
    </row>
    <row r="4" spans="1:9" ht="16.5" customHeight="1">
      <c r="B4" s="253"/>
      <c r="C4" s="253"/>
      <c r="D4" s="253"/>
      <c r="E4" s="253"/>
      <c r="F4" s="310" t="s">
        <v>80</v>
      </c>
      <c r="G4" s="311"/>
      <c r="H4" s="264">
        <v>45573.5</v>
      </c>
      <c r="I4" s="253"/>
    </row>
    <row r="5" spans="1:9" ht="6" customHeight="1">
      <c r="B5" s="253"/>
      <c r="C5" s="253"/>
      <c r="D5" s="253"/>
      <c r="E5" s="253"/>
      <c r="F5" s="274"/>
      <c r="G5" s="274"/>
      <c r="H5" s="275"/>
      <c r="I5" s="253"/>
    </row>
    <row r="6" spans="1:9" ht="20.25">
      <c r="B6" s="253" t="s">
        <v>199</v>
      </c>
      <c r="C6" s="254"/>
      <c r="D6" s="253"/>
      <c r="E6" s="253"/>
      <c r="F6" s="253"/>
      <c r="G6" s="253"/>
      <c r="H6" s="281" t="s">
        <v>200</v>
      </c>
      <c r="I6" s="281"/>
    </row>
    <row r="7" spans="1:9">
      <c r="B7" s="253" t="s">
        <v>201</v>
      </c>
      <c r="C7" s="254"/>
      <c r="D7" s="253"/>
      <c r="E7" s="253"/>
      <c r="F7" s="253"/>
      <c r="G7" s="253"/>
      <c r="H7" s="253"/>
      <c r="I7" s="253"/>
    </row>
    <row r="8" spans="1:9" ht="18" customHeight="1">
      <c r="B8" s="253" t="s">
        <v>202</v>
      </c>
      <c r="C8" s="255"/>
      <c r="D8" s="253"/>
      <c r="E8" s="253"/>
      <c r="F8" s="307" t="s">
        <v>81</v>
      </c>
      <c r="G8" s="307"/>
      <c r="H8" s="276">
        <v>11003.5</v>
      </c>
      <c r="I8" s="280" t="s">
        <v>82</v>
      </c>
    </row>
    <row r="9" spans="1:9">
      <c r="B9" s="253" t="s">
        <v>83</v>
      </c>
      <c r="C9" s="253"/>
      <c r="D9" s="253" t="s">
        <v>84</v>
      </c>
      <c r="E9" s="253"/>
      <c r="F9" s="253"/>
      <c r="G9" s="253"/>
      <c r="H9" s="253"/>
      <c r="I9" s="253"/>
    </row>
    <row r="10" spans="1:9">
      <c r="B10" s="277" t="s">
        <v>85</v>
      </c>
      <c r="C10" s="277" t="s">
        <v>86</v>
      </c>
      <c r="D10" s="272" t="s">
        <v>87</v>
      </c>
      <c r="E10" s="272" t="s">
        <v>88</v>
      </c>
      <c r="F10" s="272" t="s">
        <v>89</v>
      </c>
      <c r="G10" s="272" t="s">
        <v>90</v>
      </c>
      <c r="H10" s="272" t="s">
        <v>91</v>
      </c>
      <c r="I10" s="253"/>
    </row>
    <row r="11" spans="1:9">
      <c r="A11" s="124">
        <v>1</v>
      </c>
      <c r="B11" s="256" t="s">
        <v>203</v>
      </c>
      <c r="C11" s="256" t="s">
        <v>373</v>
      </c>
      <c r="D11" s="273" t="s">
        <v>94</v>
      </c>
      <c r="E11" s="273" t="s">
        <v>92</v>
      </c>
      <c r="F11" s="262">
        <v>125000</v>
      </c>
      <c r="G11" s="270">
        <v>1.06E-3</v>
      </c>
      <c r="H11" s="262">
        <v>132.5</v>
      </c>
      <c r="I11" s="253"/>
    </row>
    <row r="12" spans="1:9">
      <c r="A12" s="124">
        <v>2</v>
      </c>
      <c r="B12" s="256" t="s">
        <v>204</v>
      </c>
      <c r="C12" s="256" t="s">
        <v>262</v>
      </c>
      <c r="D12" s="273" t="s">
        <v>94</v>
      </c>
      <c r="E12" s="273" t="s">
        <v>94</v>
      </c>
      <c r="F12" s="262">
        <v>1300000</v>
      </c>
      <c r="G12" s="270">
        <v>2.5799999999999998E-3</v>
      </c>
      <c r="H12" s="262">
        <v>3354</v>
      </c>
      <c r="I12" s="253"/>
    </row>
    <row r="13" spans="1:9">
      <c r="B13" s="256" t="s">
        <v>205</v>
      </c>
      <c r="C13" s="256" t="s">
        <v>98</v>
      </c>
      <c r="D13" s="273" t="s">
        <v>94</v>
      </c>
      <c r="E13" s="273" t="s">
        <v>92</v>
      </c>
      <c r="F13" s="262">
        <v>0</v>
      </c>
      <c r="G13" s="270">
        <v>1.5E-3</v>
      </c>
      <c r="H13" s="262">
        <v>0</v>
      </c>
      <c r="I13" s="253"/>
    </row>
    <row r="14" spans="1:9">
      <c r="B14" s="263"/>
      <c r="C14" s="257"/>
      <c r="D14" s="258"/>
      <c r="E14" s="268"/>
      <c r="F14" s="258"/>
      <c r="G14" s="268"/>
      <c r="H14" s="259"/>
      <c r="I14" s="253"/>
    </row>
    <row r="15" spans="1:9">
      <c r="A15" s="124">
        <v>3</v>
      </c>
      <c r="B15" s="256" t="s">
        <v>206</v>
      </c>
      <c r="C15" s="256" t="s">
        <v>129</v>
      </c>
      <c r="D15" s="273" t="s">
        <v>94</v>
      </c>
      <c r="E15" s="273" t="s">
        <v>94</v>
      </c>
      <c r="F15" s="262">
        <v>150000</v>
      </c>
      <c r="G15" s="270">
        <v>2.0500000000000002E-3</v>
      </c>
      <c r="H15" s="262">
        <v>307.5</v>
      </c>
      <c r="I15" s="253"/>
    </row>
    <row r="16" spans="1:9">
      <c r="A16" s="124">
        <v>4</v>
      </c>
      <c r="B16" s="256" t="s">
        <v>207</v>
      </c>
      <c r="C16" s="256" t="s">
        <v>108</v>
      </c>
      <c r="D16" s="273" t="s">
        <v>94</v>
      </c>
      <c r="E16" s="273" t="s">
        <v>92</v>
      </c>
      <c r="F16" s="262">
        <v>100000</v>
      </c>
      <c r="G16" s="270">
        <v>2.5799999999999998E-3</v>
      </c>
      <c r="H16" s="262">
        <v>258</v>
      </c>
      <c r="I16" s="253"/>
    </row>
    <row r="17" spans="1:9">
      <c r="B17" s="256" t="s">
        <v>208</v>
      </c>
      <c r="C17" s="256" t="s">
        <v>110</v>
      </c>
      <c r="D17" s="273" t="s">
        <v>94</v>
      </c>
      <c r="E17" s="273" t="s">
        <v>92</v>
      </c>
      <c r="F17" s="262">
        <v>0</v>
      </c>
      <c r="G17" s="270">
        <v>3.1199999999999999E-3</v>
      </c>
      <c r="H17" s="262">
        <v>0</v>
      </c>
      <c r="I17" s="247"/>
    </row>
    <row r="18" spans="1:9">
      <c r="A18" s="124">
        <v>5</v>
      </c>
      <c r="B18" s="256" t="s">
        <v>209</v>
      </c>
      <c r="C18" s="256" t="s">
        <v>292</v>
      </c>
      <c r="D18" s="273" t="s">
        <v>94</v>
      </c>
      <c r="E18" s="273" t="s">
        <v>94</v>
      </c>
      <c r="F18" s="262">
        <v>1100000</v>
      </c>
      <c r="G18" s="270">
        <v>4.5300000000000002E-3</v>
      </c>
      <c r="H18" s="262">
        <v>4983</v>
      </c>
      <c r="I18" s="247"/>
    </row>
    <row r="19" spans="1:9">
      <c r="B19" s="256" t="s">
        <v>210</v>
      </c>
      <c r="C19" s="256" t="s">
        <v>294</v>
      </c>
      <c r="D19" s="273" t="s">
        <v>92</v>
      </c>
      <c r="E19" s="273" t="s">
        <v>92</v>
      </c>
      <c r="F19" s="262">
        <v>0</v>
      </c>
      <c r="G19" s="270">
        <v>5.1700000000000001E-3</v>
      </c>
      <c r="H19" s="262">
        <v>0</v>
      </c>
      <c r="I19" s="247"/>
    </row>
    <row r="20" spans="1:9">
      <c r="B20" s="263"/>
      <c r="C20" s="257"/>
      <c r="D20" s="258"/>
      <c r="E20" s="268"/>
      <c r="F20" s="258"/>
      <c r="G20" s="268"/>
      <c r="H20" s="259"/>
      <c r="I20" s="243"/>
    </row>
    <row r="21" spans="1:9">
      <c r="B21" s="256" t="s">
        <v>211</v>
      </c>
      <c r="C21" s="256" t="s">
        <v>103</v>
      </c>
      <c r="D21" s="273" t="s">
        <v>92</v>
      </c>
      <c r="E21" s="273" t="s">
        <v>92</v>
      </c>
      <c r="F21" s="262">
        <v>0</v>
      </c>
      <c r="G21" s="270">
        <v>8.2199999999999999E-3</v>
      </c>
      <c r="H21" s="262">
        <v>0</v>
      </c>
      <c r="I21" s="247"/>
    </row>
    <row r="22" spans="1:9">
      <c r="B22" s="256" t="s">
        <v>212</v>
      </c>
      <c r="C22" s="256" t="s">
        <v>369</v>
      </c>
      <c r="D22" s="273" t="s">
        <v>93</v>
      </c>
      <c r="E22" s="273" t="s">
        <v>92</v>
      </c>
      <c r="F22" s="262">
        <v>0</v>
      </c>
      <c r="G22" s="270">
        <v>9.11E-3</v>
      </c>
      <c r="H22" s="262">
        <v>0</v>
      </c>
      <c r="I22" s="247"/>
    </row>
    <row r="23" spans="1:9">
      <c r="B23" s="256" t="s">
        <v>213</v>
      </c>
      <c r="C23" s="256" t="s">
        <v>370</v>
      </c>
      <c r="D23" s="273" t="s">
        <v>93</v>
      </c>
      <c r="E23" s="273" t="s">
        <v>93</v>
      </c>
      <c r="F23" s="262">
        <v>0</v>
      </c>
      <c r="G23" s="270">
        <v>9.8300000000000002E-3</v>
      </c>
      <c r="H23" s="262">
        <v>0</v>
      </c>
      <c r="I23" s="247"/>
    </row>
    <row r="24" spans="1:9">
      <c r="B24" s="256" t="s">
        <v>214</v>
      </c>
      <c r="C24" s="256" t="s">
        <v>371</v>
      </c>
      <c r="D24" s="273" t="s">
        <v>93</v>
      </c>
      <c r="E24" s="273" t="s">
        <v>93</v>
      </c>
      <c r="F24" s="262">
        <v>0</v>
      </c>
      <c r="G24" s="270">
        <v>1.069E-2</v>
      </c>
      <c r="H24" s="262">
        <v>0</v>
      </c>
      <c r="I24" s="247"/>
    </row>
    <row r="25" spans="1:9">
      <c r="B25" s="256" t="s">
        <v>215</v>
      </c>
      <c r="C25" s="256" t="s">
        <v>372</v>
      </c>
      <c r="D25" s="273" t="s">
        <v>93</v>
      </c>
      <c r="E25" s="273" t="s">
        <v>93</v>
      </c>
      <c r="F25" s="262">
        <v>0</v>
      </c>
      <c r="G25" s="270">
        <v>1.1780000000000001E-2</v>
      </c>
      <c r="H25" s="262">
        <v>0</v>
      </c>
      <c r="I25" s="247"/>
    </row>
    <row r="26" spans="1:9">
      <c r="B26" s="263"/>
      <c r="C26" s="257"/>
      <c r="D26" s="258"/>
      <c r="E26" s="268"/>
      <c r="F26" s="258"/>
      <c r="G26" s="268"/>
      <c r="H26" s="259"/>
      <c r="I26" s="243"/>
    </row>
    <row r="27" spans="1:9">
      <c r="B27" s="253" t="s">
        <v>216</v>
      </c>
      <c r="C27" s="254"/>
      <c r="D27" s="254"/>
      <c r="E27" s="254"/>
      <c r="F27" s="254"/>
      <c r="G27" s="254"/>
      <c r="H27" s="254"/>
      <c r="I27" s="248"/>
    </row>
    <row r="28" spans="1:9">
      <c r="B28" s="253" t="s">
        <v>217</v>
      </c>
      <c r="C28" s="254"/>
      <c r="D28" s="254"/>
      <c r="E28" s="254"/>
      <c r="F28" s="254"/>
      <c r="G28" s="254"/>
      <c r="H28" s="254"/>
      <c r="I28" s="248"/>
    </row>
    <row r="29" spans="1:9">
      <c r="B29" s="253" t="s">
        <v>83</v>
      </c>
      <c r="C29" s="253"/>
      <c r="D29" s="253" t="s">
        <v>84</v>
      </c>
      <c r="E29" s="253"/>
      <c r="F29" s="253"/>
      <c r="G29" s="253"/>
      <c r="H29" s="253"/>
      <c r="I29" s="249"/>
    </row>
    <row r="30" spans="1:9" ht="24" customHeight="1">
      <c r="B30" s="266" t="s">
        <v>85</v>
      </c>
      <c r="C30" s="266" t="s">
        <v>86</v>
      </c>
      <c r="D30" s="266" t="s">
        <v>218</v>
      </c>
      <c r="E30" s="266" t="s">
        <v>219</v>
      </c>
      <c r="F30" s="266" t="s">
        <v>219</v>
      </c>
      <c r="G30" s="266" t="s">
        <v>219</v>
      </c>
      <c r="H30" s="266" t="s">
        <v>220</v>
      </c>
      <c r="I30" s="251"/>
    </row>
    <row r="31" spans="1:9">
      <c r="B31" s="267" t="s">
        <v>221</v>
      </c>
      <c r="C31" s="267"/>
      <c r="D31" s="267" t="s">
        <v>222</v>
      </c>
      <c r="E31" s="267" t="s">
        <v>223</v>
      </c>
      <c r="F31" s="267" t="s">
        <v>224</v>
      </c>
      <c r="G31" s="267" t="s">
        <v>223</v>
      </c>
      <c r="H31" s="267" t="s">
        <v>225</v>
      </c>
      <c r="I31" s="252"/>
    </row>
    <row r="32" spans="1:9">
      <c r="A32" s="124">
        <v>6</v>
      </c>
      <c r="B32" s="256" t="s">
        <v>226</v>
      </c>
      <c r="C32" s="256" t="s">
        <v>6</v>
      </c>
      <c r="D32" s="273" t="s">
        <v>94</v>
      </c>
      <c r="E32" s="273" t="s">
        <v>94</v>
      </c>
      <c r="F32" s="262">
        <v>250000</v>
      </c>
      <c r="G32" s="265">
        <v>1.49E-3</v>
      </c>
      <c r="H32" s="262">
        <v>372.5</v>
      </c>
      <c r="I32" s="247"/>
    </row>
    <row r="33" spans="1:9">
      <c r="A33" s="124">
        <v>7</v>
      </c>
      <c r="B33" s="256" t="s">
        <v>227</v>
      </c>
      <c r="C33" s="256" t="s">
        <v>13</v>
      </c>
      <c r="D33" s="273" t="s">
        <v>94</v>
      </c>
      <c r="E33" s="273" t="s">
        <v>94</v>
      </c>
      <c r="F33" s="262">
        <v>600000</v>
      </c>
      <c r="G33" s="265">
        <v>1.97E-3</v>
      </c>
      <c r="H33" s="262">
        <v>1182</v>
      </c>
      <c r="I33" s="247"/>
    </row>
    <row r="34" spans="1:9">
      <c r="B34" s="256" t="s">
        <v>228</v>
      </c>
      <c r="C34" s="256" t="s">
        <v>23</v>
      </c>
      <c r="D34" s="273" t="s">
        <v>94</v>
      </c>
      <c r="E34" s="273" t="s">
        <v>94</v>
      </c>
      <c r="F34" s="262">
        <v>0</v>
      </c>
      <c r="G34" s="265">
        <v>2.47E-3</v>
      </c>
      <c r="H34" s="262">
        <v>0</v>
      </c>
      <c r="I34" s="247"/>
    </row>
    <row r="35" spans="1:9">
      <c r="B35" s="257"/>
      <c r="C35" s="260"/>
      <c r="D35" s="261"/>
      <c r="E35" s="257"/>
      <c r="F35" s="261"/>
      <c r="G35" s="257"/>
      <c r="H35" s="261"/>
      <c r="I35" s="243"/>
    </row>
    <row r="36" spans="1:9">
      <c r="B36" s="253" t="s">
        <v>229</v>
      </c>
      <c r="C36" s="253"/>
      <c r="D36" s="253"/>
      <c r="E36" s="253"/>
      <c r="F36" s="253"/>
      <c r="G36" s="253"/>
      <c r="H36" s="253"/>
      <c r="I36" s="249"/>
    </row>
    <row r="37" spans="1:9">
      <c r="B37" s="253" t="s">
        <v>230</v>
      </c>
      <c r="C37" s="253"/>
      <c r="D37" s="253"/>
      <c r="E37" s="253"/>
      <c r="F37" s="253"/>
      <c r="G37" s="253"/>
      <c r="H37" s="253"/>
      <c r="I37" s="249"/>
    </row>
    <row r="38" spans="1:9">
      <c r="B38" s="253" t="s">
        <v>83</v>
      </c>
      <c r="C38" s="253"/>
      <c r="D38" s="253" t="s">
        <v>84</v>
      </c>
      <c r="E38" s="253"/>
      <c r="F38" s="253"/>
      <c r="G38" s="253"/>
      <c r="H38" s="253"/>
      <c r="I38" s="249"/>
    </row>
    <row r="39" spans="1:9" ht="16.5" customHeight="1">
      <c r="B39" s="266" t="s">
        <v>85</v>
      </c>
      <c r="C39" s="266" t="s">
        <v>86</v>
      </c>
      <c r="D39" s="266" t="s">
        <v>218</v>
      </c>
      <c r="E39" s="266" t="s">
        <v>219</v>
      </c>
      <c r="F39" s="266" t="s">
        <v>219</v>
      </c>
      <c r="G39" s="266" t="s">
        <v>219</v>
      </c>
      <c r="H39" s="266" t="s">
        <v>220</v>
      </c>
      <c r="I39" s="251"/>
    </row>
    <row r="40" spans="1:9">
      <c r="B40" s="267" t="s">
        <v>231</v>
      </c>
      <c r="C40" s="267"/>
      <c r="D40" s="267" t="s">
        <v>222</v>
      </c>
      <c r="E40" s="267" t="s">
        <v>223</v>
      </c>
      <c r="F40" s="267" t="s">
        <v>224</v>
      </c>
      <c r="G40" s="267" t="s">
        <v>223</v>
      </c>
      <c r="H40" s="267" t="s">
        <v>225</v>
      </c>
      <c r="I40" s="252"/>
    </row>
    <row r="41" spans="1:9">
      <c r="B41" s="256" t="s">
        <v>232</v>
      </c>
      <c r="C41" s="256" t="s">
        <v>98</v>
      </c>
      <c r="D41" s="273" t="s">
        <v>92</v>
      </c>
      <c r="E41" s="273" t="s">
        <v>92</v>
      </c>
      <c r="F41" s="262">
        <v>0</v>
      </c>
      <c r="G41" s="270">
        <v>1.56E-3</v>
      </c>
      <c r="H41" s="262">
        <v>0</v>
      </c>
      <c r="I41" s="247"/>
    </row>
    <row r="42" spans="1:9">
      <c r="A42" s="124">
        <v>8</v>
      </c>
      <c r="B42" s="256" t="s">
        <v>233</v>
      </c>
      <c r="C42" s="256" t="s">
        <v>129</v>
      </c>
      <c r="D42" s="273" t="s">
        <v>94</v>
      </c>
      <c r="E42" s="273" t="s">
        <v>94</v>
      </c>
      <c r="F42" s="262">
        <v>200000</v>
      </c>
      <c r="G42" s="270">
        <v>2.0699999999999998E-3</v>
      </c>
      <c r="H42" s="262">
        <v>413.99999999999994</v>
      </c>
      <c r="I42" s="247"/>
    </row>
    <row r="43" spans="1:9">
      <c r="B43" s="256" t="s">
        <v>234</v>
      </c>
      <c r="C43" s="256" t="s">
        <v>108</v>
      </c>
      <c r="D43" s="273" t="s">
        <v>94</v>
      </c>
      <c r="E43" s="273" t="s">
        <v>92</v>
      </c>
      <c r="F43" s="262">
        <v>0</v>
      </c>
      <c r="G43" s="270">
        <v>2.3700000000000001E-3</v>
      </c>
      <c r="H43" s="262">
        <v>0</v>
      </c>
      <c r="I43" s="247"/>
    </row>
    <row r="44" spans="1:9">
      <c r="B44" s="256" t="s">
        <v>235</v>
      </c>
      <c r="C44" s="256" t="s">
        <v>110</v>
      </c>
      <c r="D44" s="273" t="s">
        <v>94</v>
      </c>
      <c r="E44" s="273" t="s">
        <v>94</v>
      </c>
      <c r="F44" s="262">
        <v>0</v>
      </c>
      <c r="G44" s="270">
        <v>3.14E-3</v>
      </c>
      <c r="H44" s="262">
        <v>0</v>
      </c>
      <c r="I44" s="247"/>
    </row>
    <row r="45" spans="1:9">
      <c r="B45" s="257"/>
      <c r="C45" s="257"/>
      <c r="D45" s="278"/>
      <c r="E45" s="278"/>
      <c r="F45" s="269"/>
      <c r="G45" s="279"/>
      <c r="H45" s="269"/>
      <c r="I45" s="250"/>
    </row>
    <row r="46" spans="1:9">
      <c r="B46" s="253" t="s">
        <v>83</v>
      </c>
      <c r="C46" s="253"/>
      <c r="D46" s="253" t="s">
        <v>84</v>
      </c>
      <c r="E46" s="253"/>
      <c r="F46" s="253"/>
      <c r="G46" s="253"/>
      <c r="H46" s="253"/>
      <c r="I46" s="249"/>
    </row>
    <row r="47" spans="1:9">
      <c r="B47" s="266" t="s">
        <v>85</v>
      </c>
      <c r="C47" s="266" t="s">
        <v>86</v>
      </c>
      <c r="D47" s="266" t="s">
        <v>218</v>
      </c>
      <c r="E47" s="266" t="s">
        <v>219</v>
      </c>
      <c r="F47" s="266" t="s">
        <v>219</v>
      </c>
      <c r="G47" s="266" t="s">
        <v>219</v>
      </c>
      <c r="H47" s="266" t="s">
        <v>220</v>
      </c>
      <c r="I47" s="244"/>
    </row>
    <row r="48" spans="1:9">
      <c r="B48" s="267" t="s">
        <v>236</v>
      </c>
      <c r="C48" s="267"/>
      <c r="D48" s="267" t="s">
        <v>222</v>
      </c>
      <c r="E48" s="267" t="s">
        <v>223</v>
      </c>
      <c r="F48" s="267" t="s">
        <v>224</v>
      </c>
      <c r="G48" s="267" t="s">
        <v>223</v>
      </c>
      <c r="H48" s="267" t="s">
        <v>225</v>
      </c>
      <c r="I48" s="245"/>
    </row>
    <row r="49" spans="2:9">
      <c r="B49" s="256" t="s">
        <v>237</v>
      </c>
      <c r="C49" s="256" t="s">
        <v>374</v>
      </c>
      <c r="D49" s="273" t="s">
        <v>93</v>
      </c>
      <c r="E49" s="273" t="s">
        <v>93</v>
      </c>
      <c r="F49" s="262">
        <v>0</v>
      </c>
      <c r="G49" s="271">
        <v>1.5E-3</v>
      </c>
      <c r="H49" s="262">
        <v>0</v>
      </c>
      <c r="I49" s="247"/>
    </row>
    <row r="50" spans="2:9">
      <c r="B50" s="256" t="s">
        <v>238</v>
      </c>
      <c r="C50" s="256" t="s">
        <v>375</v>
      </c>
      <c r="D50" s="273" t="s">
        <v>93</v>
      </c>
      <c r="E50" s="273" t="s">
        <v>93</v>
      </c>
      <c r="F50" s="262">
        <v>0</v>
      </c>
      <c r="G50" s="271">
        <v>2.0999999999999999E-3</v>
      </c>
      <c r="H50" s="262">
        <v>0</v>
      </c>
      <c r="I50" s="247"/>
    </row>
    <row r="51" spans="2:9">
      <c r="B51" s="256" t="s">
        <v>239</v>
      </c>
      <c r="C51" s="256" t="s">
        <v>376</v>
      </c>
      <c r="D51" s="273" t="s">
        <v>93</v>
      </c>
      <c r="E51" s="273" t="s">
        <v>93</v>
      </c>
      <c r="F51" s="262">
        <v>0</v>
      </c>
      <c r="G51" s="271">
        <v>2.5799999999999998E-3</v>
      </c>
      <c r="H51" s="262">
        <v>0</v>
      </c>
      <c r="I51" s="247"/>
    </row>
    <row r="52" spans="2:9">
      <c r="I52" s="249"/>
    </row>
  </sheetData>
  <mergeCells count="4">
    <mergeCell ref="F8:G8"/>
    <mergeCell ref="F2:G2"/>
    <mergeCell ref="F3:G3"/>
    <mergeCell ref="F4:G4"/>
  </mergeCells>
  <phoneticPr fontId="26" type="noConversion"/>
  <conditionalFormatting sqref="D11:E13 D41:E45">
    <cfRule type="cellIs" dxfId="31" priority="14" stopIfTrue="1" operator="equal">
      <formula>"B"</formula>
    </cfRule>
    <cfRule type="cellIs" dxfId="30" priority="15" stopIfTrue="1" operator="equal">
      <formula>"A"</formula>
    </cfRule>
    <cfRule type="cellIs" dxfId="29" priority="16" stopIfTrue="1" operator="equal">
      <formula>"S"</formula>
    </cfRule>
  </conditionalFormatting>
  <conditionalFormatting sqref="D15:E19">
    <cfRule type="cellIs" dxfId="28" priority="11" stopIfTrue="1" operator="equal">
      <formula>"B"</formula>
    </cfRule>
    <cfRule type="cellIs" dxfId="27" priority="12" stopIfTrue="1" operator="equal">
      <formula>"A"</formula>
    </cfRule>
    <cfRule type="cellIs" dxfId="26" priority="13" stopIfTrue="1" operator="equal">
      <formula>"S"</formula>
    </cfRule>
  </conditionalFormatting>
  <conditionalFormatting sqref="D21:E25">
    <cfRule type="cellIs" dxfId="25" priority="8" stopIfTrue="1" operator="equal">
      <formula>"B"</formula>
    </cfRule>
    <cfRule type="cellIs" dxfId="24" priority="9" stopIfTrue="1" operator="equal">
      <formula>"A"</formula>
    </cfRule>
    <cfRule type="cellIs" dxfId="23" priority="10" stopIfTrue="1" operator="equal">
      <formula>"S"</formula>
    </cfRule>
  </conditionalFormatting>
  <conditionalFormatting sqref="D32:E34">
    <cfRule type="cellIs" dxfId="22" priority="5" stopIfTrue="1" operator="equal">
      <formula>"B"</formula>
    </cfRule>
    <cfRule type="cellIs" dxfId="21" priority="6" stopIfTrue="1" operator="equal">
      <formula>"A"</formula>
    </cfRule>
    <cfRule type="cellIs" dxfId="20" priority="7" stopIfTrue="1" operator="equal">
      <formula>"S"</formula>
    </cfRule>
  </conditionalFormatting>
  <conditionalFormatting sqref="D49:E51">
    <cfRule type="cellIs" dxfId="19" priority="2" stopIfTrue="1" operator="equal">
      <formula>"B"</formula>
    </cfRule>
    <cfRule type="cellIs" dxfId="18" priority="3" stopIfTrue="1" operator="equal">
      <formula>"A"</formula>
    </cfRule>
    <cfRule type="cellIs" dxfId="17" priority="4" stopIfTrue="1" operator="equal">
      <formula>"S"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G10" sqref="G10"/>
    </sheetView>
  </sheetViews>
  <sheetFormatPr defaultRowHeight="16.5"/>
  <cols>
    <col min="1" max="1" width="18" bestFit="1" customWidth="1"/>
    <col min="2" max="2" width="9.5" bestFit="1" customWidth="1"/>
    <col min="4" max="4" width="13.125" customWidth="1"/>
    <col min="5" max="6" width="10.25" customWidth="1"/>
    <col min="223" max="223" width="13.125" customWidth="1"/>
    <col min="224" max="225" width="10.25" customWidth="1"/>
    <col min="226" max="226" width="16.625" customWidth="1"/>
    <col min="479" max="479" width="13.125" customWidth="1"/>
    <col min="480" max="481" width="10.25" customWidth="1"/>
    <col min="482" max="482" width="16.625" customWidth="1"/>
    <col min="735" max="735" width="13.125" customWidth="1"/>
    <col min="736" max="737" width="10.25" customWidth="1"/>
    <col min="738" max="738" width="16.625" customWidth="1"/>
    <col min="991" max="991" width="13.125" customWidth="1"/>
    <col min="992" max="993" width="10.25" customWidth="1"/>
    <col min="994" max="994" width="16.625" customWidth="1"/>
    <col min="1247" max="1247" width="13.125" customWidth="1"/>
    <col min="1248" max="1249" width="10.25" customWidth="1"/>
    <col min="1250" max="1250" width="16.625" customWidth="1"/>
    <col min="1503" max="1503" width="13.125" customWidth="1"/>
    <col min="1504" max="1505" width="10.25" customWidth="1"/>
    <col min="1506" max="1506" width="16.625" customWidth="1"/>
    <col min="1759" max="1759" width="13.125" customWidth="1"/>
    <col min="1760" max="1761" width="10.25" customWidth="1"/>
    <col min="1762" max="1762" width="16.625" customWidth="1"/>
    <col min="2015" max="2015" width="13.125" customWidth="1"/>
    <col min="2016" max="2017" width="10.25" customWidth="1"/>
    <col min="2018" max="2018" width="16.625" customWidth="1"/>
    <col min="2271" max="2271" width="13.125" customWidth="1"/>
    <col min="2272" max="2273" width="10.25" customWidth="1"/>
    <col min="2274" max="2274" width="16.625" customWidth="1"/>
    <col min="2527" max="2527" width="13.125" customWidth="1"/>
    <col min="2528" max="2529" width="10.25" customWidth="1"/>
    <col min="2530" max="2530" width="16.625" customWidth="1"/>
    <col min="2783" max="2783" width="13.125" customWidth="1"/>
    <col min="2784" max="2785" width="10.25" customWidth="1"/>
    <col min="2786" max="2786" width="16.625" customWidth="1"/>
    <col min="3039" max="3039" width="13.125" customWidth="1"/>
    <col min="3040" max="3041" width="10.25" customWidth="1"/>
    <col min="3042" max="3042" width="16.625" customWidth="1"/>
    <col min="3295" max="3295" width="13.125" customWidth="1"/>
    <col min="3296" max="3297" width="10.25" customWidth="1"/>
    <col min="3298" max="3298" width="16.625" customWidth="1"/>
    <col min="3551" max="3551" width="13.125" customWidth="1"/>
    <col min="3552" max="3553" width="10.25" customWidth="1"/>
    <col min="3554" max="3554" width="16.625" customWidth="1"/>
    <col min="3807" max="3807" width="13.125" customWidth="1"/>
    <col min="3808" max="3809" width="10.25" customWidth="1"/>
    <col min="3810" max="3810" width="16.625" customWidth="1"/>
    <col min="4063" max="4063" width="13.125" customWidth="1"/>
    <col min="4064" max="4065" width="10.25" customWidth="1"/>
    <col min="4066" max="4066" width="16.625" customWidth="1"/>
    <col min="4319" max="4319" width="13.125" customWidth="1"/>
    <col min="4320" max="4321" width="10.25" customWidth="1"/>
    <col min="4322" max="4322" width="16.625" customWidth="1"/>
    <col min="4575" max="4575" width="13.125" customWidth="1"/>
    <col min="4576" max="4577" width="10.25" customWidth="1"/>
    <col min="4578" max="4578" width="16.625" customWidth="1"/>
    <col min="4831" max="4831" width="13.125" customWidth="1"/>
    <col min="4832" max="4833" width="10.25" customWidth="1"/>
    <col min="4834" max="4834" width="16.625" customWidth="1"/>
    <col min="5087" max="5087" width="13.125" customWidth="1"/>
    <col min="5088" max="5089" width="10.25" customWidth="1"/>
    <col min="5090" max="5090" width="16.625" customWidth="1"/>
    <col min="5343" max="5343" width="13.125" customWidth="1"/>
    <col min="5344" max="5345" width="10.25" customWidth="1"/>
    <col min="5346" max="5346" width="16.625" customWidth="1"/>
    <col min="5599" max="5599" width="13.125" customWidth="1"/>
    <col min="5600" max="5601" width="10.25" customWidth="1"/>
    <col min="5602" max="5602" width="16.625" customWidth="1"/>
    <col min="5855" max="5855" width="13.125" customWidth="1"/>
    <col min="5856" max="5857" width="10.25" customWidth="1"/>
    <col min="5858" max="5858" width="16.625" customWidth="1"/>
    <col min="6111" max="6111" width="13.125" customWidth="1"/>
    <col min="6112" max="6113" width="10.25" customWidth="1"/>
    <col min="6114" max="6114" width="16.625" customWidth="1"/>
    <col min="6367" max="6367" width="13.125" customWidth="1"/>
    <col min="6368" max="6369" width="10.25" customWidth="1"/>
    <col min="6370" max="6370" width="16.625" customWidth="1"/>
    <col min="6623" max="6623" width="13.125" customWidth="1"/>
    <col min="6624" max="6625" width="10.25" customWidth="1"/>
    <col min="6626" max="6626" width="16.625" customWidth="1"/>
    <col min="6879" max="6879" width="13.125" customWidth="1"/>
    <col min="6880" max="6881" width="10.25" customWidth="1"/>
    <col min="6882" max="6882" width="16.625" customWidth="1"/>
    <col min="7135" max="7135" width="13.125" customWidth="1"/>
    <col min="7136" max="7137" width="10.25" customWidth="1"/>
    <col min="7138" max="7138" width="16.625" customWidth="1"/>
    <col min="7391" max="7391" width="13.125" customWidth="1"/>
    <col min="7392" max="7393" width="10.25" customWidth="1"/>
    <col min="7394" max="7394" width="16.625" customWidth="1"/>
    <col min="7647" max="7647" width="13.125" customWidth="1"/>
    <col min="7648" max="7649" width="10.25" customWidth="1"/>
    <col min="7650" max="7650" width="16.625" customWidth="1"/>
    <col min="7903" max="7903" width="13.125" customWidth="1"/>
    <col min="7904" max="7905" width="10.25" customWidth="1"/>
    <col min="7906" max="7906" width="16.625" customWidth="1"/>
    <col min="8159" max="8159" width="13.125" customWidth="1"/>
    <col min="8160" max="8161" width="10.25" customWidth="1"/>
    <col min="8162" max="8162" width="16.625" customWidth="1"/>
    <col min="8415" max="8415" width="13.125" customWidth="1"/>
    <col min="8416" max="8417" width="10.25" customWidth="1"/>
    <col min="8418" max="8418" width="16.625" customWidth="1"/>
    <col min="8671" max="8671" width="13.125" customWidth="1"/>
    <col min="8672" max="8673" width="10.25" customWidth="1"/>
    <col min="8674" max="8674" width="16.625" customWidth="1"/>
    <col min="8927" max="8927" width="13.125" customWidth="1"/>
    <col min="8928" max="8929" width="10.25" customWidth="1"/>
    <col min="8930" max="8930" width="16.625" customWidth="1"/>
    <col min="9183" max="9183" width="13.125" customWidth="1"/>
    <col min="9184" max="9185" width="10.25" customWidth="1"/>
    <col min="9186" max="9186" width="16.625" customWidth="1"/>
    <col min="9439" max="9439" width="13.125" customWidth="1"/>
    <col min="9440" max="9441" width="10.25" customWidth="1"/>
    <col min="9442" max="9442" width="16.625" customWidth="1"/>
    <col min="9695" max="9695" width="13.125" customWidth="1"/>
    <col min="9696" max="9697" width="10.25" customWidth="1"/>
    <col min="9698" max="9698" width="16.625" customWidth="1"/>
    <col min="9951" max="9951" width="13.125" customWidth="1"/>
    <col min="9952" max="9953" width="10.25" customWidth="1"/>
    <col min="9954" max="9954" width="16.625" customWidth="1"/>
    <col min="10207" max="10207" width="13.125" customWidth="1"/>
    <col min="10208" max="10209" width="10.25" customWidth="1"/>
    <col min="10210" max="10210" width="16.625" customWidth="1"/>
    <col min="10463" max="10463" width="13.125" customWidth="1"/>
    <col min="10464" max="10465" width="10.25" customWidth="1"/>
    <col min="10466" max="10466" width="16.625" customWidth="1"/>
    <col min="10719" max="10719" width="13.125" customWidth="1"/>
    <col min="10720" max="10721" width="10.25" customWidth="1"/>
    <col min="10722" max="10722" width="16.625" customWidth="1"/>
    <col min="10975" max="10975" width="13.125" customWidth="1"/>
    <col min="10976" max="10977" width="10.25" customWidth="1"/>
    <col min="10978" max="10978" width="16.625" customWidth="1"/>
    <col min="11231" max="11231" width="13.125" customWidth="1"/>
    <col min="11232" max="11233" width="10.25" customWidth="1"/>
    <col min="11234" max="11234" width="16.625" customWidth="1"/>
    <col min="11487" max="11487" width="13.125" customWidth="1"/>
    <col min="11488" max="11489" width="10.25" customWidth="1"/>
    <col min="11490" max="11490" width="16.625" customWidth="1"/>
    <col min="11743" max="11743" width="13.125" customWidth="1"/>
    <col min="11744" max="11745" width="10.25" customWidth="1"/>
    <col min="11746" max="11746" width="16.625" customWidth="1"/>
    <col min="11999" max="11999" width="13.125" customWidth="1"/>
    <col min="12000" max="12001" width="10.25" customWidth="1"/>
    <col min="12002" max="12002" width="16.625" customWidth="1"/>
    <col min="12255" max="12255" width="13.125" customWidth="1"/>
    <col min="12256" max="12257" width="10.25" customWidth="1"/>
    <col min="12258" max="12258" width="16.625" customWidth="1"/>
    <col min="12511" max="12511" width="13.125" customWidth="1"/>
    <col min="12512" max="12513" width="10.25" customWidth="1"/>
    <col min="12514" max="12514" width="16.625" customWidth="1"/>
    <col min="12767" max="12767" width="13.125" customWidth="1"/>
    <col min="12768" max="12769" width="10.25" customWidth="1"/>
    <col min="12770" max="12770" width="16.625" customWidth="1"/>
    <col min="13023" max="13023" width="13.125" customWidth="1"/>
    <col min="13024" max="13025" width="10.25" customWidth="1"/>
    <col min="13026" max="13026" width="16.625" customWidth="1"/>
    <col min="13279" max="13279" width="13.125" customWidth="1"/>
    <col min="13280" max="13281" width="10.25" customWidth="1"/>
    <col min="13282" max="13282" width="16.625" customWidth="1"/>
    <col min="13535" max="13535" width="13.125" customWidth="1"/>
    <col min="13536" max="13537" width="10.25" customWidth="1"/>
    <col min="13538" max="13538" width="16.625" customWidth="1"/>
    <col min="13791" max="13791" width="13.125" customWidth="1"/>
    <col min="13792" max="13793" width="10.25" customWidth="1"/>
    <col min="13794" max="13794" width="16.625" customWidth="1"/>
    <col min="14047" max="14047" width="13.125" customWidth="1"/>
    <col min="14048" max="14049" width="10.25" customWidth="1"/>
    <col min="14050" max="14050" width="16.625" customWidth="1"/>
    <col min="14303" max="14303" width="13.125" customWidth="1"/>
    <col min="14304" max="14305" width="10.25" customWidth="1"/>
    <col min="14306" max="14306" width="16.625" customWidth="1"/>
    <col min="14559" max="14559" width="13.125" customWidth="1"/>
    <col min="14560" max="14561" width="10.25" customWidth="1"/>
    <col min="14562" max="14562" width="16.625" customWidth="1"/>
    <col min="14815" max="14815" width="13.125" customWidth="1"/>
    <col min="14816" max="14817" width="10.25" customWidth="1"/>
    <col min="14818" max="14818" width="16.625" customWidth="1"/>
    <col min="15071" max="15071" width="13.125" customWidth="1"/>
    <col min="15072" max="15073" width="10.25" customWidth="1"/>
    <col min="15074" max="15074" width="16.625" customWidth="1"/>
    <col min="15327" max="15327" width="13.125" customWidth="1"/>
    <col min="15328" max="15329" width="10.25" customWidth="1"/>
    <col min="15330" max="15330" width="16.625" customWidth="1"/>
    <col min="15583" max="15583" width="13.125" customWidth="1"/>
    <col min="15584" max="15585" width="10.25" customWidth="1"/>
    <col min="15586" max="15586" width="16.625" customWidth="1"/>
    <col min="15839" max="15839" width="13.125" customWidth="1"/>
    <col min="15840" max="15841" width="10.25" customWidth="1"/>
    <col min="15842" max="15842" width="16.625" customWidth="1"/>
    <col min="16095" max="16095" width="13.125" customWidth="1"/>
    <col min="16096" max="16097" width="10.25" customWidth="1"/>
    <col min="16098" max="16098" width="16.625" customWidth="1"/>
  </cols>
  <sheetData>
    <row r="1" spans="1:7" ht="23.45" customHeight="1">
      <c r="A1" s="1"/>
      <c r="B1" s="1"/>
      <c r="C1" s="1"/>
      <c r="D1" s="5" t="s">
        <v>5</v>
      </c>
      <c r="E1" s="8">
        <v>25.5</v>
      </c>
    </row>
    <row r="2" spans="1:7" ht="21">
      <c r="A2" s="312" t="s">
        <v>2</v>
      </c>
      <c r="B2" s="312"/>
      <c r="C2" s="312"/>
      <c r="D2" s="2" t="s">
        <v>3</v>
      </c>
      <c r="E2" s="2" t="s">
        <v>4</v>
      </c>
    </row>
    <row r="3" spans="1:7" ht="21">
      <c r="A3" s="2">
        <v>1.7</v>
      </c>
      <c r="B3" s="2" t="s">
        <v>0</v>
      </c>
      <c r="C3" s="3">
        <v>1.7</v>
      </c>
      <c r="D3" s="6"/>
      <c r="E3" s="4">
        <f>$E$1+D3</f>
        <v>25.5</v>
      </c>
    </row>
    <row r="4" spans="1:7" ht="21">
      <c r="A4" s="2">
        <v>1.8</v>
      </c>
      <c r="B4" s="2" t="s">
        <v>0</v>
      </c>
      <c r="C4" s="3">
        <v>1.8</v>
      </c>
      <c r="D4" s="6"/>
      <c r="E4" s="4">
        <f t="shared" ref="E4:E6" si="0">$E$1+D4</f>
        <v>25.5</v>
      </c>
    </row>
    <row r="5" spans="1:7" ht="21">
      <c r="A5" s="2">
        <v>1.81</v>
      </c>
      <c r="B5" s="2" t="s">
        <v>0</v>
      </c>
      <c r="C5" s="3">
        <v>1.9</v>
      </c>
      <c r="D5" s="6"/>
      <c r="E5" s="4">
        <f t="shared" si="0"/>
        <v>25.5</v>
      </c>
    </row>
    <row r="6" spans="1:7" ht="21">
      <c r="A6" s="2">
        <v>1.91</v>
      </c>
      <c r="B6" s="2" t="s">
        <v>0</v>
      </c>
      <c r="C6" s="3">
        <v>1.99</v>
      </c>
      <c r="D6" s="6"/>
      <c r="E6" s="4">
        <f t="shared" si="0"/>
        <v>25.5</v>
      </c>
    </row>
    <row r="7" spans="1:7" ht="21">
      <c r="A7" s="2">
        <v>2.0099999999999998</v>
      </c>
      <c r="B7" s="2" t="s">
        <v>0</v>
      </c>
      <c r="C7" s="3">
        <v>2.4</v>
      </c>
      <c r="D7" s="2"/>
      <c r="E7" s="12">
        <f>$E$1+D7</f>
        <v>25.5</v>
      </c>
    </row>
    <row r="8" spans="1:7" ht="21">
      <c r="A8" s="2">
        <v>2.41</v>
      </c>
      <c r="B8" s="2" t="s">
        <v>0</v>
      </c>
      <c r="C8" s="3">
        <v>2.64</v>
      </c>
      <c r="D8" s="2"/>
      <c r="E8" s="12">
        <f>$E$1+D8</f>
        <v>25.5</v>
      </c>
    </row>
    <row r="9" spans="1:7" ht="21">
      <c r="A9" s="2">
        <v>2.65</v>
      </c>
      <c r="B9" s="2" t="s">
        <v>0</v>
      </c>
      <c r="C9" s="3">
        <v>8.8800000000000008</v>
      </c>
      <c r="D9" s="2"/>
      <c r="E9" s="12">
        <f>$E$1+D9</f>
        <v>25.5</v>
      </c>
    </row>
    <row r="10" spans="1:7" ht="21" customHeight="1"/>
    <row r="11" spans="1:7" ht="21" customHeight="1"/>
    <row r="12" spans="1:7" ht="21" customHeight="1">
      <c r="G12" s="7"/>
    </row>
    <row r="13" spans="1:7" ht="21" customHeight="1">
      <c r="A13" s="13" t="s">
        <v>7</v>
      </c>
      <c r="B13" s="14">
        <v>29.5</v>
      </c>
    </row>
    <row r="14" spans="1:7" ht="23.45" customHeight="1">
      <c r="A14" s="15" t="s">
        <v>15</v>
      </c>
      <c r="B14" s="16">
        <v>1.6</v>
      </c>
    </row>
    <row r="15" spans="1:7" ht="21" customHeight="1">
      <c r="A15" s="15" t="s">
        <v>16</v>
      </c>
      <c r="B15" s="17">
        <v>0.01</v>
      </c>
    </row>
    <row r="16" spans="1:7" ht="21" customHeight="1">
      <c r="A16" s="313" t="s">
        <v>17</v>
      </c>
      <c r="B16" s="20">
        <f>E9</f>
        <v>25.5</v>
      </c>
      <c r="C16" s="18">
        <v>7.0000000000000007E-2</v>
      </c>
    </row>
    <row r="17" spans="1:3" ht="21" customHeight="1">
      <c r="A17" s="313"/>
      <c r="B17" s="20">
        <f>E8</f>
        <v>25.5</v>
      </c>
      <c r="C17" s="18">
        <v>7.0000000000000007E-2</v>
      </c>
    </row>
    <row r="18" spans="1:3" ht="21" customHeight="1">
      <c r="A18" s="313"/>
      <c r="B18" s="20">
        <f>E7</f>
        <v>25.5</v>
      </c>
      <c r="C18" s="18">
        <v>7.0000000000000007E-2</v>
      </c>
    </row>
    <row r="19" spans="1:3" ht="21" customHeight="1">
      <c r="A19" s="15" t="s">
        <v>18</v>
      </c>
      <c r="B19" s="16">
        <v>1.4</v>
      </c>
    </row>
    <row r="20" spans="1:3" ht="21" customHeight="1"/>
    <row r="21" spans="1:3" ht="21" customHeight="1"/>
  </sheetData>
  <mergeCells count="2">
    <mergeCell ref="A2:C2"/>
    <mergeCell ref="A16:A18"/>
  </mergeCells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E2E3-5E53-4A4A-8CD5-A7F41ECD163E}">
  <dimension ref="A1:B19"/>
  <sheetViews>
    <sheetView workbookViewId="0">
      <selection activeCell="B22" sqref="B22"/>
    </sheetView>
  </sheetViews>
  <sheetFormatPr defaultRowHeight="16.5"/>
  <cols>
    <col min="1" max="1" width="26.125" style="24" bestFit="1" customWidth="1"/>
    <col min="2" max="2" width="19.125" style="24" bestFit="1" customWidth="1"/>
  </cols>
  <sheetData>
    <row r="1" spans="1:2">
      <c r="A1" s="314" t="s">
        <v>95</v>
      </c>
      <c r="B1" s="315"/>
    </row>
    <row r="2" spans="1:2">
      <c r="A2" s="11" t="s">
        <v>317</v>
      </c>
      <c r="B2" s="11" t="s">
        <v>318</v>
      </c>
    </row>
    <row r="3" spans="1:2">
      <c r="A3" s="11" t="s">
        <v>252</v>
      </c>
      <c r="B3" s="11">
        <v>14</v>
      </c>
    </row>
    <row r="4" spans="1:2">
      <c r="A4" s="11" t="s">
        <v>319</v>
      </c>
      <c r="B4" s="11">
        <v>12</v>
      </c>
    </row>
    <row r="5" spans="1:2">
      <c r="A5" s="11" t="s">
        <v>320</v>
      </c>
      <c r="B5" s="11">
        <v>11</v>
      </c>
    </row>
    <row r="6" spans="1:2">
      <c r="A6" s="11" t="s">
        <v>105</v>
      </c>
      <c r="B6" s="11">
        <v>10</v>
      </c>
    </row>
    <row r="7" spans="1:2">
      <c r="A7" s="11" t="s">
        <v>321</v>
      </c>
      <c r="B7" s="11">
        <v>7.5</v>
      </c>
    </row>
    <row r="8" spans="1:2">
      <c r="A8" s="11" t="s">
        <v>258</v>
      </c>
      <c r="B8" s="11">
        <v>6.8</v>
      </c>
    </row>
    <row r="9" spans="1:2">
      <c r="A9" s="11" t="s">
        <v>128</v>
      </c>
      <c r="B9" s="11">
        <v>4.5</v>
      </c>
    </row>
    <row r="10" spans="1:2">
      <c r="A10" s="11" t="s">
        <v>322</v>
      </c>
      <c r="B10" s="11">
        <v>14</v>
      </c>
    </row>
    <row r="11" spans="1:2">
      <c r="A11" s="11" t="s">
        <v>323</v>
      </c>
      <c r="B11" s="11">
        <v>9</v>
      </c>
    </row>
    <row r="12" spans="1:2">
      <c r="A12" s="11" t="s">
        <v>324</v>
      </c>
      <c r="B12" s="11">
        <v>6.3</v>
      </c>
    </row>
    <row r="13" spans="1:2">
      <c r="A13" s="11" t="s">
        <v>325</v>
      </c>
      <c r="B13" s="11">
        <v>5.7</v>
      </c>
    </row>
    <row r="14" spans="1:2">
      <c r="A14" s="11" t="s">
        <v>172</v>
      </c>
      <c r="B14" s="11">
        <v>4.3</v>
      </c>
    </row>
    <row r="15" spans="1:2">
      <c r="A15" s="11" t="s">
        <v>190</v>
      </c>
      <c r="B15" s="11">
        <v>3.2</v>
      </c>
    </row>
    <row r="16" spans="1:2">
      <c r="A16" s="11" t="s">
        <v>326</v>
      </c>
      <c r="B16" s="11">
        <v>2.5</v>
      </c>
    </row>
    <row r="17" spans="1:2">
      <c r="A17" s="11" t="s">
        <v>327</v>
      </c>
      <c r="B17" s="11">
        <v>2.2999999999999998</v>
      </c>
    </row>
    <row r="18" spans="1:2">
      <c r="A18" s="11" t="s">
        <v>113</v>
      </c>
      <c r="B18" s="11">
        <v>1.4</v>
      </c>
    </row>
    <row r="19" spans="1:2">
      <c r="A19" s="11" t="s">
        <v>328</v>
      </c>
      <c r="B19" s="11">
        <v>1.1000000000000001</v>
      </c>
    </row>
  </sheetData>
  <mergeCells count="1">
    <mergeCell ref="A1:B1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  <pageSetUpPr fitToPage="1"/>
  </sheetPr>
  <dimension ref="A1:BD22"/>
  <sheetViews>
    <sheetView showGridLines="0" tabSelected="1" view="pageBreakPreview" zoomScale="40" zoomScaleNormal="25" zoomScaleSheetLayoutView="40" workbookViewId="0">
      <pane ySplit="1" topLeftCell="A2" activePane="bottomLeft" state="frozen"/>
      <selection pane="bottomLeft" activeCell="N9" sqref="N9"/>
    </sheetView>
  </sheetViews>
  <sheetFormatPr defaultColWidth="7.75" defaultRowHeight="92.25"/>
  <cols>
    <col min="1" max="1" width="18.5" style="231" customWidth="1"/>
    <col min="2" max="2" width="20.125" style="34" customWidth="1"/>
    <col min="3" max="3" width="18.875" style="28" customWidth="1"/>
    <col min="4" max="4" width="14.75" style="28" customWidth="1"/>
    <col min="5" max="6" width="11.125" style="48" hidden="1" customWidth="1"/>
    <col min="7" max="7" width="16.125" style="26" customWidth="1"/>
    <col min="8" max="8" width="18.25" style="27" customWidth="1"/>
    <col min="9" max="9" width="12.75" style="49" customWidth="1"/>
    <col min="10" max="10" width="12.375" style="44" customWidth="1"/>
    <col min="11" max="11" width="12" style="29" customWidth="1"/>
    <col min="12" max="12" width="11.375" style="49" customWidth="1"/>
    <col min="13" max="13" width="10.25" style="50" customWidth="1"/>
    <col min="14" max="14" width="13.375" style="28" customWidth="1"/>
    <col min="15" max="15" width="13.5" style="29" customWidth="1"/>
    <col min="16" max="16" width="13.5" style="30" bestFit="1" customWidth="1"/>
    <col min="17" max="18" width="14.25" style="31" customWidth="1"/>
    <col min="19" max="19" width="16.375" style="31" hidden="1" customWidth="1"/>
    <col min="20" max="20" width="17.125" style="31" hidden="1" customWidth="1"/>
    <col min="21" max="21" width="16.125" style="31" hidden="1" customWidth="1"/>
    <col min="22" max="22" width="15.25" style="31" hidden="1" customWidth="1"/>
    <col min="23" max="23" width="13.5" style="32" customWidth="1"/>
    <col min="24" max="24" width="14" style="242" customWidth="1"/>
    <col min="25" max="25" width="15" style="37" bestFit="1" customWidth="1"/>
    <col min="26" max="26" width="14.5" style="45" bestFit="1" customWidth="1"/>
    <col min="27" max="27" width="15.625" style="25" customWidth="1"/>
    <col min="28" max="28" width="16.625" style="9" customWidth="1"/>
    <col min="29" max="29" width="14.5" style="9" bestFit="1" customWidth="1"/>
    <col min="30" max="30" width="14.5" style="9" customWidth="1"/>
    <col min="31" max="31" width="14.5" style="51" bestFit="1" customWidth="1"/>
    <col min="32" max="32" width="11.125" style="9" customWidth="1"/>
    <col min="33" max="33" width="11.375" style="33" customWidth="1"/>
    <col min="34" max="34" width="13.125" style="9" customWidth="1"/>
    <col min="35" max="35" width="11.625" style="9" hidden="1" customWidth="1"/>
    <col min="36" max="36" width="13.125" style="9" hidden="1" customWidth="1"/>
    <col min="37" max="37" width="13.5" style="9" hidden="1" customWidth="1"/>
    <col min="38" max="38" width="13.25" style="9" hidden="1" customWidth="1"/>
    <col min="39" max="40" width="11.625" style="9" hidden="1" customWidth="1"/>
    <col min="41" max="41" width="10.875" style="9" hidden="1" customWidth="1"/>
    <col min="42" max="42" width="13" style="9" customWidth="1"/>
    <col min="43" max="43" width="16" style="9" customWidth="1"/>
    <col min="44" max="44" width="11.375" style="25" customWidth="1"/>
    <col min="45" max="45" width="14.125" style="52" customWidth="1"/>
    <col min="46" max="47" width="16.5" style="52" hidden="1" customWidth="1"/>
    <col min="48" max="48" width="1.5" style="52" hidden="1" customWidth="1"/>
    <col min="49" max="49" width="14.25" style="9" customWidth="1"/>
    <col min="50" max="50" width="12" style="9" customWidth="1"/>
    <col min="51" max="51" width="11.25" style="9" hidden="1" customWidth="1"/>
    <col min="52" max="52" width="15.125" style="9" customWidth="1"/>
    <col min="53" max="53" width="17.625" style="9" hidden="1" customWidth="1"/>
    <col min="54" max="54" width="16" style="9" hidden="1" customWidth="1"/>
    <col min="55" max="55" width="21.25" style="9" customWidth="1"/>
    <col min="56" max="56" width="22.625" style="9" customWidth="1"/>
    <col min="57" max="214" width="9" style="9" customWidth="1"/>
    <col min="215" max="215" width="13.75" style="9" customWidth="1"/>
    <col min="216" max="216" width="8.125" style="9" customWidth="1"/>
    <col min="217" max="217" width="10" style="9" customWidth="1"/>
    <col min="218" max="16384" width="7.75" style="9"/>
  </cols>
  <sheetData>
    <row r="1" spans="1:56" s="65" customFormat="1" ht="63" customHeight="1">
      <c r="A1" s="227"/>
      <c r="B1" s="85" t="s">
        <v>33</v>
      </c>
      <c r="C1" s="62"/>
      <c r="E1" s="63"/>
      <c r="F1" s="63"/>
      <c r="G1" s="63" t="s">
        <v>76</v>
      </c>
      <c r="I1" s="64"/>
      <c r="M1" s="72" t="s">
        <v>77</v>
      </c>
      <c r="N1" s="66"/>
      <c r="P1" s="67"/>
      <c r="Q1" s="68"/>
      <c r="R1" s="68"/>
      <c r="S1" s="68"/>
      <c r="T1" s="68"/>
      <c r="U1" s="68"/>
      <c r="V1" s="68"/>
      <c r="W1" s="69"/>
      <c r="X1" s="240"/>
      <c r="AA1" s="239"/>
      <c r="AG1" s="70"/>
      <c r="AL1" s="71"/>
      <c r="AX1" s="164"/>
    </row>
    <row r="2" spans="1:56" s="65" customFormat="1" ht="63" customHeight="1">
      <c r="A2" s="227"/>
      <c r="B2" s="85" t="s">
        <v>366</v>
      </c>
      <c r="C2" s="62"/>
      <c r="E2" s="63"/>
      <c r="F2" s="238"/>
      <c r="G2" s="85" t="s">
        <v>367</v>
      </c>
      <c r="I2" s="64"/>
      <c r="M2" s="72"/>
      <c r="N2" s="66" t="s">
        <v>368</v>
      </c>
      <c r="P2" s="67"/>
      <c r="Q2" s="68"/>
      <c r="R2" s="68"/>
      <c r="S2" s="68"/>
      <c r="T2" s="68"/>
      <c r="U2" s="68"/>
      <c r="V2" s="68"/>
      <c r="W2" s="69" t="s">
        <v>422</v>
      </c>
      <c r="X2" s="240"/>
      <c r="AA2" s="239"/>
      <c r="AG2" s="70"/>
      <c r="AL2" s="71"/>
      <c r="AX2" s="164"/>
    </row>
    <row r="3" spans="1:56" s="74" customFormat="1" ht="62.45" customHeight="1">
      <c r="A3" s="228"/>
      <c r="B3" s="126" t="s">
        <v>377</v>
      </c>
      <c r="D3" s="75"/>
      <c r="E3" s="76"/>
      <c r="F3" s="76"/>
      <c r="G3" s="77"/>
      <c r="N3" s="78"/>
      <c r="O3" s="79"/>
      <c r="P3" s="80"/>
      <c r="AG3" s="81"/>
      <c r="AL3" s="82"/>
      <c r="AS3" s="316"/>
      <c r="AT3" s="316"/>
      <c r="AU3" s="83"/>
      <c r="AV3" s="83"/>
      <c r="AX3" s="83"/>
      <c r="AY3" s="83"/>
      <c r="AZ3" s="233"/>
    </row>
    <row r="4" spans="1:56" s="84" customFormat="1" ht="64.150000000000006" customHeight="1">
      <c r="A4" s="229"/>
      <c r="B4" s="86" t="s">
        <v>29</v>
      </c>
      <c r="C4" s="87" t="s">
        <v>25</v>
      </c>
      <c r="D4" s="88" t="s">
        <v>26</v>
      </c>
      <c r="E4" s="89" t="s">
        <v>60</v>
      </c>
      <c r="F4" s="89" t="s">
        <v>330</v>
      </c>
      <c r="G4" s="90" t="s">
        <v>35</v>
      </c>
      <c r="H4" s="91" t="s">
        <v>36</v>
      </c>
      <c r="I4" s="91" t="s">
        <v>37</v>
      </c>
      <c r="J4" s="92" t="s">
        <v>38</v>
      </c>
      <c r="K4" s="93" t="s">
        <v>21</v>
      </c>
      <c r="L4" s="94" t="s">
        <v>27</v>
      </c>
      <c r="M4" s="93" t="s">
        <v>39</v>
      </c>
      <c r="N4" s="95" t="s">
        <v>41</v>
      </c>
      <c r="O4" s="107" t="s">
        <v>40</v>
      </c>
      <c r="P4" s="108" t="s">
        <v>42</v>
      </c>
      <c r="Q4" s="108" t="s">
        <v>43</v>
      </c>
      <c r="R4" s="109" t="s">
        <v>57</v>
      </c>
      <c r="S4" s="96" t="s">
        <v>44</v>
      </c>
      <c r="T4" s="96" t="s">
        <v>45</v>
      </c>
      <c r="U4" s="96" t="s">
        <v>46</v>
      </c>
      <c r="V4" s="97" t="s">
        <v>67</v>
      </c>
      <c r="W4" s="108" t="s">
        <v>47</v>
      </c>
      <c r="X4" s="108" t="s">
        <v>48</v>
      </c>
      <c r="Y4" s="107" t="s">
        <v>68</v>
      </c>
      <c r="Z4" s="108" t="s">
        <v>364</v>
      </c>
      <c r="AA4" s="108" t="s">
        <v>49</v>
      </c>
      <c r="AB4" s="109" t="s">
        <v>69</v>
      </c>
      <c r="AC4" s="107" t="s">
        <v>50</v>
      </c>
      <c r="AD4" s="107" t="s">
        <v>51</v>
      </c>
      <c r="AE4" s="110" t="s">
        <v>70</v>
      </c>
      <c r="AF4" s="111" t="s">
        <v>1</v>
      </c>
      <c r="AG4" s="112" t="s">
        <v>61</v>
      </c>
      <c r="AH4" s="113" t="s">
        <v>52</v>
      </c>
      <c r="AI4" s="98" t="s">
        <v>53</v>
      </c>
      <c r="AJ4" s="98" t="s">
        <v>54</v>
      </c>
      <c r="AK4" s="99" t="s">
        <v>58</v>
      </c>
      <c r="AL4" s="100" t="s">
        <v>71</v>
      </c>
      <c r="AM4" s="101" t="s">
        <v>55</v>
      </c>
      <c r="AN4" s="101" t="s">
        <v>56</v>
      </c>
      <c r="AO4" s="102" t="s">
        <v>59</v>
      </c>
      <c r="AP4" s="114" t="s">
        <v>73</v>
      </c>
      <c r="AQ4" s="115" t="s">
        <v>64</v>
      </c>
      <c r="AR4" s="306" t="s">
        <v>72</v>
      </c>
      <c r="AS4" s="116" t="s">
        <v>65</v>
      </c>
      <c r="AT4" s="103" t="s">
        <v>62</v>
      </c>
      <c r="AU4" s="103" t="s">
        <v>63</v>
      </c>
      <c r="AV4" s="104" t="s">
        <v>74</v>
      </c>
      <c r="AW4" s="98" t="s">
        <v>34</v>
      </c>
      <c r="AX4" s="118" t="s">
        <v>66</v>
      </c>
      <c r="AY4" s="114" t="s">
        <v>28</v>
      </c>
      <c r="AZ4" s="105" t="s">
        <v>97</v>
      </c>
      <c r="BA4" s="236" t="s">
        <v>365</v>
      </c>
      <c r="BB4" s="235" t="s">
        <v>361</v>
      </c>
      <c r="BC4" s="236" t="s">
        <v>363</v>
      </c>
      <c r="BD4" s="235" t="s">
        <v>362</v>
      </c>
    </row>
    <row r="5" spans="1:56" s="73" customFormat="1" ht="53.45" customHeight="1">
      <c r="A5" s="229">
        <v>1</v>
      </c>
      <c r="B5" s="186" t="s">
        <v>423</v>
      </c>
      <c r="C5" s="125" t="s">
        <v>421</v>
      </c>
      <c r="D5" s="186" t="str">
        <f>VLOOKUP($A5,Quotation!$A:$G,3,0)</f>
        <v>3.5x19</v>
      </c>
      <c r="E5" s="106" t="s">
        <v>116</v>
      </c>
      <c r="F5" s="106">
        <f t="shared" ref="F5:F8" si="0">ROUNDUP(300/P5,0)</f>
        <v>255</v>
      </c>
      <c r="G5" s="186">
        <v>250</v>
      </c>
      <c r="H5" s="165">
        <f t="shared" ref="H5:H8" si="1">G5*P5</f>
        <v>295</v>
      </c>
      <c r="I5" s="226">
        <v>13</v>
      </c>
      <c r="J5" s="167">
        <f t="shared" ref="J5:J8" si="2">P5*I5</f>
        <v>15.34</v>
      </c>
      <c r="K5" s="166" t="s">
        <v>96</v>
      </c>
      <c r="L5" s="167">
        <v>47</v>
      </c>
      <c r="M5" s="167">
        <v>2.6</v>
      </c>
      <c r="N5" s="232">
        <v>25</v>
      </c>
      <c r="O5" s="291">
        <v>16</v>
      </c>
      <c r="P5" s="167">
        <v>1.18</v>
      </c>
      <c r="Q5" s="167">
        <f t="shared" ref="Q5:Q8" si="3">O5/P5</f>
        <v>13.559322033898306</v>
      </c>
      <c r="R5" s="168">
        <f t="shared" ref="R5:R8" si="4">ROUNDUP((Q5+N5),2)</f>
        <v>38.559999999999995</v>
      </c>
      <c r="S5" s="169">
        <v>0</v>
      </c>
      <c r="T5" s="170">
        <v>0</v>
      </c>
      <c r="U5" s="167">
        <f t="shared" ref="U5:U8" si="5">ROUNDUP(T5/P5,2)</f>
        <v>0</v>
      </c>
      <c r="V5" s="167">
        <f t="shared" ref="V5:V8" si="6">ROUNDUP((R5*(1+S5)+U5),2)</f>
        <v>38.56</v>
      </c>
      <c r="W5" s="171">
        <v>1.4999999999999999E-2</v>
      </c>
      <c r="X5" s="172">
        <v>5.3</v>
      </c>
      <c r="Y5" s="167">
        <f t="shared" ref="Y5:Y8" si="7">ROUNDUP((V5*(1+W5)+X5),2)</f>
        <v>44.44</v>
      </c>
      <c r="Z5" s="171">
        <v>0.01</v>
      </c>
      <c r="AA5" s="172">
        <v>6.5</v>
      </c>
      <c r="AB5" s="165">
        <f t="shared" ref="AB5:AB8" si="8">ROUNDUP((Y5*(1+Z5)+AA5),2)</f>
        <v>51.39</v>
      </c>
      <c r="AC5" s="171">
        <v>0.01</v>
      </c>
      <c r="AD5" s="165">
        <f t="shared" ref="AD5:AD8" si="9">ROUNDUP(L5/J5,2)</f>
        <v>3.07</v>
      </c>
      <c r="AE5" s="167">
        <f t="shared" ref="AE5:AE8" si="10">ROUNDUP((AB5*(1+AC5)+AD5),2)</f>
        <v>54.98</v>
      </c>
      <c r="AF5" s="172">
        <v>1.1000000000000001</v>
      </c>
      <c r="AG5" s="173">
        <f>'線材+包裝'!$B$19</f>
        <v>1.4</v>
      </c>
      <c r="AH5" s="168">
        <f t="shared" ref="AH5:AH8" si="11">ROUNDUP((AE5+AF5+AG5),2)</f>
        <v>57.48</v>
      </c>
      <c r="AI5" s="174">
        <v>0</v>
      </c>
      <c r="AJ5" s="175">
        <v>0</v>
      </c>
      <c r="AK5" s="176">
        <f t="shared" ref="AK5:AK8" si="12">ROUNDUP(AH5*(1+AI5)+AJ5,2)</f>
        <v>57.48</v>
      </c>
      <c r="AL5" s="167">
        <f t="shared" ref="AL5:AL8" si="13">ROUNDUP((AK5*P5),2)</f>
        <v>67.83</v>
      </c>
      <c r="AM5" s="177">
        <v>0</v>
      </c>
      <c r="AN5" s="178">
        <v>0</v>
      </c>
      <c r="AO5" s="168">
        <f t="shared" ref="AO5:AO8" si="14">ROUNDUP(AL5*(1+AM5)+AN5,2)</f>
        <v>67.83</v>
      </c>
      <c r="AP5" s="179">
        <v>7.4999999999999997E-3</v>
      </c>
      <c r="AQ5" s="168">
        <f t="shared" ref="AQ5:AQ8" si="15">ROUNDUP(AO5*(1+AP5),2)</f>
        <v>68.34</v>
      </c>
      <c r="AR5" s="180">
        <v>0.4</v>
      </c>
      <c r="AS5" s="167">
        <f t="shared" ref="AS5:AS8" si="16">ROUNDUP((AQ5*(1+AR5)),2)</f>
        <v>95.68</v>
      </c>
      <c r="AT5" s="181">
        <v>0</v>
      </c>
      <c r="AU5" s="182">
        <v>0</v>
      </c>
      <c r="AV5" s="183">
        <f t="shared" ref="AV5:AV8" si="17">ROUNDUP(AS5*(1+AT5)+AU5,2)</f>
        <v>95.68</v>
      </c>
      <c r="AW5" s="184">
        <v>29</v>
      </c>
      <c r="AX5" s="185">
        <f t="shared" ref="AX5:AX8" si="18">AV5/AW5</f>
        <v>3.2993103448275862</v>
      </c>
      <c r="AY5" s="117">
        <v>0</v>
      </c>
      <c r="AZ5" s="128">
        <f>ROUNDUP(AS5/AW5,2)</f>
        <v>3.3</v>
      </c>
      <c r="BA5" s="128">
        <v>5.2799999999999994</v>
      </c>
      <c r="BB5" s="234">
        <f t="shared" ref="BB5:BB8" si="19">AZ5/BA5-1</f>
        <v>-0.375</v>
      </c>
      <c r="BC5" s="291">
        <v>5000</v>
      </c>
      <c r="BD5" s="237">
        <f t="shared" ref="BD5:BD8" si="20">(AS5-AQ5)*G5</f>
        <v>6835.0000000000009</v>
      </c>
    </row>
    <row r="6" spans="1:56" s="73" customFormat="1" ht="53.45" customHeight="1">
      <c r="A6" s="229">
        <v>2</v>
      </c>
      <c r="B6" s="186" t="str">
        <f>VLOOKUP($A6,Quotation!$A:$G,2,0)</f>
        <v>PL35055G</v>
      </c>
      <c r="C6" s="125" t="s">
        <v>421</v>
      </c>
      <c r="D6" s="186" t="str">
        <f>VLOOKUP($A6,Quotation!$A:$G,3,0)</f>
        <v>3.5x55</v>
      </c>
      <c r="E6" s="106" t="s">
        <v>116</v>
      </c>
      <c r="F6" s="106">
        <f t="shared" si="0"/>
        <v>113</v>
      </c>
      <c r="G6" s="186">
        <f>VLOOKUP($A6,Quotation!$A:$G,6,0)/1000</f>
        <v>1300</v>
      </c>
      <c r="H6" s="165">
        <f t="shared" si="1"/>
        <v>3458</v>
      </c>
      <c r="I6" s="226">
        <f>VLOOKUP(D6,包裝支數!A:B,2,0)</f>
        <v>4.5</v>
      </c>
      <c r="J6" s="167">
        <f t="shared" si="2"/>
        <v>11.97</v>
      </c>
      <c r="K6" s="166" t="s">
        <v>96</v>
      </c>
      <c r="L6" s="167">
        <v>47</v>
      </c>
      <c r="M6" s="167">
        <v>2.6</v>
      </c>
      <c r="N6" s="232">
        <v>25</v>
      </c>
      <c r="O6" s="291">
        <v>20</v>
      </c>
      <c r="P6" s="167">
        <v>2.66</v>
      </c>
      <c r="Q6" s="167">
        <f t="shared" si="3"/>
        <v>7.518796992481203</v>
      </c>
      <c r="R6" s="168">
        <f t="shared" si="4"/>
        <v>32.519999999999996</v>
      </c>
      <c r="S6" s="169">
        <v>0</v>
      </c>
      <c r="T6" s="170">
        <v>0</v>
      </c>
      <c r="U6" s="167">
        <f t="shared" si="5"/>
        <v>0</v>
      </c>
      <c r="V6" s="167">
        <f t="shared" si="6"/>
        <v>32.520000000000003</v>
      </c>
      <c r="W6" s="171">
        <v>1.4999999999999999E-2</v>
      </c>
      <c r="X6" s="172">
        <v>7.4</v>
      </c>
      <c r="Y6" s="167">
        <f t="shared" si="7"/>
        <v>40.409999999999997</v>
      </c>
      <c r="Z6" s="171">
        <v>0.01</v>
      </c>
      <c r="AA6" s="172">
        <v>6.5</v>
      </c>
      <c r="AB6" s="165">
        <f t="shared" si="8"/>
        <v>47.32</v>
      </c>
      <c r="AC6" s="171">
        <v>0.01</v>
      </c>
      <c r="AD6" s="165">
        <f t="shared" si="9"/>
        <v>3.9299999999999997</v>
      </c>
      <c r="AE6" s="167">
        <f t="shared" si="10"/>
        <v>51.73</v>
      </c>
      <c r="AF6" s="172">
        <v>1.1000000000000001</v>
      </c>
      <c r="AG6" s="173">
        <f>'線材+包裝'!$B$19</f>
        <v>1.4</v>
      </c>
      <c r="AH6" s="168">
        <f t="shared" si="11"/>
        <v>54.23</v>
      </c>
      <c r="AI6" s="174">
        <v>0</v>
      </c>
      <c r="AJ6" s="175">
        <v>0</v>
      </c>
      <c r="AK6" s="176">
        <f t="shared" si="12"/>
        <v>54.23</v>
      </c>
      <c r="AL6" s="167">
        <f t="shared" si="13"/>
        <v>144.26</v>
      </c>
      <c r="AM6" s="177">
        <v>0</v>
      </c>
      <c r="AN6" s="178">
        <v>0</v>
      </c>
      <c r="AO6" s="168">
        <f t="shared" si="14"/>
        <v>144.26</v>
      </c>
      <c r="AP6" s="179">
        <v>7.4999999999999997E-3</v>
      </c>
      <c r="AQ6" s="168">
        <f t="shared" si="15"/>
        <v>145.35</v>
      </c>
      <c r="AR6" s="180">
        <v>0.3</v>
      </c>
      <c r="AS6" s="167">
        <f t="shared" si="16"/>
        <v>188.95999999999998</v>
      </c>
      <c r="AT6" s="181">
        <v>0</v>
      </c>
      <c r="AU6" s="182">
        <v>0</v>
      </c>
      <c r="AV6" s="183">
        <f t="shared" si="17"/>
        <v>188.96</v>
      </c>
      <c r="AW6" s="184">
        <v>29</v>
      </c>
      <c r="AX6" s="185">
        <f t="shared" si="18"/>
        <v>6.5158620689655171</v>
      </c>
      <c r="AY6" s="117">
        <v>0</v>
      </c>
      <c r="AZ6" s="128">
        <f>ROUNDUP(AS6/AW6,2)</f>
        <v>6.52</v>
      </c>
      <c r="BA6" s="128">
        <v>5.2799999999999994</v>
      </c>
      <c r="BB6" s="234">
        <f t="shared" si="19"/>
        <v>0.23484848484848486</v>
      </c>
      <c r="BC6" s="291">
        <f>VLOOKUP($D6,DWBF02!$C:$K,9,0)</f>
        <v>0</v>
      </c>
      <c r="BD6" s="237">
        <f t="shared" si="20"/>
        <v>56692.999999999978</v>
      </c>
    </row>
    <row r="7" spans="1:56" s="73" customFormat="1" ht="53.45" customHeight="1">
      <c r="A7" s="229">
        <v>3</v>
      </c>
      <c r="B7" s="186" t="str">
        <f>VLOOKUP($A7,Quotation!$A:$G,2,0)</f>
        <v>PL39035G</v>
      </c>
      <c r="C7" s="125" t="s">
        <v>329</v>
      </c>
      <c r="D7" s="186" t="str">
        <f>VLOOKUP($A7,Quotation!$A:$G,3,0)</f>
        <v>3.9x35</v>
      </c>
      <c r="E7" s="106" t="s">
        <v>116</v>
      </c>
      <c r="F7" s="106">
        <f t="shared" ref="F7" si="21">ROUNDUP(300/P7,0)</f>
        <v>147</v>
      </c>
      <c r="G7" s="186">
        <f>VLOOKUP($A7,Quotation!$A:$G,6,0)/1000</f>
        <v>150</v>
      </c>
      <c r="H7" s="165">
        <f t="shared" ref="H7" si="22">G7*P7</f>
        <v>307.5</v>
      </c>
      <c r="I7" s="226">
        <v>8</v>
      </c>
      <c r="J7" s="167">
        <f t="shared" ref="J7" si="23">P7*I7</f>
        <v>16.399999999999999</v>
      </c>
      <c r="K7" s="166" t="s">
        <v>96</v>
      </c>
      <c r="L7" s="167">
        <v>47</v>
      </c>
      <c r="M7" s="167">
        <f>VLOOKUP(D7,DWBF02!C:K,4,0)</f>
        <v>2.85</v>
      </c>
      <c r="N7" s="232">
        <v>25</v>
      </c>
      <c r="O7" s="291">
        <f>VLOOKUP($D7,DWBF02!$C:$K,5,0)</f>
        <v>16</v>
      </c>
      <c r="P7" s="167">
        <f>VLOOKUP($D7,DWBF02!$C:$K,8,0)</f>
        <v>2.0499999999999998</v>
      </c>
      <c r="Q7" s="167">
        <f t="shared" ref="Q7" si="24">O7/P7</f>
        <v>7.8048780487804885</v>
      </c>
      <c r="R7" s="168">
        <f t="shared" ref="R7" si="25">ROUNDUP((Q7+N7),2)</f>
        <v>32.809999999999995</v>
      </c>
      <c r="S7" s="169">
        <v>0</v>
      </c>
      <c r="T7" s="170">
        <v>0</v>
      </c>
      <c r="U7" s="167">
        <f t="shared" ref="U7" si="26">ROUNDUP(T7/P7,2)</f>
        <v>0</v>
      </c>
      <c r="V7" s="167">
        <f t="shared" ref="V7" si="27">ROUNDUP((R7*(1+S7)+U7),2)</f>
        <v>32.81</v>
      </c>
      <c r="W7" s="171">
        <v>1.4999999999999999E-2</v>
      </c>
      <c r="X7" s="172">
        <v>5.3</v>
      </c>
      <c r="Y7" s="167">
        <f t="shared" ref="Y7" si="28">ROUNDUP((V7*(1+W7)+X7),2)</f>
        <v>38.61</v>
      </c>
      <c r="Z7" s="171">
        <v>0.01</v>
      </c>
      <c r="AA7" s="172">
        <v>6.5</v>
      </c>
      <c r="AB7" s="165">
        <f t="shared" ref="AB7" si="29">ROUNDUP((Y7*(1+Z7)+AA7),2)</f>
        <v>45.5</v>
      </c>
      <c r="AC7" s="171">
        <v>0.01</v>
      </c>
      <c r="AD7" s="165">
        <f t="shared" ref="AD7" si="30">ROUNDUP(L7/J7,2)</f>
        <v>2.8699999999999997</v>
      </c>
      <c r="AE7" s="167">
        <f t="shared" ref="AE7" si="31">ROUNDUP((AB7*(1+AC7)+AD7),2)</f>
        <v>48.83</v>
      </c>
      <c r="AF7" s="172">
        <v>1.1000000000000001</v>
      </c>
      <c r="AG7" s="173">
        <f>'線材+包裝'!$B$19</f>
        <v>1.4</v>
      </c>
      <c r="AH7" s="168">
        <f t="shared" ref="AH7" si="32">ROUNDUP((AE7+AF7+AG7),2)</f>
        <v>51.33</v>
      </c>
      <c r="AI7" s="174">
        <v>0</v>
      </c>
      <c r="AJ7" s="175">
        <v>0</v>
      </c>
      <c r="AK7" s="176">
        <f t="shared" ref="AK7" si="33">ROUNDUP(AH7*(1+AI7)+AJ7,2)</f>
        <v>51.33</v>
      </c>
      <c r="AL7" s="167">
        <f t="shared" ref="AL7" si="34">ROUNDUP((AK7*P7),2)</f>
        <v>105.23</v>
      </c>
      <c r="AM7" s="177">
        <v>0</v>
      </c>
      <c r="AN7" s="178">
        <v>0</v>
      </c>
      <c r="AO7" s="168">
        <f t="shared" ref="AO7" si="35">ROUNDUP(AL7*(1+AM7)+AN7,2)</f>
        <v>105.23</v>
      </c>
      <c r="AP7" s="179">
        <v>7.4999999999999997E-3</v>
      </c>
      <c r="AQ7" s="168">
        <f t="shared" ref="AQ7" si="36">ROUNDUP(AO7*(1+AP7),2)</f>
        <v>106.02000000000001</v>
      </c>
      <c r="AR7" s="180">
        <v>0.4</v>
      </c>
      <c r="AS7" s="167">
        <f t="shared" ref="AS7" si="37">ROUNDUP((AQ7*(1+AR7)),2)</f>
        <v>148.42999999999998</v>
      </c>
      <c r="AT7" s="181">
        <v>0</v>
      </c>
      <c r="AU7" s="182">
        <v>0</v>
      </c>
      <c r="AV7" s="183">
        <f t="shared" ref="AV7" si="38">ROUNDUP(AS7*(1+AT7)+AU7,2)</f>
        <v>148.43</v>
      </c>
      <c r="AW7" s="184">
        <v>29</v>
      </c>
      <c r="AX7" s="185">
        <f t="shared" ref="AX7" si="39">AV7/AW7</f>
        <v>5.1182758620689661</v>
      </c>
      <c r="AY7" s="117">
        <v>0</v>
      </c>
      <c r="AZ7" s="128">
        <f>ROUNDUP(AS7/AW7,2)</f>
        <v>5.12</v>
      </c>
      <c r="BA7" s="128">
        <v>4.58</v>
      </c>
      <c r="BB7" s="234">
        <f t="shared" ref="BB7" si="40">AZ7/BA7-1</f>
        <v>0.11790393013100431</v>
      </c>
      <c r="BC7" s="291">
        <f>VLOOKUP($D7,DWBF02!$C:$K,9,0)</f>
        <v>5500</v>
      </c>
      <c r="BD7" s="237">
        <f t="shared" ref="BD7" si="41">(AS7-AQ7)*G7</f>
        <v>6361.4999999999955</v>
      </c>
    </row>
    <row r="8" spans="1:56" s="73" customFormat="1" ht="53.45" customHeight="1">
      <c r="A8" s="229">
        <v>4</v>
      </c>
      <c r="B8" s="186" t="str">
        <f>VLOOKUP($A8,Quotation!$A:$G,2,0)</f>
        <v>PL39045G</v>
      </c>
      <c r="C8" s="125" t="s">
        <v>329</v>
      </c>
      <c r="D8" s="186" t="str">
        <f>VLOOKUP($A8,Quotation!$A:$G,3,0)</f>
        <v>3.9x45</v>
      </c>
      <c r="E8" s="106" t="s">
        <v>116</v>
      </c>
      <c r="F8" s="106">
        <f t="shared" si="0"/>
        <v>121</v>
      </c>
      <c r="G8" s="186">
        <v>150</v>
      </c>
      <c r="H8" s="165">
        <f t="shared" si="1"/>
        <v>372</v>
      </c>
      <c r="I8" s="226">
        <f>VLOOKUP(D8,包裝支數!A:B,2,0)</f>
        <v>6.3</v>
      </c>
      <c r="J8" s="167">
        <f t="shared" si="2"/>
        <v>15.623999999999999</v>
      </c>
      <c r="K8" s="166" t="s">
        <v>96</v>
      </c>
      <c r="L8" s="167">
        <v>47</v>
      </c>
      <c r="M8" s="167">
        <f>VLOOKUP(D8,DWBF02!C:K,4,0)</f>
        <v>2.85</v>
      </c>
      <c r="N8" s="232">
        <v>26</v>
      </c>
      <c r="O8" s="291">
        <f>VLOOKUP($D8,DWBF02!$C:$K,5,0)</f>
        <v>17</v>
      </c>
      <c r="P8" s="167">
        <f>VLOOKUP($D8,DWBF02!$C:$K,8,0)</f>
        <v>2.48</v>
      </c>
      <c r="Q8" s="167">
        <f t="shared" si="3"/>
        <v>6.854838709677419</v>
      </c>
      <c r="R8" s="168">
        <f t="shared" si="4"/>
        <v>32.86</v>
      </c>
      <c r="S8" s="169">
        <v>0</v>
      </c>
      <c r="T8" s="170">
        <v>0</v>
      </c>
      <c r="U8" s="167">
        <f t="shared" si="5"/>
        <v>0</v>
      </c>
      <c r="V8" s="167">
        <f t="shared" si="6"/>
        <v>32.86</v>
      </c>
      <c r="W8" s="171">
        <v>1.4999999999999999E-2</v>
      </c>
      <c r="X8" s="172">
        <v>5.3</v>
      </c>
      <c r="Y8" s="167">
        <f t="shared" si="7"/>
        <v>38.659999999999997</v>
      </c>
      <c r="Z8" s="171">
        <v>0.01</v>
      </c>
      <c r="AA8" s="172">
        <v>6.5</v>
      </c>
      <c r="AB8" s="165">
        <f t="shared" si="8"/>
        <v>45.55</v>
      </c>
      <c r="AC8" s="171">
        <v>0.01</v>
      </c>
      <c r="AD8" s="165">
        <f t="shared" si="9"/>
        <v>3.01</v>
      </c>
      <c r="AE8" s="167">
        <f t="shared" si="10"/>
        <v>49.019999999999996</v>
      </c>
      <c r="AF8" s="172">
        <v>1.1000000000000001</v>
      </c>
      <c r="AG8" s="173">
        <f>'線材+包裝'!$B$19</f>
        <v>1.4</v>
      </c>
      <c r="AH8" s="168">
        <f t="shared" si="11"/>
        <v>51.52</v>
      </c>
      <c r="AI8" s="174">
        <v>0</v>
      </c>
      <c r="AJ8" s="175">
        <v>0</v>
      </c>
      <c r="AK8" s="176">
        <f t="shared" si="12"/>
        <v>51.52</v>
      </c>
      <c r="AL8" s="167">
        <f t="shared" si="13"/>
        <v>127.77000000000001</v>
      </c>
      <c r="AM8" s="177">
        <v>0</v>
      </c>
      <c r="AN8" s="178">
        <v>0</v>
      </c>
      <c r="AO8" s="168">
        <f t="shared" si="14"/>
        <v>127.77</v>
      </c>
      <c r="AP8" s="179">
        <v>7.4999999999999997E-3</v>
      </c>
      <c r="AQ8" s="168">
        <f t="shared" si="15"/>
        <v>128.72999999999999</v>
      </c>
      <c r="AR8" s="180">
        <v>0.32</v>
      </c>
      <c r="AS8" s="167">
        <f t="shared" si="16"/>
        <v>169.92999999999998</v>
      </c>
      <c r="AT8" s="181">
        <v>0</v>
      </c>
      <c r="AU8" s="182">
        <v>0</v>
      </c>
      <c r="AV8" s="183">
        <f t="shared" si="17"/>
        <v>169.93</v>
      </c>
      <c r="AW8" s="184">
        <v>29</v>
      </c>
      <c r="AX8" s="185">
        <f t="shared" si="18"/>
        <v>5.8596551724137935</v>
      </c>
      <c r="AY8" s="117">
        <v>0</v>
      </c>
      <c r="AZ8" s="128">
        <f>ROUNDUP(AS8/AW8,2)</f>
        <v>5.8599999999999994</v>
      </c>
      <c r="BA8" s="128">
        <v>4.58</v>
      </c>
      <c r="BB8" s="234">
        <f t="shared" si="19"/>
        <v>0.27947598253275086</v>
      </c>
      <c r="BC8" s="291">
        <f>VLOOKUP($D8,DWBF02!$C:$K,9,0)</f>
        <v>6000</v>
      </c>
      <c r="BD8" s="237">
        <f t="shared" si="20"/>
        <v>6179.9999999999982</v>
      </c>
    </row>
    <row r="9" spans="1:56" s="73" customFormat="1" ht="53.45" customHeight="1">
      <c r="A9" s="229">
        <v>5</v>
      </c>
      <c r="B9" s="186" t="str">
        <f>VLOOKUP($A9,Quotation!$A:$G,2,0)</f>
        <v>PL42070G</v>
      </c>
      <c r="C9" s="125" t="s">
        <v>329</v>
      </c>
      <c r="D9" s="186" t="str">
        <f>VLOOKUP($A9,Quotation!$A:$G,3,0)</f>
        <v>4.2x70</v>
      </c>
      <c r="E9" s="106" t="s">
        <v>116</v>
      </c>
      <c r="F9" s="106">
        <f t="shared" ref="F9" si="42">ROUNDUP(300/P9,0)</f>
        <v>66</v>
      </c>
      <c r="G9" s="186">
        <f>VLOOKUP($A9,Quotation!$A:$G,6,0)/1000</f>
        <v>1100</v>
      </c>
      <c r="H9" s="165">
        <f t="shared" ref="H9" si="43">G9*P9</f>
        <v>5016</v>
      </c>
      <c r="I9" s="226">
        <f>VLOOKUP(D9,包裝支數!A:B,2,0)</f>
        <v>2.5</v>
      </c>
      <c r="J9" s="167">
        <f t="shared" ref="J9" si="44">P9*I9</f>
        <v>11.399999999999999</v>
      </c>
      <c r="K9" s="166" t="s">
        <v>96</v>
      </c>
      <c r="L9" s="167">
        <v>47</v>
      </c>
      <c r="M9" s="167">
        <f>VLOOKUP(D9,DWBF02!C:K,4,0)</f>
        <v>3.15</v>
      </c>
      <c r="N9" s="232">
        <v>25</v>
      </c>
      <c r="O9" s="291">
        <f>VLOOKUP($D9,DWBF02!$C:$K,5,0)</f>
        <v>24</v>
      </c>
      <c r="P9" s="167">
        <f>VLOOKUP($D9,DWBF02!$C:$K,8,0)</f>
        <v>4.5599999999999996</v>
      </c>
      <c r="Q9" s="167">
        <f t="shared" ref="Q9" si="45">O9/P9</f>
        <v>5.2631578947368425</v>
      </c>
      <c r="R9" s="168">
        <f t="shared" ref="R9" si="46">ROUNDUP((Q9+N9),2)</f>
        <v>30.270000000000003</v>
      </c>
      <c r="S9" s="169">
        <v>0</v>
      </c>
      <c r="T9" s="170">
        <v>0</v>
      </c>
      <c r="U9" s="167">
        <f t="shared" ref="U9" si="47">ROUNDUP(T9/P9,2)</f>
        <v>0</v>
      </c>
      <c r="V9" s="167">
        <f t="shared" ref="V9" si="48">ROUNDUP((R9*(1+S9)+U9),2)</f>
        <v>30.27</v>
      </c>
      <c r="W9" s="171">
        <v>1.4999999999999999E-2</v>
      </c>
      <c r="X9" s="172">
        <v>5.3</v>
      </c>
      <c r="Y9" s="167">
        <f t="shared" ref="Y9" si="49">ROUNDUP((V9*(1+W9)+X9),2)</f>
        <v>36.03</v>
      </c>
      <c r="Z9" s="171">
        <v>0.01</v>
      </c>
      <c r="AA9" s="172">
        <v>6.5</v>
      </c>
      <c r="AB9" s="165">
        <f t="shared" ref="AB9" si="50">ROUNDUP((Y9*(1+Z9)+AA9),2)</f>
        <v>42.9</v>
      </c>
      <c r="AC9" s="171">
        <v>0.01</v>
      </c>
      <c r="AD9" s="165">
        <f t="shared" ref="AD9" si="51">ROUNDUP(L9/J9,2)</f>
        <v>4.13</v>
      </c>
      <c r="AE9" s="167">
        <f t="shared" ref="AE9" si="52">ROUNDUP((AB9*(1+AC9)+AD9),2)</f>
        <v>47.46</v>
      </c>
      <c r="AF9" s="172">
        <v>1.1000000000000001</v>
      </c>
      <c r="AG9" s="173">
        <f>'線材+包裝'!$B$19</f>
        <v>1.4</v>
      </c>
      <c r="AH9" s="168">
        <f t="shared" ref="AH9" si="53">ROUNDUP((AE9+AF9+AG9),2)</f>
        <v>49.96</v>
      </c>
      <c r="AI9" s="174">
        <v>0</v>
      </c>
      <c r="AJ9" s="175">
        <v>0</v>
      </c>
      <c r="AK9" s="176">
        <f t="shared" ref="AK9" si="54">ROUNDUP(AH9*(1+AI9)+AJ9,2)</f>
        <v>49.96</v>
      </c>
      <c r="AL9" s="167">
        <f t="shared" ref="AL9" si="55">ROUNDUP((AK9*P9),2)</f>
        <v>227.82</v>
      </c>
      <c r="AM9" s="177">
        <v>0</v>
      </c>
      <c r="AN9" s="178">
        <v>0</v>
      </c>
      <c r="AO9" s="168">
        <f t="shared" ref="AO9" si="56">ROUNDUP(AL9*(1+AM9)+AN9,2)</f>
        <v>227.82</v>
      </c>
      <c r="AP9" s="179">
        <v>7.4999999999999997E-3</v>
      </c>
      <c r="AQ9" s="168">
        <f t="shared" ref="AQ9" si="57">ROUNDUP(AO9*(1+AP9),2)</f>
        <v>229.53</v>
      </c>
      <c r="AR9" s="180">
        <v>0.28000000000000003</v>
      </c>
      <c r="AS9" s="167">
        <f t="shared" ref="AS9" si="58">ROUNDUP((AQ9*(1+AR9)),2)</f>
        <v>293.8</v>
      </c>
      <c r="AT9" s="181">
        <v>0</v>
      </c>
      <c r="AU9" s="182">
        <v>0</v>
      </c>
      <c r="AV9" s="183">
        <f t="shared" ref="AV9" si="59">ROUNDUP(AS9*(1+AT9)+AU9,2)</f>
        <v>293.8</v>
      </c>
      <c r="AW9" s="184">
        <v>29</v>
      </c>
      <c r="AX9" s="185">
        <f t="shared" ref="AX9" si="60">AV9/AW9</f>
        <v>10.13103448275862</v>
      </c>
      <c r="AY9" s="117">
        <v>0</v>
      </c>
      <c r="AZ9" s="128">
        <f>ROUNDUP(AS9/AW9,2)</f>
        <v>10.14</v>
      </c>
      <c r="BA9" s="128">
        <v>4.58</v>
      </c>
      <c r="BB9" s="234">
        <f t="shared" ref="BB9" si="61">AZ9/BA9-1</f>
        <v>1.2139737991266375</v>
      </c>
      <c r="BC9" s="291">
        <f>VLOOKUP($D9,DWBF02!$C:$K,9,0)</f>
        <v>0</v>
      </c>
      <c r="BD9" s="237">
        <f t="shared" ref="BD9" si="62">(AS9-AQ9)*G9</f>
        <v>70697.000000000015</v>
      </c>
    </row>
    <row r="10" spans="1:56" s="73" customFormat="1" ht="53.45" customHeight="1">
      <c r="A10" s="230"/>
      <c r="B10" s="129"/>
      <c r="C10" s="130"/>
      <c r="D10" s="131"/>
      <c r="E10" s="132"/>
      <c r="F10" s="132"/>
      <c r="G10" s="135"/>
      <c r="H10" s="135"/>
      <c r="I10" s="134"/>
      <c r="J10" s="135"/>
      <c r="K10" s="136"/>
      <c r="L10" s="137"/>
      <c r="M10" s="127"/>
      <c r="N10" s="138"/>
      <c r="O10" s="139"/>
      <c r="P10" s="138"/>
      <c r="Q10" s="137"/>
      <c r="R10" s="140"/>
      <c r="S10" s="120"/>
      <c r="T10" s="121"/>
      <c r="U10" s="137"/>
      <c r="V10" s="137"/>
      <c r="W10" s="141"/>
      <c r="X10" s="142"/>
      <c r="Y10" s="137"/>
      <c r="Z10" s="141"/>
      <c r="AA10" s="142"/>
      <c r="AB10" s="133"/>
      <c r="AC10" s="141"/>
      <c r="AD10" s="133"/>
      <c r="AE10" s="137"/>
      <c r="AF10" s="142"/>
      <c r="AG10" s="143"/>
      <c r="AH10" s="140"/>
      <c r="AI10" s="144"/>
      <c r="AJ10" s="145"/>
      <c r="AK10" s="146"/>
      <c r="AL10" s="137"/>
      <c r="AM10" s="122"/>
      <c r="AN10" s="147"/>
      <c r="AO10" s="140"/>
      <c r="AP10" s="148"/>
      <c r="AQ10" s="140"/>
      <c r="AR10" s="149"/>
      <c r="AS10" s="137"/>
      <c r="AT10" s="123"/>
      <c r="AU10" s="150"/>
      <c r="AV10" s="151"/>
      <c r="AW10" s="152"/>
      <c r="AX10" s="153"/>
      <c r="AY10" s="148"/>
      <c r="AZ10" s="154"/>
    </row>
    <row r="11" spans="1:56" s="53" customFormat="1" ht="40.9" customHeight="1">
      <c r="A11" s="231"/>
      <c r="B11" s="54"/>
      <c r="C11" s="55"/>
      <c r="D11" s="55"/>
      <c r="G11" s="60" t="s">
        <v>31</v>
      </c>
      <c r="I11" s="55"/>
      <c r="M11" s="57"/>
      <c r="N11" s="58"/>
      <c r="O11" s="59"/>
      <c r="P11" s="55"/>
      <c r="Q11" s="59"/>
      <c r="R11" s="56" t="s">
        <v>30</v>
      </c>
      <c r="S11" s="59"/>
      <c r="T11" s="59"/>
      <c r="U11" s="59"/>
      <c r="V11" s="59"/>
      <c r="W11" s="59"/>
      <c r="X11" s="241"/>
      <c r="AA11" s="55"/>
      <c r="AJ11" s="61" t="s">
        <v>32</v>
      </c>
      <c r="AP11" s="119" t="s">
        <v>75</v>
      </c>
    </row>
    <row r="12" spans="1:56" ht="51" customHeight="1">
      <c r="C12" s="25"/>
      <c r="D12" s="25"/>
      <c r="E12" s="46"/>
      <c r="F12" s="46"/>
      <c r="I12" s="27"/>
      <c r="J12" s="40"/>
      <c r="L12" s="35"/>
      <c r="M12" s="36"/>
      <c r="N12" s="26"/>
      <c r="O12" s="35"/>
      <c r="P12" s="37"/>
      <c r="Q12" s="9"/>
      <c r="R12" s="38"/>
      <c r="S12" s="38"/>
      <c r="T12" s="38"/>
      <c r="U12" s="38"/>
      <c r="V12" s="38"/>
      <c r="W12" s="47"/>
      <c r="X12" s="36"/>
      <c r="Y12" s="40"/>
      <c r="AA12" s="39"/>
      <c r="AB12" s="40"/>
      <c r="AC12" s="35"/>
      <c r="AD12" s="41"/>
      <c r="AE12" s="40"/>
      <c r="AF12" s="41"/>
      <c r="AG12" s="42"/>
      <c r="AH12" s="38"/>
      <c r="AI12" s="38"/>
      <c r="AJ12" s="38"/>
      <c r="AK12" s="38"/>
      <c r="AL12" s="40"/>
      <c r="AM12" s="40"/>
      <c r="AN12" s="40"/>
      <c r="AO12" s="40"/>
      <c r="AP12" s="40"/>
      <c r="AQ12" s="40"/>
      <c r="AR12" s="43"/>
      <c r="AS12" s="40"/>
      <c r="AT12" s="40"/>
      <c r="AU12" s="40"/>
      <c r="AV12" s="40"/>
      <c r="AW12" s="40"/>
      <c r="AX12" s="40"/>
      <c r="AY12" s="40"/>
      <c r="AZ12" s="40"/>
    </row>
    <row r="13" spans="1:56" ht="51" customHeight="1">
      <c r="C13" s="25"/>
      <c r="D13" s="25"/>
      <c r="E13" s="46"/>
      <c r="F13" s="46"/>
      <c r="I13" s="27"/>
      <c r="J13" s="40"/>
      <c r="L13" s="35"/>
      <c r="M13" s="36"/>
      <c r="N13" s="26"/>
      <c r="O13" s="35"/>
      <c r="P13" s="37"/>
      <c r="Q13" s="9"/>
      <c r="R13" s="38"/>
      <c r="S13" s="38"/>
      <c r="T13" s="38"/>
      <c r="U13" s="38"/>
      <c r="V13" s="38"/>
      <c r="W13" s="47"/>
      <c r="X13" s="36"/>
      <c r="Y13" s="40"/>
      <c r="AA13" s="39"/>
      <c r="AB13" s="40"/>
      <c r="AC13" s="35"/>
      <c r="AD13" s="41"/>
      <c r="AE13" s="40"/>
      <c r="AF13" s="41"/>
      <c r="AG13" s="42"/>
      <c r="AH13" s="38"/>
      <c r="AI13" s="38"/>
      <c r="AJ13" s="38"/>
      <c r="AK13" s="38"/>
      <c r="AL13" s="40"/>
      <c r="AM13" s="40"/>
      <c r="AN13" s="40"/>
      <c r="AO13" s="40"/>
      <c r="AP13" s="40"/>
      <c r="AQ13" s="40"/>
      <c r="AR13" s="43"/>
      <c r="AS13" s="40"/>
      <c r="AT13" s="40"/>
      <c r="AU13" s="40"/>
      <c r="AV13" s="40"/>
      <c r="AW13" s="40"/>
      <c r="AX13" s="40"/>
      <c r="AY13" s="40"/>
      <c r="AZ13" s="40"/>
      <c r="BD13" s="128"/>
    </row>
    <row r="14" spans="1:56" ht="51" customHeight="1">
      <c r="C14" s="25"/>
      <c r="D14" s="25"/>
      <c r="E14" s="46"/>
      <c r="F14" s="46"/>
      <c r="I14" s="27"/>
      <c r="J14" s="40"/>
      <c r="L14" s="35"/>
      <c r="M14" s="36"/>
      <c r="N14" s="26"/>
      <c r="O14" s="35"/>
      <c r="P14" s="37"/>
      <c r="Q14" s="9"/>
      <c r="R14" s="38"/>
      <c r="S14" s="38"/>
      <c r="T14" s="38"/>
      <c r="U14" s="38"/>
      <c r="V14" s="38"/>
      <c r="W14" s="47"/>
      <c r="X14" s="36"/>
      <c r="Y14" s="40"/>
      <c r="AA14" s="39"/>
      <c r="AB14" s="40"/>
      <c r="AC14" s="35"/>
      <c r="AD14" s="41"/>
      <c r="AE14" s="40"/>
      <c r="AF14" s="41"/>
      <c r="AG14" s="42"/>
      <c r="AH14" s="38"/>
      <c r="AI14" s="38"/>
      <c r="AJ14" s="38"/>
      <c r="AK14" s="38"/>
      <c r="AL14" s="40"/>
      <c r="AM14" s="40"/>
      <c r="AN14" s="40"/>
      <c r="AO14" s="40"/>
      <c r="AP14" s="40"/>
      <c r="AQ14" s="40"/>
      <c r="AR14" s="43"/>
      <c r="AS14" s="40"/>
      <c r="AT14" s="40"/>
      <c r="AU14" s="40"/>
      <c r="AV14" s="40"/>
      <c r="AW14" s="40"/>
      <c r="AX14" s="40"/>
      <c r="AY14" s="40"/>
      <c r="AZ14" s="40"/>
      <c r="BD14" s="128"/>
    </row>
    <row r="15" spans="1:56" ht="51" customHeight="1">
      <c r="C15" s="25"/>
      <c r="D15" s="25"/>
      <c r="E15" s="46"/>
      <c r="F15" s="46"/>
      <c r="I15" s="27"/>
      <c r="J15" s="40"/>
      <c r="L15" s="35"/>
      <c r="M15" s="36"/>
      <c r="N15" s="26"/>
      <c r="O15" s="35"/>
      <c r="P15" s="37"/>
      <c r="Q15" s="9"/>
      <c r="R15" s="38"/>
      <c r="S15" s="38"/>
      <c r="T15" s="38"/>
      <c r="U15" s="38"/>
      <c r="V15" s="38"/>
      <c r="W15" s="47"/>
      <c r="X15" s="36"/>
      <c r="Y15" s="40"/>
      <c r="AA15" s="39"/>
      <c r="AB15" s="40"/>
      <c r="AC15" s="35"/>
      <c r="AD15" s="41"/>
      <c r="AE15" s="40"/>
      <c r="AF15" s="41"/>
      <c r="AG15" s="42"/>
      <c r="AH15" s="38"/>
      <c r="AI15" s="38"/>
      <c r="AJ15" s="38"/>
      <c r="AK15" s="38"/>
      <c r="AL15" s="40"/>
      <c r="AM15" s="40"/>
      <c r="AN15" s="40"/>
      <c r="AO15" s="40"/>
      <c r="AP15" s="40"/>
      <c r="AQ15" s="40"/>
      <c r="AR15" s="43"/>
      <c r="AS15" s="40"/>
      <c r="AT15" s="40"/>
      <c r="AU15" s="40"/>
      <c r="AV15" s="40"/>
      <c r="AW15" s="40"/>
      <c r="AX15" s="40"/>
      <c r="AY15" s="40"/>
      <c r="AZ15" s="40"/>
      <c r="BD15" s="128"/>
    </row>
    <row r="16" spans="1:56" ht="51" customHeight="1">
      <c r="C16" s="25"/>
      <c r="D16" s="25"/>
      <c r="E16" s="46"/>
      <c r="F16" s="46"/>
      <c r="I16" s="27"/>
      <c r="J16" s="40"/>
      <c r="L16" s="35"/>
      <c r="M16" s="36"/>
      <c r="N16" s="26"/>
      <c r="O16" s="35"/>
      <c r="P16" s="37"/>
      <c r="Q16" s="9"/>
      <c r="R16" s="38"/>
      <c r="S16" s="38"/>
      <c r="T16" s="38"/>
      <c r="U16" s="38"/>
      <c r="V16" s="38"/>
      <c r="W16" s="47"/>
      <c r="X16" s="36"/>
      <c r="Y16" s="40"/>
      <c r="AA16" s="39"/>
      <c r="AB16" s="40"/>
      <c r="AC16" s="35"/>
      <c r="AD16" s="41"/>
      <c r="AE16" s="40"/>
      <c r="AF16" s="41"/>
      <c r="AG16" s="42"/>
      <c r="AH16" s="38"/>
      <c r="AI16" s="38"/>
      <c r="AJ16" s="38"/>
      <c r="AK16" s="38"/>
      <c r="AL16" s="40"/>
      <c r="AM16" s="40"/>
      <c r="AN16" s="40"/>
      <c r="AO16" s="40"/>
      <c r="AP16" s="40"/>
      <c r="AQ16" s="40"/>
      <c r="AR16" s="43"/>
      <c r="AS16" s="40"/>
      <c r="AT16" s="40"/>
      <c r="AU16" s="40"/>
      <c r="AV16" s="40"/>
      <c r="AW16" s="40"/>
      <c r="AX16" s="40"/>
      <c r="AY16" s="40"/>
      <c r="AZ16" s="40"/>
      <c r="BD16" s="128"/>
    </row>
    <row r="17" spans="3:56" ht="51" customHeight="1">
      <c r="C17" s="25"/>
      <c r="D17" s="25"/>
      <c r="E17" s="46"/>
      <c r="F17" s="46"/>
      <c r="I17" s="27"/>
      <c r="J17" s="40"/>
      <c r="L17" s="35"/>
      <c r="M17" s="36"/>
      <c r="N17" s="26"/>
      <c r="O17" s="35"/>
      <c r="P17" s="37"/>
      <c r="Q17" s="9"/>
      <c r="R17" s="38"/>
      <c r="S17" s="38"/>
      <c r="T17" s="38"/>
      <c r="U17" s="38"/>
      <c r="V17" s="38"/>
      <c r="W17" s="47"/>
      <c r="X17" s="36"/>
      <c r="Y17" s="40"/>
      <c r="AA17" s="39"/>
      <c r="AB17" s="40"/>
      <c r="AC17" s="35"/>
      <c r="AD17" s="41"/>
      <c r="AE17" s="40"/>
      <c r="AF17" s="41"/>
      <c r="AG17" s="42"/>
      <c r="AH17" s="38"/>
      <c r="AI17" s="38"/>
      <c r="AJ17" s="38"/>
      <c r="AK17" s="38"/>
      <c r="AL17" s="40"/>
      <c r="AM17" s="40"/>
      <c r="AN17" s="40"/>
      <c r="AO17" s="40"/>
      <c r="AP17" s="40"/>
      <c r="AQ17" s="40"/>
      <c r="AR17" s="43"/>
      <c r="AS17" s="40"/>
      <c r="AT17" s="40"/>
      <c r="AU17" s="40"/>
      <c r="AV17" s="40"/>
      <c r="AW17" s="40"/>
      <c r="AX17" s="40"/>
      <c r="AY17" s="40"/>
      <c r="AZ17" s="40"/>
      <c r="BD17" s="128"/>
    </row>
    <row r="18" spans="3:56" ht="51" customHeight="1">
      <c r="C18" s="25"/>
      <c r="D18" s="25"/>
      <c r="E18" s="46"/>
      <c r="F18" s="46"/>
      <c r="I18" s="27"/>
      <c r="J18" s="40"/>
      <c r="L18" s="35"/>
      <c r="M18" s="36"/>
      <c r="N18" s="26"/>
      <c r="O18" s="35"/>
      <c r="P18" s="37"/>
      <c r="Q18" s="9"/>
      <c r="R18" s="38"/>
      <c r="S18" s="38"/>
      <c r="T18" s="38"/>
      <c r="U18" s="38"/>
      <c r="V18" s="38"/>
      <c r="W18" s="47"/>
      <c r="X18" s="36"/>
      <c r="Y18" s="40"/>
      <c r="AA18" s="39"/>
      <c r="AB18" s="40"/>
      <c r="AC18" s="35"/>
      <c r="AD18" s="41"/>
      <c r="AE18" s="40"/>
      <c r="AF18" s="41"/>
      <c r="AG18" s="42"/>
      <c r="AH18" s="38"/>
      <c r="AI18" s="38"/>
      <c r="AJ18" s="38"/>
      <c r="AK18" s="38"/>
      <c r="AL18" s="40"/>
      <c r="AM18" s="40"/>
      <c r="AN18" s="40"/>
      <c r="AO18" s="40"/>
      <c r="AP18" s="40"/>
      <c r="AQ18" s="40"/>
      <c r="AR18" s="43"/>
      <c r="AS18" s="40"/>
      <c r="AT18" s="40"/>
      <c r="AU18" s="40"/>
      <c r="AV18" s="40"/>
      <c r="AW18" s="40"/>
      <c r="AX18" s="40"/>
      <c r="AY18" s="40"/>
      <c r="AZ18" s="40"/>
      <c r="BD18" s="128"/>
    </row>
    <row r="19" spans="3:56" ht="51" customHeight="1">
      <c r="C19" s="25"/>
      <c r="D19" s="25"/>
      <c r="E19" s="46"/>
      <c r="F19" s="46"/>
      <c r="I19" s="27"/>
      <c r="J19" s="40"/>
      <c r="L19" s="35"/>
      <c r="M19" s="36"/>
      <c r="N19" s="26"/>
      <c r="O19" s="35"/>
      <c r="P19" s="37"/>
      <c r="Q19" s="9"/>
      <c r="R19" s="38"/>
      <c r="S19" s="38"/>
      <c r="T19" s="38"/>
      <c r="U19" s="38"/>
      <c r="V19" s="38"/>
      <c r="W19" s="47"/>
      <c r="X19" s="36"/>
      <c r="Y19" s="40"/>
      <c r="AA19" s="39"/>
      <c r="AB19" s="40"/>
      <c r="AC19" s="35"/>
      <c r="AD19" s="41"/>
      <c r="AE19" s="40"/>
      <c r="AF19" s="41"/>
      <c r="AG19" s="42"/>
      <c r="AH19" s="38"/>
      <c r="AI19" s="38"/>
      <c r="AJ19" s="38"/>
      <c r="AK19" s="38"/>
      <c r="AL19" s="40"/>
      <c r="AM19" s="40"/>
      <c r="AN19" s="40"/>
      <c r="AO19" s="40"/>
      <c r="AP19" s="40"/>
      <c r="AQ19" s="40"/>
      <c r="AR19" s="43"/>
      <c r="AS19" s="40"/>
      <c r="AT19" s="40"/>
      <c r="AU19" s="40"/>
      <c r="AV19" s="40"/>
      <c r="AW19" s="40"/>
      <c r="AX19" s="40"/>
      <c r="AY19" s="40"/>
      <c r="AZ19" s="40"/>
      <c r="BD19" s="128"/>
    </row>
    <row r="20" spans="3:56" ht="51" customHeight="1">
      <c r="C20" s="25"/>
      <c r="D20" s="25"/>
      <c r="E20" s="46"/>
      <c r="F20" s="46"/>
      <c r="I20" s="27"/>
      <c r="J20" s="40"/>
      <c r="L20" s="35"/>
      <c r="M20" s="36"/>
      <c r="N20" s="26"/>
      <c r="O20" s="35"/>
      <c r="P20" s="37"/>
      <c r="Q20" s="9"/>
      <c r="R20" s="38"/>
      <c r="S20" s="38"/>
      <c r="T20" s="38"/>
      <c r="U20" s="38"/>
      <c r="V20" s="38"/>
      <c r="W20" s="47"/>
      <c r="X20" s="36"/>
      <c r="Y20" s="40"/>
      <c r="AA20" s="39"/>
      <c r="AB20" s="40"/>
      <c r="AC20" s="35"/>
      <c r="AD20" s="41"/>
      <c r="AE20" s="40"/>
      <c r="AF20" s="41"/>
      <c r="AG20" s="42"/>
      <c r="AH20" s="38"/>
      <c r="AI20" s="38"/>
      <c r="AJ20" s="38"/>
      <c r="AK20" s="38"/>
      <c r="AL20" s="40"/>
      <c r="AM20" s="40"/>
      <c r="AN20" s="40"/>
      <c r="AO20" s="40"/>
      <c r="AP20" s="40"/>
      <c r="AQ20" s="40"/>
      <c r="AR20" s="43"/>
      <c r="AS20" s="40"/>
      <c r="AT20" s="40"/>
      <c r="AU20" s="40"/>
      <c r="AV20" s="40"/>
      <c r="AW20" s="40"/>
      <c r="AX20" s="40"/>
      <c r="AY20" s="40"/>
      <c r="AZ20" s="40"/>
      <c r="BD20" s="128"/>
    </row>
    <row r="21" spans="3:56" ht="88.5" customHeight="1">
      <c r="C21" s="25"/>
      <c r="D21" s="25"/>
      <c r="E21" s="46"/>
      <c r="F21" s="46"/>
      <c r="I21" s="27"/>
      <c r="J21" s="40"/>
      <c r="L21" s="35"/>
      <c r="M21" s="36"/>
      <c r="N21" s="26"/>
      <c r="O21" s="35"/>
      <c r="P21" s="37"/>
      <c r="Q21" s="9"/>
      <c r="R21" s="38"/>
      <c r="S21" s="38"/>
      <c r="T21" s="38"/>
      <c r="U21" s="38"/>
      <c r="V21" s="38"/>
      <c r="W21" s="47"/>
      <c r="X21" s="36"/>
      <c r="Y21" s="40"/>
      <c r="AA21" s="39"/>
      <c r="AB21" s="40"/>
      <c r="AC21" s="35"/>
      <c r="AD21" s="41"/>
      <c r="AE21" s="40"/>
      <c r="AF21" s="41"/>
      <c r="AG21" s="42"/>
      <c r="AH21" s="38"/>
      <c r="AI21" s="38"/>
      <c r="AJ21" s="38"/>
      <c r="AK21" s="38"/>
      <c r="AL21" s="40"/>
      <c r="AM21" s="40"/>
      <c r="AN21" s="40"/>
      <c r="AO21" s="40"/>
      <c r="AP21" s="40"/>
      <c r="AQ21" s="40"/>
      <c r="AR21" s="43"/>
      <c r="AS21" s="40"/>
      <c r="AT21" s="40"/>
      <c r="AU21" s="40"/>
      <c r="AV21" s="40"/>
      <c r="AW21" s="40"/>
      <c r="AX21" s="40"/>
      <c r="AY21" s="40"/>
      <c r="AZ21" s="40"/>
      <c r="BD21" s="128"/>
    </row>
    <row r="22" spans="3:56" ht="88.5" customHeight="1">
      <c r="C22" s="25"/>
      <c r="D22" s="25"/>
      <c r="E22" s="46"/>
      <c r="F22" s="46"/>
      <c r="I22" s="27"/>
      <c r="J22" s="40"/>
      <c r="L22" s="35"/>
      <c r="M22" s="36"/>
      <c r="N22" s="26"/>
      <c r="O22" s="35"/>
      <c r="P22" s="37"/>
      <c r="Q22" s="9"/>
      <c r="R22" s="38"/>
      <c r="S22" s="38"/>
      <c r="T22" s="38"/>
      <c r="U22" s="38"/>
      <c r="V22" s="38"/>
      <c r="W22" s="47"/>
      <c r="X22" s="36"/>
      <c r="Y22" s="40"/>
      <c r="AA22" s="39"/>
      <c r="AB22" s="40"/>
      <c r="AC22" s="35"/>
      <c r="AD22" s="41"/>
      <c r="AE22" s="40"/>
      <c r="AF22" s="41"/>
      <c r="AG22" s="42"/>
      <c r="AH22" s="38"/>
      <c r="AI22" s="38"/>
      <c r="AJ22" s="38"/>
      <c r="AK22" s="38"/>
      <c r="AL22" s="40"/>
      <c r="AM22" s="40"/>
      <c r="AN22" s="40"/>
      <c r="AO22" s="40"/>
      <c r="AP22" s="40"/>
      <c r="AQ22" s="40"/>
      <c r="AR22" s="43"/>
      <c r="AS22" s="40"/>
      <c r="AT22" s="40"/>
      <c r="AU22" s="40"/>
      <c r="AV22" s="40"/>
      <c r="AW22" s="40"/>
      <c r="AX22" s="40"/>
      <c r="AY22" s="40"/>
      <c r="AZ22" s="40"/>
      <c r="BD22" s="128"/>
    </row>
  </sheetData>
  <mergeCells count="1">
    <mergeCell ref="AS3:AT3"/>
  </mergeCells>
  <phoneticPr fontId="10" type="noConversion"/>
  <conditionalFormatting sqref="C5:C9 C10:D10">
    <cfRule type="cellIs" dxfId="16" priority="2037" operator="equal">
      <formula>"5x120"</formula>
    </cfRule>
    <cfRule type="cellIs" dxfId="15" priority="2038" operator="equal">
      <formula>"5x100"</formula>
    </cfRule>
    <cfRule type="cellIs" dxfId="14" priority="2039" operator="equal">
      <formula>"5x90"</formula>
    </cfRule>
    <cfRule type="cellIs" dxfId="13" priority="2040" operator="equal">
      <formula>"4.5x80"</formula>
    </cfRule>
    <cfRule type="cellIs" dxfId="12" priority="2041" operator="equal">
      <formula>"4x70"</formula>
    </cfRule>
    <cfRule type="cellIs" dxfId="11" priority="2042" operator="equal">
      <formula>"4x80"</formula>
    </cfRule>
  </conditionalFormatting>
  <conditionalFormatting sqref="E3:F10">
    <cfRule type="cellIs" dxfId="10" priority="17" operator="equal">
      <formula>"未生產"</formula>
    </cfRule>
  </conditionalFormatting>
  <conditionalFormatting sqref="G1:G2 I1:I2">
    <cfRule type="cellIs" dxfId="9" priority="32" operator="equal">
      <formula>"未生產"</formula>
    </cfRule>
  </conditionalFormatting>
  <conditionalFormatting sqref="G4 G12:G1048576">
    <cfRule type="cellIs" dxfId="8" priority="3136" operator="lessThan">
      <formula>100</formula>
    </cfRule>
  </conditionalFormatting>
  <conditionalFormatting sqref="H5:H9">
    <cfRule type="cellIs" dxfId="7" priority="1816" operator="lessThan">
      <formula>450</formula>
    </cfRule>
    <cfRule type="cellIs" dxfId="6" priority="2067" operator="lessThan">
      <formula>350</formula>
    </cfRule>
  </conditionalFormatting>
  <conditionalFormatting sqref="K4">
    <cfRule type="cellIs" dxfId="5" priority="99" operator="lessThan">
      <formula>2.65</formula>
    </cfRule>
  </conditionalFormatting>
  <conditionalFormatting sqref="M1:M2 R11 E12:F1048576">
    <cfRule type="cellIs" dxfId="4" priority="2317" operator="equal">
      <formula>"未生產"</formula>
    </cfRule>
  </conditionalFormatting>
  <conditionalFormatting sqref="M4">
    <cfRule type="cellIs" dxfId="3" priority="4348" operator="lessThan">
      <formula>2.65</formula>
    </cfRule>
  </conditionalFormatting>
  <conditionalFormatting sqref="M23:M1048576">
    <cfRule type="cellIs" dxfId="2" priority="4450" operator="lessThan">
      <formula>2.65</formula>
    </cfRule>
  </conditionalFormatting>
  <conditionalFormatting sqref="Z5:Z10">
    <cfRule type="cellIs" dxfId="1" priority="844" operator="greaterThan">
      <formula>0.01</formula>
    </cfRule>
  </conditionalFormatting>
  <conditionalFormatting sqref="AC5:AC10">
    <cfRule type="cellIs" dxfId="0" priority="1661" operator="equal">
      <formula>0.07</formula>
    </cfRule>
  </conditionalFormatting>
  <printOptions horizontalCentered="1"/>
  <pageMargins left="0" right="0" top="0" bottom="0" header="0" footer="0.11811023622047245"/>
  <pageSetup paperSize="9" scale="26" fitToHeight="0" orientation="landscape" r:id="rId1"/>
  <headerFooter>
    <oddFooter>&amp;C&amp;"新細明體,標準"&amp;72第&amp;"Calibri,標準" &amp;P &amp;"新細明體,標準"頁，共&amp;"Calibri,標準" &amp;N &amp;"新細明體,標準"頁</oddFooter>
  </headerFooter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652-0048-475D-9044-7105DB53E30D}">
  <sheetPr>
    <tabColor rgb="FFFFFFCC"/>
  </sheetPr>
  <dimension ref="A1:AU90"/>
  <sheetViews>
    <sheetView workbookViewId="0">
      <selection sqref="A1:XFD1048576"/>
    </sheetView>
  </sheetViews>
  <sheetFormatPr defaultColWidth="9" defaultRowHeight="16.5"/>
  <cols>
    <col min="1" max="1" width="14" style="158" customWidth="1"/>
    <col min="2" max="2" width="6.125" style="158" bestFit="1" customWidth="1"/>
    <col min="3" max="3" width="11.625" style="158" bestFit="1" customWidth="1"/>
    <col min="4" max="4" width="7.25" style="158" bestFit="1" customWidth="1"/>
    <col min="5" max="5" width="12.875" style="158" bestFit="1" customWidth="1"/>
    <col min="6" max="6" width="9" style="221"/>
    <col min="7" max="7" width="9.375" style="222" bestFit="1" customWidth="1"/>
    <col min="8" max="9" width="9.375" style="222" customWidth="1"/>
    <col min="10" max="10" width="10.375" style="221" customWidth="1"/>
    <col min="11" max="11" width="10.375" style="158" customWidth="1"/>
    <col min="12" max="12" width="30.25" style="158" bestFit="1" customWidth="1"/>
    <col min="13" max="13" width="10.75" style="7" hidden="1" customWidth="1"/>
    <col min="14" max="17" width="9.625" style="158" hidden="1" customWidth="1"/>
    <col min="18" max="18" width="10.75" style="158" hidden="1" customWidth="1"/>
    <col min="19" max="19" width="9" style="158" hidden="1" customWidth="1"/>
    <col min="20" max="21" width="9.5" style="158" hidden="1" customWidth="1"/>
    <col min="22" max="22" width="9" style="158" hidden="1" customWidth="1"/>
    <col min="23" max="26" width="9.5" style="158" hidden="1" customWidth="1"/>
    <col min="27" max="28" width="10.5" style="158" hidden="1" customWidth="1"/>
    <col min="29" max="29" width="9.5" style="158" hidden="1" customWidth="1"/>
    <col min="30" max="30" width="9" style="158" hidden="1" customWidth="1"/>
    <col min="31" max="32" width="9.5" style="158" hidden="1" customWidth="1"/>
    <col min="33" max="34" width="9" style="158" hidden="1" customWidth="1"/>
    <col min="35" max="35" width="9.5" style="158" hidden="1" customWidth="1"/>
    <col min="36" max="36" width="10.5" style="158" hidden="1" customWidth="1"/>
    <col min="37" max="37" width="9.5" style="7" hidden="1" customWidth="1"/>
    <col min="38" max="39" width="9.5" style="158" hidden="1" customWidth="1"/>
    <col min="40" max="40" width="10.5" style="158" hidden="1" customWidth="1"/>
    <col min="41" max="42" width="9" style="158" hidden="1" customWidth="1"/>
    <col min="43" max="43" width="11.625" style="158" hidden="1" customWidth="1"/>
    <col min="44" max="44" width="9" style="158" hidden="1" customWidth="1"/>
    <col min="45" max="45" width="10.5" style="158" bestFit="1" customWidth="1"/>
    <col min="46" max="47" width="9.5" style="158" bestFit="1" customWidth="1"/>
    <col min="48" max="16384" width="9" style="158"/>
  </cols>
  <sheetData>
    <row r="1" spans="1:47" s="207" customFormat="1">
      <c r="A1" s="207" t="s">
        <v>387</v>
      </c>
      <c r="F1" s="208"/>
      <c r="G1" s="209"/>
      <c r="H1" s="209"/>
      <c r="I1" s="209"/>
      <c r="J1" s="208"/>
      <c r="M1" s="7"/>
      <c r="AK1" s="7"/>
    </row>
    <row r="2" spans="1:47" s="207" customFormat="1">
      <c r="A2" s="207" t="s">
        <v>388</v>
      </c>
      <c r="F2" s="208"/>
      <c r="G2" s="209"/>
      <c r="I2" s="209"/>
      <c r="J2" s="208"/>
      <c r="M2" s="7"/>
      <c r="AK2" s="7"/>
    </row>
    <row r="3" spans="1:47" s="207" customFormat="1">
      <c r="A3" s="207" t="s">
        <v>389</v>
      </c>
      <c r="F3" s="208"/>
      <c r="G3" s="209"/>
      <c r="I3" s="209"/>
      <c r="J3" s="208"/>
      <c r="M3" s="7"/>
      <c r="AK3" s="7"/>
    </row>
    <row r="4" spans="1:47" s="7" customFormat="1" ht="33">
      <c r="A4" s="163" t="s">
        <v>117</v>
      </c>
      <c r="B4" s="163" t="s">
        <v>24</v>
      </c>
      <c r="C4" s="163" t="s">
        <v>118</v>
      </c>
      <c r="D4" s="163" t="s">
        <v>24</v>
      </c>
      <c r="E4" s="163" t="s">
        <v>240</v>
      </c>
      <c r="F4" s="160" t="s">
        <v>241</v>
      </c>
      <c r="G4" s="285" t="s">
        <v>390</v>
      </c>
      <c r="H4" s="286" t="s">
        <v>391</v>
      </c>
      <c r="I4" s="191" t="s">
        <v>242</v>
      </c>
      <c r="J4" s="160" t="s">
        <v>133</v>
      </c>
      <c r="K4" s="163" t="s">
        <v>243</v>
      </c>
      <c r="L4" s="163" t="s">
        <v>8</v>
      </c>
      <c r="M4" s="196">
        <v>43265</v>
      </c>
      <c r="N4" s="196">
        <v>43357</v>
      </c>
      <c r="O4" s="196">
        <v>43358</v>
      </c>
      <c r="P4" s="196">
        <v>43359</v>
      </c>
      <c r="Q4" s="196">
        <v>43373</v>
      </c>
      <c r="R4" s="196">
        <v>43384</v>
      </c>
      <c r="S4" s="196">
        <v>43469</v>
      </c>
      <c r="T4" s="196">
        <v>43551</v>
      </c>
      <c r="U4" s="196">
        <v>43585</v>
      </c>
      <c r="V4" s="196">
        <v>43594</v>
      </c>
      <c r="W4" s="196">
        <v>43615</v>
      </c>
      <c r="X4" s="196">
        <v>43634</v>
      </c>
      <c r="Y4" s="196">
        <v>43704</v>
      </c>
      <c r="Z4" s="196">
        <v>43718</v>
      </c>
      <c r="AA4" s="196">
        <v>43759</v>
      </c>
      <c r="AB4" s="196">
        <v>43769</v>
      </c>
      <c r="AC4" s="196">
        <v>43804</v>
      </c>
      <c r="AD4" s="196">
        <v>44081</v>
      </c>
      <c r="AE4" s="196">
        <v>44104</v>
      </c>
      <c r="AF4" s="196">
        <v>44112</v>
      </c>
      <c r="AG4" s="196">
        <v>44354</v>
      </c>
      <c r="AH4" s="196">
        <v>44355</v>
      </c>
      <c r="AI4" s="196">
        <v>44396</v>
      </c>
      <c r="AJ4" s="196">
        <v>44529</v>
      </c>
      <c r="AK4" s="196">
        <v>44701</v>
      </c>
      <c r="AL4" s="196">
        <v>44727</v>
      </c>
      <c r="AM4" s="196">
        <v>44832</v>
      </c>
      <c r="AN4" s="196">
        <v>44923</v>
      </c>
      <c r="AO4" s="196">
        <v>44929</v>
      </c>
      <c r="AP4" s="197">
        <v>45005</v>
      </c>
      <c r="AQ4" s="210">
        <v>45027</v>
      </c>
      <c r="AR4" s="197">
        <v>45076</v>
      </c>
      <c r="AS4" s="196">
        <v>45245</v>
      </c>
      <c r="AT4" s="196">
        <v>45268</v>
      </c>
      <c r="AU4" s="196">
        <v>45301</v>
      </c>
    </row>
    <row r="5" spans="1:47" s="7" customFormat="1">
      <c r="A5" s="161" t="s">
        <v>244</v>
      </c>
      <c r="B5" s="161"/>
      <c r="C5" s="163" t="s">
        <v>245</v>
      </c>
      <c r="D5" s="163"/>
      <c r="E5" s="163"/>
      <c r="F5" s="23">
        <v>2.65</v>
      </c>
      <c r="G5" s="287">
        <v>15</v>
      </c>
      <c r="H5" s="288">
        <f>G5+1</f>
        <v>16</v>
      </c>
      <c r="I5" s="22"/>
      <c r="J5" s="193">
        <v>0.9</v>
      </c>
      <c r="K5" s="211"/>
      <c r="L5" s="163"/>
      <c r="P5" s="201" t="s">
        <v>246</v>
      </c>
      <c r="AH5" s="212" t="s">
        <v>14</v>
      </c>
    </row>
    <row r="6" spans="1:47" s="7" customFormat="1">
      <c r="A6" s="161" t="s">
        <v>247</v>
      </c>
      <c r="B6" s="161"/>
      <c r="C6" s="11" t="s">
        <v>134</v>
      </c>
      <c r="D6" s="11"/>
      <c r="E6" s="11"/>
      <c r="F6" s="23">
        <v>2.65</v>
      </c>
      <c r="G6" s="287">
        <v>15</v>
      </c>
      <c r="H6" s="288">
        <f t="shared" ref="H6:H69" si="0">G6+1</f>
        <v>16</v>
      </c>
      <c r="I6" s="22"/>
      <c r="J6" s="193">
        <v>1</v>
      </c>
      <c r="K6" s="211"/>
      <c r="L6" s="11"/>
      <c r="P6" s="201" t="s">
        <v>246</v>
      </c>
      <c r="AH6" s="212" t="s">
        <v>14</v>
      </c>
    </row>
    <row r="7" spans="1:47" s="7" customFormat="1">
      <c r="A7" s="161" t="s">
        <v>248</v>
      </c>
      <c r="B7" s="161"/>
      <c r="C7" s="11" t="s">
        <v>249</v>
      </c>
      <c r="D7" s="11"/>
      <c r="E7" s="11"/>
      <c r="F7" s="23">
        <v>2.65</v>
      </c>
      <c r="G7" s="287">
        <v>15</v>
      </c>
      <c r="H7" s="288">
        <f t="shared" si="0"/>
        <v>16</v>
      </c>
      <c r="I7" s="22"/>
      <c r="J7" s="193">
        <v>1.04</v>
      </c>
      <c r="K7" s="211"/>
      <c r="L7" s="11"/>
      <c r="P7" s="201" t="s">
        <v>246</v>
      </c>
      <c r="AH7" s="212" t="s">
        <v>14</v>
      </c>
    </row>
    <row r="8" spans="1:47" s="7" customFormat="1">
      <c r="A8" s="161"/>
      <c r="B8" s="161"/>
      <c r="C8" s="11" t="s">
        <v>250</v>
      </c>
      <c r="D8" s="11"/>
      <c r="E8" s="11"/>
      <c r="F8" s="23">
        <v>2.65</v>
      </c>
      <c r="G8" s="287">
        <v>15</v>
      </c>
      <c r="H8" s="288">
        <f t="shared" si="0"/>
        <v>16</v>
      </c>
      <c r="I8" s="22"/>
      <c r="J8" s="193">
        <v>1.08</v>
      </c>
      <c r="K8" s="211"/>
      <c r="L8" s="11"/>
      <c r="P8" s="201" t="s">
        <v>246</v>
      </c>
      <c r="AH8" s="212" t="s">
        <v>14</v>
      </c>
    </row>
    <row r="9" spans="1:47" s="7" customFormat="1">
      <c r="A9" s="161" t="s">
        <v>251</v>
      </c>
      <c r="B9" s="161"/>
      <c r="C9" s="11" t="s">
        <v>252</v>
      </c>
      <c r="D9" s="11"/>
      <c r="E9" s="11"/>
      <c r="F9" s="23">
        <v>2.65</v>
      </c>
      <c r="G9" s="287">
        <v>14</v>
      </c>
      <c r="H9" s="288">
        <f t="shared" si="0"/>
        <v>15</v>
      </c>
      <c r="I9" s="22"/>
      <c r="J9" s="193">
        <v>1.35</v>
      </c>
      <c r="K9" s="211"/>
      <c r="L9" s="11"/>
      <c r="P9" s="201" t="s">
        <v>246</v>
      </c>
      <c r="R9" s="201" t="s">
        <v>10</v>
      </c>
      <c r="AD9" s="190" t="s">
        <v>9</v>
      </c>
      <c r="AH9" s="212" t="s">
        <v>14</v>
      </c>
    </row>
    <row r="10" spans="1:47" s="7" customFormat="1">
      <c r="A10" s="11" t="s">
        <v>120</v>
      </c>
      <c r="B10" s="11"/>
      <c r="C10" s="11"/>
      <c r="D10" s="11"/>
      <c r="E10" s="11"/>
      <c r="F10" s="23">
        <v>2.65</v>
      </c>
      <c r="G10" s="287">
        <v>14</v>
      </c>
      <c r="H10" s="288">
        <f t="shared" si="0"/>
        <v>15</v>
      </c>
      <c r="I10" s="22"/>
      <c r="J10" s="193">
        <v>1.54</v>
      </c>
      <c r="K10" s="211"/>
      <c r="L10" s="11"/>
      <c r="P10" s="201" t="s">
        <v>246</v>
      </c>
      <c r="AD10" s="190" t="s">
        <v>9</v>
      </c>
      <c r="AH10" s="212" t="s">
        <v>14</v>
      </c>
    </row>
    <row r="11" spans="1:47" s="7" customFormat="1">
      <c r="A11" s="161"/>
      <c r="B11" s="161"/>
      <c r="C11" s="11" t="s">
        <v>253</v>
      </c>
      <c r="D11" s="11"/>
      <c r="E11" s="11"/>
      <c r="F11" s="23">
        <v>2.65</v>
      </c>
      <c r="G11" s="287">
        <v>14</v>
      </c>
      <c r="H11" s="288">
        <f t="shared" si="0"/>
        <v>15</v>
      </c>
      <c r="I11" s="22"/>
      <c r="J11" s="193">
        <v>1.61</v>
      </c>
      <c r="K11" s="211"/>
      <c r="L11" s="11"/>
      <c r="P11" s="201" t="s">
        <v>246</v>
      </c>
      <c r="AD11" s="190" t="s">
        <v>9</v>
      </c>
      <c r="AH11" s="212" t="s">
        <v>14</v>
      </c>
    </row>
    <row r="12" spans="1:47" s="7" customFormat="1">
      <c r="A12" s="161" t="s">
        <v>121</v>
      </c>
      <c r="B12" s="161"/>
      <c r="C12" s="11"/>
      <c r="D12" s="11"/>
      <c r="E12" s="11"/>
      <c r="F12" s="23">
        <v>2.65</v>
      </c>
      <c r="G12" s="287">
        <v>14</v>
      </c>
      <c r="H12" s="288">
        <f t="shared" si="0"/>
        <v>15</v>
      </c>
      <c r="I12" s="22"/>
      <c r="J12" s="193">
        <v>1.63</v>
      </c>
      <c r="K12" s="211"/>
      <c r="L12" s="11"/>
      <c r="P12" s="201" t="s">
        <v>246</v>
      </c>
      <c r="AD12" s="190" t="s">
        <v>9</v>
      </c>
      <c r="AH12" s="212" t="s">
        <v>14</v>
      </c>
    </row>
    <row r="13" spans="1:47" s="7" customFormat="1">
      <c r="A13" s="161"/>
      <c r="B13" s="161"/>
      <c r="C13" s="11" t="s">
        <v>22</v>
      </c>
      <c r="D13" s="11"/>
      <c r="E13" s="11"/>
      <c r="F13" s="23">
        <v>2.65</v>
      </c>
      <c r="G13" s="287">
        <v>14</v>
      </c>
      <c r="H13" s="288">
        <f t="shared" si="0"/>
        <v>15</v>
      </c>
      <c r="I13" s="22"/>
      <c r="J13" s="193">
        <v>1.65</v>
      </c>
      <c r="K13" s="211"/>
      <c r="L13" s="11"/>
      <c r="P13" s="201" t="s">
        <v>246</v>
      </c>
      <c r="AD13" s="190" t="s">
        <v>9</v>
      </c>
      <c r="AH13" s="212" t="s">
        <v>14</v>
      </c>
    </row>
    <row r="14" spans="1:47" s="7" customFormat="1">
      <c r="A14" s="161" t="s">
        <v>254</v>
      </c>
      <c r="B14" s="161"/>
      <c r="C14" s="11" t="s">
        <v>13</v>
      </c>
      <c r="D14" s="11"/>
      <c r="E14" s="11"/>
      <c r="F14" s="23">
        <v>2.65</v>
      </c>
      <c r="G14" s="287">
        <v>15</v>
      </c>
      <c r="H14" s="288">
        <f t="shared" si="0"/>
        <v>16</v>
      </c>
      <c r="I14" s="22"/>
      <c r="J14" s="193">
        <v>1.77</v>
      </c>
      <c r="K14" s="211"/>
      <c r="L14" s="11"/>
      <c r="P14" s="201" t="s">
        <v>246</v>
      </c>
      <c r="AD14" s="190" t="s">
        <v>9</v>
      </c>
      <c r="AH14" s="212" t="s">
        <v>14</v>
      </c>
    </row>
    <row r="15" spans="1:47" s="7" customFormat="1">
      <c r="A15" s="161" t="s">
        <v>255</v>
      </c>
      <c r="B15" s="161"/>
      <c r="C15" s="11" t="s">
        <v>256</v>
      </c>
      <c r="D15" s="11"/>
      <c r="E15" s="11"/>
      <c r="F15" s="23">
        <v>2.65</v>
      </c>
      <c r="G15" s="287">
        <v>15</v>
      </c>
      <c r="H15" s="288">
        <f t="shared" si="0"/>
        <v>16</v>
      </c>
      <c r="I15" s="22"/>
      <c r="J15" s="193">
        <v>1.88</v>
      </c>
      <c r="K15" s="211"/>
      <c r="L15" s="11"/>
      <c r="P15" s="201" t="s">
        <v>246</v>
      </c>
      <c r="AD15" s="190" t="s">
        <v>9</v>
      </c>
      <c r="AH15" s="212" t="s">
        <v>14</v>
      </c>
    </row>
    <row r="16" spans="1:47" s="7" customFormat="1">
      <c r="A16" s="11" t="s">
        <v>123</v>
      </c>
      <c r="B16" s="11"/>
      <c r="C16" s="11" t="s">
        <v>124</v>
      </c>
      <c r="D16" s="11"/>
      <c r="E16" s="11"/>
      <c r="F16" s="23">
        <v>2.65</v>
      </c>
      <c r="G16" s="287">
        <v>15</v>
      </c>
      <c r="H16" s="288">
        <f t="shared" si="0"/>
        <v>16</v>
      </c>
      <c r="I16" s="22"/>
      <c r="J16" s="193">
        <v>2.06</v>
      </c>
      <c r="K16" s="211"/>
      <c r="L16" s="11"/>
      <c r="P16" s="201" t="s">
        <v>246</v>
      </c>
      <c r="W16" s="19" t="s">
        <v>9</v>
      </c>
      <c r="X16" s="19" t="s">
        <v>9</v>
      </c>
      <c r="AD16" s="190" t="s">
        <v>9</v>
      </c>
      <c r="AH16" s="212" t="s">
        <v>14</v>
      </c>
    </row>
    <row r="17" spans="1:47" s="7" customFormat="1">
      <c r="A17" s="11"/>
      <c r="B17" s="11"/>
      <c r="C17" s="11" t="s">
        <v>257</v>
      </c>
      <c r="D17" s="11"/>
      <c r="E17" s="11"/>
      <c r="F17" s="23">
        <v>2.65</v>
      </c>
      <c r="G17" s="287">
        <v>15</v>
      </c>
      <c r="H17" s="288">
        <f t="shared" si="0"/>
        <v>16</v>
      </c>
      <c r="I17" s="22"/>
      <c r="J17" s="193">
        <v>2.0699999999999998</v>
      </c>
      <c r="K17" s="211"/>
      <c r="L17" s="11"/>
      <c r="P17" s="201" t="s">
        <v>246</v>
      </c>
      <c r="X17" s="19" t="s">
        <v>9</v>
      </c>
      <c r="AD17" s="190" t="s">
        <v>9</v>
      </c>
      <c r="AH17" s="212" t="s">
        <v>14</v>
      </c>
    </row>
    <row r="18" spans="1:47" s="7" customFormat="1">
      <c r="A18" s="161"/>
      <c r="B18" s="161"/>
      <c r="C18" s="11" t="s">
        <v>258</v>
      </c>
      <c r="D18" s="11"/>
      <c r="E18" s="11"/>
      <c r="F18" s="23">
        <v>2.65</v>
      </c>
      <c r="G18" s="287">
        <v>16</v>
      </c>
      <c r="H18" s="288">
        <f t="shared" si="0"/>
        <v>17</v>
      </c>
      <c r="I18" s="22"/>
      <c r="J18" s="193">
        <v>2.25</v>
      </c>
      <c r="K18" s="211"/>
      <c r="L18" s="11"/>
      <c r="P18" s="201" t="s">
        <v>246</v>
      </c>
      <c r="AD18" s="190" t="s">
        <v>9</v>
      </c>
      <c r="AH18" s="212" t="s">
        <v>14</v>
      </c>
    </row>
    <row r="19" spans="1:47" s="7" customFormat="1">
      <c r="A19" s="161" t="s">
        <v>259</v>
      </c>
      <c r="B19" s="161"/>
      <c r="C19" s="10"/>
      <c r="D19" s="10"/>
      <c r="E19" s="10"/>
      <c r="F19" s="23">
        <v>2.65</v>
      </c>
      <c r="G19" s="287">
        <v>16</v>
      </c>
      <c r="H19" s="288">
        <f t="shared" si="0"/>
        <v>17</v>
      </c>
      <c r="I19" s="22"/>
      <c r="J19" s="193">
        <v>2.3199999999999998</v>
      </c>
      <c r="K19" s="211"/>
      <c r="L19" s="10"/>
      <c r="P19" s="201" t="s">
        <v>246</v>
      </c>
      <c r="AD19" s="190" t="s">
        <v>9</v>
      </c>
      <c r="AH19" s="212" t="s">
        <v>14</v>
      </c>
    </row>
    <row r="20" spans="1:47" s="7" customFormat="1">
      <c r="A20" s="161"/>
      <c r="B20" s="161"/>
      <c r="C20" s="11" t="s">
        <v>20</v>
      </c>
      <c r="D20" s="11"/>
      <c r="E20" s="11"/>
      <c r="F20" s="23">
        <v>2.65</v>
      </c>
      <c r="G20" s="287">
        <v>16</v>
      </c>
      <c r="H20" s="288">
        <f t="shared" si="0"/>
        <v>17</v>
      </c>
      <c r="I20" s="22"/>
      <c r="J20" s="193">
        <v>2.42</v>
      </c>
      <c r="K20" s="211"/>
      <c r="L20" s="11"/>
      <c r="O20" s="201" t="s">
        <v>10</v>
      </c>
      <c r="P20" s="201" t="s">
        <v>246</v>
      </c>
      <c r="W20" s="19" t="s">
        <v>9</v>
      </c>
      <c r="AD20" s="190" t="s">
        <v>9</v>
      </c>
      <c r="AH20" s="212" t="s">
        <v>14</v>
      </c>
    </row>
    <row r="21" spans="1:47" s="7" customFormat="1">
      <c r="A21" s="161" t="s">
        <v>260</v>
      </c>
      <c r="B21" s="161"/>
      <c r="C21" s="11" t="s">
        <v>261</v>
      </c>
      <c r="D21" s="11"/>
      <c r="E21" s="11"/>
      <c r="F21" s="23">
        <v>2.65</v>
      </c>
      <c r="G21" s="287">
        <v>16</v>
      </c>
      <c r="H21" s="288">
        <f t="shared" si="0"/>
        <v>17</v>
      </c>
      <c r="I21" s="22"/>
      <c r="J21" s="193">
        <v>2.4300000000000002</v>
      </c>
      <c r="K21" s="211"/>
      <c r="L21" s="11"/>
      <c r="O21" s="201" t="s">
        <v>10</v>
      </c>
      <c r="P21" s="201" t="s">
        <v>246</v>
      </c>
      <c r="W21" s="19" t="s">
        <v>9</v>
      </c>
      <c r="AD21" s="190" t="s">
        <v>9</v>
      </c>
      <c r="AH21" s="212" t="s">
        <v>14</v>
      </c>
    </row>
    <row r="22" spans="1:47" s="7" customFormat="1">
      <c r="A22" s="161"/>
      <c r="B22" s="161"/>
      <c r="C22" s="11" t="s">
        <v>262</v>
      </c>
      <c r="D22" s="11"/>
      <c r="E22" s="11"/>
      <c r="F22" s="23">
        <v>2.65</v>
      </c>
      <c r="G22" s="287">
        <v>18</v>
      </c>
      <c r="H22" s="288">
        <f t="shared" si="0"/>
        <v>19</v>
      </c>
      <c r="I22" s="22"/>
      <c r="J22" s="193">
        <v>2.67</v>
      </c>
      <c r="K22" s="211"/>
      <c r="L22" s="11"/>
      <c r="P22" s="201" t="s">
        <v>246</v>
      </c>
      <c r="W22" s="19" t="s">
        <v>9</v>
      </c>
      <c r="AH22" s="212" t="s">
        <v>14</v>
      </c>
    </row>
    <row r="23" spans="1:47" s="7" customFormat="1">
      <c r="A23" s="161" t="s">
        <v>263</v>
      </c>
      <c r="B23" s="161">
        <v>50</v>
      </c>
      <c r="C23" s="11" t="s">
        <v>264</v>
      </c>
      <c r="D23" s="161">
        <v>50</v>
      </c>
      <c r="E23" s="11"/>
      <c r="F23" s="23">
        <v>2.65</v>
      </c>
      <c r="G23" s="289">
        <v>18</v>
      </c>
      <c r="H23" s="288">
        <f t="shared" si="0"/>
        <v>19</v>
      </c>
      <c r="I23" s="213"/>
      <c r="J23" s="193">
        <v>2.72</v>
      </c>
      <c r="K23" s="211"/>
      <c r="L23" s="11"/>
      <c r="P23" s="201" t="s">
        <v>246</v>
      </c>
      <c r="W23" s="19" t="s">
        <v>9</v>
      </c>
      <c r="AH23" s="212" t="s">
        <v>14</v>
      </c>
    </row>
    <row r="24" spans="1:47" s="7" customFormat="1">
      <c r="A24" s="161" t="s">
        <v>265</v>
      </c>
      <c r="B24" s="161">
        <v>50</v>
      </c>
      <c r="C24" s="10" t="s">
        <v>266</v>
      </c>
      <c r="D24" s="161">
        <v>50</v>
      </c>
      <c r="E24" s="10"/>
      <c r="F24" s="23">
        <v>2.65</v>
      </c>
      <c r="G24" s="289">
        <v>21</v>
      </c>
      <c r="H24" s="288">
        <f t="shared" si="0"/>
        <v>22</v>
      </c>
      <c r="I24" s="213"/>
      <c r="J24" s="193">
        <v>2.84</v>
      </c>
      <c r="K24" s="211"/>
      <c r="L24" s="10"/>
      <c r="P24" s="201" t="s">
        <v>246</v>
      </c>
      <c r="AH24" s="212" t="s">
        <v>14</v>
      </c>
    </row>
    <row r="25" spans="1:47" s="7" customFormat="1">
      <c r="A25" s="161" t="s">
        <v>267</v>
      </c>
      <c r="B25" s="161">
        <v>50</v>
      </c>
      <c r="C25" s="11"/>
      <c r="D25" s="11"/>
      <c r="E25" s="11"/>
      <c r="F25" s="23">
        <v>2.65</v>
      </c>
      <c r="G25" s="289">
        <v>21</v>
      </c>
      <c r="H25" s="288">
        <f t="shared" si="0"/>
        <v>22</v>
      </c>
      <c r="I25" s="213"/>
      <c r="J25" s="193">
        <v>2.94</v>
      </c>
      <c r="K25" s="211"/>
      <c r="L25" s="11"/>
      <c r="P25" s="201" t="s">
        <v>246</v>
      </c>
      <c r="AH25" s="212" t="s">
        <v>14</v>
      </c>
    </row>
    <row r="26" spans="1:47" s="7" customFormat="1">
      <c r="A26" s="161"/>
      <c r="B26" s="161"/>
      <c r="C26" s="11" t="s">
        <v>268</v>
      </c>
      <c r="D26" s="11">
        <v>50</v>
      </c>
      <c r="E26" s="11"/>
      <c r="F26" s="23">
        <v>2.65</v>
      </c>
      <c r="G26" s="289">
        <v>24</v>
      </c>
      <c r="H26" s="288">
        <f t="shared" si="0"/>
        <v>25</v>
      </c>
      <c r="I26" s="213"/>
      <c r="J26" s="193">
        <v>3.22</v>
      </c>
      <c r="K26" s="211"/>
      <c r="L26" s="11"/>
      <c r="P26" s="201"/>
      <c r="Y26" s="7" t="s">
        <v>11</v>
      </c>
    </row>
    <row r="27" spans="1:47" s="7" customFormat="1">
      <c r="A27" s="161" t="s">
        <v>269</v>
      </c>
      <c r="B27" s="161">
        <v>50</v>
      </c>
      <c r="C27" s="11"/>
      <c r="D27" s="11"/>
      <c r="E27" s="11"/>
      <c r="F27" s="23">
        <v>2.65</v>
      </c>
      <c r="G27" s="289">
        <v>25</v>
      </c>
      <c r="H27" s="288">
        <f t="shared" si="0"/>
        <v>26</v>
      </c>
      <c r="I27" s="213"/>
      <c r="J27" s="193">
        <v>3.5</v>
      </c>
      <c r="K27" s="211"/>
      <c r="L27" s="11"/>
      <c r="P27" s="201" t="s">
        <v>246</v>
      </c>
    </row>
    <row r="28" spans="1:47">
      <c r="A28" s="161"/>
      <c r="B28" s="161"/>
      <c r="C28" s="11" t="s">
        <v>101</v>
      </c>
      <c r="D28" s="11"/>
      <c r="E28" s="11"/>
      <c r="F28" s="23">
        <v>2.85</v>
      </c>
      <c r="G28" s="287">
        <v>16</v>
      </c>
      <c r="H28" s="288">
        <f t="shared" si="0"/>
        <v>17</v>
      </c>
      <c r="I28" s="22"/>
      <c r="J28" s="193">
        <v>1.1599999999999999</v>
      </c>
      <c r="K28" s="211"/>
      <c r="L28" s="11"/>
      <c r="P28" s="201" t="s">
        <v>246</v>
      </c>
      <c r="AH28" s="212" t="s">
        <v>14</v>
      </c>
    </row>
    <row r="29" spans="1:47">
      <c r="A29" s="161"/>
      <c r="B29" s="161"/>
      <c r="C29" s="11" t="s">
        <v>270</v>
      </c>
      <c r="D29" s="11"/>
      <c r="E29" s="11"/>
      <c r="F29" s="23">
        <v>2.85</v>
      </c>
      <c r="G29" s="287">
        <v>16</v>
      </c>
      <c r="H29" s="288">
        <f t="shared" si="0"/>
        <v>17</v>
      </c>
      <c r="I29" s="22"/>
      <c r="J29" s="193">
        <v>1.21</v>
      </c>
      <c r="K29" s="211"/>
      <c r="L29" s="11"/>
      <c r="P29" s="201" t="s">
        <v>246</v>
      </c>
      <c r="AH29" s="212" t="s">
        <v>14</v>
      </c>
    </row>
    <row r="30" spans="1:47">
      <c r="A30" s="161"/>
      <c r="B30" s="161"/>
      <c r="C30" s="11" t="s">
        <v>98</v>
      </c>
      <c r="D30" s="11"/>
      <c r="E30" s="11"/>
      <c r="F30" s="23">
        <v>2.85</v>
      </c>
      <c r="G30" s="287">
        <v>15</v>
      </c>
      <c r="H30" s="288">
        <f t="shared" si="0"/>
        <v>16</v>
      </c>
      <c r="I30" s="214">
        <v>15</v>
      </c>
      <c r="J30" s="192">
        <v>1.48</v>
      </c>
      <c r="K30" s="215">
        <v>5000</v>
      </c>
      <c r="L30" s="11" t="s">
        <v>392</v>
      </c>
      <c r="P30" s="201" t="s">
        <v>246</v>
      </c>
      <c r="AH30" s="212" t="s">
        <v>14</v>
      </c>
      <c r="AJ30" s="19" t="s">
        <v>10</v>
      </c>
      <c r="AP30" s="19" t="s">
        <v>10</v>
      </c>
      <c r="AR30" s="189" t="s">
        <v>14</v>
      </c>
      <c r="AU30" s="7" t="s">
        <v>11</v>
      </c>
    </row>
    <row r="31" spans="1:47">
      <c r="A31" s="161"/>
      <c r="B31" s="161"/>
      <c r="C31" s="11" t="s">
        <v>271</v>
      </c>
      <c r="D31" s="11"/>
      <c r="E31" s="11"/>
      <c r="F31" s="23">
        <v>2.85</v>
      </c>
      <c r="G31" s="287">
        <v>15</v>
      </c>
      <c r="H31" s="288">
        <f t="shared" si="0"/>
        <v>16</v>
      </c>
      <c r="I31" s="216"/>
      <c r="J31" s="193">
        <v>1.74</v>
      </c>
      <c r="K31" s="217"/>
      <c r="L31" s="11"/>
      <c r="P31" s="201" t="s">
        <v>246</v>
      </c>
      <c r="AH31" s="212" t="s">
        <v>14</v>
      </c>
    </row>
    <row r="32" spans="1:47">
      <c r="A32" s="161" t="s">
        <v>164</v>
      </c>
      <c r="B32" s="161"/>
      <c r="C32" s="11" t="s">
        <v>165</v>
      </c>
      <c r="D32" s="11"/>
      <c r="E32" s="11"/>
      <c r="F32" s="23">
        <v>2.85</v>
      </c>
      <c r="G32" s="287">
        <v>15</v>
      </c>
      <c r="H32" s="288">
        <f t="shared" si="0"/>
        <v>16</v>
      </c>
      <c r="I32" s="216"/>
      <c r="J32" s="193">
        <v>1.76</v>
      </c>
      <c r="K32" s="217"/>
      <c r="L32" s="11"/>
      <c r="P32" s="201" t="s">
        <v>246</v>
      </c>
      <c r="AH32" s="212" t="s">
        <v>14</v>
      </c>
    </row>
    <row r="33" spans="1:47">
      <c r="A33" s="161"/>
      <c r="B33" s="161"/>
      <c r="C33" s="11" t="s">
        <v>129</v>
      </c>
      <c r="D33" s="11"/>
      <c r="E33" s="11"/>
      <c r="F33" s="23">
        <v>2.85</v>
      </c>
      <c r="G33" s="287">
        <v>16</v>
      </c>
      <c r="H33" s="288">
        <f t="shared" si="0"/>
        <v>17</v>
      </c>
      <c r="I33" s="216">
        <v>16</v>
      </c>
      <c r="J33" s="193">
        <v>2.0499999999999998</v>
      </c>
      <c r="K33" s="217">
        <v>5500</v>
      </c>
      <c r="L33" s="11" t="s">
        <v>392</v>
      </c>
      <c r="P33" s="201" t="s">
        <v>246</v>
      </c>
      <c r="AH33" s="212" t="s">
        <v>14</v>
      </c>
      <c r="AU33" s="7" t="s">
        <v>11</v>
      </c>
    </row>
    <row r="34" spans="1:47">
      <c r="A34" s="161" t="s">
        <v>272</v>
      </c>
      <c r="B34" s="161"/>
      <c r="C34" s="11" t="s">
        <v>273</v>
      </c>
      <c r="D34" s="11"/>
      <c r="E34" s="11"/>
      <c r="F34" s="23">
        <v>2.85</v>
      </c>
      <c r="G34" s="287">
        <v>16</v>
      </c>
      <c r="H34" s="288">
        <f t="shared" si="0"/>
        <v>17</v>
      </c>
      <c r="I34" s="216"/>
      <c r="J34" s="193">
        <v>2.1</v>
      </c>
      <c r="K34" s="217"/>
      <c r="L34" s="11"/>
      <c r="P34" s="201" t="s">
        <v>246</v>
      </c>
      <c r="AH34" s="212" t="s">
        <v>14</v>
      </c>
    </row>
    <row r="35" spans="1:47">
      <c r="A35" s="161"/>
      <c r="B35" s="161"/>
      <c r="C35" s="11" t="s">
        <v>107</v>
      </c>
      <c r="D35" s="11"/>
      <c r="E35" s="11"/>
      <c r="F35" s="23">
        <v>2.85</v>
      </c>
      <c r="G35" s="287">
        <v>16</v>
      </c>
      <c r="H35" s="288">
        <f t="shared" si="0"/>
        <v>17</v>
      </c>
      <c r="I35" s="216"/>
      <c r="J35" s="193">
        <v>2.2400000000000002</v>
      </c>
      <c r="K35" s="217"/>
      <c r="L35" s="11"/>
      <c r="P35" s="201" t="s">
        <v>246</v>
      </c>
      <c r="AH35" s="212" t="s">
        <v>14</v>
      </c>
    </row>
    <row r="36" spans="1:47">
      <c r="A36" s="161"/>
      <c r="B36" s="161"/>
      <c r="C36" s="11" t="s">
        <v>274</v>
      </c>
      <c r="D36" s="11"/>
      <c r="E36" s="11"/>
      <c r="F36" s="23">
        <v>2.85</v>
      </c>
      <c r="G36" s="287">
        <v>16</v>
      </c>
      <c r="H36" s="288">
        <f t="shared" si="0"/>
        <v>17</v>
      </c>
      <c r="I36" s="216"/>
      <c r="J36" s="193">
        <v>2.2799999999999998</v>
      </c>
      <c r="K36" s="217"/>
      <c r="L36" s="11"/>
      <c r="P36" s="201" t="s">
        <v>246</v>
      </c>
      <c r="AH36" s="212" t="s">
        <v>14</v>
      </c>
    </row>
    <row r="37" spans="1:47">
      <c r="A37" s="161"/>
      <c r="B37" s="161"/>
      <c r="C37" s="11" t="s">
        <v>108</v>
      </c>
      <c r="D37" s="11"/>
      <c r="E37" s="11"/>
      <c r="F37" s="23">
        <v>2.85</v>
      </c>
      <c r="G37" s="287">
        <v>17</v>
      </c>
      <c r="H37" s="288">
        <f t="shared" si="0"/>
        <v>18</v>
      </c>
      <c r="I37" s="216">
        <v>17</v>
      </c>
      <c r="J37" s="193">
        <v>2.48</v>
      </c>
      <c r="K37" s="217">
        <v>6000</v>
      </c>
      <c r="L37" s="11" t="s">
        <v>392</v>
      </c>
      <c r="P37" s="201" t="s">
        <v>246</v>
      </c>
      <c r="AH37" s="212" t="s">
        <v>14</v>
      </c>
      <c r="AN37" s="19" t="s">
        <v>10</v>
      </c>
      <c r="AU37" s="7" t="s">
        <v>11</v>
      </c>
    </row>
    <row r="38" spans="1:47">
      <c r="A38" s="161"/>
      <c r="B38" s="161"/>
      <c r="C38" s="11" t="s">
        <v>275</v>
      </c>
      <c r="D38" s="11"/>
      <c r="E38" s="11"/>
      <c r="F38" s="23">
        <v>2.85</v>
      </c>
      <c r="G38" s="287">
        <v>17</v>
      </c>
      <c r="H38" s="288">
        <f t="shared" si="0"/>
        <v>18</v>
      </c>
      <c r="I38" s="22"/>
      <c r="J38" s="193">
        <v>2.61</v>
      </c>
      <c r="K38" s="217"/>
      <c r="L38" s="11"/>
      <c r="P38" s="201"/>
      <c r="Z38" s="7" t="s">
        <v>11</v>
      </c>
      <c r="AA38" s="19" t="s">
        <v>10</v>
      </c>
      <c r="AH38" s="212" t="s">
        <v>14</v>
      </c>
    </row>
    <row r="39" spans="1:47">
      <c r="A39" s="161"/>
      <c r="B39" s="161"/>
      <c r="C39" s="11" t="s">
        <v>109</v>
      </c>
      <c r="D39" s="11"/>
      <c r="E39" s="11"/>
      <c r="F39" s="23">
        <v>2.85</v>
      </c>
      <c r="G39" s="287">
        <v>17</v>
      </c>
      <c r="H39" s="288">
        <f t="shared" si="0"/>
        <v>18</v>
      </c>
      <c r="I39" s="22"/>
      <c r="J39" s="193">
        <v>2.68</v>
      </c>
      <c r="K39" s="217"/>
      <c r="L39" s="11"/>
      <c r="P39" s="201" t="s">
        <v>246</v>
      </c>
      <c r="Q39" s="201" t="s">
        <v>10</v>
      </c>
      <c r="AH39" s="212" t="s">
        <v>14</v>
      </c>
    </row>
    <row r="40" spans="1:47">
      <c r="A40" s="161" t="s">
        <v>171</v>
      </c>
      <c r="B40" s="161"/>
      <c r="C40" s="11" t="s">
        <v>276</v>
      </c>
      <c r="D40" s="11"/>
      <c r="E40" s="11"/>
      <c r="F40" s="23">
        <v>2.85</v>
      </c>
      <c r="G40" s="287">
        <v>17</v>
      </c>
      <c r="H40" s="288">
        <f t="shared" si="0"/>
        <v>18</v>
      </c>
      <c r="I40" s="22"/>
      <c r="J40" s="193">
        <v>2.75</v>
      </c>
      <c r="K40" s="217"/>
      <c r="L40" s="11"/>
      <c r="P40" s="201" t="s">
        <v>246</v>
      </c>
      <c r="Q40" s="201" t="s">
        <v>10</v>
      </c>
      <c r="AH40" s="212" t="s">
        <v>14</v>
      </c>
    </row>
    <row r="41" spans="1:47">
      <c r="A41" s="161"/>
      <c r="B41" s="161"/>
      <c r="C41" s="11" t="s">
        <v>110</v>
      </c>
      <c r="D41" s="161">
        <v>50</v>
      </c>
      <c r="E41" s="11"/>
      <c r="F41" s="23">
        <v>2.85</v>
      </c>
      <c r="G41" s="287">
        <v>18</v>
      </c>
      <c r="H41" s="288">
        <f t="shared" si="0"/>
        <v>19</v>
      </c>
      <c r="I41" s="216">
        <v>20</v>
      </c>
      <c r="J41" s="193">
        <v>3.04</v>
      </c>
      <c r="K41" s="217">
        <v>6500</v>
      </c>
      <c r="L41" s="11" t="s">
        <v>392</v>
      </c>
      <c r="P41" s="201" t="s">
        <v>246</v>
      </c>
      <c r="AH41" s="212" t="s">
        <v>14</v>
      </c>
      <c r="AO41" s="19" t="s">
        <v>10</v>
      </c>
      <c r="AS41" s="7" t="s">
        <v>14</v>
      </c>
      <c r="AT41" s="7" t="s">
        <v>14</v>
      </c>
      <c r="AU41" s="7" t="s">
        <v>11</v>
      </c>
    </row>
    <row r="42" spans="1:47">
      <c r="A42" s="161" t="s">
        <v>277</v>
      </c>
      <c r="B42" s="161">
        <v>50</v>
      </c>
      <c r="C42" s="11" t="s">
        <v>278</v>
      </c>
      <c r="D42" s="161">
        <v>50</v>
      </c>
      <c r="E42" s="11"/>
      <c r="F42" s="23">
        <v>2.85</v>
      </c>
      <c r="G42" s="287">
        <v>20</v>
      </c>
      <c r="H42" s="288">
        <f t="shared" si="0"/>
        <v>21</v>
      </c>
      <c r="I42" s="22"/>
      <c r="J42" s="193">
        <v>3.09</v>
      </c>
      <c r="K42" s="211"/>
      <c r="L42" s="11"/>
      <c r="P42" s="201" t="s">
        <v>246</v>
      </c>
      <c r="AH42" s="212" t="s">
        <v>14</v>
      </c>
      <c r="AS42" s="7"/>
    </row>
    <row r="43" spans="1:47">
      <c r="A43" s="161"/>
      <c r="B43" s="161"/>
      <c r="C43" s="11" t="s">
        <v>279</v>
      </c>
      <c r="D43" s="161">
        <v>50</v>
      </c>
      <c r="E43" s="11"/>
      <c r="F43" s="23">
        <v>2.85</v>
      </c>
      <c r="G43" s="287">
        <v>20</v>
      </c>
      <c r="H43" s="288">
        <f t="shared" si="0"/>
        <v>21</v>
      </c>
      <c r="I43" s="22"/>
      <c r="J43" s="193">
        <v>3.12</v>
      </c>
      <c r="K43" s="211"/>
      <c r="L43" s="11"/>
      <c r="AH43" s="212" t="s">
        <v>14</v>
      </c>
    </row>
    <row r="44" spans="1:47">
      <c r="A44" s="161"/>
      <c r="B44" s="161"/>
      <c r="C44" s="11" t="s">
        <v>280</v>
      </c>
      <c r="D44" s="161">
        <v>50</v>
      </c>
      <c r="E44" s="11"/>
      <c r="F44" s="23">
        <v>2.85</v>
      </c>
      <c r="G44" s="287">
        <v>20</v>
      </c>
      <c r="H44" s="288">
        <f t="shared" si="0"/>
        <v>21</v>
      </c>
      <c r="I44" s="22"/>
      <c r="J44" s="193">
        <v>3.21</v>
      </c>
      <c r="K44" s="211"/>
      <c r="L44" s="11"/>
      <c r="AH44" s="212" t="s">
        <v>14</v>
      </c>
    </row>
    <row r="45" spans="1:47">
      <c r="A45" s="161" t="s">
        <v>174</v>
      </c>
      <c r="B45" s="161">
        <v>50</v>
      </c>
      <c r="C45" s="11"/>
      <c r="D45" s="11"/>
      <c r="E45" s="11"/>
      <c r="F45" s="23">
        <v>2.85</v>
      </c>
      <c r="G45" s="287">
        <v>21</v>
      </c>
      <c r="H45" s="288">
        <f t="shared" si="0"/>
        <v>22</v>
      </c>
      <c r="I45" s="22"/>
      <c r="J45" s="193">
        <v>3.41</v>
      </c>
      <c r="K45" s="211"/>
      <c r="L45" s="11"/>
      <c r="AH45" s="212" t="s">
        <v>14</v>
      </c>
      <c r="AQ45" s="7" t="s">
        <v>14</v>
      </c>
    </row>
    <row r="46" spans="1:47">
      <c r="A46" s="161"/>
      <c r="B46" s="161"/>
      <c r="C46" s="11" t="s">
        <v>281</v>
      </c>
      <c r="D46" s="161">
        <v>50</v>
      </c>
      <c r="E46" s="11"/>
      <c r="F46" s="23">
        <v>2.85</v>
      </c>
      <c r="G46" s="287">
        <v>22</v>
      </c>
      <c r="H46" s="288">
        <f t="shared" si="0"/>
        <v>23</v>
      </c>
      <c r="I46" s="22"/>
      <c r="J46" s="193">
        <v>3.46</v>
      </c>
      <c r="K46" s="211"/>
      <c r="L46" s="11"/>
      <c r="AH46" s="212" t="s">
        <v>14</v>
      </c>
    </row>
    <row r="47" spans="1:47">
      <c r="A47" s="161"/>
      <c r="B47" s="161"/>
      <c r="C47" s="11" t="s">
        <v>282</v>
      </c>
      <c r="D47" s="161">
        <v>50</v>
      </c>
      <c r="E47" s="11"/>
      <c r="F47" s="23">
        <v>2.85</v>
      </c>
      <c r="G47" s="287">
        <v>26</v>
      </c>
      <c r="H47" s="288">
        <f t="shared" si="0"/>
        <v>27</v>
      </c>
      <c r="I47" s="22"/>
      <c r="J47" s="193">
        <v>3.7</v>
      </c>
      <c r="K47" s="211"/>
      <c r="L47" s="11"/>
      <c r="AH47" s="212" t="s">
        <v>14</v>
      </c>
    </row>
    <row r="48" spans="1:47">
      <c r="A48" s="161" t="s">
        <v>175</v>
      </c>
      <c r="B48" s="161"/>
      <c r="C48" s="11"/>
      <c r="D48" s="11"/>
      <c r="E48" s="11"/>
      <c r="F48" s="23">
        <v>2.85</v>
      </c>
      <c r="G48" s="287">
        <v>26</v>
      </c>
      <c r="H48" s="288">
        <f t="shared" si="0"/>
        <v>27</v>
      </c>
      <c r="I48" s="22"/>
      <c r="J48" s="193">
        <v>3.98</v>
      </c>
      <c r="K48" s="211"/>
      <c r="L48" s="11"/>
      <c r="AH48" s="212" t="s">
        <v>14</v>
      </c>
    </row>
    <row r="49" spans="1:47">
      <c r="A49" s="161" t="s">
        <v>283</v>
      </c>
      <c r="B49" s="161"/>
      <c r="C49" s="11"/>
      <c r="D49" s="11"/>
      <c r="E49" s="11"/>
      <c r="F49" s="23">
        <v>3.15</v>
      </c>
      <c r="G49" s="287">
        <v>15</v>
      </c>
      <c r="H49" s="288">
        <f t="shared" si="0"/>
        <v>16</v>
      </c>
      <c r="I49" s="22"/>
      <c r="J49" s="193">
        <v>1.27</v>
      </c>
      <c r="K49" s="211"/>
      <c r="L49" s="11"/>
    </row>
    <row r="50" spans="1:47">
      <c r="A50" s="161" t="s">
        <v>284</v>
      </c>
      <c r="B50" s="161"/>
      <c r="C50" s="11"/>
      <c r="D50" s="11"/>
      <c r="E50" s="11"/>
      <c r="F50" s="23">
        <v>3.15</v>
      </c>
      <c r="G50" s="287">
        <v>15</v>
      </c>
      <c r="H50" s="288">
        <f t="shared" si="0"/>
        <v>16</v>
      </c>
      <c r="I50" s="22"/>
      <c r="J50" s="193">
        <v>1.65</v>
      </c>
      <c r="K50" s="211"/>
      <c r="L50" s="11"/>
    </row>
    <row r="51" spans="1:47">
      <c r="A51" s="161"/>
      <c r="B51" s="161"/>
      <c r="C51" s="11"/>
      <c r="D51" s="11"/>
      <c r="E51" s="11" t="s">
        <v>285</v>
      </c>
      <c r="F51" s="23">
        <v>3.15</v>
      </c>
      <c r="G51" s="287">
        <v>15</v>
      </c>
      <c r="H51" s="288">
        <f t="shared" si="0"/>
        <v>16</v>
      </c>
      <c r="I51" s="22"/>
      <c r="J51" s="193">
        <v>1.99</v>
      </c>
      <c r="K51" s="211"/>
      <c r="L51" s="11"/>
    </row>
    <row r="52" spans="1:47">
      <c r="A52" s="161" t="s">
        <v>286</v>
      </c>
      <c r="B52" s="161"/>
      <c r="C52" s="11"/>
      <c r="D52" s="11"/>
      <c r="E52" s="11"/>
      <c r="F52" s="23">
        <v>3.15</v>
      </c>
      <c r="G52" s="287">
        <v>15</v>
      </c>
      <c r="H52" s="288">
        <f t="shared" si="0"/>
        <v>16</v>
      </c>
      <c r="I52" s="22"/>
      <c r="J52" s="193">
        <v>2.12</v>
      </c>
      <c r="K52" s="211"/>
      <c r="L52" s="11"/>
      <c r="N52" s="201" t="s">
        <v>10</v>
      </c>
      <c r="AM52" s="158" t="s">
        <v>14</v>
      </c>
    </row>
    <row r="53" spans="1:47">
      <c r="A53" s="161"/>
      <c r="B53" s="161"/>
      <c r="C53" s="11" t="s">
        <v>287</v>
      </c>
      <c r="D53" s="11"/>
      <c r="E53" s="11"/>
      <c r="F53" s="23">
        <v>3.15</v>
      </c>
      <c r="G53" s="287">
        <v>16</v>
      </c>
      <c r="H53" s="288">
        <f t="shared" si="0"/>
        <v>17</v>
      </c>
      <c r="I53" s="22"/>
      <c r="J53" s="193">
        <v>2.21</v>
      </c>
      <c r="K53" s="211"/>
      <c r="L53" s="11"/>
    </row>
    <row r="54" spans="1:47">
      <c r="A54" s="161" t="s">
        <v>288</v>
      </c>
      <c r="B54" s="161"/>
      <c r="C54" s="11"/>
      <c r="D54" s="11"/>
      <c r="E54" s="11"/>
      <c r="F54" s="23">
        <v>3.15</v>
      </c>
      <c r="G54" s="287">
        <v>16</v>
      </c>
      <c r="H54" s="288">
        <f t="shared" si="0"/>
        <v>17</v>
      </c>
      <c r="I54" s="22"/>
      <c r="J54" s="193">
        <v>2.42</v>
      </c>
      <c r="K54" s="211"/>
      <c r="L54" s="11"/>
    </row>
    <row r="55" spans="1:47">
      <c r="A55" s="161" t="s">
        <v>289</v>
      </c>
      <c r="B55" s="161"/>
      <c r="C55" s="11"/>
      <c r="D55" s="11"/>
      <c r="E55" s="11"/>
      <c r="F55" s="23">
        <v>3.15</v>
      </c>
      <c r="G55" s="287">
        <v>17</v>
      </c>
      <c r="H55" s="288">
        <f t="shared" si="0"/>
        <v>18</v>
      </c>
      <c r="I55" s="22"/>
      <c r="J55" s="193">
        <v>2.62</v>
      </c>
      <c r="K55" s="211"/>
      <c r="L55" s="11"/>
      <c r="V55" s="19" t="s">
        <v>10</v>
      </c>
    </row>
    <row r="56" spans="1:47">
      <c r="A56" s="161"/>
      <c r="B56" s="161"/>
      <c r="C56" s="11" t="s">
        <v>102</v>
      </c>
      <c r="D56" s="11"/>
      <c r="E56" s="11"/>
      <c r="F56" s="23">
        <v>3.15</v>
      </c>
      <c r="G56" s="287">
        <v>17</v>
      </c>
      <c r="H56" s="288">
        <f t="shared" si="0"/>
        <v>18</v>
      </c>
      <c r="I56" s="22"/>
      <c r="J56" s="193">
        <v>2.75</v>
      </c>
      <c r="K56" s="211"/>
      <c r="L56" s="11"/>
    </row>
    <row r="57" spans="1:47">
      <c r="A57" s="161" t="s">
        <v>290</v>
      </c>
      <c r="B57" s="161"/>
      <c r="C57" s="11"/>
      <c r="D57" s="11"/>
      <c r="E57" s="11"/>
      <c r="F57" s="23">
        <v>3.15</v>
      </c>
      <c r="G57" s="287">
        <v>18</v>
      </c>
      <c r="H57" s="288">
        <f t="shared" si="0"/>
        <v>19</v>
      </c>
      <c r="I57" s="22"/>
      <c r="J57" s="193">
        <v>3.19</v>
      </c>
      <c r="K57" s="211"/>
      <c r="L57" s="11"/>
      <c r="AF57" s="19"/>
    </row>
    <row r="58" spans="1:47">
      <c r="A58" s="161"/>
      <c r="B58" s="161"/>
      <c r="C58" s="11" t="s">
        <v>111</v>
      </c>
      <c r="D58" s="161">
        <v>50</v>
      </c>
      <c r="E58" s="11"/>
      <c r="F58" s="23">
        <v>3.15</v>
      </c>
      <c r="G58" s="287">
        <v>19</v>
      </c>
      <c r="H58" s="288">
        <f t="shared" si="0"/>
        <v>20</v>
      </c>
      <c r="I58" s="22"/>
      <c r="J58" s="193">
        <v>3.53</v>
      </c>
      <c r="K58" s="211"/>
      <c r="L58" s="11"/>
      <c r="AB58" s="19" t="s">
        <v>9</v>
      </c>
      <c r="AF58" s="19"/>
      <c r="AG58" s="19" t="s">
        <v>10</v>
      </c>
    </row>
    <row r="59" spans="1:47">
      <c r="A59" s="161" t="s">
        <v>130</v>
      </c>
      <c r="B59" s="161">
        <v>50</v>
      </c>
      <c r="C59" s="11"/>
      <c r="D59" s="11"/>
      <c r="E59" s="11"/>
      <c r="F59" s="23">
        <v>3.15</v>
      </c>
      <c r="G59" s="287">
        <v>22</v>
      </c>
      <c r="H59" s="288">
        <f t="shared" si="0"/>
        <v>23</v>
      </c>
      <c r="I59" s="22"/>
      <c r="J59" s="193">
        <v>4.07</v>
      </c>
      <c r="K59" s="211"/>
      <c r="L59" s="11"/>
      <c r="U59" s="190" t="s">
        <v>9</v>
      </c>
      <c r="AB59" s="19" t="s">
        <v>9</v>
      </c>
      <c r="AF59" s="19"/>
      <c r="AG59" s="19" t="s">
        <v>10</v>
      </c>
      <c r="AQ59" s="7" t="s">
        <v>14</v>
      </c>
    </row>
    <row r="60" spans="1:47">
      <c r="A60" s="161"/>
      <c r="B60" s="161"/>
      <c r="C60" s="11" t="s">
        <v>291</v>
      </c>
      <c r="D60" s="161">
        <v>50</v>
      </c>
      <c r="E60" s="11"/>
      <c r="F60" s="23">
        <v>3.15</v>
      </c>
      <c r="G60" s="287">
        <v>22</v>
      </c>
      <c r="H60" s="288">
        <f t="shared" si="0"/>
        <v>23</v>
      </c>
      <c r="I60" s="22"/>
      <c r="J60" s="193">
        <v>4.22</v>
      </c>
      <c r="K60" s="211"/>
      <c r="L60" s="11"/>
      <c r="AB60" s="19" t="s">
        <v>9</v>
      </c>
      <c r="AF60" s="19"/>
      <c r="AG60" s="19" t="s">
        <v>10</v>
      </c>
    </row>
    <row r="61" spans="1:47">
      <c r="A61" s="161" t="s">
        <v>191</v>
      </c>
      <c r="B61" s="161">
        <v>50</v>
      </c>
      <c r="C61" s="11"/>
      <c r="D61" s="11"/>
      <c r="E61" s="11"/>
      <c r="F61" s="23">
        <v>3.15</v>
      </c>
      <c r="G61" s="287">
        <v>22</v>
      </c>
      <c r="H61" s="288">
        <f t="shared" si="0"/>
        <v>23</v>
      </c>
      <c r="I61" s="22"/>
      <c r="J61" s="193">
        <v>4.3899999999999997</v>
      </c>
      <c r="K61" s="211"/>
      <c r="L61" s="11"/>
      <c r="AB61" s="19" t="s">
        <v>9</v>
      </c>
      <c r="AF61" s="19"/>
      <c r="AG61" s="19" t="s">
        <v>10</v>
      </c>
    </row>
    <row r="62" spans="1:47">
      <c r="A62" s="161"/>
      <c r="B62" s="161"/>
      <c r="C62" s="11" t="s">
        <v>292</v>
      </c>
      <c r="D62" s="161">
        <v>50</v>
      </c>
      <c r="E62" s="11"/>
      <c r="F62" s="23">
        <v>3.15</v>
      </c>
      <c r="G62" s="287">
        <v>24</v>
      </c>
      <c r="H62" s="288">
        <f t="shared" si="0"/>
        <v>25</v>
      </c>
      <c r="I62" s="216">
        <v>25</v>
      </c>
      <c r="J62" s="193">
        <v>4.5599999999999996</v>
      </c>
      <c r="K62" s="317"/>
      <c r="L62" s="11" t="s">
        <v>293</v>
      </c>
      <c r="AB62" s="19" t="s">
        <v>9</v>
      </c>
      <c r="AF62" s="19"/>
      <c r="AG62" s="19" t="s">
        <v>10</v>
      </c>
      <c r="AU62" s="7" t="s">
        <v>11</v>
      </c>
    </row>
    <row r="63" spans="1:47">
      <c r="A63" s="161"/>
      <c r="B63" s="161"/>
      <c r="C63" s="11" t="s">
        <v>192</v>
      </c>
      <c r="D63" s="161">
        <v>50.45</v>
      </c>
      <c r="E63" s="11"/>
      <c r="F63" s="23">
        <v>3.15</v>
      </c>
      <c r="G63" s="287">
        <v>24</v>
      </c>
      <c r="H63" s="288">
        <f t="shared" si="0"/>
        <v>25</v>
      </c>
      <c r="I63" s="216"/>
      <c r="J63" s="193">
        <v>4.8</v>
      </c>
      <c r="K63" s="318"/>
      <c r="L63" s="11"/>
      <c r="U63" s="190" t="s">
        <v>9</v>
      </c>
      <c r="AB63" s="19" t="s">
        <v>9</v>
      </c>
      <c r="AE63" s="190" t="s">
        <v>9</v>
      </c>
      <c r="AF63" s="19"/>
      <c r="AG63" s="19" t="s">
        <v>10</v>
      </c>
    </row>
    <row r="64" spans="1:47">
      <c r="A64" s="161" t="s">
        <v>131</v>
      </c>
      <c r="B64" s="161">
        <v>50</v>
      </c>
      <c r="C64" s="11"/>
      <c r="D64" s="11"/>
      <c r="E64" s="11"/>
      <c r="F64" s="23">
        <v>3.15</v>
      </c>
      <c r="G64" s="287">
        <v>24</v>
      </c>
      <c r="H64" s="288">
        <f t="shared" si="0"/>
        <v>25</v>
      </c>
      <c r="I64" s="216"/>
      <c r="J64" s="193">
        <v>4.8099999999999996</v>
      </c>
      <c r="K64" s="318"/>
      <c r="L64" s="11"/>
      <c r="U64" s="190" t="s">
        <v>9</v>
      </c>
      <c r="AB64" s="19" t="s">
        <v>9</v>
      </c>
      <c r="AE64" s="190" t="s">
        <v>9</v>
      </c>
      <c r="AF64" s="19"/>
      <c r="AG64" s="19" t="s">
        <v>10</v>
      </c>
    </row>
    <row r="65" spans="1:47">
      <c r="A65" s="161"/>
      <c r="B65" s="161"/>
      <c r="C65" s="11" t="s">
        <v>294</v>
      </c>
      <c r="D65" s="11">
        <v>62</v>
      </c>
      <c r="E65" s="11"/>
      <c r="F65" s="23">
        <v>3.15</v>
      </c>
      <c r="G65" s="287">
        <v>28</v>
      </c>
      <c r="H65" s="288">
        <f t="shared" si="0"/>
        <v>29</v>
      </c>
      <c r="I65" s="216">
        <v>29</v>
      </c>
      <c r="J65" s="193">
        <v>5.19</v>
      </c>
      <c r="K65" s="319"/>
      <c r="L65" s="11" t="s">
        <v>393</v>
      </c>
      <c r="AG65" s="19" t="s">
        <v>10</v>
      </c>
      <c r="AU65" s="7" t="s">
        <v>11</v>
      </c>
    </row>
    <row r="66" spans="1:47">
      <c r="A66" s="161"/>
      <c r="B66" s="161"/>
      <c r="C66" s="11" t="s">
        <v>295</v>
      </c>
      <c r="D66" s="11">
        <v>62</v>
      </c>
      <c r="E66" s="11"/>
      <c r="F66" s="23">
        <v>3.15</v>
      </c>
      <c r="G66" s="287">
        <v>49</v>
      </c>
      <c r="H66" s="288">
        <f t="shared" si="0"/>
        <v>50</v>
      </c>
      <c r="I66" s="22"/>
      <c r="J66" s="193">
        <v>5.52</v>
      </c>
      <c r="K66" s="211"/>
      <c r="L66" s="11"/>
      <c r="AG66" s="19" t="s">
        <v>10</v>
      </c>
    </row>
    <row r="67" spans="1:47">
      <c r="A67" s="161"/>
      <c r="B67" s="161"/>
      <c r="C67" s="11" t="s">
        <v>296</v>
      </c>
      <c r="D67" s="11">
        <v>62</v>
      </c>
      <c r="E67" s="11"/>
      <c r="F67" s="23">
        <v>3.15</v>
      </c>
      <c r="G67" s="287">
        <v>49</v>
      </c>
      <c r="H67" s="288">
        <f t="shared" si="0"/>
        <v>50</v>
      </c>
      <c r="I67" s="22"/>
      <c r="J67" s="193">
        <v>5.8</v>
      </c>
      <c r="K67" s="211"/>
      <c r="L67" s="11"/>
      <c r="AG67" s="19" t="s">
        <v>10</v>
      </c>
    </row>
    <row r="68" spans="1:47">
      <c r="A68" s="11"/>
      <c r="B68" s="11"/>
      <c r="C68" s="11" t="s">
        <v>297</v>
      </c>
      <c r="D68" s="11">
        <v>62</v>
      </c>
      <c r="E68" s="11"/>
      <c r="F68" s="23">
        <v>3.15</v>
      </c>
      <c r="G68" s="287">
        <v>56</v>
      </c>
      <c r="H68" s="288">
        <f t="shared" si="0"/>
        <v>57</v>
      </c>
      <c r="I68" s="22"/>
      <c r="J68" s="193">
        <v>6.25</v>
      </c>
      <c r="K68" s="211"/>
      <c r="L68" s="11"/>
      <c r="AF68" s="190" t="s">
        <v>9</v>
      </c>
    </row>
    <row r="69" spans="1:47">
      <c r="A69" s="11" t="s">
        <v>298</v>
      </c>
      <c r="B69" s="11">
        <v>62</v>
      </c>
      <c r="C69" s="11"/>
      <c r="D69" s="11"/>
      <c r="E69" s="11"/>
      <c r="F69" s="23">
        <v>3.15</v>
      </c>
      <c r="G69" s="287">
        <v>56</v>
      </c>
      <c r="H69" s="288">
        <f t="shared" si="0"/>
        <v>57</v>
      </c>
      <c r="I69" s="22"/>
      <c r="J69" s="193">
        <v>6.3</v>
      </c>
      <c r="K69" s="211"/>
      <c r="L69" s="11"/>
      <c r="AF69" s="218" t="s">
        <v>11</v>
      </c>
    </row>
    <row r="70" spans="1:47">
      <c r="A70" s="161" t="s">
        <v>299</v>
      </c>
      <c r="B70" s="161"/>
      <c r="C70" s="11"/>
      <c r="D70" s="11"/>
      <c r="E70" s="11"/>
      <c r="F70" s="23">
        <v>3.7</v>
      </c>
      <c r="G70" s="290">
        <v>17</v>
      </c>
      <c r="H70" s="288">
        <f t="shared" ref="H70:H90" si="1">G70+1</f>
        <v>18</v>
      </c>
      <c r="I70" s="219"/>
      <c r="J70" s="193">
        <v>3.4</v>
      </c>
      <c r="K70" s="211"/>
      <c r="L70" s="11"/>
      <c r="T70" s="7"/>
    </row>
    <row r="71" spans="1:47">
      <c r="A71" s="161"/>
      <c r="B71" s="161"/>
      <c r="C71" s="11" t="s">
        <v>99</v>
      </c>
      <c r="D71" s="11">
        <v>62</v>
      </c>
      <c r="E71" s="11"/>
      <c r="F71" s="23">
        <v>3.7</v>
      </c>
      <c r="G71" s="290">
        <v>42</v>
      </c>
      <c r="H71" s="288">
        <f t="shared" si="1"/>
        <v>43</v>
      </c>
      <c r="I71" s="219"/>
      <c r="J71" s="193">
        <v>6.65</v>
      </c>
      <c r="K71" s="211"/>
      <c r="L71" s="11"/>
      <c r="T71" s="7" t="s">
        <v>11</v>
      </c>
    </row>
    <row r="72" spans="1:47">
      <c r="A72" s="161" t="s">
        <v>300</v>
      </c>
      <c r="B72" s="11">
        <v>62</v>
      </c>
      <c r="C72" s="11"/>
      <c r="D72" s="11"/>
      <c r="E72" s="11"/>
      <c r="F72" s="23">
        <v>3.7</v>
      </c>
      <c r="G72" s="287">
        <v>49</v>
      </c>
      <c r="H72" s="288">
        <f t="shared" si="1"/>
        <v>50</v>
      </c>
      <c r="I72" s="22"/>
      <c r="J72" s="193">
        <v>7.6</v>
      </c>
      <c r="K72" s="211"/>
      <c r="L72" s="11"/>
      <c r="AG72" s="19" t="s">
        <v>10</v>
      </c>
    </row>
    <row r="73" spans="1:47">
      <c r="A73" s="161"/>
      <c r="B73" s="161"/>
      <c r="C73" s="11" t="s">
        <v>103</v>
      </c>
      <c r="D73" s="11">
        <v>62</v>
      </c>
      <c r="E73" s="11"/>
      <c r="F73" s="23">
        <v>3.7</v>
      </c>
      <c r="G73" s="287">
        <v>49</v>
      </c>
      <c r="H73" s="288">
        <f t="shared" si="1"/>
        <v>50</v>
      </c>
      <c r="I73" s="22"/>
      <c r="J73" s="193">
        <v>7.67</v>
      </c>
      <c r="K73" s="211"/>
      <c r="L73" s="11"/>
      <c r="AG73" s="19" t="s">
        <v>10</v>
      </c>
    </row>
    <row r="74" spans="1:47">
      <c r="A74" s="161" t="s">
        <v>301</v>
      </c>
      <c r="B74" s="11">
        <v>62</v>
      </c>
      <c r="C74" s="11"/>
      <c r="D74" s="11"/>
      <c r="E74" s="11"/>
      <c r="F74" s="23">
        <v>3.7</v>
      </c>
      <c r="G74" s="287">
        <v>55</v>
      </c>
      <c r="H74" s="288">
        <f t="shared" si="1"/>
        <v>56</v>
      </c>
      <c r="I74" s="22"/>
      <c r="J74" s="193">
        <v>8.1</v>
      </c>
      <c r="K74" s="211"/>
      <c r="L74" s="11"/>
      <c r="S74" s="7" t="s">
        <v>11</v>
      </c>
      <c r="AG74" s="19" t="s">
        <v>10</v>
      </c>
    </row>
    <row r="75" spans="1:47">
      <c r="A75" s="220"/>
      <c r="B75" s="220"/>
      <c r="C75" s="11" t="s">
        <v>302</v>
      </c>
      <c r="D75" s="11">
        <v>62</v>
      </c>
      <c r="E75" s="11"/>
      <c r="F75" s="23">
        <v>3.7</v>
      </c>
      <c r="G75" s="287">
        <v>55</v>
      </c>
      <c r="H75" s="288">
        <f t="shared" si="1"/>
        <v>56</v>
      </c>
      <c r="I75" s="22"/>
      <c r="J75" s="193">
        <v>8.1</v>
      </c>
      <c r="K75" s="211"/>
      <c r="L75" s="11"/>
      <c r="AB75" s="19" t="s">
        <v>9</v>
      </c>
      <c r="AG75" s="19" t="s">
        <v>10</v>
      </c>
    </row>
    <row r="76" spans="1:47">
      <c r="A76" s="161"/>
      <c r="B76" s="161"/>
      <c r="C76" s="11" t="s">
        <v>104</v>
      </c>
      <c r="D76" s="11">
        <v>62</v>
      </c>
      <c r="E76" s="11"/>
      <c r="F76" s="23">
        <v>3.7</v>
      </c>
      <c r="G76" s="287">
        <v>56</v>
      </c>
      <c r="H76" s="288">
        <f t="shared" si="1"/>
        <v>57</v>
      </c>
      <c r="I76" s="22"/>
      <c r="J76" s="193">
        <v>8.7100000000000009</v>
      </c>
      <c r="K76" s="211"/>
      <c r="L76" s="11"/>
      <c r="AB76" s="19" t="s">
        <v>9</v>
      </c>
      <c r="AG76" s="19" t="s">
        <v>10</v>
      </c>
      <c r="AI76" s="19" t="s">
        <v>10</v>
      </c>
    </row>
    <row r="77" spans="1:47">
      <c r="A77" s="161" t="s">
        <v>303</v>
      </c>
      <c r="B77" s="11">
        <v>62</v>
      </c>
      <c r="C77" s="11"/>
      <c r="D77" s="11"/>
      <c r="E77" s="11"/>
      <c r="F77" s="23">
        <v>3.7</v>
      </c>
      <c r="G77" s="287">
        <v>56</v>
      </c>
      <c r="H77" s="288">
        <f t="shared" si="1"/>
        <v>57</v>
      </c>
      <c r="I77" s="22"/>
      <c r="J77" s="193">
        <v>8.75</v>
      </c>
      <c r="K77" s="211"/>
      <c r="L77" s="11"/>
      <c r="AB77" s="19" t="s">
        <v>9</v>
      </c>
      <c r="AG77" s="19" t="s">
        <v>10</v>
      </c>
      <c r="AI77" s="19" t="s">
        <v>10</v>
      </c>
    </row>
    <row r="78" spans="1:47">
      <c r="A78" s="161"/>
      <c r="B78" s="161"/>
      <c r="C78" s="11" t="s">
        <v>115</v>
      </c>
      <c r="D78" s="11">
        <v>62</v>
      </c>
      <c r="E78" s="11"/>
      <c r="F78" s="23">
        <v>3.7</v>
      </c>
      <c r="G78" s="287">
        <v>90</v>
      </c>
      <c r="H78" s="288">
        <f t="shared" si="1"/>
        <v>91</v>
      </c>
      <c r="I78" s="22"/>
      <c r="J78" s="193">
        <v>9.5</v>
      </c>
      <c r="K78" s="211"/>
      <c r="L78" s="11"/>
      <c r="AG78" s="19" t="s">
        <v>10</v>
      </c>
      <c r="AK78" s="7" t="s">
        <v>14</v>
      </c>
    </row>
    <row r="79" spans="1:47">
      <c r="A79" s="161" t="s">
        <v>304</v>
      </c>
      <c r="B79" s="11">
        <v>62</v>
      </c>
      <c r="C79" s="161"/>
      <c r="D79" s="161"/>
      <c r="E79" s="11"/>
      <c r="F79" s="23">
        <v>3.7</v>
      </c>
      <c r="G79" s="287">
        <v>90</v>
      </c>
      <c r="H79" s="288">
        <f t="shared" si="1"/>
        <v>91</v>
      </c>
      <c r="I79" s="22"/>
      <c r="J79" s="193">
        <v>9.8000000000000007</v>
      </c>
      <c r="K79" s="211"/>
      <c r="L79" s="11"/>
      <c r="M79" s="7" t="s">
        <v>11</v>
      </c>
      <c r="AG79" s="19" t="s">
        <v>10</v>
      </c>
      <c r="AK79" s="7" t="s">
        <v>14</v>
      </c>
    </row>
    <row r="80" spans="1:47">
      <c r="A80" s="161"/>
      <c r="B80" s="161"/>
      <c r="C80" s="11" t="s">
        <v>305</v>
      </c>
      <c r="D80" s="11">
        <v>62</v>
      </c>
      <c r="E80" s="11"/>
      <c r="F80" s="23">
        <v>3.7</v>
      </c>
      <c r="G80" s="287">
        <v>95</v>
      </c>
      <c r="H80" s="288">
        <f t="shared" si="1"/>
        <v>96</v>
      </c>
      <c r="I80" s="22"/>
      <c r="J80" s="193">
        <v>10</v>
      </c>
      <c r="K80" s="211"/>
      <c r="L80" s="11"/>
      <c r="AG80" s="19" t="s">
        <v>10</v>
      </c>
      <c r="AK80" s="7" t="s">
        <v>14</v>
      </c>
    </row>
    <row r="81" spans="1:38">
      <c r="A81" s="161"/>
      <c r="B81" s="161"/>
      <c r="C81" s="11" t="s">
        <v>100</v>
      </c>
      <c r="D81" s="11">
        <v>62</v>
      </c>
      <c r="E81" s="11"/>
      <c r="F81" s="23">
        <v>3.7</v>
      </c>
      <c r="G81" s="287">
        <v>95</v>
      </c>
      <c r="H81" s="288">
        <f t="shared" si="1"/>
        <v>96</v>
      </c>
      <c r="I81" s="22"/>
      <c r="J81" s="193">
        <v>10.5</v>
      </c>
      <c r="K81" s="211"/>
      <c r="L81" s="11"/>
      <c r="AG81" s="19" t="s">
        <v>10</v>
      </c>
    </row>
    <row r="82" spans="1:38">
      <c r="A82" s="161" t="s">
        <v>306</v>
      </c>
      <c r="B82" s="11">
        <v>62</v>
      </c>
      <c r="C82" s="11" t="s">
        <v>307</v>
      </c>
      <c r="D82" s="11">
        <v>62</v>
      </c>
      <c r="E82" s="11"/>
      <c r="F82" s="156">
        <v>3.75</v>
      </c>
      <c r="G82" s="287">
        <v>95</v>
      </c>
      <c r="H82" s="288">
        <f t="shared" si="1"/>
        <v>96</v>
      </c>
      <c r="I82" s="22"/>
      <c r="J82" s="193">
        <v>11.25</v>
      </c>
      <c r="K82" s="211"/>
      <c r="L82" s="11"/>
      <c r="M82" s="7" t="s">
        <v>308</v>
      </c>
      <c r="S82" s="19" t="s">
        <v>9</v>
      </c>
      <c r="W82" s="19" t="s">
        <v>9</v>
      </c>
      <c r="AG82" s="19" t="s">
        <v>10</v>
      </c>
    </row>
    <row r="83" spans="1:38">
      <c r="A83" s="161"/>
      <c r="B83" s="161"/>
      <c r="C83" s="11" t="s">
        <v>309</v>
      </c>
      <c r="D83" s="11">
        <v>62</v>
      </c>
      <c r="E83" s="11"/>
      <c r="F83" s="156">
        <v>3.75</v>
      </c>
      <c r="G83" s="287">
        <v>125</v>
      </c>
      <c r="H83" s="288">
        <f t="shared" si="1"/>
        <v>126</v>
      </c>
      <c r="I83" s="22"/>
      <c r="J83" s="193">
        <v>12</v>
      </c>
      <c r="K83" s="211"/>
      <c r="L83" s="11"/>
      <c r="AG83" s="19" t="s">
        <v>10</v>
      </c>
    </row>
    <row r="84" spans="1:38">
      <c r="A84" s="161"/>
      <c r="B84" s="161"/>
      <c r="C84" s="11" t="s">
        <v>310</v>
      </c>
      <c r="D84" s="11">
        <v>62</v>
      </c>
      <c r="E84" s="11"/>
      <c r="F84" s="156">
        <v>3.75</v>
      </c>
      <c r="G84" s="287">
        <v>135</v>
      </c>
      <c r="H84" s="288">
        <f t="shared" si="1"/>
        <v>136</v>
      </c>
      <c r="I84" s="22"/>
      <c r="J84" s="193">
        <v>12.4</v>
      </c>
      <c r="K84" s="211"/>
      <c r="L84" s="11"/>
      <c r="AG84" s="19" t="s">
        <v>10</v>
      </c>
    </row>
    <row r="85" spans="1:38">
      <c r="A85" s="161"/>
      <c r="B85" s="161"/>
      <c r="C85" s="11" t="s">
        <v>311</v>
      </c>
      <c r="D85" s="11">
        <v>62</v>
      </c>
      <c r="E85" s="11"/>
      <c r="F85" s="156">
        <v>3.75</v>
      </c>
      <c r="G85" s="287">
        <v>140</v>
      </c>
      <c r="H85" s="288">
        <f t="shared" si="1"/>
        <v>141</v>
      </c>
      <c r="I85" s="22"/>
      <c r="J85" s="193">
        <v>12.8</v>
      </c>
      <c r="K85" s="211"/>
      <c r="L85" s="11"/>
      <c r="AG85" s="19" t="s">
        <v>10</v>
      </c>
    </row>
    <row r="86" spans="1:38">
      <c r="A86" s="11"/>
      <c r="B86" s="11"/>
      <c r="C86" s="11" t="s">
        <v>312</v>
      </c>
      <c r="D86" s="11">
        <v>62</v>
      </c>
      <c r="E86" s="11"/>
      <c r="F86" s="156">
        <v>3.75</v>
      </c>
      <c r="G86" s="287">
        <v>150</v>
      </c>
      <c r="H86" s="288">
        <f t="shared" si="1"/>
        <v>151</v>
      </c>
      <c r="I86" s="22"/>
      <c r="J86" s="193">
        <v>13.5</v>
      </c>
      <c r="K86" s="211"/>
      <c r="L86" s="11"/>
      <c r="AG86" s="19" t="s">
        <v>10</v>
      </c>
    </row>
    <row r="87" spans="1:38">
      <c r="A87" s="161" t="s">
        <v>313</v>
      </c>
      <c r="B87" s="11">
        <v>62</v>
      </c>
      <c r="C87" s="11"/>
      <c r="D87" s="11"/>
      <c r="E87" s="11"/>
      <c r="F87" s="156">
        <v>3.75</v>
      </c>
      <c r="G87" s="287">
        <v>150</v>
      </c>
      <c r="H87" s="288">
        <f t="shared" si="1"/>
        <v>151</v>
      </c>
      <c r="I87" s="22"/>
      <c r="J87" s="193">
        <v>13.55</v>
      </c>
      <c r="K87" s="211"/>
      <c r="L87" s="11"/>
      <c r="M87" s="7" t="s">
        <v>11</v>
      </c>
      <c r="S87" s="19" t="s">
        <v>9</v>
      </c>
      <c r="AG87" s="19" t="s">
        <v>10</v>
      </c>
    </row>
    <row r="88" spans="1:38">
      <c r="A88" s="11"/>
      <c r="B88" s="11"/>
      <c r="C88" s="11" t="s">
        <v>314</v>
      </c>
      <c r="D88" s="11">
        <v>62</v>
      </c>
      <c r="E88" s="11"/>
      <c r="F88" s="156">
        <v>3.75</v>
      </c>
      <c r="G88" s="287">
        <v>190</v>
      </c>
      <c r="H88" s="288">
        <f t="shared" si="1"/>
        <v>191</v>
      </c>
      <c r="I88" s="22"/>
      <c r="J88" s="193">
        <v>14.6</v>
      </c>
      <c r="K88" s="211"/>
      <c r="L88" s="11"/>
    </row>
    <row r="89" spans="1:38">
      <c r="A89" s="161"/>
      <c r="B89" s="161"/>
      <c r="C89" s="11" t="s">
        <v>315</v>
      </c>
      <c r="D89" s="11"/>
      <c r="E89" s="11"/>
      <c r="F89" s="23">
        <v>3.7</v>
      </c>
      <c r="G89" s="290">
        <v>17</v>
      </c>
      <c r="H89" s="288">
        <f t="shared" si="1"/>
        <v>18</v>
      </c>
      <c r="I89" s="219"/>
      <c r="J89" s="193">
        <v>3.4</v>
      </c>
      <c r="K89" s="211"/>
      <c r="L89" s="11"/>
      <c r="AL89" s="7" t="s">
        <v>11</v>
      </c>
    </row>
    <row r="90" spans="1:38">
      <c r="A90" s="161"/>
      <c r="B90" s="161"/>
      <c r="C90" s="11" t="s">
        <v>316</v>
      </c>
      <c r="D90" s="11"/>
      <c r="E90" s="11"/>
      <c r="F90" s="23">
        <v>3.7</v>
      </c>
      <c r="G90" s="290">
        <v>25</v>
      </c>
      <c r="H90" s="288">
        <f t="shared" si="1"/>
        <v>26</v>
      </c>
      <c r="I90" s="219"/>
      <c r="J90" s="193">
        <v>5.3</v>
      </c>
      <c r="K90" s="211"/>
      <c r="L90" s="11"/>
      <c r="AL90" s="7" t="s">
        <v>11</v>
      </c>
    </row>
  </sheetData>
  <mergeCells count="1">
    <mergeCell ref="K62:K65"/>
  </mergeCells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CBE4-186C-4BD6-B584-483BCBE46043}">
  <sheetPr>
    <tabColor rgb="FFFFFFCC"/>
  </sheetPr>
  <dimension ref="A1:AU100"/>
  <sheetViews>
    <sheetView workbookViewId="0">
      <selection activeCell="E17" sqref="E17"/>
    </sheetView>
  </sheetViews>
  <sheetFormatPr defaultColWidth="9" defaultRowHeight="16.5"/>
  <cols>
    <col min="1" max="1" width="13.75" style="189" customWidth="1"/>
    <col min="2" max="2" width="6.125" style="189" bestFit="1" customWidth="1"/>
    <col min="3" max="3" width="10.5" style="189" bestFit="1" customWidth="1"/>
    <col min="4" max="4" width="11.25" style="189" customWidth="1"/>
    <col min="5" max="5" width="12.875" style="189" customWidth="1"/>
    <col min="6" max="6" width="12.25" style="21" customWidth="1"/>
    <col min="7" max="7" width="10.5" style="224" customWidth="1"/>
    <col min="8" max="8" width="13.5" style="224" customWidth="1"/>
    <col min="9" max="9" width="13.5" style="224" bestFit="1" customWidth="1"/>
    <col min="10" max="10" width="11.25" style="224" customWidth="1"/>
    <col min="11" max="11" width="12.25" style="187" customWidth="1"/>
    <col min="12" max="17" width="9.375" style="189" hidden="1" customWidth="1"/>
    <col min="18" max="18" width="9.625" style="189" hidden="1" customWidth="1"/>
    <col min="19" max="19" width="0" style="189" hidden="1" customWidth="1"/>
    <col min="20" max="21" width="9.5" style="189" hidden="1" customWidth="1"/>
    <col min="22" max="22" width="0" style="189" hidden="1" customWidth="1"/>
    <col min="23" max="23" width="9.5" style="189" hidden="1" customWidth="1"/>
    <col min="24" max="24" width="0" style="189" hidden="1" customWidth="1"/>
    <col min="25" max="25" width="10.5" style="189" hidden="1" customWidth="1"/>
    <col min="26" max="26" width="9.375" style="189" hidden="1" customWidth="1"/>
    <col min="27" max="28" width="0" style="189" hidden="1" customWidth="1"/>
    <col min="29" max="30" width="9.5" style="189" hidden="1" customWidth="1"/>
    <col min="31" max="32" width="0" style="189" hidden="1" customWidth="1"/>
    <col min="33" max="33" width="9.5" style="189" hidden="1" customWidth="1"/>
    <col min="34" max="34" width="10.5" style="189" hidden="1" customWidth="1"/>
    <col min="35" max="35" width="0" style="189" hidden="1" customWidth="1"/>
    <col min="36" max="37" width="9.5" style="189" hidden="1" customWidth="1"/>
    <col min="38" max="38" width="10.5" style="189" hidden="1" customWidth="1"/>
    <col min="39" max="39" width="0" style="189" hidden="1" customWidth="1"/>
    <col min="40" max="44" width="9.5" style="189" hidden="1" customWidth="1"/>
    <col min="45" max="45" width="10.5" style="189" bestFit="1" customWidth="1"/>
    <col min="46" max="47" width="9.5" style="189" bestFit="1" customWidth="1"/>
    <col min="48" max="16384" width="9" style="189"/>
  </cols>
  <sheetData>
    <row r="1" spans="1:47" s="223" customFormat="1">
      <c r="A1" s="223" t="s">
        <v>394</v>
      </c>
      <c r="F1" s="21"/>
      <c r="G1" s="224"/>
      <c r="H1" s="224"/>
      <c r="I1" s="224"/>
      <c r="J1" s="224"/>
      <c r="K1" s="187"/>
    </row>
    <row r="2" spans="1:47" s="223" customFormat="1">
      <c r="A2" s="223" t="s">
        <v>395</v>
      </c>
      <c r="F2" s="21"/>
      <c r="G2" s="224"/>
      <c r="H2" s="224"/>
      <c r="I2" s="224"/>
      <c r="J2" s="224"/>
      <c r="K2" s="187"/>
    </row>
    <row r="3" spans="1:47" s="159" customFormat="1">
      <c r="A3" s="159" t="s">
        <v>396</v>
      </c>
      <c r="D3" s="21"/>
      <c r="E3" s="187"/>
      <c r="F3" s="187"/>
      <c r="H3" s="187"/>
      <c r="I3" s="21"/>
    </row>
    <row r="4" spans="1:47" s="159" customFormat="1">
      <c r="A4" s="159" t="s">
        <v>397</v>
      </c>
      <c r="D4" s="21"/>
      <c r="E4" s="187"/>
      <c r="F4" s="187"/>
      <c r="H4" s="187"/>
      <c r="I4" s="21"/>
    </row>
    <row r="5" spans="1:47" s="159" customFormat="1">
      <c r="A5" s="159" t="s">
        <v>398</v>
      </c>
      <c r="D5" s="21"/>
      <c r="E5" s="187"/>
      <c r="F5" s="187"/>
      <c r="H5" s="187"/>
      <c r="I5" s="21"/>
    </row>
    <row r="6" spans="1:47" s="159" customFormat="1">
      <c r="A6" s="159" t="s">
        <v>399</v>
      </c>
      <c r="D6" s="21"/>
      <c r="E6" s="187"/>
      <c r="F6" s="187"/>
      <c r="H6" s="187"/>
      <c r="I6" s="21"/>
    </row>
    <row r="7" spans="1:47" s="223" customFormat="1">
      <c r="A7" s="223" t="s">
        <v>400</v>
      </c>
      <c r="F7" s="21"/>
      <c r="G7" s="224"/>
      <c r="H7" s="224"/>
      <c r="I7" s="224"/>
      <c r="J7" s="224"/>
      <c r="K7" s="187"/>
    </row>
    <row r="8" spans="1:47" s="223" customFormat="1" ht="16.899999999999999" customHeight="1">
      <c r="A8" s="223" t="s">
        <v>401</v>
      </c>
      <c r="F8" s="21"/>
      <c r="G8" s="224"/>
      <c r="H8" s="224"/>
      <c r="I8" s="224"/>
      <c r="J8" s="224"/>
      <c r="K8" s="187"/>
    </row>
    <row r="9" spans="1:47" s="223" customFormat="1" ht="16.899999999999999" customHeight="1">
      <c r="A9" s="223" t="s">
        <v>402</v>
      </c>
      <c r="F9" s="21"/>
      <c r="G9" s="224"/>
      <c r="H9" s="224"/>
      <c r="I9" s="224"/>
      <c r="J9" s="224"/>
      <c r="K9" s="187"/>
    </row>
    <row r="10" spans="1:47" s="223" customFormat="1" ht="16.899999999999999" customHeight="1">
      <c r="A10" s="223" t="s">
        <v>403</v>
      </c>
      <c r="F10" s="21"/>
      <c r="G10" s="224"/>
      <c r="H10" s="224"/>
      <c r="I10" s="224"/>
      <c r="J10" s="224"/>
      <c r="K10" s="187"/>
    </row>
    <row r="11" spans="1:47" ht="33">
      <c r="A11" s="163" t="s">
        <v>117</v>
      </c>
      <c r="B11" s="163" t="s">
        <v>24</v>
      </c>
      <c r="C11" s="163" t="s">
        <v>118</v>
      </c>
      <c r="D11" s="163" t="s">
        <v>24</v>
      </c>
      <c r="E11" s="163" t="s">
        <v>240</v>
      </c>
      <c r="F11" s="160" t="s">
        <v>241</v>
      </c>
      <c r="G11" s="292" t="s">
        <v>404</v>
      </c>
      <c r="H11" s="293" t="s">
        <v>405</v>
      </c>
      <c r="I11" s="285" t="s">
        <v>406</v>
      </c>
      <c r="J11" s="294" t="s">
        <v>407</v>
      </c>
      <c r="K11" s="225" t="s">
        <v>408</v>
      </c>
      <c r="L11" s="197">
        <v>43265</v>
      </c>
      <c r="M11" s="197">
        <v>43280</v>
      </c>
      <c r="N11" s="197">
        <v>43311</v>
      </c>
      <c r="O11" s="197">
        <v>43322</v>
      </c>
      <c r="P11" s="197">
        <v>43357</v>
      </c>
      <c r="Q11" s="197">
        <v>43358</v>
      </c>
      <c r="R11" s="197">
        <v>43373</v>
      </c>
      <c r="S11" s="197">
        <v>43469</v>
      </c>
      <c r="T11" s="197">
        <v>43551</v>
      </c>
      <c r="U11" s="197">
        <v>43585</v>
      </c>
      <c r="V11" s="197">
        <v>43594</v>
      </c>
      <c r="W11" s="197">
        <v>43615</v>
      </c>
      <c r="X11" s="197">
        <v>43624</v>
      </c>
      <c r="Y11" s="197">
        <v>43769</v>
      </c>
      <c r="Z11" s="197">
        <v>43804</v>
      </c>
      <c r="AA11" s="197">
        <v>44021</v>
      </c>
      <c r="AB11" s="197">
        <v>44081</v>
      </c>
      <c r="AC11" s="197">
        <v>44104</v>
      </c>
      <c r="AD11" s="197">
        <v>44112</v>
      </c>
      <c r="AE11" s="197">
        <v>44354</v>
      </c>
      <c r="AF11" s="197">
        <v>44355</v>
      </c>
      <c r="AG11" s="197">
        <v>44363</v>
      </c>
      <c r="AH11" s="197">
        <v>44529</v>
      </c>
      <c r="AI11" s="197">
        <v>44690</v>
      </c>
      <c r="AJ11" s="197">
        <v>44701</v>
      </c>
      <c r="AK11" s="197">
        <v>44832</v>
      </c>
      <c r="AL11" s="197">
        <v>44922</v>
      </c>
      <c r="AM11" s="197">
        <v>44929</v>
      </c>
      <c r="AN11" s="197">
        <v>45005</v>
      </c>
      <c r="AO11" s="197">
        <v>45026</v>
      </c>
      <c r="AP11" s="197">
        <v>45068</v>
      </c>
      <c r="AQ11" s="197">
        <v>45076</v>
      </c>
      <c r="AR11" s="197">
        <v>45104</v>
      </c>
      <c r="AS11" s="197">
        <v>45245</v>
      </c>
      <c r="AT11" s="197">
        <v>45268</v>
      </c>
      <c r="AU11" s="197">
        <v>45301</v>
      </c>
    </row>
    <row r="12" spans="1:47">
      <c r="A12" s="161" t="s">
        <v>244</v>
      </c>
      <c r="B12" s="161"/>
      <c r="C12" s="163" t="s">
        <v>245</v>
      </c>
      <c r="D12" s="163"/>
      <c r="E12" s="163"/>
      <c r="F12" s="160">
        <v>2.65</v>
      </c>
      <c r="G12" s="295">
        <v>14</v>
      </c>
      <c r="H12" s="296">
        <f>G12+1</f>
        <v>15</v>
      </c>
      <c r="I12" s="285">
        <f>G12+2</f>
        <v>16</v>
      </c>
      <c r="J12" s="286">
        <f>I12+1</f>
        <v>17</v>
      </c>
      <c r="K12" s="160">
        <v>0.9</v>
      </c>
      <c r="AF12" s="297" t="s">
        <v>10</v>
      </c>
    </row>
    <row r="13" spans="1:47">
      <c r="A13" s="161" t="s">
        <v>247</v>
      </c>
      <c r="B13" s="161"/>
      <c r="C13" s="11" t="s">
        <v>134</v>
      </c>
      <c r="D13" s="11"/>
      <c r="E13" s="11"/>
      <c r="F13" s="23">
        <v>2.65</v>
      </c>
      <c r="G13" s="295">
        <v>14</v>
      </c>
      <c r="H13" s="296">
        <f t="shared" ref="H13:H76" si="0">G13+1</f>
        <v>15</v>
      </c>
      <c r="I13" s="285">
        <f t="shared" ref="I13:I76" si="1">G13+2</f>
        <v>16</v>
      </c>
      <c r="J13" s="286">
        <f t="shared" ref="J13:J76" si="2">I13+1</f>
        <v>17</v>
      </c>
      <c r="K13" s="298">
        <v>1</v>
      </c>
      <c r="Q13" s="212" t="s">
        <v>246</v>
      </c>
      <c r="AF13" s="297" t="s">
        <v>10</v>
      </c>
    </row>
    <row r="14" spans="1:47">
      <c r="A14" s="161" t="s">
        <v>248</v>
      </c>
      <c r="B14" s="161"/>
      <c r="C14" s="11" t="s">
        <v>249</v>
      </c>
      <c r="D14" s="11"/>
      <c r="E14" s="11"/>
      <c r="F14" s="23">
        <v>2.65</v>
      </c>
      <c r="G14" s="295">
        <v>14</v>
      </c>
      <c r="H14" s="296">
        <f t="shared" si="0"/>
        <v>15</v>
      </c>
      <c r="I14" s="285">
        <f t="shared" si="1"/>
        <v>16</v>
      </c>
      <c r="J14" s="286">
        <f t="shared" si="2"/>
        <v>17</v>
      </c>
      <c r="K14" s="298">
        <v>1.02</v>
      </c>
      <c r="Q14" s="212" t="s">
        <v>246</v>
      </c>
      <c r="AF14" s="297" t="s">
        <v>10</v>
      </c>
    </row>
    <row r="15" spans="1:47">
      <c r="A15" s="161"/>
      <c r="B15" s="161"/>
      <c r="C15" s="11" t="s">
        <v>250</v>
      </c>
      <c r="D15" s="11"/>
      <c r="E15" s="11"/>
      <c r="F15" s="23">
        <v>2.65</v>
      </c>
      <c r="G15" s="295">
        <v>14</v>
      </c>
      <c r="H15" s="296">
        <f t="shared" si="0"/>
        <v>15</v>
      </c>
      <c r="I15" s="285">
        <f t="shared" si="1"/>
        <v>16</v>
      </c>
      <c r="J15" s="286">
        <f t="shared" si="2"/>
        <v>17</v>
      </c>
      <c r="K15" s="298">
        <v>1.08</v>
      </c>
      <c r="Q15" s="212" t="s">
        <v>246</v>
      </c>
      <c r="AF15" s="297" t="s">
        <v>10</v>
      </c>
    </row>
    <row r="16" spans="1:47">
      <c r="A16" s="161" t="s">
        <v>251</v>
      </c>
      <c r="B16" s="161"/>
      <c r="C16" s="11" t="s">
        <v>252</v>
      </c>
      <c r="D16" s="11"/>
      <c r="E16" s="11"/>
      <c r="F16" s="23">
        <v>2.65</v>
      </c>
      <c r="G16" s="295">
        <v>13</v>
      </c>
      <c r="H16" s="296">
        <f t="shared" si="0"/>
        <v>14</v>
      </c>
      <c r="I16" s="285">
        <f t="shared" si="1"/>
        <v>15</v>
      </c>
      <c r="J16" s="286">
        <f t="shared" si="2"/>
        <v>16</v>
      </c>
      <c r="K16" s="298">
        <v>1.33</v>
      </c>
      <c r="Q16" s="212" t="s">
        <v>246</v>
      </c>
      <c r="AB16" s="212" t="s">
        <v>9</v>
      </c>
      <c r="AF16" s="297" t="s">
        <v>10</v>
      </c>
    </row>
    <row r="17" spans="1:33">
      <c r="A17" s="11" t="s">
        <v>120</v>
      </c>
      <c r="B17" s="11"/>
      <c r="C17" s="11"/>
      <c r="D17" s="11"/>
      <c r="E17" s="11"/>
      <c r="F17" s="23">
        <v>2.65</v>
      </c>
      <c r="G17" s="295">
        <v>13</v>
      </c>
      <c r="H17" s="296">
        <f t="shared" si="0"/>
        <v>14</v>
      </c>
      <c r="I17" s="285">
        <f t="shared" si="1"/>
        <v>15</v>
      </c>
      <c r="J17" s="286">
        <f t="shared" si="2"/>
        <v>16</v>
      </c>
      <c r="K17" s="298">
        <v>1.54</v>
      </c>
      <c r="Q17" s="212" t="s">
        <v>246</v>
      </c>
      <c r="AB17" s="212" t="s">
        <v>9</v>
      </c>
      <c r="AF17" s="297" t="s">
        <v>10</v>
      </c>
    </row>
    <row r="18" spans="1:33">
      <c r="A18" s="161"/>
      <c r="B18" s="161"/>
      <c r="C18" s="11" t="s">
        <v>253</v>
      </c>
      <c r="D18" s="11"/>
      <c r="E18" s="11"/>
      <c r="F18" s="23">
        <v>2.65</v>
      </c>
      <c r="G18" s="295">
        <v>13</v>
      </c>
      <c r="H18" s="296">
        <f t="shared" si="0"/>
        <v>14</v>
      </c>
      <c r="I18" s="285">
        <f t="shared" si="1"/>
        <v>15</v>
      </c>
      <c r="J18" s="286">
        <f t="shared" si="2"/>
        <v>16</v>
      </c>
      <c r="K18" s="298">
        <v>1.61</v>
      </c>
      <c r="Q18" s="212" t="s">
        <v>246</v>
      </c>
      <c r="AB18" s="212" t="s">
        <v>9</v>
      </c>
      <c r="AF18" s="297" t="s">
        <v>10</v>
      </c>
    </row>
    <row r="19" spans="1:33">
      <c r="A19" s="161" t="s">
        <v>121</v>
      </c>
      <c r="B19" s="161"/>
      <c r="C19" s="11"/>
      <c r="D19" s="11"/>
      <c r="E19" s="11"/>
      <c r="F19" s="23">
        <v>2.65</v>
      </c>
      <c r="G19" s="295">
        <v>13</v>
      </c>
      <c r="H19" s="296">
        <f t="shared" si="0"/>
        <v>14</v>
      </c>
      <c r="I19" s="285">
        <f t="shared" si="1"/>
        <v>15</v>
      </c>
      <c r="J19" s="286">
        <f t="shared" si="2"/>
        <v>16</v>
      </c>
      <c r="K19" s="298">
        <v>1.63</v>
      </c>
      <c r="Q19" s="212" t="s">
        <v>246</v>
      </c>
      <c r="AB19" s="212" t="s">
        <v>9</v>
      </c>
      <c r="AF19" s="297" t="s">
        <v>10</v>
      </c>
    </row>
    <row r="20" spans="1:33">
      <c r="A20" s="161"/>
      <c r="B20" s="161"/>
      <c r="C20" s="11" t="s">
        <v>22</v>
      </c>
      <c r="D20" s="11"/>
      <c r="E20" s="11"/>
      <c r="F20" s="23">
        <v>2.65</v>
      </c>
      <c r="G20" s="295">
        <v>13</v>
      </c>
      <c r="H20" s="296">
        <f t="shared" si="0"/>
        <v>14</v>
      </c>
      <c r="I20" s="285">
        <f t="shared" si="1"/>
        <v>15</v>
      </c>
      <c r="J20" s="286">
        <f t="shared" si="2"/>
        <v>16</v>
      </c>
      <c r="K20" s="298">
        <v>1.65</v>
      </c>
      <c r="Q20" s="212" t="s">
        <v>246</v>
      </c>
      <c r="AB20" s="212" t="s">
        <v>9</v>
      </c>
      <c r="AF20" s="297" t="s">
        <v>10</v>
      </c>
    </row>
    <row r="21" spans="1:33">
      <c r="A21" s="161"/>
      <c r="B21" s="161"/>
      <c r="C21" s="11" t="s">
        <v>13</v>
      </c>
      <c r="D21" s="11"/>
      <c r="E21" s="11"/>
      <c r="F21" s="23">
        <v>2.65</v>
      </c>
      <c r="G21" s="295">
        <v>14</v>
      </c>
      <c r="H21" s="296">
        <f t="shared" si="0"/>
        <v>15</v>
      </c>
      <c r="I21" s="285">
        <f t="shared" si="1"/>
        <v>16</v>
      </c>
      <c r="J21" s="286">
        <f t="shared" si="2"/>
        <v>17</v>
      </c>
      <c r="K21" s="298">
        <v>1.77</v>
      </c>
      <c r="Q21" s="212" t="s">
        <v>246</v>
      </c>
      <c r="AB21" s="212" t="s">
        <v>9</v>
      </c>
      <c r="AF21" s="297" t="s">
        <v>10</v>
      </c>
    </row>
    <row r="22" spans="1:33">
      <c r="A22" s="161" t="s">
        <v>122</v>
      </c>
      <c r="B22" s="161"/>
      <c r="C22" s="11" t="s">
        <v>256</v>
      </c>
      <c r="D22" s="11"/>
      <c r="E22" s="11"/>
      <c r="F22" s="23">
        <v>2.65</v>
      </c>
      <c r="G22" s="295">
        <v>14</v>
      </c>
      <c r="H22" s="296">
        <f t="shared" si="0"/>
        <v>15</v>
      </c>
      <c r="I22" s="285">
        <f t="shared" si="1"/>
        <v>16</v>
      </c>
      <c r="J22" s="286">
        <f t="shared" si="2"/>
        <v>17</v>
      </c>
      <c r="K22" s="298">
        <v>1.88</v>
      </c>
      <c r="Q22" s="212" t="s">
        <v>246</v>
      </c>
      <c r="AB22" s="212" t="s">
        <v>9</v>
      </c>
      <c r="AF22" s="297" t="s">
        <v>10</v>
      </c>
    </row>
    <row r="23" spans="1:33">
      <c r="A23" s="11" t="s">
        <v>123</v>
      </c>
      <c r="B23" s="11"/>
      <c r="C23" s="11" t="s">
        <v>124</v>
      </c>
      <c r="D23" s="11"/>
      <c r="E23" s="11"/>
      <c r="F23" s="23">
        <v>2.65</v>
      </c>
      <c r="G23" s="299">
        <v>14</v>
      </c>
      <c r="H23" s="296">
        <f t="shared" si="0"/>
        <v>15</v>
      </c>
      <c r="I23" s="285">
        <f t="shared" si="1"/>
        <v>16</v>
      </c>
      <c r="J23" s="286">
        <f t="shared" si="2"/>
        <v>17</v>
      </c>
      <c r="K23" s="298">
        <v>2.1</v>
      </c>
      <c r="Q23" s="212" t="s">
        <v>246</v>
      </c>
      <c r="W23" s="297" t="s">
        <v>9</v>
      </c>
      <c r="X23" s="297" t="s">
        <v>9</v>
      </c>
      <c r="AB23" s="212" t="s">
        <v>9</v>
      </c>
      <c r="AF23" s="297" t="s">
        <v>10</v>
      </c>
      <c r="AG23" s="297" t="s">
        <v>10</v>
      </c>
    </row>
    <row r="24" spans="1:33">
      <c r="A24" s="11" t="s">
        <v>125</v>
      </c>
      <c r="B24" s="11"/>
      <c r="C24" s="11"/>
      <c r="D24" s="11"/>
      <c r="E24" s="11"/>
      <c r="F24" s="23">
        <v>2.65</v>
      </c>
      <c r="G24" s="299">
        <v>15</v>
      </c>
      <c r="H24" s="296">
        <f t="shared" si="0"/>
        <v>16</v>
      </c>
      <c r="I24" s="285">
        <f t="shared" si="1"/>
        <v>17</v>
      </c>
      <c r="J24" s="286">
        <f t="shared" si="2"/>
        <v>18</v>
      </c>
      <c r="K24" s="298">
        <v>2.2000000000000002</v>
      </c>
      <c r="Q24" s="212" t="s">
        <v>246</v>
      </c>
      <c r="AB24" s="212" t="s">
        <v>9</v>
      </c>
      <c r="AF24" s="297" t="s">
        <v>10</v>
      </c>
    </row>
    <row r="25" spans="1:33">
      <c r="A25" s="161"/>
      <c r="B25" s="161"/>
      <c r="C25" s="11" t="s">
        <v>258</v>
      </c>
      <c r="D25" s="11"/>
      <c r="E25" s="11"/>
      <c r="F25" s="23">
        <v>2.65</v>
      </c>
      <c r="G25" s="299">
        <v>15</v>
      </c>
      <c r="H25" s="296">
        <f t="shared" si="0"/>
        <v>16</v>
      </c>
      <c r="I25" s="285">
        <f t="shared" si="1"/>
        <v>17</v>
      </c>
      <c r="J25" s="286">
        <f t="shared" si="2"/>
        <v>18</v>
      </c>
      <c r="K25" s="298">
        <v>2.25</v>
      </c>
      <c r="Q25" s="212" t="s">
        <v>246</v>
      </c>
      <c r="AB25" s="212" t="s">
        <v>9</v>
      </c>
      <c r="AF25" s="297" t="s">
        <v>10</v>
      </c>
    </row>
    <row r="26" spans="1:33">
      <c r="A26" s="161" t="s">
        <v>259</v>
      </c>
      <c r="B26" s="161"/>
      <c r="C26" s="10"/>
      <c r="D26" s="10"/>
      <c r="E26" s="10"/>
      <c r="F26" s="23">
        <v>2.65</v>
      </c>
      <c r="G26" s="299">
        <v>15</v>
      </c>
      <c r="H26" s="296">
        <f t="shared" si="0"/>
        <v>16</v>
      </c>
      <c r="I26" s="285">
        <f t="shared" si="1"/>
        <v>17</v>
      </c>
      <c r="J26" s="286">
        <f t="shared" si="2"/>
        <v>18</v>
      </c>
      <c r="K26" s="298">
        <v>2.3199999999999998</v>
      </c>
      <c r="AB26" s="212" t="s">
        <v>9</v>
      </c>
      <c r="AF26" s="297" t="s">
        <v>10</v>
      </c>
    </row>
    <row r="27" spans="1:33">
      <c r="A27" s="161"/>
      <c r="B27" s="161"/>
      <c r="C27" s="11" t="s">
        <v>20</v>
      </c>
      <c r="D27" s="11"/>
      <c r="E27" s="11"/>
      <c r="F27" s="23">
        <v>2.65</v>
      </c>
      <c r="G27" s="299">
        <v>15</v>
      </c>
      <c r="H27" s="296">
        <f t="shared" si="0"/>
        <v>16</v>
      </c>
      <c r="I27" s="285">
        <f t="shared" si="1"/>
        <v>17</v>
      </c>
      <c r="J27" s="286">
        <f t="shared" si="2"/>
        <v>18</v>
      </c>
      <c r="K27" s="298">
        <v>2.42</v>
      </c>
      <c r="W27" s="297" t="s">
        <v>9</v>
      </c>
      <c r="AB27" s="212" t="s">
        <v>9</v>
      </c>
      <c r="AF27" s="297" t="s">
        <v>10</v>
      </c>
    </row>
    <row r="28" spans="1:33">
      <c r="A28" s="161" t="s">
        <v>260</v>
      </c>
      <c r="B28" s="161"/>
      <c r="C28" s="11" t="s">
        <v>261</v>
      </c>
      <c r="D28" s="11"/>
      <c r="E28" s="11"/>
      <c r="F28" s="23">
        <v>2.65</v>
      </c>
      <c r="G28" s="299">
        <v>15</v>
      </c>
      <c r="H28" s="296">
        <f t="shared" si="0"/>
        <v>16</v>
      </c>
      <c r="I28" s="285">
        <f t="shared" si="1"/>
        <v>17</v>
      </c>
      <c r="J28" s="286">
        <f t="shared" si="2"/>
        <v>18</v>
      </c>
      <c r="K28" s="298">
        <v>2.4300000000000002</v>
      </c>
      <c r="W28" s="297" t="s">
        <v>9</v>
      </c>
      <c r="AF28" s="297" t="s">
        <v>10</v>
      </c>
    </row>
    <row r="29" spans="1:33">
      <c r="A29" s="161"/>
      <c r="B29" s="161"/>
      <c r="C29" s="11" t="s">
        <v>262</v>
      </c>
      <c r="D29" s="11"/>
      <c r="E29" s="11"/>
      <c r="F29" s="23">
        <v>2.65</v>
      </c>
      <c r="G29" s="299">
        <v>17</v>
      </c>
      <c r="H29" s="296">
        <f t="shared" si="0"/>
        <v>18</v>
      </c>
      <c r="I29" s="285">
        <f t="shared" si="1"/>
        <v>19</v>
      </c>
      <c r="J29" s="286">
        <f t="shared" si="2"/>
        <v>20</v>
      </c>
      <c r="K29" s="298">
        <v>2.67</v>
      </c>
      <c r="W29" s="297" t="s">
        <v>9</v>
      </c>
      <c r="AF29" s="297" t="s">
        <v>10</v>
      </c>
    </row>
    <row r="30" spans="1:33">
      <c r="A30" s="161" t="s">
        <v>127</v>
      </c>
      <c r="B30" s="161">
        <v>50</v>
      </c>
      <c r="C30" s="11" t="s">
        <v>331</v>
      </c>
      <c r="D30" s="161">
        <v>50</v>
      </c>
      <c r="E30" s="11"/>
      <c r="F30" s="23">
        <v>2.65</v>
      </c>
      <c r="G30" s="299">
        <v>17</v>
      </c>
      <c r="H30" s="296">
        <f t="shared" si="0"/>
        <v>18</v>
      </c>
      <c r="I30" s="285">
        <f t="shared" si="1"/>
        <v>19</v>
      </c>
      <c r="J30" s="286">
        <f t="shared" si="2"/>
        <v>20</v>
      </c>
      <c r="K30" s="298">
        <v>2.72</v>
      </c>
      <c r="W30" s="297" t="s">
        <v>9</v>
      </c>
      <c r="AF30" s="297" t="s">
        <v>10</v>
      </c>
    </row>
    <row r="31" spans="1:33">
      <c r="A31" s="161" t="s">
        <v>332</v>
      </c>
      <c r="B31" s="161">
        <v>50</v>
      </c>
      <c r="C31" s="10" t="s">
        <v>333</v>
      </c>
      <c r="D31" s="161">
        <v>50</v>
      </c>
      <c r="E31" s="10"/>
      <c r="F31" s="23">
        <v>2.65</v>
      </c>
      <c r="G31" s="300">
        <v>20</v>
      </c>
      <c r="H31" s="296">
        <f t="shared" si="0"/>
        <v>21</v>
      </c>
      <c r="I31" s="285">
        <f t="shared" si="1"/>
        <v>22</v>
      </c>
      <c r="J31" s="286">
        <f t="shared" si="2"/>
        <v>23</v>
      </c>
      <c r="K31" s="298">
        <v>2.84</v>
      </c>
      <c r="AF31" s="297" t="s">
        <v>10</v>
      </c>
    </row>
    <row r="32" spans="1:33">
      <c r="A32" s="161" t="s">
        <v>334</v>
      </c>
      <c r="B32" s="161">
        <v>50</v>
      </c>
      <c r="C32" s="11"/>
      <c r="D32" s="11"/>
      <c r="E32" s="11"/>
      <c r="F32" s="23">
        <v>2.65</v>
      </c>
      <c r="G32" s="300">
        <v>20</v>
      </c>
      <c r="H32" s="296">
        <f t="shared" si="0"/>
        <v>21</v>
      </c>
      <c r="I32" s="285">
        <f t="shared" si="1"/>
        <v>22</v>
      </c>
      <c r="J32" s="286">
        <f t="shared" si="2"/>
        <v>23</v>
      </c>
      <c r="K32" s="298">
        <v>2.94</v>
      </c>
      <c r="AF32" s="297" t="s">
        <v>10</v>
      </c>
    </row>
    <row r="33" spans="1:46">
      <c r="A33" s="161" t="s">
        <v>335</v>
      </c>
      <c r="B33" s="161">
        <v>50</v>
      </c>
      <c r="C33" s="11"/>
      <c r="D33" s="11"/>
      <c r="E33" s="11"/>
      <c r="F33" s="156">
        <v>2.7</v>
      </c>
      <c r="G33" s="300">
        <v>24</v>
      </c>
      <c r="H33" s="296">
        <f t="shared" si="0"/>
        <v>25</v>
      </c>
      <c r="I33" s="285">
        <f t="shared" si="1"/>
        <v>26</v>
      </c>
      <c r="J33" s="286">
        <f t="shared" si="2"/>
        <v>27</v>
      </c>
      <c r="K33" s="298">
        <v>3.5</v>
      </c>
      <c r="AF33" s="297" t="s">
        <v>10</v>
      </c>
    </row>
    <row r="34" spans="1:46">
      <c r="A34" s="161"/>
      <c r="B34" s="161"/>
      <c r="C34" s="161"/>
      <c r="D34" s="161"/>
      <c r="E34" s="11" t="s">
        <v>336</v>
      </c>
      <c r="F34" s="23">
        <v>2.85</v>
      </c>
      <c r="G34" s="300">
        <v>15</v>
      </c>
      <c r="H34" s="296">
        <f t="shared" si="0"/>
        <v>16</v>
      </c>
      <c r="I34" s="285">
        <f t="shared" si="1"/>
        <v>17</v>
      </c>
      <c r="J34" s="286">
        <f t="shared" si="2"/>
        <v>18</v>
      </c>
      <c r="K34" s="298">
        <v>1.08</v>
      </c>
      <c r="AF34" s="297" t="s">
        <v>10</v>
      </c>
    </row>
    <row r="35" spans="1:46">
      <c r="A35" s="161"/>
      <c r="B35" s="161"/>
      <c r="C35" s="161"/>
      <c r="D35" s="161"/>
      <c r="E35" s="11" t="s">
        <v>337</v>
      </c>
      <c r="F35" s="23">
        <v>2.85</v>
      </c>
      <c r="G35" s="300">
        <v>15</v>
      </c>
      <c r="H35" s="296">
        <f t="shared" si="0"/>
        <v>16</v>
      </c>
      <c r="I35" s="285">
        <f t="shared" si="1"/>
        <v>17</v>
      </c>
      <c r="J35" s="286">
        <f t="shared" si="2"/>
        <v>18</v>
      </c>
      <c r="K35" s="298">
        <v>1.1200000000000001</v>
      </c>
      <c r="AF35" s="297" t="s">
        <v>10</v>
      </c>
    </row>
    <row r="36" spans="1:46">
      <c r="A36" s="161"/>
      <c r="B36" s="161"/>
      <c r="C36" s="11" t="s">
        <v>101</v>
      </c>
      <c r="D36" s="11"/>
      <c r="E36" s="11"/>
      <c r="F36" s="23">
        <v>2.85</v>
      </c>
      <c r="G36" s="300">
        <v>15</v>
      </c>
      <c r="H36" s="296">
        <f t="shared" si="0"/>
        <v>16</v>
      </c>
      <c r="I36" s="285">
        <f t="shared" si="1"/>
        <v>17</v>
      </c>
      <c r="J36" s="286">
        <f t="shared" si="2"/>
        <v>18</v>
      </c>
      <c r="K36" s="298">
        <v>1.1599999999999999</v>
      </c>
      <c r="AF36" s="297" t="s">
        <v>10</v>
      </c>
    </row>
    <row r="37" spans="1:46">
      <c r="A37" s="161"/>
      <c r="B37" s="161"/>
      <c r="C37" s="11" t="s">
        <v>270</v>
      </c>
      <c r="D37" s="11"/>
      <c r="E37" s="11"/>
      <c r="F37" s="23">
        <v>2.85</v>
      </c>
      <c r="G37" s="300">
        <v>15</v>
      </c>
      <c r="H37" s="296">
        <f t="shared" si="0"/>
        <v>16</v>
      </c>
      <c r="I37" s="285">
        <f t="shared" si="1"/>
        <v>17</v>
      </c>
      <c r="J37" s="286">
        <f t="shared" si="2"/>
        <v>18</v>
      </c>
      <c r="K37" s="298">
        <v>1.21</v>
      </c>
      <c r="AF37" s="297" t="s">
        <v>10</v>
      </c>
    </row>
    <row r="38" spans="1:46">
      <c r="A38" s="161"/>
      <c r="B38" s="161"/>
      <c r="C38" s="11" t="s">
        <v>98</v>
      </c>
      <c r="D38" s="11"/>
      <c r="E38" s="11"/>
      <c r="F38" s="23">
        <v>2.85</v>
      </c>
      <c r="G38" s="300">
        <v>14</v>
      </c>
      <c r="H38" s="296">
        <f t="shared" si="0"/>
        <v>15</v>
      </c>
      <c r="I38" s="285">
        <f t="shared" si="1"/>
        <v>16</v>
      </c>
      <c r="J38" s="286">
        <f t="shared" si="2"/>
        <v>17</v>
      </c>
      <c r="K38" s="298">
        <v>1.48</v>
      </c>
      <c r="AF38" s="297" t="s">
        <v>10</v>
      </c>
      <c r="AH38" s="297" t="s">
        <v>10</v>
      </c>
      <c r="AN38" s="297" t="s">
        <v>10</v>
      </c>
      <c r="AQ38" s="189" t="s">
        <v>14</v>
      </c>
    </row>
    <row r="39" spans="1:46">
      <c r="A39" s="161"/>
      <c r="B39" s="161"/>
      <c r="C39" s="11" t="s">
        <v>271</v>
      </c>
      <c r="D39" s="11"/>
      <c r="E39" s="11"/>
      <c r="F39" s="23">
        <v>2.85</v>
      </c>
      <c r="G39" s="300">
        <v>14</v>
      </c>
      <c r="H39" s="296">
        <f t="shared" si="0"/>
        <v>15</v>
      </c>
      <c r="I39" s="285">
        <f t="shared" si="1"/>
        <v>16</v>
      </c>
      <c r="J39" s="286">
        <f t="shared" si="2"/>
        <v>17</v>
      </c>
      <c r="K39" s="298">
        <v>1.74</v>
      </c>
      <c r="AF39" s="297" t="s">
        <v>10</v>
      </c>
    </row>
    <row r="40" spans="1:46">
      <c r="A40" s="161" t="s">
        <v>164</v>
      </c>
      <c r="B40" s="161"/>
      <c r="C40" s="11" t="s">
        <v>165</v>
      </c>
      <c r="D40" s="11"/>
      <c r="E40" s="11"/>
      <c r="F40" s="23">
        <v>2.85</v>
      </c>
      <c r="G40" s="300">
        <v>14</v>
      </c>
      <c r="H40" s="296">
        <f t="shared" si="0"/>
        <v>15</v>
      </c>
      <c r="I40" s="285">
        <f t="shared" si="1"/>
        <v>16</v>
      </c>
      <c r="J40" s="286">
        <f t="shared" si="2"/>
        <v>17</v>
      </c>
      <c r="K40" s="298">
        <v>1.75</v>
      </c>
      <c r="AF40" s="297" t="s">
        <v>10</v>
      </c>
    </row>
    <row r="41" spans="1:46">
      <c r="A41" s="161"/>
      <c r="B41" s="161"/>
      <c r="C41" s="11" t="s">
        <v>129</v>
      </c>
      <c r="D41" s="11"/>
      <c r="E41" s="11"/>
      <c r="F41" s="23">
        <v>2.85</v>
      </c>
      <c r="G41" s="299">
        <v>15</v>
      </c>
      <c r="H41" s="296">
        <f t="shared" si="0"/>
        <v>16</v>
      </c>
      <c r="I41" s="285">
        <f t="shared" si="1"/>
        <v>17</v>
      </c>
      <c r="J41" s="286">
        <f t="shared" si="2"/>
        <v>18</v>
      </c>
      <c r="K41" s="298">
        <v>2.0499999999999998</v>
      </c>
      <c r="Z41" s="297" t="s">
        <v>9</v>
      </c>
      <c r="AF41" s="297" t="s">
        <v>10</v>
      </c>
    </row>
    <row r="42" spans="1:46">
      <c r="A42" s="161" t="s">
        <v>272</v>
      </c>
      <c r="B42" s="161"/>
      <c r="C42" s="11" t="s">
        <v>273</v>
      </c>
      <c r="D42" s="11"/>
      <c r="E42" s="11"/>
      <c r="F42" s="23">
        <v>2.85</v>
      </c>
      <c r="G42" s="299">
        <v>15</v>
      </c>
      <c r="H42" s="296">
        <f t="shared" si="0"/>
        <v>16</v>
      </c>
      <c r="I42" s="285">
        <f t="shared" si="1"/>
        <v>17</v>
      </c>
      <c r="J42" s="286">
        <f t="shared" si="2"/>
        <v>18</v>
      </c>
      <c r="K42" s="298">
        <v>2.1</v>
      </c>
      <c r="AF42" s="297" t="s">
        <v>10</v>
      </c>
    </row>
    <row r="43" spans="1:46">
      <c r="A43" s="161"/>
      <c r="B43" s="161"/>
      <c r="C43" s="11" t="s">
        <v>107</v>
      </c>
      <c r="D43" s="11"/>
      <c r="E43" s="11"/>
      <c r="F43" s="23">
        <v>2.85</v>
      </c>
      <c r="G43" s="299">
        <v>15</v>
      </c>
      <c r="H43" s="296">
        <f t="shared" si="0"/>
        <v>16</v>
      </c>
      <c r="I43" s="285">
        <f t="shared" si="1"/>
        <v>17</v>
      </c>
      <c r="J43" s="286">
        <f t="shared" si="2"/>
        <v>18</v>
      </c>
      <c r="K43" s="298">
        <v>2.2400000000000002</v>
      </c>
      <c r="AF43" s="297" t="s">
        <v>10</v>
      </c>
    </row>
    <row r="44" spans="1:46">
      <c r="A44" s="161"/>
      <c r="B44" s="161"/>
      <c r="C44" s="11" t="s">
        <v>409</v>
      </c>
      <c r="D44" s="11"/>
      <c r="E44" s="11"/>
      <c r="F44" s="23">
        <v>2.85</v>
      </c>
      <c r="G44" s="299">
        <v>15</v>
      </c>
      <c r="H44" s="296">
        <f t="shared" si="0"/>
        <v>16</v>
      </c>
      <c r="I44" s="285">
        <f t="shared" si="1"/>
        <v>17</v>
      </c>
      <c r="J44" s="286">
        <f t="shared" si="2"/>
        <v>18</v>
      </c>
      <c r="K44" s="298">
        <v>2.29</v>
      </c>
      <c r="AF44" s="297" t="s">
        <v>10</v>
      </c>
    </row>
    <row r="45" spans="1:46">
      <c r="A45" s="161"/>
      <c r="B45" s="161"/>
      <c r="C45" s="11" t="s">
        <v>108</v>
      </c>
      <c r="D45" s="11"/>
      <c r="E45" s="11"/>
      <c r="F45" s="23">
        <v>2.85</v>
      </c>
      <c r="G45" s="299">
        <v>16</v>
      </c>
      <c r="H45" s="296">
        <f t="shared" si="0"/>
        <v>17</v>
      </c>
      <c r="I45" s="285">
        <f t="shared" si="1"/>
        <v>18</v>
      </c>
      <c r="J45" s="286">
        <f t="shared" si="2"/>
        <v>19</v>
      </c>
      <c r="K45" s="298">
        <v>2.46</v>
      </c>
      <c r="Z45" s="297" t="s">
        <v>9</v>
      </c>
      <c r="AF45" s="297" t="s">
        <v>10</v>
      </c>
      <c r="AL45" s="297" t="s">
        <v>10</v>
      </c>
    </row>
    <row r="46" spans="1:46">
      <c r="A46" s="161"/>
      <c r="B46" s="161"/>
      <c r="C46" s="11" t="s">
        <v>109</v>
      </c>
      <c r="D46" s="11"/>
      <c r="E46" s="11"/>
      <c r="F46" s="23">
        <v>2.85</v>
      </c>
      <c r="G46" s="299">
        <v>16</v>
      </c>
      <c r="H46" s="296">
        <f t="shared" si="0"/>
        <v>17</v>
      </c>
      <c r="I46" s="285">
        <f t="shared" si="1"/>
        <v>18</v>
      </c>
      <c r="J46" s="286">
        <f t="shared" si="2"/>
        <v>19</v>
      </c>
      <c r="K46" s="298">
        <v>2.68</v>
      </c>
      <c r="R46" s="301" t="s">
        <v>10</v>
      </c>
      <c r="Z46" s="297" t="s">
        <v>9</v>
      </c>
      <c r="AF46" s="297" t="s">
        <v>10</v>
      </c>
    </row>
    <row r="47" spans="1:46" ht="16.149999999999999" customHeight="1">
      <c r="A47" s="161" t="s">
        <v>171</v>
      </c>
      <c r="B47" s="161"/>
      <c r="C47" s="11" t="s">
        <v>276</v>
      </c>
      <c r="D47" s="11"/>
      <c r="E47" s="11"/>
      <c r="F47" s="23">
        <v>2.85</v>
      </c>
      <c r="G47" s="299">
        <v>17</v>
      </c>
      <c r="H47" s="296">
        <f t="shared" si="0"/>
        <v>18</v>
      </c>
      <c r="I47" s="285">
        <f t="shared" si="1"/>
        <v>19</v>
      </c>
      <c r="J47" s="286">
        <f t="shared" si="2"/>
        <v>20</v>
      </c>
      <c r="K47" s="298">
        <v>2.75</v>
      </c>
      <c r="R47" s="301" t="s">
        <v>10</v>
      </c>
      <c r="Z47" s="297" t="s">
        <v>9</v>
      </c>
      <c r="AF47" s="297" t="s">
        <v>10</v>
      </c>
      <c r="AP47" s="189" t="s">
        <v>14</v>
      </c>
    </row>
    <row r="48" spans="1:46">
      <c r="A48" s="161"/>
      <c r="B48" s="161"/>
      <c r="C48" s="11" t="s">
        <v>172</v>
      </c>
      <c r="D48" s="11">
        <v>50</v>
      </c>
      <c r="E48" s="11"/>
      <c r="F48" s="23">
        <v>2.85</v>
      </c>
      <c r="G48" s="299">
        <v>17</v>
      </c>
      <c r="H48" s="296">
        <f t="shared" si="0"/>
        <v>18</v>
      </c>
      <c r="I48" s="285">
        <f t="shared" si="1"/>
        <v>19</v>
      </c>
      <c r="J48" s="286">
        <f t="shared" si="2"/>
        <v>20</v>
      </c>
      <c r="K48" s="298">
        <v>3.04</v>
      </c>
      <c r="Z48" s="297" t="s">
        <v>9</v>
      </c>
      <c r="AF48" s="297" t="s">
        <v>10</v>
      </c>
      <c r="AM48" s="297" t="s">
        <v>10</v>
      </c>
      <c r="AS48" s="7" t="s">
        <v>14</v>
      </c>
      <c r="AT48" s="7" t="s">
        <v>14</v>
      </c>
    </row>
    <row r="49" spans="1:41">
      <c r="A49" s="161" t="s">
        <v>173</v>
      </c>
      <c r="B49" s="161">
        <v>50</v>
      </c>
      <c r="C49" s="11" t="s">
        <v>410</v>
      </c>
      <c r="D49" s="11">
        <v>50</v>
      </c>
      <c r="E49" s="11"/>
      <c r="F49" s="23">
        <v>2.85</v>
      </c>
      <c r="G49" s="299">
        <v>19</v>
      </c>
      <c r="H49" s="296">
        <f t="shared" si="0"/>
        <v>20</v>
      </c>
      <c r="I49" s="285">
        <f t="shared" si="1"/>
        <v>21</v>
      </c>
      <c r="J49" s="286">
        <f t="shared" si="2"/>
        <v>22</v>
      </c>
      <c r="K49" s="298">
        <v>3.09</v>
      </c>
      <c r="Z49" s="297" t="s">
        <v>9</v>
      </c>
      <c r="AF49" s="297" t="s">
        <v>10</v>
      </c>
      <c r="AO49" s="189" t="s">
        <v>14</v>
      </c>
    </row>
    <row r="50" spans="1:41">
      <c r="A50" s="161"/>
      <c r="B50" s="161"/>
      <c r="C50" s="11" t="s">
        <v>338</v>
      </c>
      <c r="D50" s="11">
        <v>50</v>
      </c>
      <c r="E50" s="11"/>
      <c r="F50" s="23">
        <v>2.85</v>
      </c>
      <c r="G50" s="299">
        <v>19</v>
      </c>
      <c r="H50" s="296">
        <f t="shared" si="0"/>
        <v>20</v>
      </c>
      <c r="I50" s="285">
        <f t="shared" si="1"/>
        <v>21</v>
      </c>
      <c r="J50" s="286">
        <f t="shared" si="2"/>
        <v>22</v>
      </c>
      <c r="K50" s="298">
        <v>3.21</v>
      </c>
      <c r="Z50" s="297" t="s">
        <v>9</v>
      </c>
      <c r="AF50" s="297" t="s">
        <v>10</v>
      </c>
      <c r="AO50" s="189" t="s">
        <v>14</v>
      </c>
    </row>
    <row r="51" spans="1:41">
      <c r="A51" s="161" t="s">
        <v>339</v>
      </c>
      <c r="B51" s="161">
        <v>50</v>
      </c>
      <c r="C51" s="11"/>
      <c r="D51" s="11"/>
      <c r="E51" s="11"/>
      <c r="F51" s="23">
        <v>2.85</v>
      </c>
      <c r="G51" s="299">
        <v>20</v>
      </c>
      <c r="H51" s="296">
        <f t="shared" si="0"/>
        <v>21</v>
      </c>
      <c r="I51" s="285">
        <f t="shared" si="1"/>
        <v>22</v>
      </c>
      <c r="J51" s="286">
        <f t="shared" si="2"/>
        <v>23</v>
      </c>
      <c r="K51" s="298">
        <v>3.41</v>
      </c>
      <c r="Z51" s="297" t="s">
        <v>9</v>
      </c>
      <c r="AF51" s="297" t="s">
        <v>10</v>
      </c>
    </row>
    <row r="52" spans="1:41">
      <c r="A52" s="161"/>
      <c r="B52" s="161"/>
      <c r="C52" s="11" t="s">
        <v>340</v>
      </c>
      <c r="D52" s="11">
        <v>50</v>
      </c>
      <c r="E52" s="11"/>
      <c r="F52" s="23">
        <v>2.85</v>
      </c>
      <c r="G52" s="299">
        <v>21</v>
      </c>
      <c r="H52" s="296">
        <f t="shared" si="0"/>
        <v>22</v>
      </c>
      <c r="I52" s="285">
        <f t="shared" si="1"/>
        <v>23</v>
      </c>
      <c r="J52" s="286">
        <f t="shared" si="2"/>
        <v>24</v>
      </c>
      <c r="K52" s="298">
        <v>3.42</v>
      </c>
      <c r="Z52" s="297" t="s">
        <v>9</v>
      </c>
      <c r="AF52" s="297" t="s">
        <v>10</v>
      </c>
    </row>
    <row r="53" spans="1:41">
      <c r="A53" s="161"/>
      <c r="B53" s="161"/>
      <c r="C53" s="11" t="s">
        <v>341</v>
      </c>
      <c r="D53" s="11">
        <v>50</v>
      </c>
      <c r="E53" s="11"/>
      <c r="F53" s="23">
        <v>2.85</v>
      </c>
      <c r="G53" s="299">
        <v>25</v>
      </c>
      <c r="H53" s="296">
        <f t="shared" si="0"/>
        <v>26</v>
      </c>
      <c r="I53" s="285">
        <f t="shared" si="1"/>
        <v>27</v>
      </c>
      <c r="J53" s="286">
        <f t="shared" si="2"/>
        <v>28</v>
      </c>
      <c r="K53" s="298">
        <v>3.7</v>
      </c>
      <c r="AF53" s="297" t="s">
        <v>10</v>
      </c>
    </row>
    <row r="54" spans="1:41">
      <c r="A54" s="161" t="s">
        <v>175</v>
      </c>
      <c r="B54" s="161"/>
      <c r="C54" s="11"/>
      <c r="D54" s="11"/>
      <c r="E54" s="11"/>
      <c r="F54" s="23">
        <v>2.85</v>
      </c>
      <c r="G54" s="299">
        <v>25</v>
      </c>
      <c r="H54" s="296">
        <f t="shared" si="0"/>
        <v>26</v>
      </c>
      <c r="I54" s="285">
        <f t="shared" si="1"/>
        <v>27</v>
      </c>
      <c r="J54" s="286">
        <f t="shared" si="2"/>
        <v>28</v>
      </c>
      <c r="K54" s="298">
        <v>3.98</v>
      </c>
      <c r="AF54" s="297" t="s">
        <v>10</v>
      </c>
      <c r="AO54" s="189" t="s">
        <v>14</v>
      </c>
    </row>
    <row r="55" spans="1:41" s="7" customFormat="1">
      <c r="A55" s="10"/>
      <c r="B55" s="10"/>
      <c r="C55" s="11"/>
      <c r="D55" s="11"/>
      <c r="E55" s="11" t="s">
        <v>342</v>
      </c>
      <c r="F55" s="23">
        <v>3.15</v>
      </c>
      <c r="G55" s="299">
        <v>16</v>
      </c>
      <c r="H55" s="296">
        <f t="shared" si="0"/>
        <v>17</v>
      </c>
      <c r="I55" s="285">
        <f t="shared" si="1"/>
        <v>18</v>
      </c>
      <c r="J55" s="286">
        <f t="shared" si="2"/>
        <v>19</v>
      </c>
      <c r="K55" s="298">
        <v>1.26</v>
      </c>
      <c r="Q55" s="301" t="s">
        <v>246</v>
      </c>
      <c r="AF55" s="297" t="s">
        <v>10</v>
      </c>
    </row>
    <row r="56" spans="1:41">
      <c r="A56" s="161" t="s">
        <v>283</v>
      </c>
      <c r="B56" s="161"/>
      <c r="C56" s="11"/>
      <c r="D56" s="11"/>
      <c r="E56" s="11"/>
      <c r="F56" s="23">
        <v>3.15</v>
      </c>
      <c r="G56" s="299">
        <v>16</v>
      </c>
      <c r="H56" s="296">
        <f t="shared" si="0"/>
        <v>17</v>
      </c>
      <c r="I56" s="285">
        <f t="shared" si="1"/>
        <v>18</v>
      </c>
      <c r="J56" s="286">
        <f t="shared" si="2"/>
        <v>19</v>
      </c>
      <c r="K56" s="298">
        <v>1.27</v>
      </c>
      <c r="M56" s="301" t="s">
        <v>10</v>
      </c>
      <c r="Q56" s="301" t="s">
        <v>246</v>
      </c>
      <c r="AF56" s="297" t="s">
        <v>10</v>
      </c>
    </row>
    <row r="57" spans="1:41">
      <c r="A57" s="161" t="s">
        <v>411</v>
      </c>
      <c r="B57" s="161"/>
      <c r="C57" s="11"/>
      <c r="D57" s="11"/>
      <c r="E57" s="11"/>
      <c r="F57" s="23">
        <v>3.15</v>
      </c>
      <c r="G57" s="302">
        <v>15</v>
      </c>
      <c r="H57" s="296">
        <f t="shared" si="0"/>
        <v>16</v>
      </c>
      <c r="I57" s="285">
        <f t="shared" si="1"/>
        <v>17</v>
      </c>
      <c r="J57" s="286">
        <f t="shared" si="2"/>
        <v>18</v>
      </c>
      <c r="K57" s="298">
        <v>1.65</v>
      </c>
      <c r="Q57" s="301" t="s">
        <v>246</v>
      </c>
      <c r="AF57" s="297" t="s">
        <v>10</v>
      </c>
    </row>
    <row r="58" spans="1:41">
      <c r="A58" s="161"/>
      <c r="B58" s="161"/>
      <c r="C58" s="11"/>
      <c r="D58" s="11"/>
      <c r="E58" s="11" t="s">
        <v>285</v>
      </c>
      <c r="F58" s="23">
        <v>3.15</v>
      </c>
      <c r="G58" s="302">
        <v>15</v>
      </c>
      <c r="H58" s="296">
        <f t="shared" si="0"/>
        <v>16</v>
      </c>
      <c r="I58" s="285">
        <f t="shared" si="1"/>
        <v>17</v>
      </c>
      <c r="J58" s="286">
        <f t="shared" si="2"/>
        <v>18</v>
      </c>
      <c r="K58" s="298">
        <v>1.99</v>
      </c>
      <c r="Q58" s="301" t="s">
        <v>246</v>
      </c>
      <c r="AF58" s="297" t="s">
        <v>10</v>
      </c>
    </row>
    <row r="59" spans="1:41">
      <c r="A59" s="161" t="s">
        <v>412</v>
      </c>
      <c r="B59" s="161"/>
      <c r="C59" s="11"/>
      <c r="D59" s="11"/>
      <c r="E59" s="11"/>
      <c r="F59" s="23">
        <v>3.15</v>
      </c>
      <c r="G59" s="302">
        <v>15</v>
      </c>
      <c r="H59" s="296">
        <f t="shared" si="0"/>
        <v>16</v>
      </c>
      <c r="I59" s="285">
        <f t="shared" si="1"/>
        <v>17</v>
      </c>
      <c r="J59" s="286">
        <f t="shared" si="2"/>
        <v>18</v>
      </c>
      <c r="K59" s="298">
        <v>2.12</v>
      </c>
      <c r="P59" s="301" t="s">
        <v>10</v>
      </c>
      <c r="Q59" s="301" t="s">
        <v>246</v>
      </c>
      <c r="AF59" s="297" t="s">
        <v>10</v>
      </c>
      <c r="AK59" s="189" t="s">
        <v>14</v>
      </c>
    </row>
    <row r="60" spans="1:41">
      <c r="A60" s="161"/>
      <c r="B60" s="161"/>
      <c r="C60" s="11" t="s">
        <v>287</v>
      </c>
      <c r="D60" s="11"/>
      <c r="E60" s="11"/>
      <c r="F60" s="23">
        <v>3.15</v>
      </c>
      <c r="G60" s="299">
        <v>16</v>
      </c>
      <c r="H60" s="296">
        <f t="shared" si="0"/>
        <v>17</v>
      </c>
      <c r="I60" s="285">
        <f t="shared" si="1"/>
        <v>18</v>
      </c>
      <c r="J60" s="286">
        <f t="shared" si="2"/>
        <v>19</v>
      </c>
      <c r="K60" s="298">
        <v>2.21</v>
      </c>
      <c r="AF60" s="297" t="s">
        <v>10</v>
      </c>
    </row>
    <row r="61" spans="1:41">
      <c r="A61" s="161" t="s">
        <v>413</v>
      </c>
      <c r="B61" s="161"/>
      <c r="C61" s="11"/>
      <c r="D61" s="11"/>
      <c r="E61" s="11"/>
      <c r="F61" s="23">
        <v>3.15</v>
      </c>
      <c r="G61" s="299">
        <v>16</v>
      </c>
      <c r="H61" s="296">
        <f t="shared" si="0"/>
        <v>17</v>
      </c>
      <c r="I61" s="285">
        <f t="shared" si="1"/>
        <v>18</v>
      </c>
      <c r="J61" s="286">
        <f t="shared" si="2"/>
        <v>19</v>
      </c>
      <c r="K61" s="298">
        <v>2.42</v>
      </c>
      <c r="AF61" s="297" t="s">
        <v>10</v>
      </c>
    </row>
    <row r="62" spans="1:41">
      <c r="A62" s="161" t="s">
        <v>414</v>
      </c>
      <c r="B62" s="161"/>
      <c r="C62" s="11"/>
      <c r="D62" s="11"/>
      <c r="E62" s="11"/>
      <c r="F62" s="23">
        <v>3.15</v>
      </c>
      <c r="G62" s="299">
        <v>16</v>
      </c>
      <c r="H62" s="296">
        <f t="shared" si="0"/>
        <v>17</v>
      </c>
      <c r="I62" s="285">
        <f t="shared" si="1"/>
        <v>18</v>
      </c>
      <c r="J62" s="286">
        <f t="shared" si="2"/>
        <v>19</v>
      </c>
      <c r="K62" s="298">
        <v>2.62</v>
      </c>
      <c r="V62" s="212" t="s">
        <v>10</v>
      </c>
      <c r="AF62" s="297" t="s">
        <v>10</v>
      </c>
    </row>
    <row r="63" spans="1:41">
      <c r="A63" s="161"/>
      <c r="B63" s="161"/>
      <c r="C63" s="11" t="s">
        <v>102</v>
      </c>
      <c r="D63" s="11"/>
      <c r="E63" s="11"/>
      <c r="F63" s="23">
        <v>3.15</v>
      </c>
      <c r="G63" s="299">
        <v>17</v>
      </c>
      <c r="H63" s="296">
        <f t="shared" si="0"/>
        <v>18</v>
      </c>
      <c r="I63" s="285">
        <f t="shared" si="1"/>
        <v>19</v>
      </c>
      <c r="J63" s="286">
        <f t="shared" si="2"/>
        <v>20</v>
      </c>
      <c r="K63" s="298">
        <v>2.75</v>
      </c>
      <c r="AF63" s="297" t="s">
        <v>10</v>
      </c>
    </row>
    <row r="64" spans="1:41">
      <c r="A64" s="161" t="s">
        <v>415</v>
      </c>
      <c r="B64" s="161"/>
      <c r="C64" s="11"/>
      <c r="D64" s="11"/>
      <c r="E64" s="11"/>
      <c r="F64" s="23">
        <v>3.15</v>
      </c>
      <c r="G64" s="299">
        <v>17</v>
      </c>
      <c r="H64" s="296">
        <f t="shared" si="0"/>
        <v>18</v>
      </c>
      <c r="I64" s="285">
        <f t="shared" si="1"/>
        <v>19</v>
      </c>
      <c r="J64" s="286">
        <f t="shared" si="2"/>
        <v>20</v>
      </c>
      <c r="K64" s="298">
        <v>3.19</v>
      </c>
      <c r="AF64" s="297" t="s">
        <v>10</v>
      </c>
    </row>
    <row r="65" spans="1:47">
      <c r="A65" s="161"/>
      <c r="B65" s="161"/>
      <c r="C65" s="11" t="s">
        <v>343</v>
      </c>
      <c r="D65" s="11"/>
      <c r="E65" s="11"/>
      <c r="F65" s="23">
        <v>3.15</v>
      </c>
      <c r="G65" s="299">
        <v>18</v>
      </c>
      <c r="H65" s="296">
        <f t="shared" si="0"/>
        <v>19</v>
      </c>
      <c r="I65" s="285">
        <f t="shared" si="1"/>
        <v>20</v>
      </c>
      <c r="J65" s="286">
        <f t="shared" si="2"/>
        <v>21</v>
      </c>
      <c r="K65" s="298">
        <v>3.53</v>
      </c>
      <c r="AF65" s="297" t="s">
        <v>10</v>
      </c>
    </row>
    <row r="66" spans="1:47">
      <c r="A66" s="161" t="s">
        <v>416</v>
      </c>
      <c r="B66" s="161">
        <v>50</v>
      </c>
      <c r="C66" s="11"/>
      <c r="D66" s="11"/>
      <c r="E66" s="11"/>
      <c r="F66" s="23">
        <v>3.15</v>
      </c>
      <c r="G66" s="299">
        <v>21</v>
      </c>
      <c r="H66" s="296">
        <f t="shared" si="0"/>
        <v>22</v>
      </c>
      <c r="I66" s="285">
        <f t="shared" si="1"/>
        <v>23</v>
      </c>
      <c r="J66" s="286">
        <f t="shared" si="2"/>
        <v>24</v>
      </c>
      <c r="K66" s="298">
        <v>4.07</v>
      </c>
      <c r="U66" s="212" t="s">
        <v>9</v>
      </c>
      <c r="Y66" s="297" t="s">
        <v>9</v>
      </c>
      <c r="AE66" s="297" t="s">
        <v>10</v>
      </c>
      <c r="AF66" s="297" t="s">
        <v>10</v>
      </c>
    </row>
    <row r="67" spans="1:47">
      <c r="A67" s="161"/>
      <c r="B67" s="161"/>
      <c r="C67" s="11" t="s">
        <v>190</v>
      </c>
      <c r="D67" s="11">
        <v>50</v>
      </c>
      <c r="E67" s="11"/>
      <c r="F67" s="23">
        <v>3.15</v>
      </c>
      <c r="G67" s="299">
        <v>21</v>
      </c>
      <c r="H67" s="296">
        <f t="shared" si="0"/>
        <v>22</v>
      </c>
      <c r="I67" s="285">
        <f t="shared" si="1"/>
        <v>23</v>
      </c>
      <c r="J67" s="286">
        <f t="shared" si="2"/>
        <v>24</v>
      </c>
      <c r="K67" s="298">
        <v>4.22</v>
      </c>
      <c r="Y67" s="297" t="s">
        <v>9</v>
      </c>
      <c r="AE67" s="297" t="s">
        <v>10</v>
      </c>
      <c r="AF67" s="297" t="s">
        <v>10</v>
      </c>
    </row>
    <row r="68" spans="1:47">
      <c r="A68" s="161" t="s">
        <v>417</v>
      </c>
      <c r="B68" s="161">
        <v>50</v>
      </c>
      <c r="C68" s="11"/>
      <c r="D68" s="11"/>
      <c r="E68" s="11"/>
      <c r="F68" s="23">
        <v>3.15</v>
      </c>
      <c r="G68" s="299">
        <v>22</v>
      </c>
      <c r="H68" s="296">
        <f t="shared" si="0"/>
        <v>23</v>
      </c>
      <c r="I68" s="285">
        <f t="shared" si="1"/>
        <v>24</v>
      </c>
      <c r="J68" s="286">
        <f t="shared" si="2"/>
        <v>25</v>
      </c>
      <c r="K68" s="298">
        <v>4.3899999999999997</v>
      </c>
      <c r="Y68" s="297" t="s">
        <v>9</v>
      </c>
      <c r="AE68" s="297" t="s">
        <v>10</v>
      </c>
      <c r="AF68" s="297" t="s">
        <v>10</v>
      </c>
    </row>
    <row r="69" spans="1:47">
      <c r="A69" s="161"/>
      <c r="B69" s="161"/>
      <c r="C69" s="11" t="s">
        <v>326</v>
      </c>
      <c r="D69" s="11">
        <v>50</v>
      </c>
      <c r="E69" s="11"/>
      <c r="F69" s="23">
        <v>3.15</v>
      </c>
      <c r="G69" s="299">
        <v>22</v>
      </c>
      <c r="H69" s="296">
        <f t="shared" si="0"/>
        <v>23</v>
      </c>
      <c r="I69" s="285">
        <f t="shared" si="1"/>
        <v>24</v>
      </c>
      <c r="J69" s="286">
        <f t="shared" si="2"/>
        <v>25</v>
      </c>
      <c r="K69" s="298">
        <v>4.5599999999999996</v>
      </c>
      <c r="U69" s="212"/>
      <c r="Y69" s="297" t="s">
        <v>9</v>
      </c>
      <c r="AE69" s="297" t="s">
        <v>10</v>
      </c>
      <c r="AF69" s="297" t="s">
        <v>10</v>
      </c>
    </row>
    <row r="70" spans="1:47">
      <c r="A70" s="161"/>
      <c r="B70" s="161"/>
      <c r="C70" s="11" t="s">
        <v>192</v>
      </c>
      <c r="D70" s="11">
        <v>50</v>
      </c>
      <c r="E70" s="11"/>
      <c r="F70" s="23">
        <v>3.15</v>
      </c>
      <c r="G70" s="299">
        <v>23</v>
      </c>
      <c r="H70" s="296">
        <f t="shared" si="0"/>
        <v>24</v>
      </c>
      <c r="I70" s="285">
        <f t="shared" si="1"/>
        <v>25</v>
      </c>
      <c r="J70" s="286">
        <f t="shared" si="2"/>
        <v>26</v>
      </c>
      <c r="K70" s="298">
        <v>4.8</v>
      </c>
      <c r="U70" s="212" t="s">
        <v>9</v>
      </c>
      <c r="Y70" s="297" t="s">
        <v>9</v>
      </c>
      <c r="AC70" s="212" t="s">
        <v>9</v>
      </c>
      <c r="AE70" s="297" t="s">
        <v>10</v>
      </c>
      <c r="AF70" s="297" t="s">
        <v>10</v>
      </c>
      <c r="AO70" s="189" t="s">
        <v>14</v>
      </c>
    </row>
    <row r="71" spans="1:47">
      <c r="A71" s="161" t="s">
        <v>418</v>
      </c>
      <c r="B71" s="161">
        <v>50</v>
      </c>
      <c r="C71" s="11"/>
      <c r="D71" s="11"/>
      <c r="E71" s="11"/>
      <c r="F71" s="23">
        <v>3.15</v>
      </c>
      <c r="G71" s="299">
        <v>23</v>
      </c>
      <c r="H71" s="296">
        <f t="shared" si="0"/>
        <v>24</v>
      </c>
      <c r="I71" s="285">
        <f t="shared" si="1"/>
        <v>25</v>
      </c>
      <c r="J71" s="286">
        <f t="shared" si="2"/>
        <v>26</v>
      </c>
      <c r="K71" s="298">
        <v>4.8099999999999996</v>
      </c>
      <c r="U71" s="212" t="s">
        <v>9</v>
      </c>
      <c r="Y71" s="297" t="s">
        <v>9</v>
      </c>
      <c r="AC71" s="212" t="s">
        <v>9</v>
      </c>
      <c r="AE71" s="297" t="s">
        <v>10</v>
      </c>
      <c r="AF71" s="297" t="s">
        <v>10</v>
      </c>
      <c r="AO71" s="189" t="s">
        <v>14</v>
      </c>
    </row>
    <row r="72" spans="1:47">
      <c r="A72" s="161"/>
      <c r="B72" s="161"/>
      <c r="C72" s="11" t="s">
        <v>327</v>
      </c>
      <c r="D72" s="11">
        <v>62</v>
      </c>
      <c r="E72" s="11"/>
      <c r="F72" s="23">
        <v>3.15</v>
      </c>
      <c r="G72" s="299">
        <v>28</v>
      </c>
      <c r="H72" s="296">
        <f t="shared" si="0"/>
        <v>29</v>
      </c>
      <c r="I72" s="285">
        <f t="shared" si="1"/>
        <v>30</v>
      </c>
      <c r="J72" s="286">
        <f t="shared" si="2"/>
        <v>31</v>
      </c>
      <c r="K72" s="298">
        <v>5.19</v>
      </c>
      <c r="T72" s="189" t="s">
        <v>11</v>
      </c>
      <c r="U72" s="212"/>
      <c r="AE72" s="297" t="s">
        <v>10</v>
      </c>
      <c r="AF72" s="212" t="s">
        <v>14</v>
      </c>
      <c r="AU72" s="7" t="s">
        <v>14</v>
      </c>
    </row>
    <row r="73" spans="1:47">
      <c r="A73" s="161"/>
      <c r="B73" s="161"/>
      <c r="C73" s="11" t="s">
        <v>344</v>
      </c>
      <c r="D73" s="11">
        <v>62</v>
      </c>
      <c r="E73" s="11"/>
      <c r="F73" s="23">
        <v>3.15</v>
      </c>
      <c r="G73" s="299">
        <v>45</v>
      </c>
      <c r="H73" s="296">
        <f t="shared" si="0"/>
        <v>46</v>
      </c>
      <c r="I73" s="285">
        <f t="shared" si="1"/>
        <v>47</v>
      </c>
      <c r="J73" s="286">
        <f t="shared" si="2"/>
        <v>48</v>
      </c>
      <c r="K73" s="298">
        <v>5.52</v>
      </c>
      <c r="AE73" s="297" t="s">
        <v>10</v>
      </c>
      <c r="AF73" s="212" t="s">
        <v>14</v>
      </c>
    </row>
    <row r="74" spans="1:47">
      <c r="A74" s="161"/>
      <c r="B74" s="161"/>
      <c r="C74" s="11" t="s">
        <v>345</v>
      </c>
      <c r="D74" s="11">
        <v>62</v>
      </c>
      <c r="E74" s="11"/>
      <c r="F74" s="23">
        <v>3.15</v>
      </c>
      <c r="G74" s="299">
        <v>48</v>
      </c>
      <c r="H74" s="296">
        <f t="shared" si="0"/>
        <v>49</v>
      </c>
      <c r="I74" s="285">
        <f t="shared" si="1"/>
        <v>50</v>
      </c>
      <c r="J74" s="286">
        <f t="shared" si="2"/>
        <v>51</v>
      </c>
      <c r="K74" s="298">
        <v>5.8</v>
      </c>
      <c r="AE74" s="297" t="s">
        <v>10</v>
      </c>
      <c r="AF74" s="297" t="s">
        <v>10</v>
      </c>
    </row>
    <row r="75" spans="1:47">
      <c r="A75" s="11" t="s">
        <v>298</v>
      </c>
      <c r="B75" s="11">
        <v>62</v>
      </c>
      <c r="C75" s="11"/>
      <c r="D75" s="11"/>
      <c r="E75" s="11"/>
      <c r="F75" s="23">
        <v>3.15</v>
      </c>
      <c r="G75" s="299">
        <v>55</v>
      </c>
      <c r="H75" s="296">
        <f t="shared" si="0"/>
        <v>56</v>
      </c>
      <c r="I75" s="285">
        <f t="shared" si="1"/>
        <v>57</v>
      </c>
      <c r="J75" s="286">
        <f t="shared" si="2"/>
        <v>58</v>
      </c>
      <c r="K75" s="298">
        <v>6.3</v>
      </c>
      <c r="AD75" s="303" t="s">
        <v>11</v>
      </c>
    </row>
    <row r="76" spans="1:47">
      <c r="A76" s="161" t="s">
        <v>419</v>
      </c>
      <c r="B76" s="161">
        <v>50</v>
      </c>
      <c r="C76" s="11"/>
      <c r="D76" s="11"/>
      <c r="E76" s="11"/>
      <c r="F76" s="23">
        <v>3.4</v>
      </c>
      <c r="G76" s="299">
        <v>23</v>
      </c>
      <c r="H76" s="296">
        <f t="shared" si="0"/>
        <v>24</v>
      </c>
      <c r="I76" s="285">
        <f t="shared" si="1"/>
        <v>25</v>
      </c>
      <c r="J76" s="286">
        <f t="shared" si="2"/>
        <v>26</v>
      </c>
      <c r="K76" s="298">
        <v>4.8</v>
      </c>
      <c r="O76" s="189" t="s">
        <v>11</v>
      </c>
    </row>
    <row r="77" spans="1:47">
      <c r="A77" s="161" t="s">
        <v>346</v>
      </c>
      <c r="B77" s="161">
        <v>50</v>
      </c>
      <c r="C77" s="11"/>
      <c r="D77" s="11"/>
      <c r="E77" s="11"/>
      <c r="F77" s="23">
        <v>3.4</v>
      </c>
      <c r="G77" s="299">
        <v>27</v>
      </c>
      <c r="H77" s="296">
        <f t="shared" ref="H77:H99" si="3">G77+1</f>
        <v>28</v>
      </c>
      <c r="I77" s="285">
        <f t="shared" ref="I77:I99" si="4">G77+2</f>
        <v>29</v>
      </c>
      <c r="J77" s="286">
        <f t="shared" ref="J77:J99" si="5">I77+1</f>
        <v>30</v>
      </c>
      <c r="K77" s="298">
        <v>5.62</v>
      </c>
      <c r="O77" s="189" t="s">
        <v>11</v>
      </c>
    </row>
    <row r="78" spans="1:47">
      <c r="A78" s="161"/>
      <c r="B78" s="161"/>
      <c r="C78" s="11" t="s">
        <v>347</v>
      </c>
      <c r="D78" s="11"/>
      <c r="E78" s="11"/>
      <c r="F78" s="23">
        <v>3.7</v>
      </c>
      <c r="G78" s="299">
        <v>16</v>
      </c>
      <c r="H78" s="296">
        <f t="shared" si="3"/>
        <v>17</v>
      </c>
      <c r="I78" s="285">
        <f t="shared" si="4"/>
        <v>18</v>
      </c>
      <c r="J78" s="286">
        <f t="shared" si="5"/>
        <v>19</v>
      </c>
      <c r="K78" s="298">
        <v>3.3</v>
      </c>
    </row>
    <row r="79" spans="1:47">
      <c r="A79" s="161"/>
      <c r="B79" s="161"/>
      <c r="C79" s="11" t="s">
        <v>348</v>
      </c>
      <c r="D79" s="11"/>
      <c r="E79" s="11"/>
      <c r="F79" s="23">
        <v>3.7</v>
      </c>
      <c r="G79" s="299">
        <v>17</v>
      </c>
      <c r="H79" s="296">
        <f t="shared" si="3"/>
        <v>18</v>
      </c>
      <c r="I79" s="285">
        <f t="shared" si="4"/>
        <v>19</v>
      </c>
      <c r="J79" s="286">
        <f t="shared" si="5"/>
        <v>20</v>
      </c>
      <c r="K79" s="298">
        <v>3.35</v>
      </c>
      <c r="AF79" s="297" t="s">
        <v>10</v>
      </c>
    </row>
    <row r="80" spans="1:47">
      <c r="A80" s="161" t="s">
        <v>420</v>
      </c>
      <c r="B80" s="161"/>
      <c r="C80" s="11"/>
      <c r="D80" s="11"/>
      <c r="E80" s="11"/>
      <c r="F80" s="23">
        <v>3.7</v>
      </c>
      <c r="G80" s="304">
        <v>17</v>
      </c>
      <c r="H80" s="296">
        <f t="shared" si="3"/>
        <v>18</v>
      </c>
      <c r="I80" s="285">
        <f t="shared" si="4"/>
        <v>19</v>
      </c>
      <c r="J80" s="286">
        <f t="shared" si="5"/>
        <v>20</v>
      </c>
      <c r="K80" s="298">
        <v>3.5</v>
      </c>
      <c r="AF80" s="297" t="s">
        <v>10</v>
      </c>
      <c r="AI80" s="297" t="s">
        <v>10</v>
      </c>
    </row>
    <row r="81" spans="1:44">
      <c r="A81" s="161" t="s">
        <v>349</v>
      </c>
      <c r="B81" s="161"/>
      <c r="C81" s="11"/>
      <c r="D81" s="11"/>
      <c r="E81" s="11"/>
      <c r="F81" s="23">
        <v>3.7</v>
      </c>
      <c r="G81" s="304">
        <v>18</v>
      </c>
      <c r="H81" s="296">
        <f t="shared" si="3"/>
        <v>19</v>
      </c>
      <c r="I81" s="285">
        <f t="shared" si="4"/>
        <v>20</v>
      </c>
      <c r="J81" s="286">
        <f t="shared" si="5"/>
        <v>21</v>
      </c>
      <c r="K81" s="298">
        <v>3.84</v>
      </c>
      <c r="AA81" s="189" t="s">
        <v>11</v>
      </c>
    </row>
    <row r="82" spans="1:44">
      <c r="A82" s="161" t="s">
        <v>350</v>
      </c>
      <c r="B82" s="161"/>
      <c r="C82" s="11" t="s">
        <v>351</v>
      </c>
      <c r="D82" s="11"/>
      <c r="E82" s="11"/>
      <c r="F82" s="23">
        <v>3.7</v>
      </c>
      <c r="G82" s="304">
        <v>20</v>
      </c>
      <c r="H82" s="296">
        <f t="shared" si="3"/>
        <v>21</v>
      </c>
      <c r="I82" s="285">
        <f t="shared" si="4"/>
        <v>22</v>
      </c>
      <c r="J82" s="286">
        <f t="shared" si="5"/>
        <v>23</v>
      </c>
      <c r="K82" s="298">
        <v>4.28</v>
      </c>
    </row>
    <row r="83" spans="1:44">
      <c r="A83" s="161" t="s">
        <v>352</v>
      </c>
      <c r="B83" s="161">
        <v>50</v>
      </c>
      <c r="C83" s="11"/>
      <c r="D83" s="11"/>
      <c r="E83" s="11"/>
      <c r="F83" s="23">
        <v>3.7</v>
      </c>
      <c r="G83" s="304">
        <v>27</v>
      </c>
      <c r="H83" s="296">
        <f t="shared" si="3"/>
        <v>28</v>
      </c>
      <c r="I83" s="285">
        <f t="shared" si="4"/>
        <v>29</v>
      </c>
      <c r="J83" s="286">
        <f t="shared" si="5"/>
        <v>30</v>
      </c>
      <c r="K83" s="298">
        <v>6.4</v>
      </c>
      <c r="AF83" s="212" t="s">
        <v>14</v>
      </c>
      <c r="AR83" s="189" t="s">
        <v>14</v>
      </c>
    </row>
    <row r="84" spans="1:44">
      <c r="A84" s="161"/>
      <c r="B84" s="161"/>
      <c r="C84" s="11" t="s">
        <v>112</v>
      </c>
      <c r="D84" s="11"/>
      <c r="E84" s="11"/>
      <c r="F84" s="23">
        <v>3.7</v>
      </c>
      <c r="G84" s="304">
        <v>42</v>
      </c>
      <c r="H84" s="296">
        <f t="shared" si="3"/>
        <v>43</v>
      </c>
      <c r="I84" s="285">
        <f t="shared" si="4"/>
        <v>44</v>
      </c>
      <c r="J84" s="286">
        <f t="shared" si="5"/>
        <v>45</v>
      </c>
      <c r="K84" s="298">
        <v>6.65</v>
      </c>
      <c r="AF84" s="297" t="s">
        <v>10</v>
      </c>
    </row>
    <row r="85" spans="1:44">
      <c r="A85" s="161" t="s">
        <v>353</v>
      </c>
      <c r="B85" s="161">
        <v>62</v>
      </c>
      <c r="C85" s="11"/>
      <c r="D85" s="11"/>
      <c r="E85" s="11"/>
      <c r="F85" s="23">
        <v>3.7</v>
      </c>
      <c r="G85" s="299">
        <v>48</v>
      </c>
      <c r="H85" s="296">
        <f t="shared" si="3"/>
        <v>49</v>
      </c>
      <c r="I85" s="285">
        <f t="shared" si="4"/>
        <v>50</v>
      </c>
      <c r="J85" s="286">
        <f t="shared" si="5"/>
        <v>51</v>
      </c>
      <c r="K85" s="298">
        <v>7.6</v>
      </c>
      <c r="AE85" s="297" t="s">
        <v>10</v>
      </c>
    </row>
    <row r="86" spans="1:44">
      <c r="A86" s="161"/>
      <c r="B86" s="161"/>
      <c r="C86" s="11" t="s">
        <v>113</v>
      </c>
      <c r="D86" s="11">
        <v>62</v>
      </c>
      <c r="E86" s="11"/>
      <c r="F86" s="23">
        <v>3.7</v>
      </c>
      <c r="G86" s="299">
        <v>48</v>
      </c>
      <c r="H86" s="296">
        <f t="shared" si="3"/>
        <v>49</v>
      </c>
      <c r="I86" s="285">
        <f t="shared" si="4"/>
        <v>50</v>
      </c>
      <c r="J86" s="286">
        <f t="shared" si="5"/>
        <v>51</v>
      </c>
      <c r="K86" s="298">
        <v>7.67</v>
      </c>
      <c r="AE86" s="297" t="s">
        <v>10</v>
      </c>
    </row>
    <row r="87" spans="1:44">
      <c r="A87" s="161" t="s">
        <v>354</v>
      </c>
      <c r="B87" s="161">
        <v>62</v>
      </c>
      <c r="C87" s="11"/>
      <c r="D87" s="11"/>
      <c r="E87" s="11"/>
      <c r="F87" s="23">
        <v>3.7</v>
      </c>
      <c r="G87" s="299">
        <v>52</v>
      </c>
      <c r="H87" s="296">
        <f t="shared" si="3"/>
        <v>53</v>
      </c>
      <c r="I87" s="285">
        <f t="shared" si="4"/>
        <v>54</v>
      </c>
      <c r="J87" s="286">
        <f t="shared" si="5"/>
        <v>55</v>
      </c>
      <c r="K87" s="298">
        <v>8.1</v>
      </c>
      <c r="L87" s="189" t="s">
        <v>11</v>
      </c>
      <c r="S87" s="212" t="s">
        <v>10</v>
      </c>
      <c r="AE87" s="297" t="s">
        <v>10</v>
      </c>
      <c r="AF87" s="212" t="s">
        <v>14</v>
      </c>
    </row>
    <row r="88" spans="1:44">
      <c r="A88" s="161"/>
      <c r="B88" s="161"/>
      <c r="C88" s="11" t="s">
        <v>355</v>
      </c>
      <c r="D88" s="11">
        <v>62</v>
      </c>
      <c r="E88" s="11"/>
      <c r="F88" s="23">
        <v>3.7</v>
      </c>
      <c r="G88" s="299">
        <v>52</v>
      </c>
      <c r="H88" s="296">
        <f t="shared" si="3"/>
        <v>53</v>
      </c>
      <c r="I88" s="285">
        <f t="shared" si="4"/>
        <v>54</v>
      </c>
      <c r="J88" s="286">
        <f t="shared" si="5"/>
        <v>55</v>
      </c>
      <c r="K88" s="298">
        <v>8.1</v>
      </c>
      <c r="Y88" s="297" t="s">
        <v>9</v>
      </c>
      <c r="AE88" s="297" t="s">
        <v>10</v>
      </c>
      <c r="AF88" s="212" t="s">
        <v>14</v>
      </c>
    </row>
    <row r="89" spans="1:44">
      <c r="A89" s="161"/>
      <c r="B89" s="161"/>
      <c r="C89" s="11" t="s">
        <v>104</v>
      </c>
      <c r="D89" s="11">
        <v>62</v>
      </c>
      <c r="E89" s="11"/>
      <c r="F89" s="23">
        <v>3.7</v>
      </c>
      <c r="G89" s="299">
        <v>55</v>
      </c>
      <c r="H89" s="296">
        <f t="shared" si="3"/>
        <v>56</v>
      </c>
      <c r="I89" s="285">
        <f t="shared" si="4"/>
        <v>57</v>
      </c>
      <c r="J89" s="286">
        <f t="shared" si="5"/>
        <v>58</v>
      </c>
      <c r="K89" s="298">
        <v>8.7100000000000009</v>
      </c>
      <c r="Y89" s="297" t="s">
        <v>9</v>
      </c>
      <c r="AE89" s="297" t="s">
        <v>10</v>
      </c>
      <c r="AF89" s="212"/>
    </row>
    <row r="90" spans="1:44">
      <c r="A90" s="161" t="s">
        <v>356</v>
      </c>
      <c r="B90" s="161">
        <v>62</v>
      </c>
      <c r="C90" s="11"/>
      <c r="D90" s="11"/>
      <c r="E90" s="11"/>
      <c r="F90" s="23">
        <v>3.7</v>
      </c>
      <c r="G90" s="299">
        <v>55</v>
      </c>
      <c r="H90" s="296">
        <f t="shared" si="3"/>
        <v>56</v>
      </c>
      <c r="I90" s="285">
        <f t="shared" si="4"/>
        <v>57</v>
      </c>
      <c r="J90" s="286">
        <f t="shared" si="5"/>
        <v>58</v>
      </c>
      <c r="K90" s="298">
        <v>8.75</v>
      </c>
      <c r="Y90" s="297" t="s">
        <v>9</v>
      </c>
      <c r="AE90" s="297" t="s">
        <v>10</v>
      </c>
    </row>
    <row r="91" spans="1:44">
      <c r="A91" s="161"/>
      <c r="B91" s="161"/>
      <c r="C91" s="11" t="s">
        <v>115</v>
      </c>
      <c r="D91" s="11">
        <v>62</v>
      </c>
      <c r="E91" s="11"/>
      <c r="F91" s="23">
        <v>3.7</v>
      </c>
      <c r="G91" s="299">
        <v>85</v>
      </c>
      <c r="H91" s="296">
        <f t="shared" si="3"/>
        <v>86</v>
      </c>
      <c r="I91" s="285">
        <f t="shared" si="4"/>
        <v>87</v>
      </c>
      <c r="J91" s="286">
        <f t="shared" si="5"/>
        <v>88</v>
      </c>
      <c r="K91" s="298">
        <v>9.5</v>
      </c>
      <c r="AE91" s="297" t="s">
        <v>10</v>
      </c>
      <c r="AF91" s="212" t="s">
        <v>14</v>
      </c>
      <c r="AJ91" s="189" t="s">
        <v>14</v>
      </c>
    </row>
    <row r="92" spans="1:44">
      <c r="A92" s="161" t="s">
        <v>357</v>
      </c>
      <c r="B92" s="161">
        <v>62</v>
      </c>
      <c r="C92" s="11"/>
      <c r="D92" s="11"/>
      <c r="E92" s="11"/>
      <c r="F92" s="23">
        <v>3.7</v>
      </c>
      <c r="G92" s="299">
        <v>85</v>
      </c>
      <c r="H92" s="296">
        <f t="shared" si="3"/>
        <v>86</v>
      </c>
      <c r="I92" s="285">
        <f t="shared" si="4"/>
        <v>87</v>
      </c>
      <c r="J92" s="286">
        <f t="shared" si="5"/>
        <v>88</v>
      </c>
      <c r="K92" s="298">
        <v>9.8000000000000007</v>
      </c>
      <c r="L92" s="189" t="s">
        <v>11</v>
      </c>
      <c r="AE92" s="297" t="s">
        <v>10</v>
      </c>
      <c r="AF92" s="212" t="s">
        <v>14</v>
      </c>
      <c r="AJ92" s="189" t="s">
        <v>14</v>
      </c>
    </row>
    <row r="93" spans="1:44">
      <c r="A93" s="161"/>
      <c r="B93" s="161"/>
      <c r="C93" s="11" t="s">
        <v>305</v>
      </c>
      <c r="D93" s="11">
        <v>62</v>
      </c>
      <c r="E93" s="11"/>
      <c r="F93" s="23">
        <v>3.7</v>
      </c>
      <c r="G93" s="299">
        <v>95</v>
      </c>
      <c r="H93" s="296">
        <f t="shared" si="3"/>
        <v>96</v>
      </c>
      <c r="I93" s="285">
        <f t="shared" si="4"/>
        <v>97</v>
      </c>
      <c r="J93" s="286">
        <f t="shared" si="5"/>
        <v>98</v>
      </c>
      <c r="K93" s="298">
        <v>10</v>
      </c>
      <c r="AE93" s="297" t="s">
        <v>10</v>
      </c>
      <c r="AF93" s="212"/>
      <c r="AJ93" s="189" t="s">
        <v>14</v>
      </c>
    </row>
    <row r="94" spans="1:44">
      <c r="A94" s="161"/>
      <c r="B94" s="161"/>
      <c r="C94" s="11" t="s">
        <v>100</v>
      </c>
      <c r="D94" s="11">
        <v>62</v>
      </c>
      <c r="E94" s="11"/>
      <c r="F94" s="23">
        <v>3.7</v>
      </c>
      <c r="G94" s="299">
        <v>95</v>
      </c>
      <c r="H94" s="296">
        <f t="shared" si="3"/>
        <v>96</v>
      </c>
      <c r="I94" s="285">
        <f t="shared" si="4"/>
        <v>97</v>
      </c>
      <c r="J94" s="286">
        <f t="shared" si="5"/>
        <v>98</v>
      </c>
      <c r="K94" s="298">
        <v>10.5</v>
      </c>
      <c r="AE94" s="297" t="s">
        <v>10</v>
      </c>
    </row>
    <row r="95" spans="1:44">
      <c r="A95" s="161" t="s">
        <v>358</v>
      </c>
      <c r="B95" s="161">
        <v>62</v>
      </c>
      <c r="C95" s="11" t="s">
        <v>359</v>
      </c>
      <c r="D95" s="11">
        <v>62</v>
      </c>
      <c r="E95" s="11"/>
      <c r="F95" s="156">
        <v>3.75</v>
      </c>
      <c r="G95" s="302">
        <v>95</v>
      </c>
      <c r="H95" s="296">
        <f t="shared" si="3"/>
        <v>96</v>
      </c>
      <c r="I95" s="285">
        <f t="shared" si="4"/>
        <v>97</v>
      </c>
      <c r="J95" s="286">
        <f t="shared" si="5"/>
        <v>98</v>
      </c>
      <c r="K95" s="298">
        <v>11.25</v>
      </c>
      <c r="S95" s="212" t="s">
        <v>9</v>
      </c>
      <c r="W95" s="297" t="s">
        <v>9</v>
      </c>
      <c r="AE95" s="297" t="s">
        <v>10</v>
      </c>
    </row>
    <row r="96" spans="1:44">
      <c r="A96" s="161"/>
      <c r="B96" s="161"/>
      <c r="C96" s="11" t="s">
        <v>309</v>
      </c>
      <c r="D96" s="11">
        <v>62</v>
      </c>
      <c r="E96" s="11"/>
      <c r="F96" s="156">
        <v>3.75</v>
      </c>
      <c r="G96" s="299">
        <v>125</v>
      </c>
      <c r="H96" s="296">
        <f t="shared" si="3"/>
        <v>126</v>
      </c>
      <c r="I96" s="285">
        <f t="shared" si="4"/>
        <v>127</v>
      </c>
      <c r="J96" s="286">
        <f t="shared" si="5"/>
        <v>128</v>
      </c>
      <c r="K96" s="298">
        <v>12</v>
      </c>
      <c r="AE96" s="297" t="s">
        <v>10</v>
      </c>
    </row>
    <row r="97" spans="1:32">
      <c r="A97" s="161"/>
      <c r="B97" s="161"/>
      <c r="C97" s="11" t="s">
        <v>311</v>
      </c>
      <c r="D97" s="11">
        <v>62</v>
      </c>
      <c r="E97" s="11"/>
      <c r="F97" s="156">
        <v>3.75</v>
      </c>
      <c r="G97" s="299">
        <v>140</v>
      </c>
      <c r="H97" s="296">
        <f t="shared" si="3"/>
        <v>141</v>
      </c>
      <c r="I97" s="285">
        <f t="shared" si="4"/>
        <v>142</v>
      </c>
      <c r="J97" s="286">
        <f t="shared" si="5"/>
        <v>143</v>
      </c>
      <c r="K97" s="298">
        <v>12.8</v>
      </c>
      <c r="AE97" s="297" t="s">
        <v>10</v>
      </c>
    </row>
    <row r="98" spans="1:32">
      <c r="A98" s="161"/>
      <c r="B98" s="161"/>
      <c r="C98" s="11" t="s">
        <v>312</v>
      </c>
      <c r="D98" s="11">
        <v>62</v>
      </c>
      <c r="E98" s="11"/>
      <c r="F98" s="156">
        <v>3.75</v>
      </c>
      <c r="G98" s="299">
        <v>150</v>
      </c>
      <c r="H98" s="296">
        <f t="shared" si="3"/>
        <v>151</v>
      </c>
      <c r="I98" s="285">
        <f t="shared" si="4"/>
        <v>152</v>
      </c>
      <c r="J98" s="286">
        <f t="shared" si="5"/>
        <v>153</v>
      </c>
      <c r="K98" s="298">
        <v>13.5</v>
      </c>
      <c r="AE98" s="297" t="s">
        <v>10</v>
      </c>
      <c r="AF98" s="297" t="s">
        <v>10</v>
      </c>
    </row>
    <row r="99" spans="1:32">
      <c r="A99" s="161" t="s">
        <v>360</v>
      </c>
      <c r="B99" s="161">
        <v>62</v>
      </c>
      <c r="C99" s="11"/>
      <c r="D99" s="11"/>
      <c r="E99" s="11"/>
      <c r="F99" s="156">
        <v>3.75</v>
      </c>
      <c r="G99" s="302">
        <v>150</v>
      </c>
      <c r="H99" s="296">
        <f t="shared" si="3"/>
        <v>151</v>
      </c>
      <c r="I99" s="285">
        <f t="shared" si="4"/>
        <v>152</v>
      </c>
      <c r="J99" s="286">
        <f t="shared" si="5"/>
        <v>153</v>
      </c>
      <c r="K99" s="305">
        <v>13.55</v>
      </c>
      <c r="N99" s="189" t="s">
        <v>11</v>
      </c>
      <c r="S99" s="212" t="s">
        <v>9</v>
      </c>
      <c r="AE99" s="297" t="s">
        <v>10</v>
      </c>
      <c r="AF99" s="297" t="s">
        <v>10</v>
      </c>
    </row>
    <row r="100" spans="1:32">
      <c r="AF100" s="297"/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B277-AD3E-42CE-B710-43DC3BA1A015}">
  <sheetPr>
    <tabColor rgb="FFFFFFCC"/>
  </sheetPr>
  <dimension ref="A1:AK63"/>
  <sheetViews>
    <sheetView workbookViewId="0">
      <selection activeCell="C9" sqref="C9"/>
    </sheetView>
  </sheetViews>
  <sheetFormatPr defaultColWidth="8.875" defaultRowHeight="16.5"/>
  <cols>
    <col min="1" max="1" width="13.5" style="159" customWidth="1"/>
    <col min="2" max="2" width="10.5" style="159" bestFit="1" customWidth="1"/>
    <col min="3" max="3" width="8.375" style="194" bestFit="1" customWidth="1"/>
    <col min="4" max="4" width="8.375" style="195" bestFit="1" customWidth="1"/>
    <col min="5" max="5" width="11.75" style="195" customWidth="1"/>
    <col min="6" max="6" width="17.875" style="282" customWidth="1"/>
    <col min="7" max="7" width="11.25" style="159" customWidth="1"/>
    <col min="8" max="8" width="10.5" style="159" bestFit="1" customWidth="1"/>
    <col min="9" max="9" width="31.375" style="159" bestFit="1" customWidth="1"/>
    <col min="10" max="10" width="10.5" style="159" hidden="1" customWidth="1"/>
    <col min="11" max="11" width="9.5" style="159" hidden="1" customWidth="1"/>
    <col min="12" max="12" width="9.5" style="7" hidden="1" customWidth="1"/>
    <col min="13" max="15" width="9.5" style="159" hidden="1" customWidth="1"/>
    <col min="16" max="16" width="8.875" style="189" hidden="1" customWidth="1"/>
    <col min="17" max="19" width="9.5" style="159" hidden="1" customWidth="1"/>
    <col min="20" max="20" width="8.875" style="159" hidden="1" customWidth="1"/>
    <col min="21" max="21" width="10.5" style="159" hidden="1" customWidth="1"/>
    <col min="22" max="24" width="9.5" style="159" hidden="1" customWidth="1"/>
    <col min="25" max="25" width="8.875" style="159" hidden="1" customWidth="1"/>
    <col min="26" max="26" width="9.5" style="159" hidden="1" customWidth="1"/>
    <col min="27" max="28" width="10.5" style="159" hidden="1" customWidth="1"/>
    <col min="29" max="31" width="9.5" style="159" hidden="1" customWidth="1"/>
    <col min="32" max="32" width="9.5" style="189" hidden="1" customWidth="1"/>
    <col min="33" max="34" width="11.625" style="159" hidden="1" customWidth="1"/>
    <col min="35" max="35" width="10.5" style="189" hidden="1" customWidth="1"/>
    <col min="36" max="36" width="8.875" style="159"/>
    <col min="37" max="37" width="8.875" style="189"/>
    <col min="38" max="16384" width="8.875" style="159"/>
  </cols>
  <sheetData>
    <row r="1" spans="1:37">
      <c r="A1" s="159" t="s">
        <v>378</v>
      </c>
    </row>
    <row r="2" spans="1:37">
      <c r="A2" s="283" t="s">
        <v>379</v>
      </c>
    </row>
    <row r="3" spans="1:37">
      <c r="A3" s="283" t="s">
        <v>380</v>
      </c>
    </row>
    <row r="4" spans="1:37">
      <c r="A4" s="283" t="s">
        <v>381</v>
      </c>
    </row>
    <row r="5" spans="1:37">
      <c r="A5" s="11" t="s">
        <v>132</v>
      </c>
      <c r="B5" s="11" t="s">
        <v>118</v>
      </c>
      <c r="C5" s="160" t="s">
        <v>19</v>
      </c>
      <c r="D5" s="157" t="s">
        <v>12</v>
      </c>
      <c r="E5" s="157" t="s">
        <v>382</v>
      </c>
      <c r="F5" s="160" t="s">
        <v>133</v>
      </c>
      <c r="G5" s="160" t="s">
        <v>383</v>
      </c>
      <c r="H5" s="160" t="s">
        <v>384</v>
      </c>
      <c r="I5" s="160" t="s">
        <v>8</v>
      </c>
      <c r="J5" s="196">
        <v>43355</v>
      </c>
      <c r="K5" s="188">
        <v>43378</v>
      </c>
      <c r="L5" s="196">
        <v>43412</v>
      </c>
      <c r="M5" s="188">
        <v>43804</v>
      </c>
      <c r="N5" s="188">
        <v>43921</v>
      </c>
      <c r="O5" s="188">
        <v>44002</v>
      </c>
      <c r="P5" s="197">
        <v>44020</v>
      </c>
      <c r="Q5" s="188">
        <v>44022</v>
      </c>
      <c r="R5" s="188">
        <v>44033</v>
      </c>
      <c r="S5" s="188">
        <v>44035</v>
      </c>
      <c r="T5" s="188">
        <v>44083</v>
      </c>
      <c r="U5" s="188">
        <v>44158</v>
      </c>
      <c r="V5" s="188">
        <v>44308</v>
      </c>
      <c r="W5" s="188">
        <v>44340</v>
      </c>
      <c r="X5" s="188">
        <v>44347</v>
      </c>
      <c r="Y5" s="188">
        <v>44350</v>
      </c>
      <c r="Z5" s="188">
        <v>44508</v>
      </c>
      <c r="AA5" s="188">
        <v>44510</v>
      </c>
      <c r="AB5" s="188">
        <v>44529</v>
      </c>
      <c r="AC5" s="188">
        <v>44636</v>
      </c>
      <c r="AD5" s="188">
        <v>44663</v>
      </c>
      <c r="AE5" s="188">
        <v>44697</v>
      </c>
      <c r="AF5" s="197">
        <v>44707</v>
      </c>
      <c r="AG5" s="198">
        <v>44999</v>
      </c>
      <c r="AH5" s="198">
        <v>45015</v>
      </c>
      <c r="AI5" s="197">
        <v>45282</v>
      </c>
      <c r="AJ5" s="188">
        <v>45324</v>
      </c>
      <c r="AK5" s="197">
        <v>45385</v>
      </c>
    </row>
    <row r="6" spans="1:37">
      <c r="A6" s="11"/>
      <c r="B6" s="11" t="s">
        <v>134</v>
      </c>
      <c r="C6" s="160">
        <v>2.7</v>
      </c>
      <c r="D6" s="157">
        <v>24</v>
      </c>
      <c r="E6" s="284" t="s">
        <v>385</v>
      </c>
      <c r="F6" s="160">
        <v>1.1000000000000001</v>
      </c>
      <c r="G6" s="160"/>
      <c r="H6" s="160"/>
      <c r="I6" s="160"/>
      <c r="X6" s="190" t="s">
        <v>10</v>
      </c>
      <c r="Y6" s="190" t="s">
        <v>10</v>
      </c>
    </row>
    <row r="7" spans="1:37">
      <c r="A7" s="11" t="s">
        <v>119</v>
      </c>
      <c r="B7" s="11"/>
      <c r="C7" s="160">
        <v>2.7</v>
      </c>
      <c r="D7" s="157">
        <v>24</v>
      </c>
      <c r="E7" s="284" t="s">
        <v>385</v>
      </c>
      <c r="F7" s="160">
        <v>1.18</v>
      </c>
      <c r="G7" s="160"/>
      <c r="H7" s="160"/>
      <c r="I7" s="160"/>
      <c r="X7" s="190"/>
      <c r="Y7" s="190"/>
      <c r="AK7" s="189" t="s">
        <v>11</v>
      </c>
    </row>
    <row r="8" spans="1:37">
      <c r="A8" s="11"/>
      <c r="B8" s="11" t="s">
        <v>135</v>
      </c>
      <c r="C8" s="160">
        <v>2.7</v>
      </c>
      <c r="D8" s="157">
        <v>24</v>
      </c>
      <c r="E8" s="284" t="s">
        <v>385</v>
      </c>
      <c r="F8" s="160">
        <v>1.25</v>
      </c>
      <c r="G8" s="160"/>
      <c r="H8" s="160"/>
      <c r="I8" s="160"/>
      <c r="X8" s="190" t="s">
        <v>10</v>
      </c>
      <c r="Y8" s="190" t="s">
        <v>10</v>
      </c>
    </row>
    <row r="9" spans="1:37">
      <c r="A9" s="162" t="s">
        <v>136</v>
      </c>
      <c r="B9" s="162" t="s">
        <v>137</v>
      </c>
      <c r="C9" s="199">
        <v>2.7</v>
      </c>
      <c r="D9" s="157">
        <v>24</v>
      </c>
      <c r="E9" s="284" t="s">
        <v>385</v>
      </c>
      <c r="F9" s="199">
        <v>1.43</v>
      </c>
      <c r="G9" s="200"/>
      <c r="H9" s="200"/>
      <c r="I9" s="200"/>
      <c r="X9" s="190" t="s">
        <v>10</v>
      </c>
      <c r="Y9" s="190" t="s">
        <v>10</v>
      </c>
    </row>
    <row r="10" spans="1:37">
      <c r="A10" s="162" t="s">
        <v>138</v>
      </c>
      <c r="B10" s="162" t="s">
        <v>139</v>
      </c>
      <c r="C10" s="199">
        <v>2.7</v>
      </c>
      <c r="D10" s="157">
        <v>24</v>
      </c>
      <c r="E10" s="284" t="s">
        <v>385</v>
      </c>
      <c r="F10" s="199">
        <v>1.63</v>
      </c>
      <c r="G10" s="200"/>
      <c r="H10" s="200"/>
      <c r="I10" s="200"/>
      <c r="X10" s="190" t="s">
        <v>10</v>
      </c>
      <c r="Y10" s="190" t="s">
        <v>10</v>
      </c>
    </row>
    <row r="11" spans="1:37">
      <c r="A11" s="162"/>
      <c r="B11" s="162" t="s">
        <v>140</v>
      </c>
      <c r="C11" s="199">
        <v>2.7</v>
      </c>
      <c r="D11" s="157">
        <v>24</v>
      </c>
      <c r="E11" s="284" t="s">
        <v>385</v>
      </c>
      <c r="F11" s="199">
        <v>1.68</v>
      </c>
      <c r="G11" s="200"/>
      <c r="H11" s="200"/>
      <c r="I11" s="200"/>
      <c r="S11" s="190" t="s">
        <v>9</v>
      </c>
      <c r="X11" s="190" t="s">
        <v>10</v>
      </c>
      <c r="Y11" s="190" t="s">
        <v>10</v>
      </c>
    </row>
    <row r="12" spans="1:37">
      <c r="A12" s="162" t="s">
        <v>141</v>
      </c>
      <c r="B12" s="162" t="s">
        <v>142</v>
      </c>
      <c r="C12" s="199">
        <v>2.7</v>
      </c>
      <c r="D12" s="157">
        <v>24</v>
      </c>
      <c r="E12" s="284" t="s">
        <v>385</v>
      </c>
      <c r="F12" s="199">
        <v>1.72</v>
      </c>
      <c r="G12" s="200"/>
      <c r="H12" s="200"/>
      <c r="I12" s="200"/>
      <c r="K12" s="201" t="s">
        <v>9</v>
      </c>
      <c r="S12" s="190" t="s">
        <v>9</v>
      </c>
      <c r="X12" s="190" t="s">
        <v>10</v>
      </c>
      <c r="Y12" s="190" t="s">
        <v>10</v>
      </c>
    </row>
    <row r="13" spans="1:37">
      <c r="A13" s="162"/>
      <c r="B13" s="162" t="s">
        <v>143</v>
      </c>
      <c r="C13" s="199">
        <v>2.7</v>
      </c>
      <c r="D13" s="157">
        <v>26</v>
      </c>
      <c r="E13" s="284" t="s">
        <v>385</v>
      </c>
      <c r="F13" s="199">
        <v>1.84</v>
      </c>
      <c r="G13" s="200"/>
      <c r="H13" s="200"/>
      <c r="I13" s="200"/>
      <c r="K13" s="201" t="s">
        <v>9</v>
      </c>
      <c r="Q13" s="190" t="s">
        <v>9</v>
      </c>
      <c r="X13" s="190" t="s">
        <v>10</v>
      </c>
      <c r="Y13" s="190" t="s">
        <v>10</v>
      </c>
      <c r="AC13" s="190" t="s">
        <v>10</v>
      </c>
      <c r="AD13" s="190" t="s">
        <v>10</v>
      </c>
      <c r="AE13" s="190" t="s">
        <v>10</v>
      </c>
    </row>
    <row r="14" spans="1:37">
      <c r="A14" s="162" t="s">
        <v>122</v>
      </c>
      <c r="B14" s="162"/>
      <c r="C14" s="199">
        <v>2.7</v>
      </c>
      <c r="D14" s="157">
        <v>26</v>
      </c>
      <c r="E14" s="284" t="s">
        <v>385</v>
      </c>
      <c r="F14" s="199">
        <v>2.1</v>
      </c>
      <c r="G14" s="200"/>
      <c r="H14" s="200"/>
      <c r="I14" s="200"/>
      <c r="X14" s="190" t="s">
        <v>10</v>
      </c>
      <c r="Y14" s="190" t="s">
        <v>10</v>
      </c>
      <c r="AC14" s="190" t="s">
        <v>10</v>
      </c>
      <c r="AE14" s="190" t="s">
        <v>10</v>
      </c>
    </row>
    <row r="15" spans="1:37">
      <c r="A15" s="162"/>
      <c r="B15" s="162" t="s">
        <v>144</v>
      </c>
      <c r="C15" s="199">
        <v>2.7</v>
      </c>
      <c r="D15" s="157">
        <v>26</v>
      </c>
      <c r="E15" s="284" t="s">
        <v>385</v>
      </c>
      <c r="F15" s="199">
        <v>2.1800000000000002</v>
      </c>
      <c r="G15" s="200"/>
      <c r="H15" s="200"/>
      <c r="I15" s="200"/>
      <c r="X15" s="190" t="s">
        <v>10</v>
      </c>
      <c r="Y15" s="190" t="s">
        <v>10</v>
      </c>
      <c r="AC15" s="190" t="s">
        <v>10</v>
      </c>
      <c r="AE15" s="190" t="s">
        <v>10</v>
      </c>
    </row>
    <row r="16" spans="1:37">
      <c r="A16" s="162" t="s">
        <v>145</v>
      </c>
      <c r="B16" s="162" t="s">
        <v>146</v>
      </c>
      <c r="C16" s="199">
        <v>2.7</v>
      </c>
      <c r="D16" s="157">
        <v>27</v>
      </c>
      <c r="E16" s="284" t="s">
        <v>385</v>
      </c>
      <c r="F16" s="199">
        <v>2.2799999999999998</v>
      </c>
      <c r="G16" s="200"/>
      <c r="H16" s="200"/>
      <c r="I16" s="200"/>
      <c r="X16" s="190" t="s">
        <v>10</v>
      </c>
      <c r="Y16" s="190" t="s">
        <v>10</v>
      </c>
      <c r="AC16" s="190" t="s">
        <v>10</v>
      </c>
      <c r="AE16" s="190" t="s">
        <v>10</v>
      </c>
    </row>
    <row r="17" spans="1:34">
      <c r="A17" s="162"/>
      <c r="B17" s="162" t="s">
        <v>147</v>
      </c>
      <c r="C17" s="199">
        <v>2.7</v>
      </c>
      <c r="D17" s="157">
        <v>29</v>
      </c>
      <c r="E17" s="284" t="s">
        <v>385</v>
      </c>
      <c r="F17" s="199">
        <v>2.35</v>
      </c>
      <c r="G17" s="200"/>
      <c r="H17" s="200"/>
      <c r="I17" s="200"/>
      <c r="N17" s="201" t="s">
        <v>9</v>
      </c>
      <c r="X17" s="190" t="s">
        <v>10</v>
      </c>
      <c r="Y17" s="190" t="s">
        <v>10</v>
      </c>
      <c r="AC17" s="190" t="s">
        <v>10</v>
      </c>
      <c r="AE17" s="190" t="s">
        <v>10</v>
      </c>
    </row>
    <row r="18" spans="1:34">
      <c r="A18" s="162" t="s">
        <v>148</v>
      </c>
      <c r="B18" s="162" t="s">
        <v>149</v>
      </c>
      <c r="C18" s="199">
        <v>2.7</v>
      </c>
      <c r="D18" s="157">
        <v>29</v>
      </c>
      <c r="E18" s="284" t="s">
        <v>385</v>
      </c>
      <c r="F18" s="199">
        <v>2.46</v>
      </c>
      <c r="G18" s="200"/>
      <c r="H18" s="200"/>
      <c r="I18" s="200"/>
      <c r="X18" s="190" t="s">
        <v>10</v>
      </c>
      <c r="Y18" s="190" t="s">
        <v>10</v>
      </c>
      <c r="AC18" s="190" t="s">
        <v>10</v>
      </c>
      <c r="AE18" s="190" t="s">
        <v>10</v>
      </c>
    </row>
    <row r="19" spans="1:34">
      <c r="A19" s="162" t="s">
        <v>126</v>
      </c>
      <c r="B19" s="162" t="s">
        <v>150</v>
      </c>
      <c r="C19" s="199">
        <v>2.7</v>
      </c>
      <c r="D19" s="157">
        <v>30</v>
      </c>
      <c r="E19" s="284" t="s">
        <v>385</v>
      </c>
      <c r="F19" s="199">
        <v>2.68</v>
      </c>
      <c r="G19" s="200"/>
      <c r="H19" s="200"/>
      <c r="I19" s="200"/>
      <c r="X19" s="190" t="s">
        <v>10</v>
      </c>
      <c r="Y19" s="190" t="s">
        <v>10</v>
      </c>
      <c r="AB19" s="190" t="s">
        <v>10</v>
      </c>
    </row>
    <row r="20" spans="1:34">
      <c r="A20" s="162"/>
      <c r="B20" s="162" t="s">
        <v>106</v>
      </c>
      <c r="C20" s="199">
        <v>2.7</v>
      </c>
      <c r="D20" s="157">
        <v>35</v>
      </c>
      <c r="E20" s="284" t="s">
        <v>385</v>
      </c>
      <c r="F20" s="199">
        <v>2.82</v>
      </c>
      <c r="G20" s="200"/>
      <c r="H20" s="200"/>
      <c r="I20" s="200"/>
      <c r="M20" s="201" t="s">
        <v>9</v>
      </c>
      <c r="X20" s="190" t="s">
        <v>10</v>
      </c>
      <c r="Y20" s="190" t="s">
        <v>10</v>
      </c>
      <c r="AB20" s="190" t="s">
        <v>10</v>
      </c>
    </row>
    <row r="21" spans="1:34">
      <c r="A21" s="162" t="s">
        <v>151</v>
      </c>
      <c r="B21" s="162" t="s">
        <v>152</v>
      </c>
      <c r="C21" s="199">
        <v>2.7</v>
      </c>
      <c r="D21" s="157">
        <v>40</v>
      </c>
      <c r="E21" s="284" t="s">
        <v>385</v>
      </c>
      <c r="F21" s="199">
        <v>3.03</v>
      </c>
      <c r="G21" s="200"/>
      <c r="H21" s="200"/>
      <c r="I21" s="200"/>
      <c r="M21" s="201" t="s">
        <v>9</v>
      </c>
      <c r="X21" s="190" t="s">
        <v>10</v>
      </c>
      <c r="Y21" s="190" t="s">
        <v>10</v>
      </c>
      <c r="AB21" s="190" t="s">
        <v>10</v>
      </c>
    </row>
    <row r="22" spans="1:34">
      <c r="A22" s="162"/>
      <c r="B22" s="162" t="s">
        <v>153</v>
      </c>
      <c r="C22" s="199">
        <v>2.7</v>
      </c>
      <c r="D22" s="157">
        <v>45</v>
      </c>
      <c r="E22" s="284" t="s">
        <v>385</v>
      </c>
      <c r="F22" s="199">
        <v>3.7</v>
      </c>
      <c r="G22" s="200"/>
      <c r="H22" s="200"/>
      <c r="I22" s="200"/>
      <c r="X22" s="190" t="s">
        <v>10</v>
      </c>
      <c r="Y22" s="190" t="s">
        <v>10</v>
      </c>
      <c r="AB22" s="190" t="s">
        <v>10</v>
      </c>
    </row>
    <row r="23" spans="1:34">
      <c r="A23" s="162"/>
      <c r="B23" s="162" t="s">
        <v>154</v>
      </c>
      <c r="C23" s="199">
        <v>2.7</v>
      </c>
      <c r="D23" s="157">
        <v>105</v>
      </c>
      <c r="E23" s="284" t="s">
        <v>385</v>
      </c>
      <c r="F23" s="199">
        <v>5.65</v>
      </c>
      <c r="G23" s="320" t="s">
        <v>155</v>
      </c>
      <c r="H23" s="321"/>
      <c r="I23" s="200" t="s">
        <v>156</v>
      </c>
      <c r="X23" s="190"/>
      <c r="Y23" s="190"/>
      <c r="AB23" s="190"/>
      <c r="AH23" s="189" t="s">
        <v>11</v>
      </c>
    </row>
    <row r="24" spans="1:34">
      <c r="A24" s="202" t="s">
        <v>157</v>
      </c>
      <c r="B24" s="202"/>
      <c r="C24" s="203">
        <v>2.95</v>
      </c>
      <c r="D24" s="157">
        <v>24</v>
      </c>
      <c r="E24" s="284" t="s">
        <v>385</v>
      </c>
      <c r="F24" s="199">
        <v>1.01</v>
      </c>
      <c r="G24" s="155"/>
      <c r="H24" s="155"/>
      <c r="I24" s="155"/>
      <c r="X24" s="190" t="s">
        <v>10</v>
      </c>
    </row>
    <row r="25" spans="1:34">
      <c r="A25" s="202" t="s">
        <v>158</v>
      </c>
      <c r="B25" s="202"/>
      <c r="C25" s="203">
        <v>2.95</v>
      </c>
      <c r="D25" s="157">
        <v>24</v>
      </c>
      <c r="E25" s="284" t="s">
        <v>385</v>
      </c>
      <c r="F25" s="199">
        <v>1.18</v>
      </c>
      <c r="G25" s="155"/>
      <c r="H25" s="155"/>
      <c r="I25" s="155"/>
      <c r="X25" s="190" t="s">
        <v>10</v>
      </c>
    </row>
    <row r="26" spans="1:34">
      <c r="A26" s="162" t="s">
        <v>159</v>
      </c>
      <c r="B26" s="162" t="s">
        <v>160</v>
      </c>
      <c r="C26" s="203">
        <v>2.95</v>
      </c>
      <c r="D26" s="157">
        <v>24</v>
      </c>
      <c r="E26" s="284" t="s">
        <v>385</v>
      </c>
      <c r="F26" s="199">
        <v>1.36</v>
      </c>
      <c r="G26" s="155"/>
      <c r="H26" s="155"/>
      <c r="I26" s="155"/>
      <c r="X26" s="190" t="s">
        <v>10</v>
      </c>
    </row>
    <row r="27" spans="1:34">
      <c r="A27" s="162" t="s">
        <v>161</v>
      </c>
      <c r="B27" s="162" t="s">
        <v>162</v>
      </c>
      <c r="C27" s="203">
        <v>2.95</v>
      </c>
      <c r="D27" s="157">
        <v>24</v>
      </c>
      <c r="E27" s="284" t="s">
        <v>385</v>
      </c>
      <c r="F27" s="199">
        <v>1.66</v>
      </c>
      <c r="G27" s="155"/>
      <c r="H27" s="155"/>
      <c r="I27" s="155"/>
      <c r="X27" s="190" t="s">
        <v>10</v>
      </c>
    </row>
    <row r="28" spans="1:34">
      <c r="A28" s="162" t="s">
        <v>163</v>
      </c>
      <c r="B28" s="162"/>
      <c r="C28" s="203">
        <v>2.95</v>
      </c>
      <c r="D28" s="157">
        <v>24</v>
      </c>
      <c r="E28" s="284" t="s">
        <v>385</v>
      </c>
      <c r="F28" s="199">
        <v>1.86</v>
      </c>
      <c r="G28" s="155"/>
      <c r="H28" s="155"/>
      <c r="I28" s="155"/>
      <c r="X28" s="190" t="s">
        <v>10</v>
      </c>
    </row>
    <row r="29" spans="1:34">
      <c r="A29" s="162" t="s">
        <v>164</v>
      </c>
      <c r="B29" s="162" t="s">
        <v>165</v>
      </c>
      <c r="C29" s="203">
        <v>2.95</v>
      </c>
      <c r="D29" s="157">
        <v>24</v>
      </c>
      <c r="E29" s="284" t="s">
        <v>385</v>
      </c>
      <c r="F29" s="199">
        <v>2.0299999999999998</v>
      </c>
      <c r="G29" s="155"/>
      <c r="H29" s="155"/>
      <c r="I29" s="155"/>
      <c r="X29" s="190" t="s">
        <v>10</v>
      </c>
    </row>
    <row r="30" spans="1:34">
      <c r="A30" s="162"/>
      <c r="B30" s="162" t="s">
        <v>114</v>
      </c>
      <c r="C30" s="203">
        <v>2.95</v>
      </c>
      <c r="D30" s="157">
        <v>25</v>
      </c>
      <c r="E30" s="284" t="s">
        <v>385</v>
      </c>
      <c r="F30" s="199">
        <v>2.21</v>
      </c>
      <c r="G30" s="155"/>
      <c r="H30" s="155"/>
      <c r="I30" s="155"/>
      <c r="X30" s="190" t="s">
        <v>10</v>
      </c>
    </row>
    <row r="31" spans="1:34">
      <c r="A31" s="162" t="s">
        <v>166</v>
      </c>
      <c r="B31" s="162" t="s">
        <v>167</v>
      </c>
      <c r="C31" s="203">
        <v>2.95</v>
      </c>
      <c r="D31" s="157">
        <v>25</v>
      </c>
      <c r="E31" s="284" t="s">
        <v>385</v>
      </c>
      <c r="F31" s="199">
        <v>2.37</v>
      </c>
      <c r="G31" s="155"/>
      <c r="H31" s="155"/>
      <c r="I31" s="155"/>
      <c r="X31" s="190" t="s">
        <v>10</v>
      </c>
    </row>
    <row r="32" spans="1:34">
      <c r="A32" s="162" t="s">
        <v>168</v>
      </c>
      <c r="B32" s="162"/>
      <c r="C32" s="203">
        <v>2.95</v>
      </c>
      <c r="D32" s="157">
        <v>25</v>
      </c>
      <c r="E32" s="284" t="s">
        <v>385</v>
      </c>
      <c r="F32" s="199">
        <v>2.5499999999999998</v>
      </c>
      <c r="G32" s="155"/>
      <c r="H32" s="155"/>
      <c r="I32" s="155"/>
      <c r="X32" s="190" t="s">
        <v>10</v>
      </c>
    </row>
    <row r="33" spans="1:32">
      <c r="A33" s="202" t="s">
        <v>169</v>
      </c>
      <c r="B33" s="202"/>
      <c r="C33" s="203">
        <v>2.95</v>
      </c>
      <c r="D33" s="157">
        <v>26</v>
      </c>
      <c r="E33" s="284" t="s">
        <v>385</v>
      </c>
      <c r="F33" s="199">
        <v>2.71</v>
      </c>
      <c r="G33" s="155"/>
      <c r="H33" s="155"/>
      <c r="I33" s="155"/>
      <c r="X33" s="190" t="s">
        <v>10</v>
      </c>
    </row>
    <row r="34" spans="1:32">
      <c r="A34" s="162"/>
      <c r="B34" s="162" t="s">
        <v>108</v>
      </c>
      <c r="C34" s="203">
        <v>2.95</v>
      </c>
      <c r="D34" s="157">
        <v>26</v>
      </c>
      <c r="E34" s="284" t="s">
        <v>385</v>
      </c>
      <c r="F34" s="199">
        <v>2.85</v>
      </c>
      <c r="G34" s="155"/>
      <c r="H34" s="155"/>
      <c r="I34" s="155"/>
      <c r="X34" s="190" t="s">
        <v>10</v>
      </c>
    </row>
    <row r="35" spans="1:32">
      <c r="A35" s="162" t="s">
        <v>170</v>
      </c>
      <c r="B35" s="162"/>
      <c r="C35" s="203">
        <v>2.95</v>
      </c>
      <c r="D35" s="157">
        <v>26</v>
      </c>
      <c r="E35" s="284" t="s">
        <v>385</v>
      </c>
      <c r="F35" s="199">
        <v>2.88</v>
      </c>
      <c r="G35" s="155"/>
      <c r="H35" s="155"/>
      <c r="I35" s="155"/>
      <c r="X35" s="190" t="s">
        <v>10</v>
      </c>
    </row>
    <row r="36" spans="1:32">
      <c r="A36" s="202" t="s">
        <v>171</v>
      </c>
      <c r="B36" s="202"/>
      <c r="C36" s="203">
        <v>2.95</v>
      </c>
      <c r="D36" s="157">
        <v>28</v>
      </c>
      <c r="E36" s="284" t="s">
        <v>385</v>
      </c>
      <c r="F36" s="199">
        <v>3.05</v>
      </c>
      <c r="G36" s="155"/>
      <c r="H36" s="155"/>
      <c r="I36" s="155"/>
      <c r="X36" s="190" t="s">
        <v>10</v>
      </c>
    </row>
    <row r="37" spans="1:32">
      <c r="A37" s="202"/>
      <c r="B37" s="202" t="s">
        <v>172</v>
      </c>
      <c r="C37" s="203">
        <v>2.95</v>
      </c>
      <c r="D37" s="157">
        <v>35</v>
      </c>
      <c r="E37" s="284" t="s">
        <v>385</v>
      </c>
      <c r="F37" s="199">
        <v>3.25</v>
      </c>
      <c r="G37" s="155"/>
      <c r="H37" s="155"/>
      <c r="I37" s="155"/>
      <c r="R37" s="190" t="s">
        <v>9</v>
      </c>
      <c r="X37" s="190" t="s">
        <v>10</v>
      </c>
      <c r="AE37" s="190" t="s">
        <v>10</v>
      </c>
    </row>
    <row r="38" spans="1:32">
      <c r="A38" s="202" t="s">
        <v>173</v>
      </c>
      <c r="B38" s="202"/>
      <c r="C38" s="203">
        <v>2.95</v>
      </c>
      <c r="D38" s="157">
        <v>35</v>
      </c>
      <c r="E38" s="284" t="s">
        <v>385</v>
      </c>
      <c r="F38" s="199">
        <v>3.37</v>
      </c>
      <c r="G38" s="155"/>
      <c r="H38" s="155"/>
      <c r="I38" s="155"/>
      <c r="P38" s="189" t="s">
        <v>11</v>
      </c>
      <c r="X38" s="190" t="s">
        <v>10</v>
      </c>
      <c r="AE38" s="190" t="s">
        <v>10</v>
      </c>
    </row>
    <row r="39" spans="1:32">
      <c r="A39" s="202" t="s">
        <v>174</v>
      </c>
      <c r="B39" s="202"/>
      <c r="C39" s="203">
        <v>2.95</v>
      </c>
      <c r="D39" s="157">
        <v>38</v>
      </c>
      <c r="E39" s="284" t="s">
        <v>385</v>
      </c>
      <c r="F39" s="199">
        <v>3.68</v>
      </c>
      <c r="G39" s="155"/>
      <c r="H39" s="155"/>
      <c r="I39" s="155"/>
      <c r="X39" s="190" t="s">
        <v>10</v>
      </c>
    </row>
    <row r="40" spans="1:32">
      <c r="A40" s="202" t="s">
        <v>175</v>
      </c>
      <c r="B40" s="202"/>
      <c r="C40" s="203">
        <v>2.95</v>
      </c>
      <c r="D40" s="157">
        <v>45</v>
      </c>
      <c r="E40" s="284" t="s">
        <v>385</v>
      </c>
      <c r="F40" s="199">
        <v>4.4000000000000004</v>
      </c>
      <c r="G40" s="155"/>
      <c r="H40" s="155"/>
      <c r="I40" s="155"/>
    </row>
    <row r="41" spans="1:32">
      <c r="A41" s="162" t="s">
        <v>176</v>
      </c>
      <c r="B41" s="162"/>
      <c r="C41" s="160">
        <v>3.15</v>
      </c>
      <c r="D41" s="157">
        <v>25</v>
      </c>
      <c r="E41" s="284" t="s">
        <v>385</v>
      </c>
      <c r="F41" s="160">
        <v>1.1000000000000001</v>
      </c>
      <c r="G41" s="160"/>
      <c r="H41" s="160"/>
      <c r="I41" s="160"/>
      <c r="J41" s="159" t="s">
        <v>177</v>
      </c>
      <c r="AF41" s="190" t="s">
        <v>10</v>
      </c>
    </row>
    <row r="42" spans="1:32">
      <c r="A42" s="204" t="s">
        <v>178</v>
      </c>
      <c r="B42" s="162"/>
      <c r="C42" s="160">
        <v>3.15</v>
      </c>
      <c r="D42" s="157">
        <v>25</v>
      </c>
      <c r="E42" s="284" t="s">
        <v>385</v>
      </c>
      <c r="F42" s="160">
        <v>1.3</v>
      </c>
      <c r="G42" s="160"/>
      <c r="H42" s="160"/>
      <c r="I42" s="160"/>
      <c r="J42" s="159" t="s">
        <v>177</v>
      </c>
      <c r="AF42" s="190" t="s">
        <v>10</v>
      </c>
    </row>
    <row r="43" spans="1:32">
      <c r="A43" s="204" t="s">
        <v>179</v>
      </c>
      <c r="B43" s="162"/>
      <c r="C43" s="160">
        <v>3.15</v>
      </c>
      <c r="D43" s="157">
        <v>25</v>
      </c>
      <c r="E43" s="284" t="s">
        <v>385</v>
      </c>
      <c r="F43" s="199">
        <v>1.5</v>
      </c>
      <c r="G43" s="200"/>
      <c r="H43" s="200"/>
      <c r="I43" s="200"/>
      <c r="J43" s="159" t="s">
        <v>177</v>
      </c>
      <c r="AF43" s="190" t="s">
        <v>10</v>
      </c>
    </row>
    <row r="44" spans="1:32">
      <c r="A44" s="162" t="s">
        <v>180</v>
      </c>
      <c r="B44" s="162"/>
      <c r="C44" s="160">
        <v>3.15</v>
      </c>
      <c r="D44" s="157">
        <v>25</v>
      </c>
      <c r="E44" s="284" t="s">
        <v>385</v>
      </c>
      <c r="F44" s="160">
        <v>1.9</v>
      </c>
      <c r="G44" s="160"/>
      <c r="H44" s="160"/>
      <c r="I44" s="160"/>
      <c r="J44" s="159" t="s">
        <v>177</v>
      </c>
      <c r="AF44" s="190" t="s">
        <v>10</v>
      </c>
    </row>
    <row r="45" spans="1:32">
      <c r="A45" s="162" t="s">
        <v>181</v>
      </c>
      <c r="B45" s="162"/>
      <c r="C45" s="160">
        <v>3.15</v>
      </c>
      <c r="D45" s="157">
        <v>25</v>
      </c>
      <c r="E45" s="284" t="s">
        <v>385</v>
      </c>
      <c r="F45" s="160">
        <v>2.1</v>
      </c>
      <c r="G45" s="160"/>
      <c r="H45" s="160"/>
      <c r="I45" s="160"/>
      <c r="J45" s="159" t="s">
        <v>177</v>
      </c>
      <c r="AF45" s="190" t="s">
        <v>10</v>
      </c>
    </row>
    <row r="46" spans="1:32">
      <c r="A46" s="162" t="s">
        <v>182</v>
      </c>
      <c r="B46" s="162"/>
      <c r="C46" s="160">
        <v>3.15</v>
      </c>
      <c r="D46" s="157">
        <v>26</v>
      </c>
      <c r="E46" s="284" t="s">
        <v>385</v>
      </c>
      <c r="F46" s="160">
        <v>2.2999999999999998</v>
      </c>
      <c r="G46" s="160"/>
      <c r="H46" s="160"/>
      <c r="I46" s="160"/>
      <c r="J46" s="159" t="s">
        <v>177</v>
      </c>
      <c r="AF46" s="190" t="s">
        <v>10</v>
      </c>
    </row>
    <row r="47" spans="1:32">
      <c r="A47" s="162"/>
      <c r="B47" s="162" t="s">
        <v>183</v>
      </c>
      <c r="C47" s="160">
        <v>3.15</v>
      </c>
      <c r="D47" s="157">
        <v>28</v>
      </c>
      <c r="E47" s="284" t="s">
        <v>385</v>
      </c>
      <c r="F47" s="160">
        <v>2.5</v>
      </c>
      <c r="G47" s="160"/>
      <c r="H47" s="160"/>
      <c r="I47" s="160"/>
      <c r="AF47" s="189" t="s">
        <v>11</v>
      </c>
    </row>
    <row r="48" spans="1:32">
      <c r="A48" s="162" t="s">
        <v>184</v>
      </c>
      <c r="B48" s="162"/>
      <c r="C48" s="160">
        <v>3.15</v>
      </c>
      <c r="D48" s="157">
        <v>28</v>
      </c>
      <c r="E48" s="284" t="s">
        <v>385</v>
      </c>
      <c r="F48" s="160">
        <v>2.7</v>
      </c>
      <c r="G48" s="160"/>
      <c r="H48" s="160"/>
      <c r="I48" s="160"/>
      <c r="J48" s="159" t="s">
        <v>177</v>
      </c>
      <c r="AF48" s="190" t="s">
        <v>10</v>
      </c>
    </row>
    <row r="49" spans="1:36">
      <c r="A49" s="162" t="s">
        <v>185</v>
      </c>
      <c r="B49" s="162"/>
      <c r="C49" s="160">
        <v>3.15</v>
      </c>
      <c r="D49" s="157">
        <v>28</v>
      </c>
      <c r="E49" s="284" t="s">
        <v>385</v>
      </c>
      <c r="F49" s="160">
        <v>2.9</v>
      </c>
      <c r="G49" s="160"/>
      <c r="H49" s="160"/>
      <c r="I49" s="160"/>
      <c r="J49" s="159" t="s">
        <v>177</v>
      </c>
      <c r="AF49" s="190" t="s">
        <v>10</v>
      </c>
    </row>
    <row r="50" spans="1:36">
      <c r="A50" s="162" t="s">
        <v>186</v>
      </c>
      <c r="B50" s="162"/>
      <c r="C50" s="160">
        <v>3.15</v>
      </c>
      <c r="D50" s="157">
        <v>30</v>
      </c>
      <c r="E50" s="284" t="s">
        <v>385</v>
      </c>
      <c r="F50" s="160">
        <v>3.3</v>
      </c>
      <c r="G50" s="160"/>
      <c r="H50" s="160"/>
      <c r="I50" s="160"/>
      <c r="J50" s="159" t="s">
        <v>177</v>
      </c>
      <c r="AF50" s="190" t="s">
        <v>10</v>
      </c>
    </row>
    <row r="51" spans="1:36">
      <c r="A51" s="162" t="s">
        <v>187</v>
      </c>
      <c r="B51" s="162"/>
      <c r="C51" s="160">
        <v>3.15</v>
      </c>
      <c r="D51" s="157">
        <v>30</v>
      </c>
      <c r="E51" s="284" t="s">
        <v>385</v>
      </c>
      <c r="F51" s="160">
        <v>3.52</v>
      </c>
      <c r="G51" s="160"/>
      <c r="H51" s="160"/>
      <c r="I51" s="160"/>
      <c r="J51" s="159" t="s">
        <v>177</v>
      </c>
      <c r="K51" s="201" t="s">
        <v>10</v>
      </c>
      <c r="AF51" s="190" t="s">
        <v>10</v>
      </c>
    </row>
    <row r="52" spans="1:36">
      <c r="A52" s="162" t="s">
        <v>188</v>
      </c>
      <c r="B52" s="162"/>
      <c r="C52" s="160">
        <v>3.15</v>
      </c>
      <c r="D52" s="157">
        <v>32</v>
      </c>
      <c r="E52" s="284" t="s">
        <v>385</v>
      </c>
      <c r="F52" s="160">
        <v>3.91</v>
      </c>
      <c r="G52" s="160"/>
      <c r="H52" s="160"/>
      <c r="I52" s="160"/>
      <c r="K52" s="201"/>
      <c r="P52" s="189" t="s">
        <v>11</v>
      </c>
      <c r="W52" s="190" t="s">
        <v>10</v>
      </c>
    </row>
    <row r="53" spans="1:36">
      <c r="A53" s="162" t="s">
        <v>189</v>
      </c>
      <c r="B53" s="162"/>
      <c r="C53" s="160">
        <v>3.15</v>
      </c>
      <c r="D53" s="157">
        <v>35</v>
      </c>
      <c r="E53" s="284" t="s">
        <v>385</v>
      </c>
      <c r="F53" s="160">
        <v>4.0999999999999996</v>
      </c>
      <c r="G53" s="160"/>
      <c r="H53" s="160"/>
      <c r="I53" s="160"/>
      <c r="J53" s="159" t="s">
        <v>177</v>
      </c>
      <c r="W53" s="190" t="s">
        <v>10</v>
      </c>
      <c r="Z53" s="190" t="s">
        <v>10</v>
      </c>
    </row>
    <row r="54" spans="1:36">
      <c r="A54" s="162" t="s">
        <v>130</v>
      </c>
      <c r="B54" s="162"/>
      <c r="C54" s="160">
        <v>3.15</v>
      </c>
      <c r="D54" s="157">
        <v>38</v>
      </c>
      <c r="E54" s="284" t="s">
        <v>385</v>
      </c>
      <c r="F54" s="160">
        <v>4.3</v>
      </c>
      <c r="G54" s="160"/>
      <c r="H54" s="160"/>
      <c r="I54" s="160"/>
      <c r="J54" s="159" t="s">
        <v>177</v>
      </c>
      <c r="W54" s="190" t="s">
        <v>10</v>
      </c>
    </row>
    <row r="55" spans="1:36">
      <c r="A55" s="162"/>
      <c r="B55" s="162" t="s">
        <v>190</v>
      </c>
      <c r="C55" s="160">
        <v>3.15</v>
      </c>
      <c r="D55" s="157">
        <v>38</v>
      </c>
      <c r="E55" s="284" t="s">
        <v>385</v>
      </c>
      <c r="F55" s="160">
        <v>4.42</v>
      </c>
      <c r="G55" s="160"/>
      <c r="H55" s="160"/>
      <c r="I55" s="160"/>
      <c r="J55" s="159" t="s">
        <v>177</v>
      </c>
      <c r="W55" s="190" t="s">
        <v>10</v>
      </c>
    </row>
    <row r="56" spans="1:36">
      <c r="A56" s="162" t="s">
        <v>191</v>
      </c>
      <c r="B56" s="162"/>
      <c r="C56" s="160">
        <v>3.15</v>
      </c>
      <c r="D56" s="157">
        <v>40</v>
      </c>
      <c r="E56" s="284" t="s">
        <v>385</v>
      </c>
      <c r="F56" s="160">
        <v>4.51</v>
      </c>
      <c r="G56" s="160"/>
      <c r="H56" s="160"/>
      <c r="I56" s="160"/>
      <c r="J56" s="159" t="s">
        <v>177</v>
      </c>
      <c r="K56" s="201" t="s">
        <v>10</v>
      </c>
      <c r="W56" s="190" t="s">
        <v>10</v>
      </c>
    </row>
    <row r="57" spans="1:36">
      <c r="A57" s="162" t="s">
        <v>131</v>
      </c>
      <c r="B57" s="162" t="s">
        <v>192</v>
      </c>
      <c r="C57" s="160">
        <v>3.15</v>
      </c>
      <c r="D57" s="157">
        <v>45</v>
      </c>
      <c r="E57" s="284" t="s">
        <v>385</v>
      </c>
      <c r="F57" s="160">
        <v>5.0999999999999996</v>
      </c>
      <c r="G57" s="160"/>
      <c r="H57" s="160"/>
      <c r="I57" s="160"/>
      <c r="J57" s="159" t="s">
        <v>177</v>
      </c>
      <c r="K57" s="201" t="s">
        <v>10</v>
      </c>
      <c r="U57" s="190" t="s">
        <v>9</v>
      </c>
      <c r="W57" s="190" t="s">
        <v>10</v>
      </c>
    </row>
    <row r="58" spans="1:36">
      <c r="A58" s="162" t="s">
        <v>193</v>
      </c>
      <c r="B58" s="162"/>
      <c r="C58" s="160">
        <v>3.7</v>
      </c>
      <c r="D58" s="157">
        <v>80</v>
      </c>
      <c r="E58" s="284" t="s">
        <v>385</v>
      </c>
      <c r="F58" s="160">
        <v>8.1</v>
      </c>
      <c r="G58" s="160"/>
      <c r="H58" s="11">
        <v>6000</v>
      </c>
      <c r="I58" s="160"/>
      <c r="J58" s="205"/>
      <c r="V58" s="190" t="s">
        <v>10</v>
      </c>
      <c r="AA58" s="190" t="s">
        <v>10</v>
      </c>
      <c r="AG58" s="190" t="s">
        <v>10</v>
      </c>
      <c r="AI58" s="189" t="s">
        <v>14</v>
      </c>
      <c r="AJ58" s="189" t="s">
        <v>14</v>
      </c>
    </row>
    <row r="59" spans="1:36">
      <c r="A59" s="162" t="s">
        <v>194</v>
      </c>
      <c r="B59" s="162"/>
      <c r="C59" s="160">
        <v>3.7</v>
      </c>
      <c r="D59" s="157">
        <v>100</v>
      </c>
      <c r="E59" s="284" t="s">
        <v>385</v>
      </c>
      <c r="F59" s="160">
        <v>8.82</v>
      </c>
      <c r="G59" s="160"/>
      <c r="H59" s="11"/>
      <c r="I59" s="206"/>
      <c r="L59" s="7" t="s">
        <v>11</v>
      </c>
      <c r="O59" s="190" t="s">
        <v>10</v>
      </c>
      <c r="T59" s="190" t="s">
        <v>10</v>
      </c>
      <c r="AA59" s="190" t="s">
        <v>10</v>
      </c>
      <c r="AG59" s="190" t="s">
        <v>10</v>
      </c>
      <c r="AI59" s="189" t="s">
        <v>14</v>
      </c>
    </row>
    <row r="60" spans="1:36" ht="16.149999999999999" customHeight="1">
      <c r="A60" s="162" t="s">
        <v>195</v>
      </c>
      <c r="B60" s="162"/>
      <c r="C60" s="160">
        <v>3.7</v>
      </c>
      <c r="D60" s="157">
        <v>115</v>
      </c>
      <c r="E60" s="284" t="s">
        <v>385</v>
      </c>
      <c r="F60" s="160">
        <v>9.91</v>
      </c>
      <c r="G60" s="160"/>
      <c r="H60" s="11">
        <v>7000</v>
      </c>
      <c r="I60" s="206"/>
      <c r="L60" s="7" t="s">
        <v>11</v>
      </c>
      <c r="O60" s="190" t="s">
        <v>10</v>
      </c>
      <c r="T60" s="190" t="s">
        <v>10</v>
      </c>
      <c r="AA60" s="190" t="s">
        <v>10</v>
      </c>
      <c r="AG60" s="190" t="s">
        <v>10</v>
      </c>
      <c r="AI60" s="189" t="s">
        <v>14</v>
      </c>
    </row>
    <row r="61" spans="1:36">
      <c r="A61" s="162" t="s">
        <v>196</v>
      </c>
      <c r="B61" s="162"/>
      <c r="C61" s="160">
        <v>3.7</v>
      </c>
      <c r="D61" s="157">
        <v>120</v>
      </c>
      <c r="E61" s="284" t="s">
        <v>385</v>
      </c>
      <c r="F61" s="160">
        <v>11</v>
      </c>
      <c r="G61" s="160"/>
      <c r="H61" s="11"/>
      <c r="I61" s="160"/>
      <c r="L61" s="7" t="s">
        <v>11</v>
      </c>
      <c r="O61" s="190" t="s">
        <v>10</v>
      </c>
      <c r="T61" s="190" t="s">
        <v>10</v>
      </c>
      <c r="AG61" s="190" t="s">
        <v>10</v>
      </c>
      <c r="AI61" s="189" t="s">
        <v>14</v>
      </c>
    </row>
    <row r="62" spans="1:36">
      <c r="A62" s="162" t="s">
        <v>197</v>
      </c>
      <c r="B62" s="162"/>
      <c r="C62" s="160">
        <v>3.7</v>
      </c>
      <c r="D62" s="157">
        <v>350</v>
      </c>
      <c r="E62" s="284" t="s">
        <v>385</v>
      </c>
      <c r="F62" s="160">
        <v>12.03</v>
      </c>
      <c r="G62" s="160"/>
      <c r="H62" s="11">
        <v>8000</v>
      </c>
      <c r="I62" s="160"/>
      <c r="L62" s="7" t="s">
        <v>11</v>
      </c>
      <c r="O62" s="190" t="s">
        <v>10</v>
      </c>
      <c r="T62" s="190" t="s">
        <v>10</v>
      </c>
      <c r="AG62" s="190" t="s">
        <v>10</v>
      </c>
      <c r="AI62" s="189" t="s">
        <v>14</v>
      </c>
    </row>
    <row r="63" spans="1:36">
      <c r="A63" s="162" t="s">
        <v>198</v>
      </c>
      <c r="B63" s="162"/>
      <c r="C63" s="160">
        <v>3.7</v>
      </c>
      <c r="D63" s="157">
        <v>600</v>
      </c>
      <c r="E63" s="284" t="s">
        <v>385</v>
      </c>
      <c r="F63" s="160">
        <v>13.06</v>
      </c>
      <c r="G63" s="322" t="s">
        <v>386</v>
      </c>
      <c r="H63" s="321"/>
      <c r="I63" s="160"/>
      <c r="L63" s="7" t="s">
        <v>11</v>
      </c>
      <c r="O63" s="190" t="s">
        <v>10</v>
      </c>
      <c r="T63" s="190" t="s">
        <v>10</v>
      </c>
      <c r="AG63" s="190" t="s">
        <v>10</v>
      </c>
      <c r="AI63" s="189" t="s">
        <v>14</v>
      </c>
    </row>
  </sheetData>
  <mergeCells count="2">
    <mergeCell ref="G23:H23"/>
    <mergeCell ref="G63:H63"/>
  </mergeCells>
  <phoneticPr fontId="2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</vt:i4>
      </vt:variant>
    </vt:vector>
  </HeadingPairs>
  <TitlesOfParts>
    <vt:vector size="9" baseType="lpstr">
      <vt:lpstr>Quotation</vt:lpstr>
      <vt:lpstr>線材+包裝</vt:lpstr>
      <vt:lpstr>包裝支數</vt:lpstr>
      <vt:lpstr>成本表 </vt:lpstr>
      <vt:lpstr>DWBF02</vt:lpstr>
      <vt:lpstr>DWBF01</vt:lpstr>
      <vt:lpstr>SP-STKBF01</vt:lpstr>
      <vt:lpstr>'成本表 '!Print_Area</vt:lpstr>
      <vt:lpstr>'成本表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Port</dc:creator>
  <cp:lastModifiedBy>顏劭仲Wesley</cp:lastModifiedBy>
  <cp:lastPrinted>2024-06-17T06:19:45Z</cp:lastPrinted>
  <dcterms:created xsi:type="dcterms:W3CDTF">2010-08-18T15:03:12Z</dcterms:created>
  <dcterms:modified xsi:type="dcterms:W3CDTF">2024-07-08T06:21:45Z</dcterms:modified>
</cp:coreProperties>
</file>