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workboard\Monthly_SHIP_BRIEF\"/>
    </mc:Choice>
  </mc:AlternateContent>
  <xr:revisionPtr revIDLastSave="0" documentId="8_{2E8DEB02-CC5F-43D4-888A-6C4B0F30C4AD}" xr6:coauthVersionLast="47" xr6:coauthVersionMax="47" xr10:uidLastSave="{00000000-0000-0000-0000-000000000000}"/>
  <bookViews>
    <workbookView xWindow="28680" yWindow="-120" windowWidth="29040" windowHeight="15840" xr2:uid="{313943A2-59F4-4128-95E4-9F32E09E94BC}"/>
  </bookViews>
  <sheets>
    <sheet name="SDL0800Q_20250203162623" sheetId="1" r:id="rId1"/>
  </sheets>
  <calcPr calcId="0"/>
</workbook>
</file>

<file path=xl/calcChain.xml><?xml version="1.0" encoding="utf-8"?>
<calcChain xmlns="http://schemas.openxmlformats.org/spreadsheetml/2006/main">
  <c r="K120" i="1" l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<sst xmlns="http://schemas.openxmlformats.org/spreadsheetml/2006/main" count="1326" uniqueCount="259">
  <si>
    <t>業務人員</t>
  </si>
  <si>
    <t/>
  </si>
  <si>
    <t>下單客戶</t>
  </si>
  <si>
    <t>接單類別</t>
  </si>
  <si>
    <t>類別名稱</t>
  </si>
  <si>
    <t>訂單號碼</t>
  </si>
  <si>
    <t>客戶訂單號碼</t>
  </si>
  <si>
    <t>接單日</t>
  </si>
  <si>
    <t>生管交期</t>
  </si>
  <si>
    <t>訂單交期</t>
  </si>
  <si>
    <t>訂單金額</t>
  </si>
  <si>
    <t>未出貨金額</t>
  </si>
  <si>
    <t>幣別</t>
  </si>
  <si>
    <t>訂單重量(KG)</t>
  </si>
  <si>
    <t>出貨重量(KG)</t>
  </si>
  <si>
    <t>未出貨重量(KG)</t>
  </si>
  <si>
    <t>結案否</t>
  </si>
  <si>
    <t>出貨達成率</t>
  </si>
  <si>
    <t>SP000000</t>
  </si>
  <si>
    <t>鴻錡興業</t>
  </si>
  <si>
    <t>D04600</t>
  </si>
  <si>
    <t>BOISE</t>
  </si>
  <si>
    <t>S</t>
  </si>
  <si>
    <t>小螺絲</t>
  </si>
  <si>
    <t>25020002</t>
  </si>
  <si>
    <t>GS0000009278</t>
  </si>
  <si>
    <t>USD</t>
  </si>
  <si>
    <t>N</t>
  </si>
  <si>
    <t>25020003</t>
  </si>
  <si>
    <t>GS0000009279</t>
  </si>
  <si>
    <t>25020004</t>
  </si>
  <si>
    <t>GS0000009280</t>
  </si>
  <si>
    <t>25020005</t>
  </si>
  <si>
    <t>GS0000009281</t>
  </si>
  <si>
    <t>SP000671</t>
  </si>
  <si>
    <t>顏劭仲</t>
  </si>
  <si>
    <t>B03500</t>
  </si>
  <si>
    <t>SUNCO</t>
  </si>
  <si>
    <t>24100025</t>
  </si>
  <si>
    <t>SP20241028-007</t>
  </si>
  <si>
    <t>25020001</t>
  </si>
  <si>
    <t>SP20250127-001KK</t>
  </si>
  <si>
    <t>C00600</t>
  </si>
  <si>
    <t>PGB</t>
  </si>
  <si>
    <t>24110031</t>
  </si>
  <si>
    <t>4500062042</t>
  </si>
  <si>
    <t>EUR</t>
  </si>
  <si>
    <t>W</t>
  </si>
  <si>
    <t>華司</t>
  </si>
  <si>
    <t>25010003</t>
  </si>
  <si>
    <t>4500063052</t>
  </si>
  <si>
    <t>25020006</t>
  </si>
  <si>
    <t>4500063491</t>
  </si>
  <si>
    <t>C01900</t>
  </si>
  <si>
    <t>REYHER</t>
  </si>
  <si>
    <t>24100003</t>
  </si>
  <si>
    <t>3864311-457</t>
  </si>
  <si>
    <t>24100021</t>
  </si>
  <si>
    <t>3867707-457</t>
  </si>
  <si>
    <t>24120019</t>
  </si>
  <si>
    <t>3881239-669</t>
  </si>
  <si>
    <t>C03400</t>
  </si>
  <si>
    <t>INDEX</t>
  </si>
  <si>
    <t>24090022</t>
  </si>
  <si>
    <t>148.391</t>
  </si>
  <si>
    <t>D00700</t>
  </si>
  <si>
    <t>HUTTIG</t>
  </si>
  <si>
    <t>24100018</t>
  </si>
  <si>
    <t>3587056-00</t>
  </si>
  <si>
    <t>D01200</t>
  </si>
  <si>
    <t>INTERCORP</t>
  </si>
  <si>
    <t>24110026</t>
  </si>
  <si>
    <t>64671-1124</t>
  </si>
  <si>
    <t>6%</t>
  </si>
  <si>
    <t>24120012</t>
  </si>
  <si>
    <t>64687-1224</t>
  </si>
  <si>
    <t>24120013</t>
  </si>
  <si>
    <t>64686-1224</t>
  </si>
  <si>
    <t>25010007</t>
  </si>
  <si>
    <t>64698-0125</t>
  </si>
  <si>
    <t>D04000</t>
  </si>
  <si>
    <t>SIMPSON</t>
  </si>
  <si>
    <t>24090015</t>
  </si>
  <si>
    <t>4000084831</t>
  </si>
  <si>
    <t>24100006</t>
  </si>
  <si>
    <t>4000086695</t>
  </si>
  <si>
    <t>25010002</t>
  </si>
  <si>
    <t>4000091727</t>
  </si>
  <si>
    <t>25020009</t>
  </si>
  <si>
    <t>4000093013</t>
  </si>
  <si>
    <t>D09200</t>
  </si>
  <si>
    <t>NATIONAL NAIL</t>
  </si>
  <si>
    <t>O</t>
  </si>
  <si>
    <t>其他</t>
  </si>
  <si>
    <t>24100011</t>
  </si>
  <si>
    <t>324949</t>
  </si>
  <si>
    <t>24100012</t>
  </si>
  <si>
    <t>324950</t>
  </si>
  <si>
    <t>24100023</t>
  </si>
  <si>
    <t>325176</t>
  </si>
  <si>
    <t>24110002</t>
  </si>
  <si>
    <t>EB0314078STOCK-1</t>
  </si>
  <si>
    <t>24110003</t>
  </si>
  <si>
    <t>EB0314074STOCK-1</t>
  </si>
  <si>
    <t>24110004</t>
  </si>
  <si>
    <t>EB0314108STOCK-1</t>
  </si>
  <si>
    <t>24110005</t>
  </si>
  <si>
    <t>EB0314104STOCK-1</t>
  </si>
  <si>
    <t>24110007</t>
  </si>
  <si>
    <t>EB0314148STOCK-1</t>
  </si>
  <si>
    <t>24110008</t>
  </si>
  <si>
    <t>325528</t>
  </si>
  <si>
    <t>24110009</t>
  </si>
  <si>
    <t>325529</t>
  </si>
  <si>
    <t>24110011</t>
  </si>
  <si>
    <t>325530</t>
  </si>
  <si>
    <t>24110012</t>
  </si>
  <si>
    <t>325531</t>
  </si>
  <si>
    <t>24110013</t>
  </si>
  <si>
    <t>325532</t>
  </si>
  <si>
    <t>24110014</t>
  </si>
  <si>
    <t>325533</t>
  </si>
  <si>
    <t>24110015</t>
  </si>
  <si>
    <t>325534</t>
  </si>
  <si>
    <t>24110017</t>
  </si>
  <si>
    <t>325527</t>
  </si>
  <si>
    <t>24110018</t>
  </si>
  <si>
    <t>EB0314074庫存單-2</t>
  </si>
  <si>
    <t>24110019</t>
  </si>
  <si>
    <t>EB0314104庫存單-2</t>
  </si>
  <si>
    <t>24110020</t>
  </si>
  <si>
    <t>EB0314148庫存單-2</t>
  </si>
  <si>
    <t>24110021</t>
  </si>
  <si>
    <t>EB0314074庫存單-3</t>
  </si>
  <si>
    <t>24110022</t>
  </si>
  <si>
    <t>EB0314104庫存單-3</t>
  </si>
  <si>
    <t>24110023</t>
  </si>
  <si>
    <t>EB0314148庫存單-3</t>
  </si>
  <si>
    <t>24110025</t>
  </si>
  <si>
    <t>325592</t>
  </si>
  <si>
    <t>24120014</t>
  </si>
  <si>
    <t>326071</t>
  </si>
  <si>
    <t>24120015</t>
  </si>
  <si>
    <t>326081</t>
  </si>
  <si>
    <t>25010001</t>
  </si>
  <si>
    <t>326334</t>
  </si>
  <si>
    <t>25010005</t>
  </si>
  <si>
    <t>326446</t>
  </si>
  <si>
    <t>25010008</t>
  </si>
  <si>
    <t>326555</t>
  </si>
  <si>
    <t>25010009</t>
  </si>
  <si>
    <t>326572</t>
  </si>
  <si>
    <t>25020011</t>
  </si>
  <si>
    <t>326124</t>
  </si>
  <si>
    <t>SP000680</t>
  </si>
  <si>
    <t>吳采駩</t>
  </si>
  <si>
    <t>24120020</t>
  </si>
  <si>
    <t>4500062930</t>
  </si>
  <si>
    <t>24090001</t>
  </si>
  <si>
    <t>3855675-457</t>
  </si>
  <si>
    <t>24090012</t>
  </si>
  <si>
    <t>3858183-457</t>
  </si>
  <si>
    <t>100%</t>
  </si>
  <si>
    <t>24090020</t>
  </si>
  <si>
    <t>3860396-457</t>
  </si>
  <si>
    <t>24100002</t>
  </si>
  <si>
    <t>3863515-457</t>
  </si>
  <si>
    <t>48%</t>
  </si>
  <si>
    <t>24100005</t>
  </si>
  <si>
    <t>3864315-457</t>
  </si>
  <si>
    <t>24100009</t>
  </si>
  <si>
    <t>3865770-457</t>
  </si>
  <si>
    <t>24100020</t>
  </si>
  <si>
    <t>3867706-457</t>
  </si>
  <si>
    <t>24100022</t>
  </si>
  <si>
    <t>3867704-457</t>
  </si>
  <si>
    <t>24100024</t>
  </si>
  <si>
    <t>3868175-457</t>
  </si>
  <si>
    <t>24100027</t>
  </si>
  <si>
    <t>3868957-669</t>
  </si>
  <si>
    <t>30%</t>
  </si>
  <si>
    <t>24110010</t>
  </si>
  <si>
    <t>3870499-457</t>
  </si>
  <si>
    <t>24110016</t>
  </si>
  <si>
    <t>3870491-457</t>
  </si>
  <si>
    <t>24110028</t>
  </si>
  <si>
    <t>3873406-457</t>
  </si>
  <si>
    <t>24110029</t>
  </si>
  <si>
    <t>3873404-457</t>
  </si>
  <si>
    <t>24110030</t>
  </si>
  <si>
    <t>3873660-426</t>
  </si>
  <si>
    <t>10%</t>
  </si>
  <si>
    <t>24110032</t>
  </si>
  <si>
    <t>3873976-426</t>
  </si>
  <si>
    <t>24110034</t>
  </si>
  <si>
    <t>3874770-457</t>
  </si>
  <si>
    <t>24110035</t>
  </si>
  <si>
    <t>3874786-457</t>
  </si>
  <si>
    <t>24110037</t>
  </si>
  <si>
    <t>3876178-426</t>
  </si>
  <si>
    <t>24120005</t>
  </si>
  <si>
    <t>3876796-457</t>
  </si>
  <si>
    <t>24120006</t>
  </si>
  <si>
    <t>3878264-457</t>
  </si>
  <si>
    <t>24120008</t>
  </si>
  <si>
    <t>3878976-457</t>
  </si>
  <si>
    <t>24120009</t>
  </si>
  <si>
    <t>3878646-669</t>
  </si>
  <si>
    <t>24120010</t>
  </si>
  <si>
    <t>3878501-669</t>
  </si>
  <si>
    <t>24120017</t>
  </si>
  <si>
    <t>3880165-457</t>
  </si>
  <si>
    <t>24120018</t>
  </si>
  <si>
    <t>3880490-457</t>
  </si>
  <si>
    <t>25010010</t>
  </si>
  <si>
    <t>4500003826</t>
  </si>
  <si>
    <t>25020007</t>
  </si>
  <si>
    <t>4500004784</t>
  </si>
  <si>
    <t>25020008</t>
  </si>
  <si>
    <t>4500004777</t>
  </si>
  <si>
    <t>25020010</t>
  </si>
  <si>
    <t>4500004078</t>
  </si>
  <si>
    <t>24110027</t>
  </si>
  <si>
    <t>148.788</t>
  </si>
  <si>
    <t>24100019</t>
  </si>
  <si>
    <t>3587057-00</t>
  </si>
  <si>
    <t>24110001</t>
  </si>
  <si>
    <t>4331843-00</t>
  </si>
  <si>
    <t>24100007</t>
  </si>
  <si>
    <t>64661-1024</t>
  </si>
  <si>
    <t>51%</t>
  </si>
  <si>
    <t>24110036</t>
  </si>
  <si>
    <t>64674-1224</t>
  </si>
  <si>
    <t>24080016</t>
  </si>
  <si>
    <t>4000082977</t>
  </si>
  <si>
    <t>24080028</t>
  </si>
  <si>
    <t>4000083590</t>
  </si>
  <si>
    <t>24110024</t>
  </si>
  <si>
    <t>4000088855</t>
  </si>
  <si>
    <t>25010004</t>
  </si>
  <si>
    <t>4000091790</t>
  </si>
  <si>
    <t>D04001</t>
  </si>
  <si>
    <t>SIMPSON AB</t>
  </si>
  <si>
    <t>24120011</t>
  </si>
  <si>
    <t>4000090123</t>
  </si>
  <si>
    <t>D09000</t>
  </si>
  <si>
    <t>BMD</t>
  </si>
  <si>
    <t>24120004</t>
  </si>
  <si>
    <t>2420426</t>
  </si>
  <si>
    <t>24110033</t>
  </si>
  <si>
    <t>325766</t>
  </si>
  <si>
    <t>24120001</t>
  </si>
  <si>
    <t>EB0314074庫存單-4</t>
  </si>
  <si>
    <t>24120002</t>
  </si>
  <si>
    <t>EB034104庫存單-4</t>
  </si>
  <si>
    <t>24120003</t>
  </si>
  <si>
    <t>EB0314148庫存單-4</t>
  </si>
  <si>
    <t>25010006</t>
  </si>
  <si>
    <t>326435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</si>
</sst>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11BE-31B6-47DB-A22D-E5BDB86F9B93}">
  <dimension ref="A1:S120"/>
  <sheetViews>
    <sheetView tabSelected="1" workbookViewId="0">
      <selection activeCell="H9" sqref="H9"/>
    </sheetView>
  </sheetViews>
  <sheetFormatPr defaultColWidth="8.625" defaultRowHeight="16.5" x14ac:dyDescent="0.25"/>
  <cols>
    <col min="9" max="11" width="10.625" style="2" customWidth="1"/>
  </cols>
  <sheetData>
    <row r="1" spans="1:19" x14ac:dyDescent="0.25">
      <c r="A1" s="1" t="s">
        <v>0</v>
      </c>
      <c r="B1" s="1">
        <v>12</v>
      </c>
      <c r="C1" s="1" t="s">
        <v>2</v>
      </c>
      <c r="D1" s="1">
        <v>123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s="3">
        <f>DATEVALUE("2025/02/03 00:00:00")</f>
        <v>45691</v>
      </c>
      <c r="J2" s="3">
        <f>DATEVALUE("2025/04/04 00:00:00")</f>
        <v>45751</v>
      </c>
      <c r="K2" s="3">
        <f>DATEVALUE("2025/04/11 00:00:00")</f>
        <v>45758</v>
      </c>
      <c r="L2" s="4">
        <v>38085.120000000003</v>
      </c>
      <c r="M2" s="4">
        <v>38085.120000000003</v>
      </c>
      <c r="N2" t="s">
        <v>26</v>
      </c>
      <c r="O2" s="4">
        <v>22909.439999999999</v>
      </c>
      <c r="P2" s="4">
        <v>0</v>
      </c>
      <c r="Q2" s="4">
        <v>22909.439999999999</v>
      </c>
      <c r="R2" t="s">
        <v>27</v>
      </c>
      <c r="S2" t="s">
        <v>1</v>
      </c>
    </row>
    <row r="3" spans="1:19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28</v>
      </c>
      <c r="H3" t="s">
        <v>29</v>
      </c>
      <c r="I3" s="3">
        <f>DATEVALUE("2025/02/03 00:00:00")</f>
        <v>45691</v>
      </c>
      <c r="J3" s="3">
        <f>DATEVALUE("2025/04/04 00:00:00")</f>
        <v>45751</v>
      </c>
      <c r="K3" s="3">
        <f>DATEVALUE("2025/04/11 00:00:00")</f>
        <v>45758</v>
      </c>
      <c r="L3" s="4">
        <v>38085.120000000003</v>
      </c>
      <c r="M3" s="4">
        <v>38085.120000000003</v>
      </c>
      <c r="N3" t="s">
        <v>26</v>
      </c>
      <c r="O3" s="4">
        <v>22909.439999999999</v>
      </c>
      <c r="P3" s="4">
        <v>0</v>
      </c>
      <c r="Q3" s="4">
        <v>22909.439999999999</v>
      </c>
      <c r="R3" t="s">
        <v>27</v>
      </c>
      <c r="S3" t="s">
        <v>1</v>
      </c>
    </row>
    <row r="4" spans="1:19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30</v>
      </c>
      <c r="H4" t="s">
        <v>31</v>
      </c>
      <c r="I4" s="3">
        <f>DATEVALUE("2025/02/03 00:00:00")</f>
        <v>45691</v>
      </c>
      <c r="J4" s="3">
        <f>DATEVALUE("2025/04/16 00:00:00")</f>
        <v>45763</v>
      </c>
      <c r="K4" s="3">
        <f>DATEVALUE("2025/04/23 00:00:00")</f>
        <v>45770</v>
      </c>
      <c r="L4" s="4">
        <v>38085.120000000003</v>
      </c>
      <c r="M4" s="4">
        <v>38085.120000000003</v>
      </c>
      <c r="N4" t="s">
        <v>26</v>
      </c>
      <c r="O4" s="4">
        <v>22909.439999999999</v>
      </c>
      <c r="P4" s="4">
        <v>0</v>
      </c>
      <c r="Q4" s="4">
        <v>22909.439999999999</v>
      </c>
      <c r="R4" t="s">
        <v>27</v>
      </c>
      <c r="S4" t="s">
        <v>1</v>
      </c>
    </row>
    <row r="5" spans="1:19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32</v>
      </c>
      <c r="H5" t="s">
        <v>33</v>
      </c>
      <c r="I5" s="3">
        <f>DATEVALUE("2025/02/03 00:00:00")</f>
        <v>45691</v>
      </c>
      <c r="J5" s="3">
        <f>DATEVALUE("2025/04/16 00:00:00")</f>
        <v>45763</v>
      </c>
      <c r="K5" s="3">
        <f>DATEVALUE("2025/04/23 00:00:00")</f>
        <v>45770</v>
      </c>
      <c r="L5" s="4">
        <v>38085.120000000003</v>
      </c>
      <c r="M5" s="4">
        <v>38085.120000000003</v>
      </c>
      <c r="N5" t="s">
        <v>26</v>
      </c>
      <c r="O5" s="4">
        <v>22909.439999999999</v>
      </c>
      <c r="P5" s="4">
        <v>0</v>
      </c>
      <c r="Q5" s="4">
        <v>22909.439999999999</v>
      </c>
      <c r="R5" t="s">
        <v>27</v>
      </c>
      <c r="S5" t="s">
        <v>1</v>
      </c>
    </row>
    <row r="6" spans="1:19" x14ac:dyDescent="0.25">
      <c r="A6" t="s">
        <v>34</v>
      </c>
      <c r="B6" t="s">
        <v>35</v>
      </c>
      <c r="C6" t="s">
        <v>36</v>
      </c>
      <c r="D6" t="s">
        <v>37</v>
      </c>
      <c r="E6" t="s">
        <v>22</v>
      </c>
      <c r="F6" t="s">
        <v>23</v>
      </c>
      <c r="G6" t="s">
        <v>38</v>
      </c>
      <c r="H6" t="s">
        <v>39</v>
      </c>
      <c r="I6" s="3">
        <f>DATEVALUE("2024/10/28 00:00:00")</f>
        <v>45593</v>
      </c>
      <c r="J6" s="3">
        <f>DATEVALUE("2025/02/20 00:00:00")</f>
        <v>45708</v>
      </c>
      <c r="K6" s="3">
        <f>DATEVALUE("2025/02/27 00:00:00")</f>
        <v>45715</v>
      </c>
      <c r="L6" s="4">
        <v>18790.939999999999</v>
      </c>
      <c r="M6" s="4">
        <v>18790.939999999999</v>
      </c>
      <c r="N6" t="s">
        <v>26</v>
      </c>
      <c r="O6" s="4">
        <v>5504.64</v>
      </c>
      <c r="P6" s="4">
        <v>0</v>
      </c>
      <c r="Q6" s="4">
        <v>5504.64</v>
      </c>
      <c r="R6" t="s">
        <v>27</v>
      </c>
      <c r="S6" t="s">
        <v>1</v>
      </c>
    </row>
    <row r="7" spans="1:19" x14ac:dyDescent="0.25">
      <c r="A7" t="s">
        <v>34</v>
      </c>
      <c r="B7" t="s">
        <v>35</v>
      </c>
      <c r="C7" t="s">
        <v>36</v>
      </c>
      <c r="D7" t="s">
        <v>37</v>
      </c>
      <c r="E7" t="s">
        <v>22</v>
      </c>
      <c r="F7" t="s">
        <v>23</v>
      </c>
      <c r="G7" t="s">
        <v>40</v>
      </c>
      <c r="H7" t="s">
        <v>41</v>
      </c>
      <c r="I7" s="3">
        <f>DATEVALUE("2025/02/03 00:00:00")</f>
        <v>45691</v>
      </c>
      <c r="J7" s="3">
        <f>DATEVALUE("2025/07/11 00:00:00")</f>
        <v>45849</v>
      </c>
      <c r="K7" s="3">
        <f>DATEVALUE("2025/07/25 00:00:00")</f>
        <v>45863</v>
      </c>
      <c r="L7" s="4">
        <v>82720</v>
      </c>
      <c r="M7" s="4">
        <v>82720</v>
      </c>
      <c r="N7" t="s">
        <v>26</v>
      </c>
      <c r="O7" s="4">
        <v>25120</v>
      </c>
      <c r="P7" s="4">
        <v>0</v>
      </c>
      <c r="Q7" s="4">
        <v>25120</v>
      </c>
      <c r="R7" t="s">
        <v>27</v>
      </c>
      <c r="S7" t="s">
        <v>1</v>
      </c>
    </row>
    <row r="8" spans="1:19" x14ac:dyDescent="0.25">
      <c r="A8" t="s">
        <v>34</v>
      </c>
      <c r="B8" t="s">
        <v>35</v>
      </c>
      <c r="C8" t="s">
        <v>42</v>
      </c>
      <c r="D8" t="s">
        <v>43</v>
      </c>
      <c r="E8" t="s">
        <v>22</v>
      </c>
      <c r="F8" t="s">
        <v>23</v>
      </c>
      <c r="G8" t="s">
        <v>44</v>
      </c>
      <c r="H8" t="s">
        <v>45</v>
      </c>
      <c r="I8" s="3">
        <f>DATEVALUE("2024/11/20 00:00:00")</f>
        <v>45616</v>
      </c>
      <c r="J8" s="3">
        <f>DATEVALUE("2025/03/07 00:00:00")</f>
        <v>45723</v>
      </c>
      <c r="K8" s="3">
        <f>DATEVALUE("2025/03/14 00:00:00")</f>
        <v>45730</v>
      </c>
      <c r="L8" s="4">
        <v>61615.22</v>
      </c>
      <c r="M8" s="4">
        <v>61615.22</v>
      </c>
      <c r="N8" t="s">
        <v>46</v>
      </c>
      <c r="O8" s="4">
        <v>30681.88</v>
      </c>
      <c r="P8" s="4">
        <v>0</v>
      </c>
      <c r="Q8" s="4">
        <v>30681.88</v>
      </c>
      <c r="R8" t="s">
        <v>27</v>
      </c>
      <c r="S8" t="s">
        <v>1</v>
      </c>
    </row>
    <row r="9" spans="1:19" x14ac:dyDescent="0.25">
      <c r="A9" t="s">
        <v>34</v>
      </c>
      <c r="B9" t="s">
        <v>35</v>
      </c>
      <c r="C9" t="s">
        <v>42</v>
      </c>
      <c r="D9" t="s">
        <v>43</v>
      </c>
      <c r="E9" t="s">
        <v>22</v>
      </c>
      <c r="F9" t="s">
        <v>23</v>
      </c>
      <c r="G9" t="s">
        <v>44</v>
      </c>
      <c r="H9" t="s">
        <v>45</v>
      </c>
      <c r="I9" s="3">
        <f>DATEVALUE("2024/11/20 00:00:00")</f>
        <v>45616</v>
      </c>
      <c r="J9" s="3">
        <f>DATEVALUE("2025/03/20 00:00:00")</f>
        <v>45736</v>
      </c>
      <c r="K9" s="3">
        <f>DATEVALUE("2025/03/27 00:00:00")</f>
        <v>45743</v>
      </c>
      <c r="L9" s="4">
        <v>31514.1</v>
      </c>
      <c r="M9" s="4">
        <v>31514.1</v>
      </c>
      <c r="N9" t="s">
        <v>46</v>
      </c>
      <c r="O9" s="4">
        <v>15668.92</v>
      </c>
      <c r="P9" s="4">
        <v>0</v>
      </c>
      <c r="Q9" s="4">
        <v>15668.92</v>
      </c>
      <c r="R9" t="s">
        <v>27</v>
      </c>
      <c r="S9" t="s">
        <v>1</v>
      </c>
    </row>
    <row r="10" spans="1:19" x14ac:dyDescent="0.25">
      <c r="A10" t="s">
        <v>34</v>
      </c>
      <c r="B10" t="s">
        <v>35</v>
      </c>
      <c r="C10" t="s">
        <v>42</v>
      </c>
      <c r="D10" t="s">
        <v>43</v>
      </c>
      <c r="E10" t="s">
        <v>47</v>
      </c>
      <c r="F10" t="s">
        <v>48</v>
      </c>
      <c r="G10" t="s">
        <v>44</v>
      </c>
      <c r="H10" t="s">
        <v>45</v>
      </c>
      <c r="I10" s="3">
        <f>DATEVALUE("2024/11/20 00:00:00")</f>
        <v>45616</v>
      </c>
      <c r="J10" s="3">
        <f>DATEVALUE("2025/03/07 00:00:00")</f>
        <v>45723</v>
      </c>
      <c r="K10" s="3">
        <f>DATEVALUE("2025/03/14 00:00:00")</f>
        <v>45730</v>
      </c>
      <c r="L10" s="4">
        <v>1611</v>
      </c>
      <c r="M10" s="4">
        <v>1611</v>
      </c>
      <c r="N10" t="s">
        <v>46</v>
      </c>
      <c r="O10" s="4">
        <v>410</v>
      </c>
      <c r="P10" s="4">
        <v>0</v>
      </c>
      <c r="Q10" s="4">
        <v>410</v>
      </c>
      <c r="R10" t="s">
        <v>27</v>
      </c>
      <c r="S10" t="s">
        <v>1</v>
      </c>
    </row>
    <row r="11" spans="1:19" x14ac:dyDescent="0.25">
      <c r="A11" t="s">
        <v>34</v>
      </c>
      <c r="B11" t="s">
        <v>35</v>
      </c>
      <c r="C11" t="s">
        <v>42</v>
      </c>
      <c r="D11" t="s">
        <v>43</v>
      </c>
      <c r="E11" t="s">
        <v>22</v>
      </c>
      <c r="F11" t="s">
        <v>23</v>
      </c>
      <c r="G11" t="s">
        <v>49</v>
      </c>
      <c r="H11" t="s">
        <v>50</v>
      </c>
      <c r="I11" s="3">
        <f>DATEVALUE("2025/01/08 00:00:00")</f>
        <v>45665</v>
      </c>
      <c r="J11" s="3">
        <f>DATEVALUE("2025/04/15 00:00:00")</f>
        <v>45762</v>
      </c>
      <c r="K11" s="3">
        <f>DATEVALUE("2025/04/29 00:00:00")</f>
        <v>45776</v>
      </c>
      <c r="L11" s="4">
        <v>143779.22</v>
      </c>
      <c r="M11" s="4">
        <v>143779.22</v>
      </c>
      <c r="N11" t="s">
        <v>46</v>
      </c>
      <c r="O11" s="4">
        <v>79798.570000000007</v>
      </c>
      <c r="P11" s="4">
        <v>0</v>
      </c>
      <c r="Q11" s="4">
        <v>79798.570000000007</v>
      </c>
      <c r="R11" t="s">
        <v>27</v>
      </c>
      <c r="S11" t="s">
        <v>1</v>
      </c>
    </row>
    <row r="12" spans="1:19" x14ac:dyDescent="0.25">
      <c r="A12" t="s">
        <v>34</v>
      </c>
      <c r="B12" t="s">
        <v>35</v>
      </c>
      <c r="C12" t="s">
        <v>42</v>
      </c>
      <c r="D12" t="s">
        <v>43</v>
      </c>
      <c r="E12" t="s">
        <v>22</v>
      </c>
      <c r="F12" t="s">
        <v>23</v>
      </c>
      <c r="G12" t="s">
        <v>51</v>
      </c>
      <c r="H12" t="s">
        <v>52</v>
      </c>
      <c r="I12" s="3">
        <f>DATEVALUE("2025/02/03 00:00:00")</f>
        <v>45691</v>
      </c>
      <c r="J12" s="3">
        <f>DATEVALUE("2025/04/25 00:00:00")</f>
        <v>45772</v>
      </c>
      <c r="K12" s="3">
        <f>DATEVALUE("2025/05/09 00:00:00")</f>
        <v>45786</v>
      </c>
      <c r="L12" s="4">
        <v>17588.63</v>
      </c>
      <c r="M12" s="4">
        <v>17588.63</v>
      </c>
      <c r="N12" t="s">
        <v>46</v>
      </c>
      <c r="O12" s="4">
        <v>9924.52</v>
      </c>
      <c r="P12" s="4">
        <v>0</v>
      </c>
      <c r="Q12" s="4">
        <v>9924.52</v>
      </c>
      <c r="R12" t="s">
        <v>27</v>
      </c>
      <c r="S12" t="s">
        <v>1</v>
      </c>
    </row>
    <row r="13" spans="1:19" x14ac:dyDescent="0.25">
      <c r="A13" t="s">
        <v>34</v>
      </c>
      <c r="B13" t="s">
        <v>35</v>
      </c>
      <c r="C13" t="s">
        <v>42</v>
      </c>
      <c r="D13" t="s">
        <v>43</v>
      </c>
      <c r="E13" t="s">
        <v>22</v>
      </c>
      <c r="F13" t="s">
        <v>23</v>
      </c>
      <c r="G13" t="s">
        <v>51</v>
      </c>
      <c r="H13" t="s">
        <v>52</v>
      </c>
      <c r="I13" s="3">
        <f>DATEVALUE("2025/02/03 00:00:00")</f>
        <v>45691</v>
      </c>
      <c r="J13" s="3">
        <f>DATEVALUE("2025/05/10 00:00:00")</f>
        <v>45787</v>
      </c>
      <c r="K13" s="3">
        <f>DATEVALUE("2025/05/24 00:00:00")</f>
        <v>45801</v>
      </c>
      <c r="L13" s="4">
        <v>6293</v>
      </c>
      <c r="M13" s="4">
        <v>6293</v>
      </c>
      <c r="N13" t="s">
        <v>46</v>
      </c>
      <c r="O13" s="4">
        <v>3165</v>
      </c>
      <c r="P13" s="4">
        <v>0</v>
      </c>
      <c r="Q13" s="4">
        <v>3165</v>
      </c>
      <c r="R13" t="s">
        <v>27</v>
      </c>
      <c r="S13" t="s">
        <v>1</v>
      </c>
    </row>
    <row r="14" spans="1:19" x14ac:dyDescent="0.25">
      <c r="A14" t="s">
        <v>34</v>
      </c>
      <c r="B14" t="s">
        <v>35</v>
      </c>
      <c r="C14" t="s">
        <v>53</v>
      </c>
      <c r="D14" t="s">
        <v>54</v>
      </c>
      <c r="E14" t="s">
        <v>22</v>
      </c>
      <c r="F14" t="s">
        <v>23</v>
      </c>
      <c r="G14" t="s">
        <v>55</v>
      </c>
      <c r="H14" t="s">
        <v>56</v>
      </c>
      <c r="I14" s="3">
        <f>DATEVALUE("2024/10/11 00:00:00")</f>
        <v>45576</v>
      </c>
      <c r="J14" s="3">
        <f>DATEVALUE("2025/02/24 00:00:00")</f>
        <v>45712</v>
      </c>
      <c r="K14" s="3">
        <f>DATEVALUE("2025/03/26 00:00:00")</f>
        <v>45742</v>
      </c>
      <c r="L14" s="4">
        <v>6550</v>
      </c>
      <c r="M14" s="4">
        <v>6550</v>
      </c>
      <c r="N14" t="s">
        <v>46</v>
      </c>
      <c r="O14" s="4">
        <v>3723</v>
      </c>
      <c r="P14" s="4">
        <v>0</v>
      </c>
      <c r="Q14" s="4">
        <v>3723</v>
      </c>
      <c r="R14" t="s">
        <v>27</v>
      </c>
      <c r="S14" t="s">
        <v>1</v>
      </c>
    </row>
    <row r="15" spans="1:19" x14ac:dyDescent="0.25">
      <c r="A15" t="s">
        <v>34</v>
      </c>
      <c r="B15" t="s">
        <v>35</v>
      </c>
      <c r="C15" t="s">
        <v>53</v>
      </c>
      <c r="D15" t="s">
        <v>54</v>
      </c>
      <c r="E15" t="s">
        <v>22</v>
      </c>
      <c r="F15" t="s">
        <v>23</v>
      </c>
      <c r="G15" t="s">
        <v>57</v>
      </c>
      <c r="H15" t="s">
        <v>58</v>
      </c>
      <c r="I15" s="3">
        <f>DATEVALUE("2024/10/25 00:00:00")</f>
        <v>45590</v>
      </c>
      <c r="J15" s="3">
        <f>DATEVALUE("2025/07/10 00:00:00")</f>
        <v>45848</v>
      </c>
      <c r="K15" s="3">
        <f>DATEVALUE("2025/08/07 00:00:00")</f>
        <v>45876</v>
      </c>
      <c r="L15" s="4">
        <v>41030.080000000002</v>
      </c>
      <c r="M15" s="4">
        <v>41030.080000000002</v>
      </c>
      <c r="N15" t="s">
        <v>46</v>
      </c>
      <c r="O15" s="4">
        <v>21604.2</v>
      </c>
      <c r="P15" s="4">
        <v>0</v>
      </c>
      <c r="Q15" s="4">
        <v>21604.2</v>
      </c>
      <c r="R15" t="s">
        <v>27</v>
      </c>
      <c r="S15" t="s">
        <v>1</v>
      </c>
    </row>
    <row r="16" spans="1:19" x14ac:dyDescent="0.25">
      <c r="A16" t="s">
        <v>34</v>
      </c>
      <c r="B16" t="s">
        <v>35</v>
      </c>
      <c r="C16" t="s">
        <v>53</v>
      </c>
      <c r="D16" t="s">
        <v>54</v>
      </c>
      <c r="E16" t="s">
        <v>22</v>
      </c>
      <c r="F16" t="s">
        <v>23</v>
      </c>
      <c r="G16" t="s">
        <v>59</v>
      </c>
      <c r="H16" t="s">
        <v>60</v>
      </c>
      <c r="I16" s="3">
        <f>DATEVALUE("2024/12/19 00:00:00")</f>
        <v>45645</v>
      </c>
      <c r="J16" s="3">
        <f>DATEVALUE("2025/03/07 00:00:00")</f>
        <v>45723</v>
      </c>
      <c r="K16" s="3">
        <f>DATEVALUE("2025/04/03 00:00:00")</f>
        <v>45750</v>
      </c>
      <c r="L16" s="4">
        <v>210</v>
      </c>
      <c r="M16" s="4">
        <v>210</v>
      </c>
      <c r="N16" t="s">
        <v>46</v>
      </c>
      <c r="O16" s="4">
        <v>93</v>
      </c>
      <c r="P16" s="4">
        <v>0</v>
      </c>
      <c r="Q16" s="4">
        <v>93</v>
      </c>
      <c r="R16" t="s">
        <v>27</v>
      </c>
      <c r="S16" t="s">
        <v>1</v>
      </c>
    </row>
    <row r="17" spans="1:19" x14ac:dyDescent="0.25">
      <c r="A17" t="s">
        <v>34</v>
      </c>
      <c r="B17" t="s">
        <v>35</v>
      </c>
      <c r="C17" t="s">
        <v>61</v>
      </c>
      <c r="D17" t="s">
        <v>62</v>
      </c>
      <c r="E17" t="s">
        <v>22</v>
      </c>
      <c r="F17" t="s">
        <v>23</v>
      </c>
      <c r="G17" t="s">
        <v>63</v>
      </c>
      <c r="H17" t="s">
        <v>64</v>
      </c>
      <c r="I17" s="3">
        <f>DATEVALUE("2024/09/25 00:00:00")</f>
        <v>45560</v>
      </c>
      <c r="J17" s="3">
        <f>DATEVALUE("2025/02/07 00:00:00")</f>
        <v>45695</v>
      </c>
      <c r="K17" s="3">
        <f>DATEVALUE("2025/02/14 00:00:00")</f>
        <v>45702</v>
      </c>
      <c r="L17" s="4">
        <v>4281.8</v>
      </c>
      <c r="M17" s="4">
        <v>4281.8</v>
      </c>
      <c r="N17" t="s">
        <v>26</v>
      </c>
      <c r="O17" s="4">
        <v>1432.3</v>
      </c>
      <c r="P17" s="4">
        <v>0</v>
      </c>
      <c r="Q17" s="4">
        <v>1432.3</v>
      </c>
      <c r="R17" t="s">
        <v>27</v>
      </c>
      <c r="S17" t="s">
        <v>1</v>
      </c>
    </row>
    <row r="18" spans="1:19" x14ac:dyDescent="0.25">
      <c r="A18" t="s">
        <v>34</v>
      </c>
      <c r="B18" t="s">
        <v>35</v>
      </c>
      <c r="C18" t="s">
        <v>65</v>
      </c>
      <c r="D18" t="s">
        <v>66</v>
      </c>
      <c r="E18" t="s">
        <v>22</v>
      </c>
      <c r="F18" t="s">
        <v>23</v>
      </c>
      <c r="G18" t="s">
        <v>67</v>
      </c>
      <c r="H18" t="s">
        <v>68</v>
      </c>
      <c r="I18" s="3">
        <f>DATEVALUE("2024/10/23 00:00:00")</f>
        <v>45588</v>
      </c>
      <c r="J18" s="3">
        <f>DATEVALUE("2025/02/14 00:00:00")</f>
        <v>45702</v>
      </c>
      <c r="K18" s="3">
        <f>DATEVALUE("2025/02/21 00:00:00")</f>
        <v>45709</v>
      </c>
      <c r="L18" s="4">
        <v>41198.400000000001</v>
      </c>
      <c r="M18" s="4">
        <v>41198.400000000001</v>
      </c>
      <c r="N18" t="s">
        <v>26</v>
      </c>
      <c r="O18" s="4">
        <v>16344</v>
      </c>
      <c r="P18" s="4">
        <v>0</v>
      </c>
      <c r="Q18" s="4">
        <v>16344</v>
      </c>
      <c r="R18" t="s">
        <v>27</v>
      </c>
      <c r="S18" t="s">
        <v>1</v>
      </c>
    </row>
    <row r="19" spans="1:19" x14ac:dyDescent="0.25">
      <c r="A19" t="s">
        <v>34</v>
      </c>
      <c r="B19" t="s">
        <v>35</v>
      </c>
      <c r="C19" t="s">
        <v>69</v>
      </c>
      <c r="D19" t="s">
        <v>70</v>
      </c>
      <c r="E19" t="s">
        <v>22</v>
      </c>
      <c r="F19" t="s">
        <v>23</v>
      </c>
      <c r="G19" t="s">
        <v>71</v>
      </c>
      <c r="H19" t="s">
        <v>72</v>
      </c>
      <c r="I19" s="3">
        <f>DATEVALUE("2024/11/14 00:00:00")</f>
        <v>45610</v>
      </c>
      <c r="J19" s="3">
        <f>DATEVALUE("2025/02/28 00:00:00")</f>
        <v>45716</v>
      </c>
      <c r="K19" s="3">
        <f>DATEVALUE("2025/03/14 00:00:00")</f>
        <v>45730</v>
      </c>
      <c r="L19" s="4">
        <v>6366.72</v>
      </c>
      <c r="M19" s="4">
        <v>6366.72</v>
      </c>
      <c r="N19" t="s">
        <v>26</v>
      </c>
      <c r="O19" s="4">
        <v>3532.8</v>
      </c>
      <c r="P19" s="4">
        <v>0</v>
      </c>
      <c r="Q19" s="4">
        <v>3532.8</v>
      </c>
      <c r="R19" t="s">
        <v>27</v>
      </c>
      <c r="S19" t="s">
        <v>1</v>
      </c>
    </row>
    <row r="20" spans="1:19" x14ac:dyDescent="0.25">
      <c r="A20" t="s">
        <v>34</v>
      </c>
      <c r="B20" t="s">
        <v>35</v>
      </c>
      <c r="C20" t="s">
        <v>69</v>
      </c>
      <c r="D20" t="s">
        <v>70</v>
      </c>
      <c r="E20" t="s">
        <v>22</v>
      </c>
      <c r="F20" t="s">
        <v>23</v>
      </c>
      <c r="G20" t="s">
        <v>71</v>
      </c>
      <c r="H20" t="s">
        <v>72</v>
      </c>
      <c r="I20" s="3">
        <f>DATEVALUE("2024/11/14 00:00:00")</f>
        <v>45610</v>
      </c>
      <c r="J20" s="3">
        <f>DATEVALUE("2025/03/06 00:00:00")</f>
        <v>45722</v>
      </c>
      <c r="K20" s="3">
        <f>DATEVALUE("2025/03/13 00:00:00")</f>
        <v>45729</v>
      </c>
      <c r="L20" s="4">
        <v>2465.2800000000002</v>
      </c>
      <c r="M20" s="4">
        <v>2465.2800000000002</v>
      </c>
      <c r="N20" t="s">
        <v>26</v>
      </c>
      <c r="O20" s="4">
        <v>792</v>
      </c>
      <c r="P20" s="4">
        <v>0</v>
      </c>
      <c r="Q20" s="4">
        <v>792</v>
      </c>
      <c r="R20" t="s">
        <v>27</v>
      </c>
      <c r="S20" t="s">
        <v>1</v>
      </c>
    </row>
    <row r="21" spans="1:19" x14ac:dyDescent="0.25">
      <c r="A21" t="s">
        <v>34</v>
      </c>
      <c r="B21" t="s">
        <v>35</v>
      </c>
      <c r="C21" t="s">
        <v>69</v>
      </c>
      <c r="D21" t="s">
        <v>70</v>
      </c>
      <c r="E21" t="s">
        <v>22</v>
      </c>
      <c r="F21" t="s">
        <v>23</v>
      </c>
      <c r="G21" t="s">
        <v>71</v>
      </c>
      <c r="H21" t="s">
        <v>72</v>
      </c>
      <c r="I21" s="3">
        <f>DATEVALUE("2024/11/14 00:00:00")</f>
        <v>45610</v>
      </c>
      <c r="J21" s="3">
        <f>DATEVALUE("2025/02/13 00:00:00")</f>
        <v>45701</v>
      </c>
      <c r="K21" s="3">
        <f>DATEVALUE("2025/02/20 00:00:00")</f>
        <v>45708</v>
      </c>
      <c r="L21" s="4">
        <v>230038.56</v>
      </c>
      <c r="M21" s="4">
        <v>216774.54</v>
      </c>
      <c r="N21" t="s">
        <v>26</v>
      </c>
      <c r="O21" s="4">
        <v>117423.6</v>
      </c>
      <c r="P21" s="4">
        <v>6459.19</v>
      </c>
      <c r="Q21" s="4">
        <v>110964.41</v>
      </c>
      <c r="R21" t="s">
        <v>27</v>
      </c>
      <c r="S21" t="s">
        <v>73</v>
      </c>
    </row>
    <row r="22" spans="1:19" x14ac:dyDescent="0.25">
      <c r="A22" t="s">
        <v>34</v>
      </c>
      <c r="B22" t="s">
        <v>35</v>
      </c>
      <c r="C22" t="s">
        <v>69</v>
      </c>
      <c r="D22" t="s">
        <v>70</v>
      </c>
      <c r="E22" t="s">
        <v>22</v>
      </c>
      <c r="F22" t="s">
        <v>23</v>
      </c>
      <c r="G22" t="s">
        <v>74</v>
      </c>
      <c r="H22" t="s">
        <v>75</v>
      </c>
      <c r="I22" s="3">
        <f>DATEVALUE("2024/12/11 00:00:00")</f>
        <v>45637</v>
      </c>
      <c r="J22" s="3">
        <f>DATEVALUE("2025/04/06 00:00:00")</f>
        <v>45753</v>
      </c>
      <c r="K22" s="3">
        <f>DATEVALUE("2025/04/20 00:00:00")</f>
        <v>45767</v>
      </c>
      <c r="L22" s="4">
        <v>4363.2</v>
      </c>
      <c r="M22" s="4">
        <v>4363.2</v>
      </c>
      <c r="N22" t="s">
        <v>26</v>
      </c>
      <c r="O22" s="4">
        <v>1915.2</v>
      </c>
      <c r="P22" s="4">
        <v>0</v>
      </c>
      <c r="Q22" s="4">
        <v>1915.2</v>
      </c>
      <c r="R22" t="s">
        <v>27</v>
      </c>
      <c r="S22" t="s">
        <v>1</v>
      </c>
    </row>
    <row r="23" spans="1:19" x14ac:dyDescent="0.25">
      <c r="A23" t="s">
        <v>34</v>
      </c>
      <c r="B23" t="s">
        <v>35</v>
      </c>
      <c r="C23" t="s">
        <v>69</v>
      </c>
      <c r="D23" t="s">
        <v>70</v>
      </c>
      <c r="E23" t="s">
        <v>22</v>
      </c>
      <c r="F23" t="s">
        <v>23</v>
      </c>
      <c r="G23" t="s">
        <v>76</v>
      </c>
      <c r="H23" t="s">
        <v>77</v>
      </c>
      <c r="I23" s="3">
        <f>DATEVALUE("2024/12/11 00:00:00")</f>
        <v>45637</v>
      </c>
      <c r="J23" s="3">
        <f>DATEVALUE("2025/03/30 00:00:00")</f>
        <v>45746</v>
      </c>
      <c r="K23" s="3">
        <f>DATEVALUE("2025/04/04 00:00:00")</f>
        <v>45751</v>
      </c>
      <c r="L23" s="4">
        <v>41388.480000000003</v>
      </c>
      <c r="M23" s="4">
        <v>41388.480000000003</v>
      </c>
      <c r="N23" t="s">
        <v>26</v>
      </c>
      <c r="O23" s="4">
        <v>20367.12</v>
      </c>
      <c r="P23" s="4">
        <v>0</v>
      </c>
      <c r="Q23" s="4">
        <v>20367.12</v>
      </c>
      <c r="R23" t="s">
        <v>27</v>
      </c>
      <c r="S23" t="s">
        <v>1</v>
      </c>
    </row>
    <row r="24" spans="1:19" x14ac:dyDescent="0.25">
      <c r="A24" t="s">
        <v>34</v>
      </c>
      <c r="B24" t="s">
        <v>35</v>
      </c>
      <c r="C24" t="s">
        <v>69</v>
      </c>
      <c r="D24" t="s">
        <v>70</v>
      </c>
      <c r="E24" t="s">
        <v>22</v>
      </c>
      <c r="F24" t="s">
        <v>23</v>
      </c>
      <c r="G24" t="s">
        <v>76</v>
      </c>
      <c r="H24" t="s">
        <v>77</v>
      </c>
      <c r="I24" s="3">
        <f>DATEVALUE("2024/12/11 00:00:00")</f>
        <v>45637</v>
      </c>
      <c r="J24" s="3">
        <f>DATEVALUE("2025/03/06 00:00:00")</f>
        <v>45722</v>
      </c>
      <c r="K24" s="3">
        <f>DATEVALUE("2025/03/20 00:00:00")</f>
        <v>45736</v>
      </c>
      <c r="L24" s="4">
        <v>2141.7600000000002</v>
      </c>
      <c r="M24" s="4">
        <v>2141.7600000000002</v>
      </c>
      <c r="N24" t="s">
        <v>26</v>
      </c>
      <c r="O24" s="4">
        <v>1096.32</v>
      </c>
      <c r="P24" s="4">
        <v>0</v>
      </c>
      <c r="Q24" s="4">
        <v>1096.32</v>
      </c>
      <c r="R24" t="s">
        <v>27</v>
      </c>
      <c r="S24" t="s">
        <v>1</v>
      </c>
    </row>
    <row r="25" spans="1:19" x14ac:dyDescent="0.25">
      <c r="A25" t="s">
        <v>34</v>
      </c>
      <c r="B25" t="s">
        <v>35</v>
      </c>
      <c r="C25" t="s">
        <v>69</v>
      </c>
      <c r="D25" t="s">
        <v>70</v>
      </c>
      <c r="E25" t="s">
        <v>22</v>
      </c>
      <c r="F25" t="s">
        <v>23</v>
      </c>
      <c r="G25" t="s">
        <v>78</v>
      </c>
      <c r="H25" t="s">
        <v>79</v>
      </c>
      <c r="I25" s="3">
        <f>DATEVALUE("2025/01/15 00:00:00")</f>
        <v>45672</v>
      </c>
      <c r="J25" s="3">
        <f>DATEVALUE("2025/04/18 00:00:00")</f>
        <v>45765</v>
      </c>
      <c r="K25" s="3">
        <f>DATEVALUE("2025/05/02 00:00:00")</f>
        <v>45779</v>
      </c>
      <c r="L25" s="4">
        <v>11266.56</v>
      </c>
      <c r="M25" s="4">
        <v>11266.56</v>
      </c>
      <c r="N25" t="s">
        <v>26</v>
      </c>
      <c r="O25" s="4">
        <v>5401.92</v>
      </c>
      <c r="P25" s="4">
        <v>0</v>
      </c>
      <c r="Q25" s="4">
        <v>5401.92</v>
      </c>
      <c r="R25" t="s">
        <v>27</v>
      </c>
      <c r="S25" t="s">
        <v>1</v>
      </c>
    </row>
    <row r="26" spans="1:19" x14ac:dyDescent="0.25">
      <c r="A26" t="s">
        <v>34</v>
      </c>
      <c r="B26" t="s">
        <v>35</v>
      </c>
      <c r="C26" t="s">
        <v>80</v>
      </c>
      <c r="D26" t="s">
        <v>81</v>
      </c>
      <c r="E26" t="s">
        <v>22</v>
      </c>
      <c r="F26" t="s">
        <v>23</v>
      </c>
      <c r="G26" t="s">
        <v>82</v>
      </c>
      <c r="H26" t="s">
        <v>83</v>
      </c>
      <c r="I26" s="3">
        <f>DATEVALUE("2024/09/18 00:00:00")</f>
        <v>45553</v>
      </c>
      <c r="J26" s="3">
        <f>DATEVALUE("2025/03/03 00:00:00")</f>
        <v>45719</v>
      </c>
      <c r="K26" s="3">
        <f>DATEVALUE("2025/03/10 00:00:00")</f>
        <v>45726</v>
      </c>
      <c r="L26" s="4">
        <v>2424</v>
      </c>
      <c r="M26" s="4">
        <v>2424</v>
      </c>
      <c r="N26" t="s">
        <v>26</v>
      </c>
      <c r="O26" s="4">
        <v>1123.2</v>
      </c>
      <c r="P26" s="4">
        <v>0</v>
      </c>
      <c r="Q26" s="4">
        <v>1123.2</v>
      </c>
      <c r="R26" t="s">
        <v>27</v>
      </c>
      <c r="S26" t="s">
        <v>1</v>
      </c>
    </row>
    <row r="27" spans="1:19" x14ac:dyDescent="0.25">
      <c r="A27" t="s">
        <v>34</v>
      </c>
      <c r="B27" t="s">
        <v>35</v>
      </c>
      <c r="C27" t="s">
        <v>80</v>
      </c>
      <c r="D27" t="s">
        <v>81</v>
      </c>
      <c r="E27" t="s">
        <v>22</v>
      </c>
      <c r="F27" t="s">
        <v>23</v>
      </c>
      <c r="G27" t="s">
        <v>84</v>
      </c>
      <c r="H27" t="s">
        <v>85</v>
      </c>
      <c r="I27" s="3">
        <f>DATEVALUE("2024/10/11 00:00:00")</f>
        <v>45576</v>
      </c>
      <c r="J27" s="3">
        <f>DATEVALUE("2025/01/27 00:00:00")</f>
        <v>45684</v>
      </c>
      <c r="K27" s="3">
        <f>DATEVALUE("2025/02/03 00:00:00")</f>
        <v>45691</v>
      </c>
      <c r="L27" s="4">
        <v>24640</v>
      </c>
      <c r="M27" s="4">
        <v>24640</v>
      </c>
      <c r="N27" t="s">
        <v>26</v>
      </c>
      <c r="O27" s="4">
        <v>5400</v>
      </c>
      <c r="P27" s="4">
        <v>0</v>
      </c>
      <c r="Q27" s="4">
        <v>5400</v>
      </c>
      <c r="R27" t="s">
        <v>27</v>
      </c>
      <c r="S27" t="s">
        <v>1</v>
      </c>
    </row>
    <row r="28" spans="1:19" x14ac:dyDescent="0.25">
      <c r="A28" t="s">
        <v>34</v>
      </c>
      <c r="B28" t="s">
        <v>35</v>
      </c>
      <c r="C28" t="s">
        <v>80</v>
      </c>
      <c r="D28" t="s">
        <v>81</v>
      </c>
      <c r="E28" t="s">
        <v>22</v>
      </c>
      <c r="F28" t="s">
        <v>23</v>
      </c>
      <c r="G28" t="s">
        <v>84</v>
      </c>
      <c r="H28" t="s">
        <v>85</v>
      </c>
      <c r="I28" s="3">
        <f>DATEVALUE("2024/10/11 00:00:00")</f>
        <v>45576</v>
      </c>
      <c r="J28" s="3">
        <f>DATEVALUE("2025/06/30 00:00:00")</f>
        <v>45838</v>
      </c>
      <c r="K28" s="3">
        <f>DATEVALUE("2025/03/31 00:00:00")</f>
        <v>45747</v>
      </c>
      <c r="L28" s="4">
        <v>12320</v>
      </c>
      <c r="M28" s="4">
        <v>12320</v>
      </c>
      <c r="N28" t="s">
        <v>26</v>
      </c>
      <c r="O28" s="4">
        <v>2700</v>
      </c>
      <c r="P28" s="4">
        <v>0</v>
      </c>
      <c r="Q28" s="4">
        <v>2700</v>
      </c>
      <c r="R28" t="s">
        <v>27</v>
      </c>
      <c r="S28" t="s">
        <v>1</v>
      </c>
    </row>
    <row r="29" spans="1:19" x14ac:dyDescent="0.25">
      <c r="A29" t="s">
        <v>34</v>
      </c>
      <c r="B29" t="s">
        <v>35</v>
      </c>
      <c r="C29" t="s">
        <v>80</v>
      </c>
      <c r="D29" t="s">
        <v>81</v>
      </c>
      <c r="E29" t="s">
        <v>22</v>
      </c>
      <c r="F29" t="s">
        <v>23</v>
      </c>
      <c r="G29" t="s">
        <v>84</v>
      </c>
      <c r="H29" t="s">
        <v>85</v>
      </c>
      <c r="I29" s="3">
        <f>DATEVALUE("2024/10/11 00:00:00")</f>
        <v>45576</v>
      </c>
      <c r="J29" s="3">
        <f>DATEVALUE("2025/06/16 00:00:00")</f>
        <v>45824</v>
      </c>
      <c r="K29" s="3">
        <f>DATEVALUE("2025/04/28 00:00:00")</f>
        <v>45775</v>
      </c>
      <c r="L29" s="4">
        <v>34584</v>
      </c>
      <c r="M29" s="4">
        <v>34584</v>
      </c>
      <c r="N29" t="s">
        <v>26</v>
      </c>
      <c r="O29" s="4">
        <v>15807</v>
      </c>
      <c r="P29" s="4">
        <v>0</v>
      </c>
      <c r="Q29" s="4">
        <v>15807</v>
      </c>
      <c r="R29" t="s">
        <v>27</v>
      </c>
      <c r="S29" t="s">
        <v>1</v>
      </c>
    </row>
    <row r="30" spans="1:19" x14ac:dyDescent="0.25">
      <c r="A30" t="s">
        <v>34</v>
      </c>
      <c r="B30" t="s">
        <v>35</v>
      </c>
      <c r="C30" t="s">
        <v>80</v>
      </c>
      <c r="D30" t="s">
        <v>81</v>
      </c>
      <c r="E30" t="s">
        <v>22</v>
      </c>
      <c r="F30" t="s">
        <v>23</v>
      </c>
      <c r="G30" t="s">
        <v>86</v>
      </c>
      <c r="H30" t="s">
        <v>87</v>
      </c>
      <c r="I30" s="3">
        <f>DATEVALUE("2025/01/06 00:00:00")</f>
        <v>45663</v>
      </c>
      <c r="J30" s="3">
        <f>DATEVALUE("2025/06/23 00:00:00")</f>
        <v>45831</v>
      </c>
      <c r="K30" s="3">
        <f>DATEVALUE("2025/07/07 00:00:00")</f>
        <v>45845</v>
      </c>
      <c r="L30" s="4">
        <v>1614.6</v>
      </c>
      <c r="M30" s="4">
        <v>1614.6</v>
      </c>
      <c r="N30" t="s">
        <v>26</v>
      </c>
      <c r="O30" s="4">
        <v>459</v>
      </c>
      <c r="P30" s="4">
        <v>0</v>
      </c>
      <c r="Q30" s="4">
        <v>459</v>
      </c>
      <c r="R30" t="s">
        <v>27</v>
      </c>
      <c r="S30" t="s">
        <v>1</v>
      </c>
    </row>
    <row r="31" spans="1:19" x14ac:dyDescent="0.25">
      <c r="A31" t="s">
        <v>34</v>
      </c>
      <c r="B31" t="s">
        <v>35</v>
      </c>
      <c r="C31" t="s">
        <v>80</v>
      </c>
      <c r="D31" t="s">
        <v>81</v>
      </c>
      <c r="E31" t="s">
        <v>22</v>
      </c>
      <c r="F31" t="s">
        <v>23</v>
      </c>
      <c r="G31" t="s">
        <v>88</v>
      </c>
      <c r="H31" t="s">
        <v>89</v>
      </c>
      <c r="I31" s="3">
        <f>DATEVALUE("2025/02/03 00:00:00")</f>
        <v>45691</v>
      </c>
      <c r="J31" s="3">
        <f>DATEVALUE("2025/06/23 00:00:00")</f>
        <v>45831</v>
      </c>
      <c r="K31" s="3">
        <f>DATEVALUE("2025/07/07 00:00:00")</f>
        <v>45845</v>
      </c>
      <c r="L31" s="4">
        <v>39758.1</v>
      </c>
      <c r="M31" s="4">
        <v>39758.1</v>
      </c>
      <c r="N31" t="s">
        <v>26</v>
      </c>
      <c r="O31" s="4">
        <v>19691.7</v>
      </c>
      <c r="P31" s="4">
        <v>0</v>
      </c>
      <c r="Q31" s="4">
        <v>19691.7</v>
      </c>
      <c r="R31" t="s">
        <v>27</v>
      </c>
      <c r="S31" t="s">
        <v>1</v>
      </c>
    </row>
    <row r="32" spans="1:19" x14ac:dyDescent="0.25">
      <c r="A32" t="s">
        <v>34</v>
      </c>
      <c r="B32" t="s">
        <v>35</v>
      </c>
      <c r="C32" t="s">
        <v>80</v>
      </c>
      <c r="D32" t="s">
        <v>81</v>
      </c>
      <c r="E32" t="s">
        <v>22</v>
      </c>
      <c r="F32" t="s">
        <v>23</v>
      </c>
      <c r="G32" t="s">
        <v>88</v>
      </c>
      <c r="H32" t="s">
        <v>89</v>
      </c>
      <c r="I32" s="3">
        <f>DATEVALUE("2025/02/03 00:00:00")</f>
        <v>45691</v>
      </c>
      <c r="J32" s="3">
        <f>DATEVALUE("2025/08/04 00:00:00")</f>
        <v>45873</v>
      </c>
      <c r="K32" s="3">
        <f>DATEVALUE("2025/08/18 00:00:00")</f>
        <v>45887</v>
      </c>
      <c r="L32" s="4">
        <v>45278.1</v>
      </c>
      <c r="M32" s="4">
        <v>45278.1</v>
      </c>
      <c r="N32" t="s">
        <v>26</v>
      </c>
      <c r="O32" s="4">
        <v>22255.7</v>
      </c>
      <c r="P32" s="4">
        <v>0</v>
      </c>
      <c r="Q32" s="4">
        <v>22255.7</v>
      </c>
      <c r="R32" t="s">
        <v>27</v>
      </c>
      <c r="S32" t="s">
        <v>1</v>
      </c>
    </row>
    <row r="33" spans="1:19" x14ac:dyDescent="0.25">
      <c r="A33" t="s">
        <v>34</v>
      </c>
      <c r="B33" t="s">
        <v>35</v>
      </c>
      <c r="C33" t="s">
        <v>90</v>
      </c>
      <c r="D33" t="s">
        <v>91</v>
      </c>
      <c r="E33" t="s">
        <v>92</v>
      </c>
      <c r="F33" t="s">
        <v>93</v>
      </c>
      <c r="G33" t="s">
        <v>94</v>
      </c>
      <c r="H33" t="s">
        <v>95</v>
      </c>
      <c r="I33" s="3">
        <f>DATEVALUE("2024/10/18 00:00:00")</f>
        <v>45583</v>
      </c>
      <c r="J33" s="3">
        <f>DATEVALUE("2025/02/18 00:00:00")</f>
        <v>45706</v>
      </c>
      <c r="K33" s="3">
        <f>DATEVALUE("2025/04/21 00:00:00")</f>
        <v>45768</v>
      </c>
      <c r="L33" s="4">
        <v>623.20000000000005</v>
      </c>
      <c r="M33" s="4">
        <v>623.20000000000005</v>
      </c>
      <c r="N33" t="s">
        <v>26</v>
      </c>
      <c r="O33" s="4">
        <v>110.56</v>
      </c>
      <c r="P33" s="4">
        <v>0</v>
      </c>
      <c r="Q33" s="4">
        <v>110.56</v>
      </c>
      <c r="R33" t="s">
        <v>27</v>
      </c>
      <c r="S33" t="s">
        <v>1</v>
      </c>
    </row>
    <row r="34" spans="1:19" x14ac:dyDescent="0.25">
      <c r="A34" t="s">
        <v>34</v>
      </c>
      <c r="B34" t="s">
        <v>35</v>
      </c>
      <c r="C34" t="s">
        <v>90</v>
      </c>
      <c r="D34" t="s">
        <v>91</v>
      </c>
      <c r="E34" t="s">
        <v>22</v>
      </c>
      <c r="F34" t="s">
        <v>23</v>
      </c>
      <c r="G34" t="s">
        <v>94</v>
      </c>
      <c r="H34" t="s">
        <v>95</v>
      </c>
      <c r="I34" s="3">
        <f>DATEVALUE("2024/10/18 00:00:00")</f>
        <v>45583</v>
      </c>
      <c r="J34" s="3">
        <f>DATEVALUE("2025/02/18 00:00:00")</f>
        <v>45706</v>
      </c>
      <c r="K34" s="3">
        <f>DATEVALUE("2025/02/25 00:00:00")</f>
        <v>45713</v>
      </c>
      <c r="L34" s="4">
        <v>69052.800000000003</v>
      </c>
      <c r="M34" s="4">
        <v>69052.800000000003</v>
      </c>
      <c r="N34" t="s">
        <v>26</v>
      </c>
      <c r="O34" s="4">
        <v>20015.28</v>
      </c>
      <c r="P34" s="4">
        <v>0</v>
      </c>
      <c r="Q34" s="4">
        <v>20015.28</v>
      </c>
      <c r="R34" t="s">
        <v>27</v>
      </c>
      <c r="S34" t="s">
        <v>1</v>
      </c>
    </row>
    <row r="35" spans="1:19" x14ac:dyDescent="0.25">
      <c r="A35" t="s">
        <v>34</v>
      </c>
      <c r="B35" t="s">
        <v>35</v>
      </c>
      <c r="C35" t="s">
        <v>90</v>
      </c>
      <c r="D35" t="s">
        <v>91</v>
      </c>
      <c r="E35" t="s">
        <v>22</v>
      </c>
      <c r="F35" t="s">
        <v>23</v>
      </c>
      <c r="G35" t="s">
        <v>96</v>
      </c>
      <c r="H35" t="s">
        <v>97</v>
      </c>
      <c r="I35" s="3">
        <f>DATEVALUE("2024/10/18 00:00:00")</f>
        <v>45583</v>
      </c>
      <c r="J35" s="3">
        <f>DATEVALUE("2025/03/04 00:00:00")</f>
        <v>45720</v>
      </c>
      <c r="K35" s="3">
        <f>DATEVALUE("2025/03/11 00:00:00")</f>
        <v>45727</v>
      </c>
      <c r="L35" s="4">
        <v>68680.639999999999</v>
      </c>
      <c r="M35" s="4">
        <v>68680.639999999999</v>
      </c>
      <c r="N35" t="s">
        <v>26</v>
      </c>
      <c r="O35" s="4">
        <v>20002.88</v>
      </c>
      <c r="P35" s="4">
        <v>0</v>
      </c>
      <c r="Q35" s="4">
        <v>20002.88</v>
      </c>
      <c r="R35" t="s">
        <v>27</v>
      </c>
      <c r="S35" t="s">
        <v>1</v>
      </c>
    </row>
    <row r="36" spans="1:19" x14ac:dyDescent="0.25">
      <c r="A36" t="s">
        <v>34</v>
      </c>
      <c r="B36" t="s">
        <v>35</v>
      </c>
      <c r="C36" t="s">
        <v>90</v>
      </c>
      <c r="D36" t="s">
        <v>91</v>
      </c>
      <c r="E36" t="s">
        <v>22</v>
      </c>
      <c r="F36" t="s">
        <v>23</v>
      </c>
      <c r="G36" t="s">
        <v>98</v>
      </c>
      <c r="H36" t="s">
        <v>99</v>
      </c>
      <c r="I36" s="3">
        <f>DATEVALUE("2024/10/28 00:00:00")</f>
        <v>45593</v>
      </c>
      <c r="J36" s="3">
        <f>DATEVALUE("2025/02/28 00:00:00")</f>
        <v>45716</v>
      </c>
      <c r="K36" s="3">
        <f t="shared" ref="K36:K41" si="0">DATEVALUE("2025/03/07 00:00:00")</f>
        <v>45723</v>
      </c>
      <c r="L36" s="4">
        <v>136178.20000000001</v>
      </c>
      <c r="M36" s="4">
        <v>136178.20000000001</v>
      </c>
      <c r="N36" t="s">
        <v>26</v>
      </c>
      <c r="O36" s="4">
        <v>14060.58</v>
      </c>
      <c r="P36" s="4">
        <v>0</v>
      </c>
      <c r="Q36" s="4">
        <v>14060.58</v>
      </c>
      <c r="R36" t="s">
        <v>27</v>
      </c>
      <c r="S36" t="s">
        <v>1</v>
      </c>
    </row>
    <row r="37" spans="1:19" x14ac:dyDescent="0.25">
      <c r="A37" t="s">
        <v>34</v>
      </c>
      <c r="B37" t="s">
        <v>35</v>
      </c>
      <c r="C37" t="s">
        <v>90</v>
      </c>
      <c r="D37" t="s">
        <v>91</v>
      </c>
      <c r="E37" t="s">
        <v>22</v>
      </c>
      <c r="F37" t="s">
        <v>23</v>
      </c>
      <c r="G37" t="s">
        <v>100</v>
      </c>
      <c r="H37" t="s">
        <v>101</v>
      </c>
      <c r="I37" s="3">
        <f>DATEVALUE("2024/11/04 00:00:00")</f>
        <v>45600</v>
      </c>
      <c r="J37" s="3">
        <f>DATEVALUE("2025/02/24 00:00:00")</f>
        <v>45712</v>
      </c>
      <c r="K37" s="3">
        <f t="shared" si="0"/>
        <v>45723</v>
      </c>
      <c r="L37" s="4">
        <v>36320</v>
      </c>
      <c r="M37" s="4">
        <v>36320</v>
      </c>
      <c r="N37" t="s">
        <v>26</v>
      </c>
      <c r="O37" s="4">
        <v>9176</v>
      </c>
      <c r="P37" s="4">
        <v>0</v>
      </c>
      <c r="Q37" s="4">
        <v>9176</v>
      </c>
      <c r="R37" t="s">
        <v>27</v>
      </c>
      <c r="S37" t="s">
        <v>1</v>
      </c>
    </row>
    <row r="38" spans="1:19" x14ac:dyDescent="0.25">
      <c r="A38" t="s">
        <v>34</v>
      </c>
      <c r="B38" t="s">
        <v>35</v>
      </c>
      <c r="C38" t="s">
        <v>90</v>
      </c>
      <c r="D38" t="s">
        <v>91</v>
      </c>
      <c r="E38" t="s">
        <v>22</v>
      </c>
      <c r="F38" t="s">
        <v>23</v>
      </c>
      <c r="G38" t="s">
        <v>102</v>
      </c>
      <c r="H38" t="s">
        <v>103</v>
      </c>
      <c r="I38" s="3">
        <f>DATEVALUE("2024/11/04 00:00:00")</f>
        <v>45600</v>
      </c>
      <c r="J38" s="3">
        <f>DATEVALUE("2025/02/27 00:00:00")</f>
        <v>45715</v>
      </c>
      <c r="K38" s="3">
        <f t="shared" si="0"/>
        <v>45723</v>
      </c>
      <c r="L38" s="4">
        <v>115507.2</v>
      </c>
      <c r="M38" s="4">
        <v>115507.2</v>
      </c>
      <c r="N38" t="s">
        <v>26</v>
      </c>
      <c r="O38" s="4">
        <v>35712</v>
      </c>
      <c r="P38" s="4">
        <v>0</v>
      </c>
      <c r="Q38" s="4">
        <v>35712</v>
      </c>
      <c r="R38" t="s">
        <v>27</v>
      </c>
      <c r="S38" t="s">
        <v>1</v>
      </c>
    </row>
    <row r="39" spans="1:19" x14ac:dyDescent="0.25">
      <c r="A39" t="s">
        <v>34</v>
      </c>
      <c r="B39" t="s">
        <v>35</v>
      </c>
      <c r="C39" t="s">
        <v>90</v>
      </c>
      <c r="D39" t="s">
        <v>91</v>
      </c>
      <c r="E39" t="s">
        <v>22</v>
      </c>
      <c r="F39" t="s">
        <v>23</v>
      </c>
      <c r="G39" t="s">
        <v>104</v>
      </c>
      <c r="H39" t="s">
        <v>105</v>
      </c>
      <c r="I39" s="3">
        <f>DATEVALUE("2024/11/04 00:00:00")</f>
        <v>45600</v>
      </c>
      <c r="J39" s="3">
        <f>DATEVALUE("2025/02/24 00:00:00")</f>
        <v>45712</v>
      </c>
      <c r="K39" s="3">
        <f t="shared" si="0"/>
        <v>45723</v>
      </c>
      <c r="L39" s="4">
        <v>27776</v>
      </c>
      <c r="M39" s="4">
        <v>27776</v>
      </c>
      <c r="N39" t="s">
        <v>26</v>
      </c>
      <c r="O39" s="4">
        <v>6755.84</v>
      </c>
      <c r="P39" s="4">
        <v>0</v>
      </c>
      <c r="Q39" s="4">
        <v>6755.84</v>
      </c>
      <c r="R39" t="s">
        <v>27</v>
      </c>
      <c r="S39" t="s">
        <v>1</v>
      </c>
    </row>
    <row r="40" spans="1:19" x14ac:dyDescent="0.25">
      <c r="A40" t="s">
        <v>34</v>
      </c>
      <c r="B40" t="s">
        <v>35</v>
      </c>
      <c r="C40" t="s">
        <v>90</v>
      </c>
      <c r="D40" t="s">
        <v>91</v>
      </c>
      <c r="E40" t="s">
        <v>22</v>
      </c>
      <c r="F40" t="s">
        <v>23</v>
      </c>
      <c r="G40" t="s">
        <v>106</v>
      </c>
      <c r="H40" t="s">
        <v>107</v>
      </c>
      <c r="I40" s="3">
        <f>DATEVALUE("2024/11/04 00:00:00")</f>
        <v>45600</v>
      </c>
      <c r="J40" s="3">
        <f>DATEVALUE("2025/02/24 00:00:00")</f>
        <v>45712</v>
      </c>
      <c r="K40" s="3">
        <f t="shared" si="0"/>
        <v>45723</v>
      </c>
      <c r="L40" s="4">
        <v>82368</v>
      </c>
      <c r="M40" s="4">
        <v>82368</v>
      </c>
      <c r="N40" t="s">
        <v>26</v>
      </c>
      <c r="O40" s="4">
        <v>24972.48</v>
      </c>
      <c r="P40" s="4">
        <v>0</v>
      </c>
      <c r="Q40" s="4">
        <v>24972.48</v>
      </c>
      <c r="R40" t="s">
        <v>27</v>
      </c>
      <c r="S40" t="s">
        <v>1</v>
      </c>
    </row>
    <row r="41" spans="1:19" x14ac:dyDescent="0.25">
      <c r="A41" t="s">
        <v>34</v>
      </c>
      <c r="B41" t="s">
        <v>35</v>
      </c>
      <c r="C41" t="s">
        <v>90</v>
      </c>
      <c r="D41" t="s">
        <v>91</v>
      </c>
      <c r="E41" t="s">
        <v>22</v>
      </c>
      <c r="F41" t="s">
        <v>23</v>
      </c>
      <c r="G41" t="s">
        <v>108</v>
      </c>
      <c r="H41" t="s">
        <v>109</v>
      </c>
      <c r="I41" s="3">
        <f>DATEVALUE("2024/11/05 00:00:00")</f>
        <v>45601</v>
      </c>
      <c r="J41" s="3">
        <f>DATEVALUE("2025/02/24 00:00:00")</f>
        <v>45712</v>
      </c>
      <c r="K41" s="3">
        <f t="shared" si="0"/>
        <v>45723</v>
      </c>
      <c r="L41" s="4">
        <v>6976</v>
      </c>
      <c r="M41" s="4">
        <v>6976</v>
      </c>
      <c r="N41" t="s">
        <v>26</v>
      </c>
      <c r="O41" s="4">
        <v>1609.6</v>
      </c>
      <c r="P41" s="4">
        <v>0</v>
      </c>
      <c r="Q41" s="4">
        <v>1609.6</v>
      </c>
      <c r="R41" t="s">
        <v>27</v>
      </c>
      <c r="S41" t="s">
        <v>1</v>
      </c>
    </row>
    <row r="42" spans="1:19" x14ac:dyDescent="0.25">
      <c r="A42" t="s">
        <v>34</v>
      </c>
      <c r="B42" t="s">
        <v>35</v>
      </c>
      <c r="C42" t="s">
        <v>90</v>
      </c>
      <c r="D42" t="s">
        <v>91</v>
      </c>
      <c r="E42" t="s">
        <v>22</v>
      </c>
      <c r="F42" t="s">
        <v>23</v>
      </c>
      <c r="G42" t="s">
        <v>110</v>
      </c>
      <c r="H42" t="s">
        <v>111</v>
      </c>
      <c r="I42" s="3">
        <f t="shared" ref="I42:I50" si="1">DATEVALUE("2024/11/07 00:00:00")</f>
        <v>45603</v>
      </c>
      <c r="J42" s="3">
        <f>DATEVALUE("2025/03/04 00:00:00")</f>
        <v>45720</v>
      </c>
      <c r="K42" s="3">
        <f>DATEVALUE("2025/03/11 00:00:00")</f>
        <v>45727</v>
      </c>
      <c r="L42" s="4">
        <v>69052.800000000003</v>
      </c>
      <c r="M42" s="4">
        <v>69052.800000000003</v>
      </c>
      <c r="N42" t="s">
        <v>26</v>
      </c>
      <c r="O42" s="4">
        <v>20015.28</v>
      </c>
      <c r="P42" s="4">
        <v>0</v>
      </c>
      <c r="Q42" s="4">
        <v>20015.28</v>
      </c>
      <c r="R42" t="s">
        <v>27</v>
      </c>
      <c r="S42" t="s">
        <v>1</v>
      </c>
    </row>
    <row r="43" spans="1:19" x14ac:dyDescent="0.25">
      <c r="A43" t="s">
        <v>34</v>
      </c>
      <c r="B43" t="s">
        <v>35</v>
      </c>
      <c r="C43" t="s">
        <v>90</v>
      </c>
      <c r="D43" t="s">
        <v>91</v>
      </c>
      <c r="E43" t="s">
        <v>22</v>
      </c>
      <c r="F43" t="s">
        <v>23</v>
      </c>
      <c r="G43" t="s">
        <v>112</v>
      </c>
      <c r="H43" t="s">
        <v>113</v>
      </c>
      <c r="I43" s="3">
        <f t="shared" si="1"/>
        <v>45603</v>
      </c>
      <c r="J43" s="3">
        <f>DATEVALUE("2025/03/11 00:00:00")</f>
        <v>45727</v>
      </c>
      <c r="K43" s="3">
        <f>DATEVALUE("2025/03/18 00:00:00")</f>
        <v>45734</v>
      </c>
      <c r="L43" s="4">
        <v>68680.639999999999</v>
      </c>
      <c r="M43" s="4">
        <v>68680.639999999999</v>
      </c>
      <c r="N43" t="s">
        <v>26</v>
      </c>
      <c r="O43" s="4">
        <v>20002.88</v>
      </c>
      <c r="P43" s="4">
        <v>0</v>
      </c>
      <c r="Q43" s="4">
        <v>20002.88</v>
      </c>
      <c r="R43" t="s">
        <v>27</v>
      </c>
      <c r="S43" t="s">
        <v>1</v>
      </c>
    </row>
    <row r="44" spans="1:19" x14ac:dyDescent="0.25">
      <c r="A44" t="s">
        <v>34</v>
      </c>
      <c r="B44" t="s">
        <v>35</v>
      </c>
      <c r="C44" t="s">
        <v>90</v>
      </c>
      <c r="D44" t="s">
        <v>91</v>
      </c>
      <c r="E44" t="s">
        <v>22</v>
      </c>
      <c r="F44" t="s">
        <v>23</v>
      </c>
      <c r="G44" t="s">
        <v>114</v>
      </c>
      <c r="H44" t="s">
        <v>115</v>
      </c>
      <c r="I44" s="3">
        <f t="shared" si="1"/>
        <v>45603</v>
      </c>
      <c r="J44" s="3">
        <f>DATEVALUE("2025/02/26 00:00:00")</f>
        <v>45714</v>
      </c>
      <c r="K44" s="3">
        <f>DATEVALUE("2025/03/04 00:00:00")</f>
        <v>45720</v>
      </c>
      <c r="L44" s="4">
        <v>69131.839999999997</v>
      </c>
      <c r="M44" s="4">
        <v>69131.839999999997</v>
      </c>
      <c r="N44" t="s">
        <v>26</v>
      </c>
      <c r="O44" s="4">
        <v>19900.54</v>
      </c>
      <c r="P44" s="4">
        <v>0</v>
      </c>
      <c r="Q44" s="4">
        <v>19900.54</v>
      </c>
      <c r="R44" t="s">
        <v>27</v>
      </c>
      <c r="S44" t="s">
        <v>1</v>
      </c>
    </row>
    <row r="45" spans="1:19" x14ac:dyDescent="0.25">
      <c r="A45" t="s">
        <v>34</v>
      </c>
      <c r="B45" t="s">
        <v>35</v>
      </c>
      <c r="C45" t="s">
        <v>90</v>
      </c>
      <c r="D45" t="s">
        <v>91</v>
      </c>
      <c r="E45" t="s">
        <v>22</v>
      </c>
      <c r="F45" t="s">
        <v>23</v>
      </c>
      <c r="G45" t="s">
        <v>116</v>
      </c>
      <c r="H45" t="s">
        <v>117</v>
      </c>
      <c r="I45" s="3">
        <f t="shared" si="1"/>
        <v>45603</v>
      </c>
      <c r="J45" s="3">
        <f>DATEVALUE("2025/03/18 00:00:00")</f>
        <v>45734</v>
      </c>
      <c r="K45" s="3">
        <f>DATEVALUE("2025/03/25 00:00:00")</f>
        <v>45741</v>
      </c>
      <c r="L45" s="4">
        <v>69052.800000000003</v>
      </c>
      <c r="M45" s="4">
        <v>69052.800000000003</v>
      </c>
      <c r="N45" t="s">
        <v>26</v>
      </c>
      <c r="O45" s="4">
        <v>20015.28</v>
      </c>
      <c r="P45" s="4">
        <v>0</v>
      </c>
      <c r="Q45" s="4">
        <v>20015.28</v>
      </c>
      <c r="R45" t="s">
        <v>27</v>
      </c>
      <c r="S45" t="s">
        <v>1</v>
      </c>
    </row>
    <row r="46" spans="1:19" x14ac:dyDescent="0.25">
      <c r="A46" t="s">
        <v>34</v>
      </c>
      <c r="B46" t="s">
        <v>35</v>
      </c>
      <c r="C46" t="s">
        <v>90</v>
      </c>
      <c r="D46" t="s">
        <v>91</v>
      </c>
      <c r="E46" t="s">
        <v>22</v>
      </c>
      <c r="F46" t="s">
        <v>23</v>
      </c>
      <c r="G46" t="s">
        <v>118</v>
      </c>
      <c r="H46" t="s">
        <v>119</v>
      </c>
      <c r="I46" s="3">
        <f t="shared" si="1"/>
        <v>45603</v>
      </c>
      <c r="J46" s="3">
        <f>DATEVALUE("2025/03/25 00:00:00")</f>
        <v>45741</v>
      </c>
      <c r="K46" s="3">
        <f>DATEVALUE("2025/04/01 00:00:00")</f>
        <v>45748</v>
      </c>
      <c r="L46" s="4">
        <v>69052.800000000003</v>
      </c>
      <c r="M46" s="4">
        <v>69052.800000000003</v>
      </c>
      <c r="N46" t="s">
        <v>26</v>
      </c>
      <c r="O46" s="4">
        <v>20015.28</v>
      </c>
      <c r="P46" s="4">
        <v>0</v>
      </c>
      <c r="Q46" s="4">
        <v>20015.28</v>
      </c>
      <c r="R46" t="s">
        <v>27</v>
      </c>
      <c r="S46" t="s">
        <v>1</v>
      </c>
    </row>
    <row r="47" spans="1:19" x14ac:dyDescent="0.25">
      <c r="A47" t="s">
        <v>34</v>
      </c>
      <c r="B47" t="s">
        <v>35</v>
      </c>
      <c r="C47" t="s">
        <v>90</v>
      </c>
      <c r="D47" t="s">
        <v>91</v>
      </c>
      <c r="E47" t="s">
        <v>22</v>
      </c>
      <c r="F47" t="s">
        <v>23</v>
      </c>
      <c r="G47" t="s">
        <v>120</v>
      </c>
      <c r="H47" t="s">
        <v>121</v>
      </c>
      <c r="I47" s="3">
        <f t="shared" si="1"/>
        <v>45603</v>
      </c>
      <c r="J47" s="3">
        <f>DATEVALUE("2025/04/01 00:00:00")</f>
        <v>45748</v>
      </c>
      <c r="K47" s="3">
        <f>DATEVALUE("2025/04/08 00:00:00")</f>
        <v>45755</v>
      </c>
      <c r="L47" s="4">
        <v>68680.639999999999</v>
      </c>
      <c r="M47" s="4">
        <v>68680.639999999999</v>
      </c>
      <c r="N47" t="s">
        <v>26</v>
      </c>
      <c r="O47" s="4">
        <v>20002.88</v>
      </c>
      <c r="P47" s="4">
        <v>0</v>
      </c>
      <c r="Q47" s="4">
        <v>20002.88</v>
      </c>
      <c r="R47" t="s">
        <v>27</v>
      </c>
      <c r="S47" t="s">
        <v>1</v>
      </c>
    </row>
    <row r="48" spans="1:19" x14ac:dyDescent="0.25">
      <c r="A48" t="s">
        <v>34</v>
      </c>
      <c r="B48" t="s">
        <v>35</v>
      </c>
      <c r="C48" t="s">
        <v>90</v>
      </c>
      <c r="D48" t="s">
        <v>91</v>
      </c>
      <c r="E48" t="s">
        <v>22</v>
      </c>
      <c r="F48" t="s">
        <v>23</v>
      </c>
      <c r="G48" t="s">
        <v>122</v>
      </c>
      <c r="H48" t="s">
        <v>123</v>
      </c>
      <c r="I48" s="3">
        <f t="shared" si="1"/>
        <v>45603</v>
      </c>
      <c r="J48" s="3">
        <f>DATEVALUE("2025/04/08 00:00:00")</f>
        <v>45755</v>
      </c>
      <c r="K48" s="3">
        <f>DATEVALUE("2025/04/15 00:00:00")</f>
        <v>45762</v>
      </c>
      <c r="L48" s="4">
        <v>69052.800000000003</v>
      </c>
      <c r="M48" s="4">
        <v>69052.800000000003</v>
      </c>
      <c r="N48" t="s">
        <v>26</v>
      </c>
      <c r="O48" s="4">
        <v>20015.28</v>
      </c>
      <c r="P48" s="4">
        <v>0</v>
      </c>
      <c r="Q48" s="4">
        <v>20015.28</v>
      </c>
      <c r="R48" t="s">
        <v>27</v>
      </c>
      <c r="S48" t="s">
        <v>1</v>
      </c>
    </row>
    <row r="49" spans="1:19" x14ac:dyDescent="0.25">
      <c r="A49" t="s">
        <v>34</v>
      </c>
      <c r="B49" t="s">
        <v>35</v>
      </c>
      <c r="C49" t="s">
        <v>90</v>
      </c>
      <c r="D49" t="s">
        <v>91</v>
      </c>
      <c r="E49" t="s">
        <v>22</v>
      </c>
      <c r="F49" t="s">
        <v>23</v>
      </c>
      <c r="G49" t="s">
        <v>124</v>
      </c>
      <c r="H49" t="s">
        <v>125</v>
      </c>
      <c r="I49" s="3">
        <f t="shared" si="1"/>
        <v>45603</v>
      </c>
      <c r="J49" s="3">
        <f>DATEVALUE("2025/02/26 00:00:00")</f>
        <v>45714</v>
      </c>
      <c r="K49" s="3">
        <f>DATEVALUE("2025/03/04 00:00:00")</f>
        <v>45720</v>
      </c>
      <c r="L49" s="4">
        <v>40176</v>
      </c>
      <c r="M49" s="4">
        <v>40176</v>
      </c>
      <c r="N49" t="s">
        <v>26</v>
      </c>
      <c r="O49" s="4">
        <v>11087.28</v>
      </c>
      <c r="P49" s="4">
        <v>0</v>
      </c>
      <c r="Q49" s="4">
        <v>11087.28</v>
      </c>
      <c r="R49" t="s">
        <v>27</v>
      </c>
      <c r="S49" t="s">
        <v>1</v>
      </c>
    </row>
    <row r="50" spans="1:19" x14ac:dyDescent="0.25">
      <c r="A50" t="s">
        <v>34</v>
      </c>
      <c r="B50" t="s">
        <v>35</v>
      </c>
      <c r="C50" t="s">
        <v>90</v>
      </c>
      <c r="D50" t="s">
        <v>91</v>
      </c>
      <c r="E50" t="s">
        <v>22</v>
      </c>
      <c r="F50" t="s">
        <v>23</v>
      </c>
      <c r="G50" t="s">
        <v>124</v>
      </c>
      <c r="H50" t="s">
        <v>125</v>
      </c>
      <c r="I50" s="3">
        <f t="shared" si="1"/>
        <v>45603</v>
      </c>
      <c r="J50" s="3">
        <f>DATEVALUE("2025/02/26 00:00:00")</f>
        <v>45714</v>
      </c>
      <c r="K50" s="3">
        <f>DATEVALUE("2025/03/11 00:00:00")</f>
        <v>45727</v>
      </c>
      <c r="L50" s="4">
        <v>28876.799999999999</v>
      </c>
      <c r="M50" s="4">
        <v>28876.799999999999</v>
      </c>
      <c r="N50" t="s">
        <v>26</v>
      </c>
      <c r="O50" s="4">
        <v>8928</v>
      </c>
      <c r="P50" s="4">
        <v>0</v>
      </c>
      <c r="Q50" s="4">
        <v>8928</v>
      </c>
      <c r="R50" t="s">
        <v>27</v>
      </c>
      <c r="S50" t="s">
        <v>1</v>
      </c>
    </row>
    <row r="51" spans="1:19" x14ac:dyDescent="0.25">
      <c r="A51" t="s">
        <v>34</v>
      </c>
      <c r="B51" t="s">
        <v>35</v>
      </c>
      <c r="C51" t="s">
        <v>90</v>
      </c>
      <c r="D51" t="s">
        <v>91</v>
      </c>
      <c r="E51" t="s">
        <v>22</v>
      </c>
      <c r="F51" t="s">
        <v>23</v>
      </c>
      <c r="G51" t="s">
        <v>126</v>
      </c>
      <c r="H51" t="s">
        <v>127</v>
      </c>
      <c r="I51" s="3">
        <f t="shared" ref="I51:I56" si="2">DATEVALUE("2024/11/08 00:00:00")</f>
        <v>45604</v>
      </c>
      <c r="J51" s="3">
        <f>DATEVALUE("2025/03/24 00:00:00")</f>
        <v>45740</v>
      </c>
      <c r="K51" s="3">
        <f>DATEVALUE("2025/03/31 00:00:00")</f>
        <v>45747</v>
      </c>
      <c r="L51" s="4">
        <v>144384</v>
      </c>
      <c r="M51" s="4">
        <v>144384</v>
      </c>
      <c r="N51" t="s">
        <v>26</v>
      </c>
      <c r="O51" s="4">
        <v>44640</v>
      </c>
      <c r="P51" s="4">
        <v>0</v>
      </c>
      <c r="Q51" s="4">
        <v>44640</v>
      </c>
      <c r="R51" t="s">
        <v>27</v>
      </c>
      <c r="S51" t="s">
        <v>1</v>
      </c>
    </row>
    <row r="52" spans="1:19" x14ac:dyDescent="0.25">
      <c r="A52" t="s">
        <v>34</v>
      </c>
      <c r="B52" t="s">
        <v>35</v>
      </c>
      <c r="C52" t="s">
        <v>90</v>
      </c>
      <c r="D52" t="s">
        <v>91</v>
      </c>
      <c r="E52" t="s">
        <v>22</v>
      </c>
      <c r="F52" t="s">
        <v>23</v>
      </c>
      <c r="G52" t="s">
        <v>128</v>
      </c>
      <c r="H52" t="s">
        <v>129</v>
      </c>
      <c r="I52" s="3">
        <f t="shared" si="2"/>
        <v>45604</v>
      </c>
      <c r="J52" s="3">
        <f>DATEVALUE("2025/03/24 00:00:00")</f>
        <v>45740</v>
      </c>
      <c r="K52" s="3">
        <f>DATEVALUE("2025/03/31 00:00:00")</f>
        <v>45747</v>
      </c>
      <c r="L52" s="4">
        <v>104676</v>
      </c>
      <c r="M52" s="4">
        <v>104676</v>
      </c>
      <c r="N52" t="s">
        <v>26</v>
      </c>
      <c r="O52" s="4">
        <v>31735.88</v>
      </c>
      <c r="P52" s="4">
        <v>0</v>
      </c>
      <c r="Q52" s="4">
        <v>31735.88</v>
      </c>
      <c r="R52" t="s">
        <v>27</v>
      </c>
      <c r="S52" t="s">
        <v>1</v>
      </c>
    </row>
    <row r="53" spans="1:19" x14ac:dyDescent="0.25">
      <c r="A53" t="s">
        <v>34</v>
      </c>
      <c r="B53" t="s">
        <v>35</v>
      </c>
      <c r="C53" t="s">
        <v>90</v>
      </c>
      <c r="D53" t="s">
        <v>91</v>
      </c>
      <c r="E53" t="s">
        <v>22</v>
      </c>
      <c r="F53" t="s">
        <v>23</v>
      </c>
      <c r="G53" t="s">
        <v>130</v>
      </c>
      <c r="H53" t="s">
        <v>131</v>
      </c>
      <c r="I53" s="3">
        <f t="shared" si="2"/>
        <v>45604</v>
      </c>
      <c r="J53" s="3">
        <f>DATEVALUE("2025/03/24 00:00:00")</f>
        <v>45740</v>
      </c>
      <c r="K53" s="3">
        <f>DATEVALUE("2025/03/31 00:00:00")</f>
        <v>45747</v>
      </c>
      <c r="L53" s="4">
        <v>6976</v>
      </c>
      <c r="M53" s="4">
        <v>6976</v>
      </c>
      <c r="N53" t="s">
        <v>26</v>
      </c>
      <c r="O53" s="4">
        <v>1609.6</v>
      </c>
      <c r="P53" s="4">
        <v>0</v>
      </c>
      <c r="Q53" s="4">
        <v>1609.6</v>
      </c>
      <c r="R53" t="s">
        <v>27</v>
      </c>
      <c r="S53" t="s">
        <v>1</v>
      </c>
    </row>
    <row r="54" spans="1:19" x14ac:dyDescent="0.25">
      <c r="A54" t="s">
        <v>34</v>
      </c>
      <c r="B54" t="s">
        <v>35</v>
      </c>
      <c r="C54" t="s">
        <v>90</v>
      </c>
      <c r="D54" t="s">
        <v>91</v>
      </c>
      <c r="E54" t="s">
        <v>22</v>
      </c>
      <c r="F54" t="s">
        <v>23</v>
      </c>
      <c r="G54" t="s">
        <v>132</v>
      </c>
      <c r="H54" t="s">
        <v>133</v>
      </c>
      <c r="I54" s="3">
        <f t="shared" si="2"/>
        <v>45604</v>
      </c>
      <c r="J54" s="3">
        <f>DATEVALUE("2025/04/25 00:00:00")</f>
        <v>45772</v>
      </c>
      <c r="K54" s="3">
        <f>DATEVALUE("2025/05/01 00:00:00")</f>
        <v>45778</v>
      </c>
      <c r="L54" s="4">
        <v>144384</v>
      </c>
      <c r="M54" s="4">
        <v>144384</v>
      </c>
      <c r="N54" t="s">
        <v>26</v>
      </c>
      <c r="O54" s="4">
        <v>44640</v>
      </c>
      <c r="P54" s="4">
        <v>0</v>
      </c>
      <c r="Q54" s="4">
        <v>44640</v>
      </c>
      <c r="R54" t="s">
        <v>27</v>
      </c>
      <c r="S54" t="s">
        <v>1</v>
      </c>
    </row>
    <row r="55" spans="1:19" x14ac:dyDescent="0.25">
      <c r="A55" t="s">
        <v>34</v>
      </c>
      <c r="B55" t="s">
        <v>35</v>
      </c>
      <c r="C55" t="s">
        <v>90</v>
      </c>
      <c r="D55" t="s">
        <v>91</v>
      </c>
      <c r="E55" t="s">
        <v>22</v>
      </c>
      <c r="F55" t="s">
        <v>23</v>
      </c>
      <c r="G55" t="s">
        <v>134</v>
      </c>
      <c r="H55" t="s">
        <v>135</v>
      </c>
      <c r="I55" s="3">
        <f t="shared" si="2"/>
        <v>45604</v>
      </c>
      <c r="J55" s="3">
        <f>DATEVALUE("2025/04/25 00:00:00")</f>
        <v>45772</v>
      </c>
      <c r="K55" s="3">
        <f>DATEVALUE("2025/05/01 00:00:00")</f>
        <v>45778</v>
      </c>
      <c r="L55" s="4">
        <v>104676</v>
      </c>
      <c r="M55" s="4">
        <v>104676</v>
      </c>
      <c r="N55" t="s">
        <v>26</v>
      </c>
      <c r="O55" s="4">
        <v>31735.88</v>
      </c>
      <c r="P55" s="4">
        <v>0</v>
      </c>
      <c r="Q55" s="4">
        <v>31735.88</v>
      </c>
      <c r="R55" t="s">
        <v>27</v>
      </c>
      <c r="S55" t="s">
        <v>1</v>
      </c>
    </row>
    <row r="56" spans="1:19" x14ac:dyDescent="0.25">
      <c r="A56" t="s">
        <v>34</v>
      </c>
      <c r="B56" t="s">
        <v>35</v>
      </c>
      <c r="C56" t="s">
        <v>90</v>
      </c>
      <c r="D56" t="s">
        <v>91</v>
      </c>
      <c r="E56" t="s">
        <v>22</v>
      </c>
      <c r="F56" t="s">
        <v>23</v>
      </c>
      <c r="G56" t="s">
        <v>136</v>
      </c>
      <c r="H56" t="s">
        <v>137</v>
      </c>
      <c r="I56" s="3">
        <f t="shared" si="2"/>
        <v>45604</v>
      </c>
      <c r="J56" s="3">
        <f>DATEVALUE("2025/04/25 00:00:00")</f>
        <v>45772</v>
      </c>
      <c r="K56" s="3">
        <f>DATEVALUE("2025/05/01 00:00:00")</f>
        <v>45778</v>
      </c>
      <c r="L56" s="4">
        <v>6976</v>
      </c>
      <c r="M56" s="4">
        <v>6976</v>
      </c>
      <c r="N56" t="s">
        <v>26</v>
      </c>
      <c r="O56" s="4">
        <v>1609.6</v>
      </c>
      <c r="P56" s="4">
        <v>0</v>
      </c>
      <c r="Q56" s="4">
        <v>1609.6</v>
      </c>
      <c r="R56" t="s">
        <v>27</v>
      </c>
      <c r="S56" t="s">
        <v>1</v>
      </c>
    </row>
    <row r="57" spans="1:19" x14ac:dyDescent="0.25">
      <c r="A57" t="s">
        <v>34</v>
      </c>
      <c r="B57" t="s">
        <v>35</v>
      </c>
      <c r="C57" t="s">
        <v>90</v>
      </c>
      <c r="D57" t="s">
        <v>91</v>
      </c>
      <c r="E57" t="s">
        <v>22</v>
      </c>
      <c r="F57" t="s">
        <v>23</v>
      </c>
      <c r="G57" t="s">
        <v>138</v>
      </c>
      <c r="H57" t="s">
        <v>139</v>
      </c>
      <c r="I57" s="3">
        <f>DATEVALUE("2024/11/13 00:00:00")</f>
        <v>45609</v>
      </c>
      <c r="J57" s="3">
        <f>DATEVALUE("2025/03/13 00:00:00")</f>
        <v>45729</v>
      </c>
      <c r="K57" s="3">
        <f>DATEVALUE("2025/03/20 00:00:00")</f>
        <v>45736</v>
      </c>
      <c r="L57" s="4">
        <v>142537.96</v>
      </c>
      <c r="M57" s="4">
        <v>142537.96</v>
      </c>
      <c r="N57" t="s">
        <v>26</v>
      </c>
      <c r="O57" s="4">
        <v>15120.94</v>
      </c>
      <c r="P57" s="4">
        <v>0</v>
      </c>
      <c r="Q57" s="4">
        <v>15120.94</v>
      </c>
      <c r="R57" t="s">
        <v>27</v>
      </c>
      <c r="S57" t="s">
        <v>1</v>
      </c>
    </row>
    <row r="58" spans="1:19" x14ac:dyDescent="0.25">
      <c r="A58" t="s">
        <v>34</v>
      </c>
      <c r="B58" t="s">
        <v>35</v>
      </c>
      <c r="C58" t="s">
        <v>90</v>
      </c>
      <c r="D58" t="s">
        <v>91</v>
      </c>
      <c r="E58" t="s">
        <v>22</v>
      </c>
      <c r="F58" t="s">
        <v>23</v>
      </c>
      <c r="G58" t="s">
        <v>140</v>
      </c>
      <c r="H58" t="s">
        <v>141</v>
      </c>
      <c r="I58" s="3">
        <f>DATEVALUE("2024/12/12 00:00:00")</f>
        <v>45638</v>
      </c>
      <c r="J58" s="3">
        <f>DATEVALUE("2025/03/05 00:00:00")</f>
        <v>45721</v>
      </c>
      <c r="K58" s="3">
        <f>DATEVALUE("2025/03/19 00:00:00")</f>
        <v>45735</v>
      </c>
      <c r="L58" s="4">
        <v>47831.76</v>
      </c>
      <c r="M58" s="4">
        <v>47831.76</v>
      </c>
      <c r="N58" t="s">
        <v>26</v>
      </c>
      <c r="O58" s="4">
        <v>20567.61</v>
      </c>
      <c r="P58" s="4">
        <v>0</v>
      </c>
      <c r="Q58" s="4">
        <v>20567.61</v>
      </c>
      <c r="R58" t="s">
        <v>27</v>
      </c>
      <c r="S58" t="s">
        <v>1</v>
      </c>
    </row>
    <row r="59" spans="1:19" x14ac:dyDescent="0.25">
      <c r="A59" t="s">
        <v>34</v>
      </c>
      <c r="B59" t="s">
        <v>35</v>
      </c>
      <c r="C59" t="s">
        <v>90</v>
      </c>
      <c r="D59" t="s">
        <v>91</v>
      </c>
      <c r="E59" t="s">
        <v>22</v>
      </c>
      <c r="F59" t="s">
        <v>23</v>
      </c>
      <c r="G59" t="s">
        <v>142</v>
      </c>
      <c r="H59" t="s">
        <v>143</v>
      </c>
      <c r="I59" s="3">
        <f>DATEVALUE("2024/12/12 00:00:00")</f>
        <v>45638</v>
      </c>
      <c r="J59" s="3">
        <f>DATEVALUE("2025/03/05 00:00:00")</f>
        <v>45721</v>
      </c>
      <c r="K59" s="3">
        <f>DATEVALUE("2025/03/19 00:00:00")</f>
        <v>45735</v>
      </c>
      <c r="L59" s="4">
        <v>46516.92</v>
      </c>
      <c r="M59" s="4">
        <v>46516.92</v>
      </c>
      <c r="N59" t="s">
        <v>26</v>
      </c>
      <c r="O59" s="4">
        <v>19588.259999999998</v>
      </c>
      <c r="P59" s="4">
        <v>0</v>
      </c>
      <c r="Q59" s="4">
        <v>19588.259999999998</v>
      </c>
      <c r="R59" t="s">
        <v>27</v>
      </c>
      <c r="S59" t="s">
        <v>1</v>
      </c>
    </row>
    <row r="60" spans="1:19" x14ac:dyDescent="0.25">
      <c r="A60" t="s">
        <v>34</v>
      </c>
      <c r="B60" t="s">
        <v>35</v>
      </c>
      <c r="C60" t="s">
        <v>90</v>
      </c>
      <c r="D60" t="s">
        <v>91</v>
      </c>
      <c r="E60" t="s">
        <v>22</v>
      </c>
      <c r="F60" t="s">
        <v>23</v>
      </c>
      <c r="G60" t="s">
        <v>144</v>
      </c>
      <c r="H60" t="s">
        <v>145</v>
      </c>
      <c r="I60" s="3">
        <f>DATEVALUE("2025/01/06 00:00:00")</f>
        <v>45663</v>
      </c>
      <c r="J60" s="3">
        <f>DATEVALUE("2025/05/17 00:00:00")</f>
        <v>45794</v>
      </c>
      <c r="K60" s="3">
        <f>DATEVALUE("2025/05/31 00:00:00")</f>
        <v>45808</v>
      </c>
      <c r="L60" s="4">
        <v>128317.84</v>
      </c>
      <c r="M60" s="4">
        <v>128317.84</v>
      </c>
      <c r="N60" t="s">
        <v>26</v>
      </c>
      <c r="O60" s="4">
        <v>13736.46</v>
      </c>
      <c r="P60" s="4">
        <v>0</v>
      </c>
      <c r="Q60" s="4">
        <v>13736.46</v>
      </c>
      <c r="R60" t="s">
        <v>27</v>
      </c>
      <c r="S60" t="s">
        <v>1</v>
      </c>
    </row>
    <row r="61" spans="1:19" x14ac:dyDescent="0.25">
      <c r="A61" t="s">
        <v>34</v>
      </c>
      <c r="B61" t="s">
        <v>35</v>
      </c>
      <c r="C61" t="s">
        <v>90</v>
      </c>
      <c r="D61" t="s">
        <v>91</v>
      </c>
      <c r="E61" t="s">
        <v>22</v>
      </c>
      <c r="F61" t="s">
        <v>23</v>
      </c>
      <c r="G61" t="s">
        <v>146</v>
      </c>
      <c r="H61" t="s">
        <v>147</v>
      </c>
      <c r="I61" s="3">
        <f>DATEVALUE("2025/01/14 00:00:00")</f>
        <v>45671</v>
      </c>
      <c r="J61" s="3">
        <f>DATEVALUE("2025/04/03 00:00:00")</f>
        <v>45750</v>
      </c>
      <c r="K61" s="3">
        <f>DATEVALUE("2025/04/18 00:00:00")</f>
        <v>45765</v>
      </c>
      <c r="L61" s="4">
        <v>47105.279999999999</v>
      </c>
      <c r="M61" s="4">
        <v>47105.279999999999</v>
      </c>
      <c r="N61" t="s">
        <v>26</v>
      </c>
      <c r="O61" s="4">
        <v>19967.650000000001</v>
      </c>
      <c r="P61" s="4">
        <v>0</v>
      </c>
      <c r="Q61" s="4">
        <v>19967.650000000001</v>
      </c>
      <c r="R61" t="s">
        <v>27</v>
      </c>
      <c r="S61" t="s">
        <v>1</v>
      </c>
    </row>
    <row r="62" spans="1:19" x14ac:dyDescent="0.25">
      <c r="A62" t="s">
        <v>34</v>
      </c>
      <c r="B62" t="s">
        <v>35</v>
      </c>
      <c r="C62" t="s">
        <v>90</v>
      </c>
      <c r="D62" t="s">
        <v>91</v>
      </c>
      <c r="E62" t="s">
        <v>22</v>
      </c>
      <c r="F62" t="s">
        <v>23</v>
      </c>
      <c r="G62" t="s">
        <v>148</v>
      </c>
      <c r="H62" t="s">
        <v>149</v>
      </c>
      <c r="I62" s="3">
        <f>DATEVALUE("2025/01/22 00:00:00")</f>
        <v>45679</v>
      </c>
      <c r="J62" s="3">
        <f>DATEVALUE("2025/05/30 00:00:00")</f>
        <v>45807</v>
      </c>
      <c r="K62" s="3">
        <f>DATEVALUE("2025/06/16 00:00:00")</f>
        <v>45824</v>
      </c>
      <c r="L62" s="4">
        <v>135591.67999999999</v>
      </c>
      <c r="M62" s="4">
        <v>135591.67999999999</v>
      </c>
      <c r="N62" t="s">
        <v>26</v>
      </c>
      <c r="O62" s="4">
        <v>14972.26</v>
      </c>
      <c r="P62" s="4">
        <v>0</v>
      </c>
      <c r="Q62" s="4">
        <v>14972.26</v>
      </c>
      <c r="R62" t="s">
        <v>27</v>
      </c>
      <c r="S62" t="s">
        <v>1</v>
      </c>
    </row>
    <row r="63" spans="1:19" x14ac:dyDescent="0.25">
      <c r="A63" t="s">
        <v>34</v>
      </c>
      <c r="B63" t="s">
        <v>35</v>
      </c>
      <c r="C63" t="s">
        <v>90</v>
      </c>
      <c r="D63" t="s">
        <v>91</v>
      </c>
      <c r="E63" t="s">
        <v>22</v>
      </c>
      <c r="F63" t="s">
        <v>23</v>
      </c>
      <c r="G63" t="s">
        <v>150</v>
      </c>
      <c r="H63" t="s">
        <v>151</v>
      </c>
      <c r="I63" s="3">
        <f>DATEVALUE("2025/01/23 00:00:00")</f>
        <v>45680</v>
      </c>
      <c r="J63" s="3">
        <f>DATEVALUE("2025/05/08 00:00:00")</f>
        <v>45785</v>
      </c>
      <c r="K63" s="3">
        <f>DATEVALUE("2025/05/22 00:00:00")</f>
        <v>45799</v>
      </c>
      <c r="L63" s="4">
        <v>46942.080000000002</v>
      </c>
      <c r="M63" s="4">
        <v>46942.080000000002</v>
      </c>
      <c r="N63" t="s">
        <v>26</v>
      </c>
      <c r="O63" s="4">
        <v>20279.21</v>
      </c>
      <c r="P63" s="4">
        <v>0</v>
      </c>
      <c r="Q63" s="4">
        <v>20279.21</v>
      </c>
      <c r="R63" t="s">
        <v>27</v>
      </c>
      <c r="S63" t="s">
        <v>1</v>
      </c>
    </row>
    <row r="64" spans="1:19" x14ac:dyDescent="0.25">
      <c r="A64" t="s">
        <v>34</v>
      </c>
      <c r="B64" t="s">
        <v>35</v>
      </c>
      <c r="C64" t="s">
        <v>90</v>
      </c>
      <c r="D64" t="s">
        <v>91</v>
      </c>
      <c r="E64" t="s">
        <v>22</v>
      </c>
      <c r="F64" t="s">
        <v>23</v>
      </c>
      <c r="G64" t="s">
        <v>152</v>
      </c>
      <c r="H64" t="s">
        <v>153</v>
      </c>
      <c r="I64" s="3">
        <f>DATEVALUE("2025/02/03 00:00:00")</f>
        <v>45691</v>
      </c>
      <c r="J64" s="3">
        <f>DATEVALUE("2025/04/26 00:00:00")</f>
        <v>45773</v>
      </c>
      <c r="K64" s="3">
        <f>DATEVALUE("2025/05/08 00:00:00")</f>
        <v>45785</v>
      </c>
      <c r="L64" s="4">
        <v>153243.35999999999</v>
      </c>
      <c r="M64" s="4">
        <v>153243.35999999999</v>
      </c>
      <c r="N64" t="s">
        <v>26</v>
      </c>
      <c r="O64" s="4">
        <v>17675.46</v>
      </c>
      <c r="P64" s="4">
        <v>0</v>
      </c>
      <c r="Q64" s="4">
        <v>17675.46</v>
      </c>
      <c r="R64" t="s">
        <v>27</v>
      </c>
      <c r="S64" t="s">
        <v>1</v>
      </c>
    </row>
    <row r="65" spans="1:19" x14ac:dyDescent="0.25">
      <c r="A65" t="s">
        <v>154</v>
      </c>
      <c r="B65" t="s">
        <v>155</v>
      </c>
      <c r="C65" t="s">
        <v>42</v>
      </c>
      <c r="D65" t="s">
        <v>43</v>
      </c>
      <c r="E65" t="s">
        <v>22</v>
      </c>
      <c r="F65" t="s">
        <v>23</v>
      </c>
      <c r="G65" t="s">
        <v>156</v>
      </c>
      <c r="H65" t="s">
        <v>157</v>
      </c>
      <c r="I65" s="3">
        <f>DATEVALUE("2024/12/31 00:00:00")</f>
        <v>45657</v>
      </c>
      <c r="J65" s="3">
        <f>DATEVALUE("2025/03/18 00:00:00")</f>
        <v>45734</v>
      </c>
      <c r="K65" s="3">
        <f>DATEVALUE("2025/04/01 00:00:00")</f>
        <v>45748</v>
      </c>
      <c r="L65" s="4">
        <v>19410.759999999998</v>
      </c>
      <c r="M65" s="4">
        <v>19410.759999999998</v>
      </c>
      <c r="N65" t="s">
        <v>46</v>
      </c>
      <c r="O65" s="4">
        <v>10847.76</v>
      </c>
      <c r="P65" s="4">
        <v>0</v>
      </c>
      <c r="Q65" s="4">
        <v>10847.76</v>
      </c>
      <c r="R65" t="s">
        <v>27</v>
      </c>
      <c r="S65" t="s">
        <v>1</v>
      </c>
    </row>
    <row r="66" spans="1:19" x14ac:dyDescent="0.25">
      <c r="A66" t="s">
        <v>154</v>
      </c>
      <c r="B66" t="s">
        <v>155</v>
      </c>
      <c r="C66" t="s">
        <v>42</v>
      </c>
      <c r="D66" t="s">
        <v>43</v>
      </c>
      <c r="E66" t="s">
        <v>22</v>
      </c>
      <c r="F66" t="s">
        <v>23</v>
      </c>
      <c r="G66" t="s">
        <v>156</v>
      </c>
      <c r="H66" t="s">
        <v>157</v>
      </c>
      <c r="I66" s="3">
        <f>DATEVALUE("2024/12/31 00:00:00")</f>
        <v>45657</v>
      </c>
      <c r="J66" s="3">
        <f>DATEVALUE("2025/03/31 00:00:00")</f>
        <v>45747</v>
      </c>
      <c r="K66" s="3">
        <f>DATEVALUE("2025/04/14 00:00:00")</f>
        <v>45761</v>
      </c>
      <c r="L66" s="4">
        <v>1105</v>
      </c>
      <c r="M66" s="4">
        <v>1105</v>
      </c>
      <c r="N66" t="s">
        <v>46</v>
      </c>
      <c r="O66" s="4">
        <v>517</v>
      </c>
      <c r="P66" s="4">
        <v>0</v>
      </c>
      <c r="Q66" s="4">
        <v>517</v>
      </c>
      <c r="R66" t="s">
        <v>27</v>
      </c>
      <c r="S66" t="s">
        <v>1</v>
      </c>
    </row>
    <row r="67" spans="1:19" x14ac:dyDescent="0.25">
      <c r="A67" t="s">
        <v>154</v>
      </c>
      <c r="B67" t="s">
        <v>155</v>
      </c>
      <c r="C67" t="s">
        <v>53</v>
      </c>
      <c r="D67" t="s">
        <v>54</v>
      </c>
      <c r="E67" t="s">
        <v>22</v>
      </c>
      <c r="F67" t="s">
        <v>23</v>
      </c>
      <c r="G67" t="s">
        <v>158</v>
      </c>
      <c r="H67" t="s">
        <v>159</v>
      </c>
      <c r="I67" s="3">
        <f>DATEVALUE("2024/09/03 00:00:00")</f>
        <v>45538</v>
      </c>
      <c r="J67" s="3">
        <f>DATEVALUE("2025/01/24 00:00:00")</f>
        <v>45681</v>
      </c>
      <c r="K67" s="3">
        <f>DATEVALUE("2025/02/21 00:00:00")</f>
        <v>45709</v>
      </c>
      <c r="L67" s="4">
        <v>8772</v>
      </c>
      <c r="M67" s="4">
        <v>8772</v>
      </c>
      <c r="N67" t="s">
        <v>46</v>
      </c>
      <c r="O67" s="4">
        <v>4773</v>
      </c>
      <c r="P67" s="4">
        <v>0</v>
      </c>
      <c r="Q67" s="4">
        <v>4773</v>
      </c>
      <c r="R67" t="s">
        <v>27</v>
      </c>
      <c r="S67" t="s">
        <v>1</v>
      </c>
    </row>
    <row r="68" spans="1:19" x14ac:dyDescent="0.25">
      <c r="A68" t="s">
        <v>154</v>
      </c>
      <c r="B68" t="s">
        <v>155</v>
      </c>
      <c r="C68" t="s">
        <v>53</v>
      </c>
      <c r="D68" t="s">
        <v>54</v>
      </c>
      <c r="E68" t="s">
        <v>22</v>
      </c>
      <c r="F68" t="s">
        <v>23</v>
      </c>
      <c r="G68" t="s">
        <v>160</v>
      </c>
      <c r="H68" t="s">
        <v>161</v>
      </c>
      <c r="I68" s="3">
        <f>DATEVALUE("2024/09/16 00:00:00")</f>
        <v>45551</v>
      </c>
      <c r="J68" s="3">
        <f>DATEVALUE("2025/02/07 00:00:00")</f>
        <v>45695</v>
      </c>
      <c r="K68" s="3">
        <f>DATEVALUE("2025/03/07 00:00:00")</f>
        <v>45723</v>
      </c>
      <c r="L68" s="4">
        <v>19846.2</v>
      </c>
      <c r="M68" s="4">
        <v>0</v>
      </c>
      <c r="N68" t="s">
        <v>46</v>
      </c>
      <c r="O68" s="4">
        <v>10381.26</v>
      </c>
      <c r="P68" s="4">
        <v>10343.85</v>
      </c>
      <c r="Q68" s="4">
        <v>37.409999999999997</v>
      </c>
      <c r="R68" t="s">
        <v>27</v>
      </c>
      <c r="S68" t="s">
        <v>162</v>
      </c>
    </row>
    <row r="69" spans="1:19" x14ac:dyDescent="0.25">
      <c r="A69" t="s">
        <v>154</v>
      </c>
      <c r="B69" t="s">
        <v>155</v>
      </c>
      <c r="C69" t="s">
        <v>53</v>
      </c>
      <c r="D69" t="s">
        <v>54</v>
      </c>
      <c r="E69" t="s">
        <v>22</v>
      </c>
      <c r="F69" t="s">
        <v>23</v>
      </c>
      <c r="G69" t="s">
        <v>163</v>
      </c>
      <c r="H69" t="s">
        <v>164</v>
      </c>
      <c r="I69" s="3">
        <f>DATEVALUE("2024/09/24 00:00:00")</f>
        <v>45559</v>
      </c>
      <c r="J69" s="3">
        <f>DATEVALUE("2025/02/21 00:00:00")</f>
        <v>45709</v>
      </c>
      <c r="K69" s="3">
        <f>DATEVALUE("2025/03/21 00:00:00")</f>
        <v>45737</v>
      </c>
      <c r="L69" s="4">
        <v>2315</v>
      </c>
      <c r="M69" s="4">
        <v>2315</v>
      </c>
      <c r="N69" t="s">
        <v>46</v>
      </c>
      <c r="O69" s="4">
        <v>1283</v>
      </c>
      <c r="P69" s="4">
        <v>0</v>
      </c>
      <c r="Q69" s="4">
        <v>1283</v>
      </c>
      <c r="R69" t="s">
        <v>27</v>
      </c>
      <c r="S69" t="s">
        <v>1</v>
      </c>
    </row>
    <row r="70" spans="1:19" x14ac:dyDescent="0.25">
      <c r="A70" t="s">
        <v>154</v>
      </c>
      <c r="B70" t="s">
        <v>155</v>
      </c>
      <c r="C70" t="s">
        <v>53</v>
      </c>
      <c r="D70" t="s">
        <v>54</v>
      </c>
      <c r="E70" t="s">
        <v>22</v>
      </c>
      <c r="F70" t="s">
        <v>23</v>
      </c>
      <c r="G70" t="s">
        <v>165</v>
      </c>
      <c r="H70" t="s">
        <v>166</v>
      </c>
      <c r="I70" s="3">
        <f>DATEVALUE("2024/10/11 00:00:00")</f>
        <v>45576</v>
      </c>
      <c r="J70" s="3">
        <f>DATEVALUE("2025/02/14 00:00:00")</f>
        <v>45702</v>
      </c>
      <c r="K70" s="3">
        <f>DATEVALUE("2025/03/14 00:00:00")</f>
        <v>45730</v>
      </c>
      <c r="L70" s="4">
        <v>49870.400000000001</v>
      </c>
      <c r="M70" s="4">
        <v>25809.9</v>
      </c>
      <c r="N70" t="s">
        <v>46</v>
      </c>
      <c r="O70" s="4">
        <v>24951.439999999999</v>
      </c>
      <c r="P70" s="4">
        <v>11873.09</v>
      </c>
      <c r="Q70" s="4">
        <v>13078.35</v>
      </c>
      <c r="R70" t="s">
        <v>27</v>
      </c>
      <c r="S70" t="s">
        <v>167</v>
      </c>
    </row>
    <row r="71" spans="1:19" x14ac:dyDescent="0.25">
      <c r="A71" t="s">
        <v>154</v>
      </c>
      <c r="B71" t="s">
        <v>155</v>
      </c>
      <c r="C71" t="s">
        <v>53</v>
      </c>
      <c r="D71" t="s">
        <v>54</v>
      </c>
      <c r="E71" t="s">
        <v>22</v>
      </c>
      <c r="F71" t="s">
        <v>23</v>
      </c>
      <c r="G71" t="s">
        <v>168</v>
      </c>
      <c r="H71" t="s">
        <v>169</v>
      </c>
      <c r="I71" s="3">
        <f>DATEVALUE("2024/10/11 00:00:00")</f>
        <v>45576</v>
      </c>
      <c r="J71" s="3">
        <f>DATEVALUE("2025/02/28 00:00:00")</f>
        <v>45716</v>
      </c>
      <c r="K71" s="3">
        <f>DATEVALUE("2025/03/28 00:00:00")</f>
        <v>45744</v>
      </c>
      <c r="L71" s="4">
        <v>6506.34</v>
      </c>
      <c r="M71" s="4">
        <v>6506.34</v>
      </c>
      <c r="N71" t="s">
        <v>46</v>
      </c>
      <c r="O71" s="4">
        <v>3334.1</v>
      </c>
      <c r="P71" s="4">
        <v>0</v>
      </c>
      <c r="Q71" s="4">
        <v>3334.1</v>
      </c>
      <c r="R71" t="s">
        <v>27</v>
      </c>
      <c r="S71" t="s">
        <v>1</v>
      </c>
    </row>
    <row r="72" spans="1:19" x14ac:dyDescent="0.25">
      <c r="A72" t="s">
        <v>154</v>
      </c>
      <c r="B72" t="s">
        <v>155</v>
      </c>
      <c r="C72" t="s">
        <v>53</v>
      </c>
      <c r="D72" t="s">
        <v>54</v>
      </c>
      <c r="E72" t="s">
        <v>22</v>
      </c>
      <c r="F72" t="s">
        <v>23</v>
      </c>
      <c r="G72" t="s">
        <v>170</v>
      </c>
      <c r="H72" t="s">
        <v>171</v>
      </c>
      <c r="I72" s="3">
        <f>DATEVALUE("2024/10/18 00:00:00")</f>
        <v>45583</v>
      </c>
      <c r="J72" s="3">
        <f>DATEVALUE("2025/03/14 00:00:00")</f>
        <v>45730</v>
      </c>
      <c r="K72" s="3">
        <f>DATEVALUE("2025/04/11 00:00:00")</f>
        <v>45758</v>
      </c>
      <c r="L72" s="4">
        <v>46239.3</v>
      </c>
      <c r="M72" s="4">
        <v>46239.3</v>
      </c>
      <c r="N72" t="s">
        <v>46</v>
      </c>
      <c r="O72" s="4">
        <v>23595.18</v>
      </c>
      <c r="P72" s="4">
        <v>0</v>
      </c>
      <c r="Q72" s="4">
        <v>23595.18</v>
      </c>
      <c r="R72" t="s">
        <v>27</v>
      </c>
      <c r="S72" t="s">
        <v>1</v>
      </c>
    </row>
    <row r="73" spans="1:19" x14ac:dyDescent="0.25">
      <c r="A73" t="s">
        <v>154</v>
      </c>
      <c r="B73" t="s">
        <v>155</v>
      </c>
      <c r="C73" t="s">
        <v>53</v>
      </c>
      <c r="D73" t="s">
        <v>54</v>
      </c>
      <c r="E73" t="s">
        <v>22</v>
      </c>
      <c r="F73" t="s">
        <v>23</v>
      </c>
      <c r="G73" t="s">
        <v>172</v>
      </c>
      <c r="H73" t="s">
        <v>173</v>
      </c>
      <c r="I73" s="3">
        <f>DATEVALUE("2024/10/25 00:00:00")</f>
        <v>45590</v>
      </c>
      <c r="J73" s="3">
        <f>DATEVALUE("2025/05/28 00:00:00")</f>
        <v>45805</v>
      </c>
      <c r="K73" s="3">
        <f>DATEVALUE("2025/06/18 00:00:00")</f>
        <v>45826</v>
      </c>
      <c r="L73" s="4">
        <v>41030.080000000002</v>
      </c>
      <c r="M73" s="4">
        <v>41030.080000000002</v>
      </c>
      <c r="N73" t="s">
        <v>46</v>
      </c>
      <c r="O73" s="4">
        <v>21604.2</v>
      </c>
      <c r="P73" s="4">
        <v>0</v>
      </c>
      <c r="Q73" s="4">
        <v>21604.2</v>
      </c>
      <c r="R73" t="s">
        <v>27</v>
      </c>
      <c r="S73" t="s">
        <v>1</v>
      </c>
    </row>
    <row r="74" spans="1:19" x14ac:dyDescent="0.25">
      <c r="A74" t="s">
        <v>154</v>
      </c>
      <c r="B74" t="s">
        <v>155</v>
      </c>
      <c r="C74" t="s">
        <v>53</v>
      </c>
      <c r="D74" t="s">
        <v>54</v>
      </c>
      <c r="E74" t="s">
        <v>22</v>
      </c>
      <c r="F74" t="s">
        <v>23</v>
      </c>
      <c r="G74" t="s">
        <v>174</v>
      </c>
      <c r="H74" t="s">
        <v>175</v>
      </c>
      <c r="I74" s="3">
        <f>DATEVALUE("2024/10/28 00:00:00")</f>
        <v>45593</v>
      </c>
      <c r="J74" s="3">
        <f>DATEVALUE("2025/02/14 00:00:00")</f>
        <v>45702</v>
      </c>
      <c r="K74" s="3">
        <f>DATEVALUE("2025/03/17 00:00:00")</f>
        <v>45733</v>
      </c>
      <c r="L74" s="4">
        <v>134884.9</v>
      </c>
      <c r="M74" s="4">
        <v>134884.9</v>
      </c>
      <c r="N74" t="s">
        <v>46</v>
      </c>
      <c r="O74" s="4">
        <v>68562.81</v>
      </c>
      <c r="P74" s="4">
        <v>0</v>
      </c>
      <c r="Q74" s="4">
        <v>68562.81</v>
      </c>
      <c r="R74" t="s">
        <v>27</v>
      </c>
      <c r="S74" t="s">
        <v>1</v>
      </c>
    </row>
    <row r="75" spans="1:19" x14ac:dyDescent="0.25">
      <c r="A75" t="s">
        <v>154</v>
      </c>
      <c r="B75" t="s">
        <v>155</v>
      </c>
      <c r="C75" t="s">
        <v>53</v>
      </c>
      <c r="D75" t="s">
        <v>54</v>
      </c>
      <c r="E75" t="s">
        <v>22</v>
      </c>
      <c r="F75" t="s">
        <v>23</v>
      </c>
      <c r="G75" t="s">
        <v>176</v>
      </c>
      <c r="H75" t="s">
        <v>177</v>
      </c>
      <c r="I75" s="3">
        <f>DATEVALUE("2024/10/28 00:00:00")</f>
        <v>45593</v>
      </c>
      <c r="J75" s="3">
        <f>DATEVALUE("2025/03/14 00:00:00")</f>
        <v>45730</v>
      </c>
      <c r="K75" s="3">
        <f>DATEVALUE("2025/04/11 00:00:00")</f>
        <v>45758</v>
      </c>
      <c r="L75" s="4">
        <v>20099</v>
      </c>
      <c r="M75" s="4">
        <v>20099</v>
      </c>
      <c r="N75" t="s">
        <v>46</v>
      </c>
      <c r="O75" s="4">
        <v>11168.2</v>
      </c>
      <c r="P75" s="4">
        <v>0</v>
      </c>
      <c r="Q75" s="4">
        <v>11168.2</v>
      </c>
      <c r="R75" t="s">
        <v>27</v>
      </c>
      <c r="S75" t="s">
        <v>1</v>
      </c>
    </row>
    <row r="76" spans="1:19" x14ac:dyDescent="0.25">
      <c r="A76" t="s">
        <v>154</v>
      </c>
      <c r="B76" t="s">
        <v>155</v>
      </c>
      <c r="C76" t="s">
        <v>53</v>
      </c>
      <c r="D76" t="s">
        <v>54</v>
      </c>
      <c r="E76" t="s">
        <v>22</v>
      </c>
      <c r="F76" t="s">
        <v>23</v>
      </c>
      <c r="G76" t="s">
        <v>178</v>
      </c>
      <c r="H76" t="s">
        <v>179</v>
      </c>
      <c r="I76" s="3">
        <f>DATEVALUE("2024/10/30 00:00:00")</f>
        <v>45595</v>
      </c>
      <c r="J76" s="3">
        <f>DATEVALUE("2025/01/24 00:00:00")</f>
        <v>45681</v>
      </c>
      <c r="K76" s="3">
        <f>DATEVALUE("2025/02/27 00:00:00")</f>
        <v>45715</v>
      </c>
      <c r="L76" s="4">
        <v>2675</v>
      </c>
      <c r="M76" s="4">
        <v>1964.8</v>
      </c>
      <c r="N76" t="s">
        <v>46</v>
      </c>
      <c r="O76" s="4">
        <v>1433</v>
      </c>
      <c r="P76" s="4">
        <v>430.36</v>
      </c>
      <c r="Q76" s="4">
        <v>1002.64</v>
      </c>
      <c r="R76" t="s">
        <v>27</v>
      </c>
      <c r="S76" t="s">
        <v>180</v>
      </c>
    </row>
    <row r="77" spans="1:19" x14ac:dyDescent="0.25">
      <c r="A77" t="s">
        <v>154</v>
      </c>
      <c r="B77" t="s">
        <v>155</v>
      </c>
      <c r="C77" t="s">
        <v>53</v>
      </c>
      <c r="D77" t="s">
        <v>54</v>
      </c>
      <c r="E77" t="s">
        <v>22</v>
      </c>
      <c r="F77" t="s">
        <v>23</v>
      </c>
      <c r="G77" t="s">
        <v>181</v>
      </c>
      <c r="H77" t="s">
        <v>182</v>
      </c>
      <c r="I77" s="3">
        <f>DATEVALUE("2024/11/07 00:00:00")</f>
        <v>45603</v>
      </c>
      <c r="J77" s="3">
        <f>DATEVALUE("2025/04/18 00:00:00")</f>
        <v>45765</v>
      </c>
      <c r="K77" s="3">
        <f>DATEVALUE("2025/05/16 00:00:00")</f>
        <v>45793</v>
      </c>
      <c r="L77" s="4">
        <v>12059</v>
      </c>
      <c r="M77" s="4">
        <v>12059</v>
      </c>
      <c r="N77" t="s">
        <v>46</v>
      </c>
      <c r="O77" s="4">
        <v>6479.8</v>
      </c>
      <c r="P77" s="4">
        <v>0</v>
      </c>
      <c r="Q77" s="4">
        <v>6479.8</v>
      </c>
      <c r="R77" t="s">
        <v>27</v>
      </c>
      <c r="S77" t="s">
        <v>1</v>
      </c>
    </row>
    <row r="78" spans="1:19" x14ac:dyDescent="0.25">
      <c r="A78" t="s">
        <v>154</v>
      </c>
      <c r="B78" t="s">
        <v>155</v>
      </c>
      <c r="C78" t="s">
        <v>53</v>
      </c>
      <c r="D78" t="s">
        <v>54</v>
      </c>
      <c r="E78" t="s">
        <v>22</v>
      </c>
      <c r="F78" t="s">
        <v>23</v>
      </c>
      <c r="G78" t="s">
        <v>183</v>
      </c>
      <c r="H78" t="s">
        <v>184</v>
      </c>
      <c r="I78" s="3">
        <f>DATEVALUE("2024/11/07 00:00:00")</f>
        <v>45603</v>
      </c>
      <c r="J78" s="3">
        <f>DATEVALUE("2025/04/18 00:00:00")</f>
        <v>45765</v>
      </c>
      <c r="K78" s="3">
        <f>DATEVALUE("2025/05/16 00:00:00")</f>
        <v>45793</v>
      </c>
      <c r="L78" s="4">
        <v>16936.2</v>
      </c>
      <c r="M78" s="4">
        <v>16936.2</v>
      </c>
      <c r="N78" t="s">
        <v>46</v>
      </c>
      <c r="O78" s="4">
        <v>9007.26</v>
      </c>
      <c r="P78" s="4">
        <v>0</v>
      </c>
      <c r="Q78" s="4">
        <v>9007.26</v>
      </c>
      <c r="R78" t="s">
        <v>27</v>
      </c>
      <c r="S78" t="s">
        <v>1</v>
      </c>
    </row>
    <row r="79" spans="1:19" x14ac:dyDescent="0.25">
      <c r="A79" t="s">
        <v>154</v>
      </c>
      <c r="B79" t="s">
        <v>155</v>
      </c>
      <c r="C79" t="s">
        <v>53</v>
      </c>
      <c r="D79" t="s">
        <v>54</v>
      </c>
      <c r="E79" t="s">
        <v>22</v>
      </c>
      <c r="F79" t="s">
        <v>23</v>
      </c>
      <c r="G79" t="s">
        <v>185</v>
      </c>
      <c r="H79" t="s">
        <v>186</v>
      </c>
      <c r="I79" s="3">
        <f>DATEVALUE("2024/11/19 00:00:00")</f>
        <v>45615</v>
      </c>
      <c r="J79" s="3">
        <f>DATEVALUE("2025/04/04 00:00:00")</f>
        <v>45751</v>
      </c>
      <c r="K79" s="3">
        <f>DATEVALUE("2025/05/02 00:00:00")</f>
        <v>45779</v>
      </c>
      <c r="L79" s="4">
        <v>13657.5</v>
      </c>
      <c r="M79" s="4">
        <v>13657.5</v>
      </c>
      <c r="N79" t="s">
        <v>46</v>
      </c>
      <c r="O79" s="4">
        <v>6736.5</v>
      </c>
      <c r="P79" s="4">
        <v>0</v>
      </c>
      <c r="Q79" s="4">
        <v>6736.5</v>
      </c>
      <c r="R79" t="s">
        <v>27</v>
      </c>
      <c r="S79" t="s">
        <v>1</v>
      </c>
    </row>
    <row r="80" spans="1:19" x14ac:dyDescent="0.25">
      <c r="A80" t="s">
        <v>154</v>
      </c>
      <c r="B80" t="s">
        <v>155</v>
      </c>
      <c r="C80" t="s">
        <v>53</v>
      </c>
      <c r="D80" t="s">
        <v>54</v>
      </c>
      <c r="E80" t="s">
        <v>22</v>
      </c>
      <c r="F80" t="s">
        <v>23</v>
      </c>
      <c r="G80" t="s">
        <v>187</v>
      </c>
      <c r="H80" t="s">
        <v>188</v>
      </c>
      <c r="I80" s="3">
        <f>DATEVALUE("2024/11/19 00:00:00")</f>
        <v>45615</v>
      </c>
      <c r="J80" s="3">
        <f>DATEVALUE("2025/04/04 00:00:00")</f>
        <v>45751</v>
      </c>
      <c r="K80" s="3">
        <f>DATEVALUE("2025/05/02 00:00:00")</f>
        <v>45779</v>
      </c>
      <c r="L80" s="4">
        <v>13318.5</v>
      </c>
      <c r="M80" s="4">
        <v>13318.5</v>
      </c>
      <c r="N80" t="s">
        <v>46</v>
      </c>
      <c r="O80" s="4">
        <v>7136.55</v>
      </c>
      <c r="P80" s="4">
        <v>0</v>
      </c>
      <c r="Q80" s="4">
        <v>7136.55</v>
      </c>
      <c r="R80" t="s">
        <v>27</v>
      </c>
      <c r="S80" t="s">
        <v>1</v>
      </c>
    </row>
    <row r="81" spans="1:19" x14ac:dyDescent="0.25">
      <c r="A81" t="s">
        <v>154</v>
      </c>
      <c r="B81" t="s">
        <v>155</v>
      </c>
      <c r="C81" t="s">
        <v>53</v>
      </c>
      <c r="D81" t="s">
        <v>54</v>
      </c>
      <c r="E81" t="s">
        <v>22</v>
      </c>
      <c r="F81" t="s">
        <v>23</v>
      </c>
      <c r="G81" t="s">
        <v>189</v>
      </c>
      <c r="H81" t="s">
        <v>190</v>
      </c>
      <c r="I81" s="3">
        <f>DATEVALUE("2024/11/20 00:00:00")</f>
        <v>45616</v>
      </c>
      <c r="J81" s="3">
        <f>DATEVALUE("2025/02/14 00:00:00")</f>
        <v>45702</v>
      </c>
      <c r="K81" s="3">
        <f>DATEVALUE("2025/03/14 00:00:00")</f>
        <v>45730</v>
      </c>
      <c r="L81" s="4">
        <v>15053.8</v>
      </c>
      <c r="M81" s="4">
        <v>13638.76</v>
      </c>
      <c r="N81" t="s">
        <v>46</v>
      </c>
      <c r="O81" s="4">
        <v>9740.92</v>
      </c>
      <c r="P81" s="4">
        <v>997.92</v>
      </c>
      <c r="Q81" s="4">
        <v>8743</v>
      </c>
      <c r="R81" t="s">
        <v>27</v>
      </c>
      <c r="S81" t="s">
        <v>191</v>
      </c>
    </row>
    <row r="82" spans="1:19" x14ac:dyDescent="0.25">
      <c r="A82" t="s">
        <v>154</v>
      </c>
      <c r="B82" t="s">
        <v>155</v>
      </c>
      <c r="C82" t="s">
        <v>53</v>
      </c>
      <c r="D82" t="s">
        <v>54</v>
      </c>
      <c r="E82" t="s">
        <v>22</v>
      </c>
      <c r="F82" t="s">
        <v>23</v>
      </c>
      <c r="G82" t="s">
        <v>192</v>
      </c>
      <c r="H82" t="s">
        <v>193</v>
      </c>
      <c r="I82" s="3">
        <f>DATEVALUE("2024/11/21 00:00:00")</f>
        <v>45617</v>
      </c>
      <c r="J82" s="3">
        <f>DATEVALUE("2025/02/27 00:00:00")</f>
        <v>45715</v>
      </c>
      <c r="K82" s="3">
        <f>DATEVALUE("2025/03/28 00:00:00")</f>
        <v>45744</v>
      </c>
      <c r="L82" s="4">
        <v>690</v>
      </c>
      <c r="M82" s="4">
        <v>690</v>
      </c>
      <c r="N82" t="s">
        <v>46</v>
      </c>
      <c r="O82" s="4">
        <v>514</v>
      </c>
      <c r="P82" s="4">
        <v>0</v>
      </c>
      <c r="Q82" s="4">
        <v>514</v>
      </c>
      <c r="R82" t="s">
        <v>27</v>
      </c>
      <c r="S82" t="s">
        <v>1</v>
      </c>
    </row>
    <row r="83" spans="1:19" x14ac:dyDescent="0.25">
      <c r="A83" t="s">
        <v>154</v>
      </c>
      <c r="B83" t="s">
        <v>155</v>
      </c>
      <c r="C83" t="s">
        <v>53</v>
      </c>
      <c r="D83" t="s">
        <v>54</v>
      </c>
      <c r="E83" t="s">
        <v>22</v>
      </c>
      <c r="F83" t="s">
        <v>23</v>
      </c>
      <c r="G83" t="s">
        <v>194</v>
      </c>
      <c r="H83" t="s">
        <v>195</v>
      </c>
      <c r="I83" s="3">
        <f>DATEVALUE("2024/11/25 00:00:00")</f>
        <v>45621</v>
      </c>
      <c r="J83" s="3">
        <f>DATEVALUE("2025/04/25 00:00:00")</f>
        <v>45772</v>
      </c>
      <c r="K83" s="3">
        <f>DATEVALUE("2025/05/23 00:00:00")</f>
        <v>45800</v>
      </c>
      <c r="L83" s="4">
        <v>8995</v>
      </c>
      <c r="M83" s="4">
        <v>8995</v>
      </c>
      <c r="N83" t="s">
        <v>46</v>
      </c>
      <c r="O83" s="4">
        <v>4829.5</v>
      </c>
      <c r="P83" s="4">
        <v>0</v>
      </c>
      <c r="Q83" s="4">
        <v>4829.5</v>
      </c>
      <c r="R83" t="s">
        <v>27</v>
      </c>
      <c r="S83" t="s">
        <v>1</v>
      </c>
    </row>
    <row r="84" spans="1:19" x14ac:dyDescent="0.25">
      <c r="A84" t="s">
        <v>154</v>
      </c>
      <c r="B84" t="s">
        <v>155</v>
      </c>
      <c r="C84" t="s">
        <v>53</v>
      </c>
      <c r="D84" t="s">
        <v>54</v>
      </c>
      <c r="E84" t="s">
        <v>22</v>
      </c>
      <c r="F84" t="s">
        <v>23</v>
      </c>
      <c r="G84" t="s">
        <v>196</v>
      </c>
      <c r="H84" t="s">
        <v>197</v>
      </c>
      <c r="I84" s="3">
        <f>DATEVALUE("2024/11/25 00:00:00")</f>
        <v>45621</v>
      </c>
      <c r="J84" s="3">
        <f>DATEVALUE("2025/04/25 00:00:00")</f>
        <v>45772</v>
      </c>
      <c r="K84" s="3">
        <f>DATEVALUE("2025/05/23 00:00:00")</f>
        <v>45800</v>
      </c>
      <c r="L84" s="4">
        <v>4407.3599999999997</v>
      </c>
      <c r="M84" s="4">
        <v>4407.3599999999997</v>
      </c>
      <c r="N84" t="s">
        <v>46</v>
      </c>
      <c r="O84" s="4">
        <v>2006.62</v>
      </c>
      <c r="P84" s="4">
        <v>0</v>
      </c>
      <c r="Q84" s="4">
        <v>2006.62</v>
      </c>
      <c r="R84" t="s">
        <v>27</v>
      </c>
      <c r="S84" t="s">
        <v>1</v>
      </c>
    </row>
    <row r="85" spans="1:19" x14ac:dyDescent="0.25">
      <c r="A85" t="s">
        <v>154</v>
      </c>
      <c r="B85" t="s">
        <v>155</v>
      </c>
      <c r="C85" t="s">
        <v>53</v>
      </c>
      <c r="D85" t="s">
        <v>54</v>
      </c>
      <c r="E85" t="s">
        <v>22</v>
      </c>
      <c r="F85" t="s">
        <v>23</v>
      </c>
      <c r="G85" t="s">
        <v>198</v>
      </c>
      <c r="H85" t="s">
        <v>199</v>
      </c>
      <c r="I85" s="3">
        <f>DATEVALUE("2024/11/29 00:00:00")</f>
        <v>45625</v>
      </c>
      <c r="J85" s="3">
        <f>DATEVALUE("2025/02/14 00:00:00")</f>
        <v>45702</v>
      </c>
      <c r="K85" s="3">
        <f>DATEVALUE("2025/03/14 00:00:00")</f>
        <v>45730</v>
      </c>
      <c r="L85" s="4">
        <v>16252.4</v>
      </c>
      <c r="M85" s="4">
        <v>16252.4</v>
      </c>
      <c r="N85" t="s">
        <v>46</v>
      </c>
      <c r="O85" s="4">
        <v>11180.92</v>
      </c>
      <c r="P85" s="4">
        <v>0</v>
      </c>
      <c r="Q85" s="4">
        <v>11180.92</v>
      </c>
      <c r="R85" t="s">
        <v>27</v>
      </c>
      <c r="S85" t="s">
        <v>1</v>
      </c>
    </row>
    <row r="86" spans="1:19" x14ac:dyDescent="0.25">
      <c r="A86" t="s">
        <v>154</v>
      </c>
      <c r="B86" t="s">
        <v>155</v>
      </c>
      <c r="C86" t="s">
        <v>53</v>
      </c>
      <c r="D86" t="s">
        <v>54</v>
      </c>
      <c r="E86" t="s">
        <v>22</v>
      </c>
      <c r="F86" t="s">
        <v>23</v>
      </c>
      <c r="G86" t="s">
        <v>200</v>
      </c>
      <c r="H86" t="s">
        <v>201</v>
      </c>
      <c r="I86" s="3">
        <f>DATEVALUE("2024/12/03 00:00:00")</f>
        <v>45629</v>
      </c>
      <c r="J86" s="3">
        <f>DATEVALUE("2025/04/18 00:00:00")</f>
        <v>45765</v>
      </c>
      <c r="K86" s="3">
        <f>DATEVALUE("2025/05/16 00:00:00")</f>
        <v>45793</v>
      </c>
      <c r="L86" s="4">
        <v>37783.800000000003</v>
      </c>
      <c r="M86" s="4">
        <v>37783.800000000003</v>
      </c>
      <c r="N86" t="s">
        <v>46</v>
      </c>
      <c r="O86" s="4">
        <v>18916.919999999998</v>
      </c>
      <c r="P86" s="4">
        <v>0</v>
      </c>
      <c r="Q86" s="4">
        <v>18916.919999999998</v>
      </c>
      <c r="R86" t="s">
        <v>27</v>
      </c>
      <c r="S86" t="s">
        <v>1</v>
      </c>
    </row>
    <row r="87" spans="1:19" x14ac:dyDescent="0.25">
      <c r="A87" t="s">
        <v>154</v>
      </c>
      <c r="B87" t="s">
        <v>155</v>
      </c>
      <c r="C87" t="s">
        <v>53</v>
      </c>
      <c r="D87" t="s">
        <v>54</v>
      </c>
      <c r="E87" t="s">
        <v>22</v>
      </c>
      <c r="F87" t="s">
        <v>23</v>
      </c>
      <c r="G87" t="s">
        <v>202</v>
      </c>
      <c r="H87" t="s">
        <v>203</v>
      </c>
      <c r="I87" s="3">
        <f>DATEVALUE("2024/12/09 00:00:00")</f>
        <v>45635</v>
      </c>
      <c r="J87" s="3">
        <f>DATEVALUE("2025/04/18 00:00:00")</f>
        <v>45765</v>
      </c>
      <c r="K87" s="3">
        <f>DATEVALUE("2025/05/16 00:00:00")</f>
        <v>45793</v>
      </c>
      <c r="L87" s="4">
        <v>20779.52</v>
      </c>
      <c r="M87" s="4">
        <v>20779.52</v>
      </c>
      <c r="N87" t="s">
        <v>46</v>
      </c>
      <c r="O87" s="4">
        <v>9947.61</v>
      </c>
      <c r="P87" s="4">
        <v>0</v>
      </c>
      <c r="Q87" s="4">
        <v>9947.61</v>
      </c>
      <c r="R87" t="s">
        <v>27</v>
      </c>
      <c r="S87" t="s">
        <v>1</v>
      </c>
    </row>
    <row r="88" spans="1:19" x14ac:dyDescent="0.25">
      <c r="A88" t="s">
        <v>154</v>
      </c>
      <c r="B88" t="s">
        <v>155</v>
      </c>
      <c r="C88" t="s">
        <v>53</v>
      </c>
      <c r="D88" t="s">
        <v>54</v>
      </c>
      <c r="E88" t="s">
        <v>22</v>
      </c>
      <c r="F88" t="s">
        <v>23</v>
      </c>
      <c r="G88" t="s">
        <v>204</v>
      </c>
      <c r="H88" t="s">
        <v>205</v>
      </c>
      <c r="I88" s="3">
        <f>DATEVALUE("2024/12/11 00:00:00")</f>
        <v>45637</v>
      </c>
      <c r="J88" s="3">
        <f>DATEVALUE("2025/05/08 00:00:00")</f>
        <v>45785</v>
      </c>
      <c r="K88" s="3">
        <f>DATEVALUE("2025/06/06 00:00:00")</f>
        <v>45814</v>
      </c>
      <c r="L88" s="4">
        <v>18141</v>
      </c>
      <c r="M88" s="4">
        <v>18141</v>
      </c>
      <c r="N88" t="s">
        <v>46</v>
      </c>
      <c r="O88" s="4">
        <v>9412.2999999999993</v>
      </c>
      <c r="P88" s="4">
        <v>0</v>
      </c>
      <c r="Q88" s="4">
        <v>9412.2999999999993</v>
      </c>
      <c r="R88" t="s">
        <v>27</v>
      </c>
      <c r="S88" t="s">
        <v>1</v>
      </c>
    </row>
    <row r="89" spans="1:19" x14ac:dyDescent="0.25">
      <c r="A89" t="s">
        <v>154</v>
      </c>
      <c r="B89" t="s">
        <v>155</v>
      </c>
      <c r="C89" t="s">
        <v>53</v>
      </c>
      <c r="D89" t="s">
        <v>54</v>
      </c>
      <c r="E89" t="s">
        <v>22</v>
      </c>
      <c r="F89" t="s">
        <v>23</v>
      </c>
      <c r="G89" t="s">
        <v>206</v>
      </c>
      <c r="H89" t="s">
        <v>207</v>
      </c>
      <c r="I89" s="3">
        <f>DATEVALUE("2024/12/11 00:00:00")</f>
        <v>45637</v>
      </c>
      <c r="J89" s="3">
        <f>DATEVALUE("2025/03/07 00:00:00")</f>
        <v>45723</v>
      </c>
      <c r="K89" s="3">
        <f>DATEVALUE("2025/04/03 00:00:00")</f>
        <v>45750</v>
      </c>
      <c r="L89" s="4">
        <v>12760.2</v>
      </c>
      <c r="M89" s="4">
        <v>12760.2</v>
      </c>
      <c r="N89" t="s">
        <v>46</v>
      </c>
      <c r="O89" s="4">
        <v>6274.06</v>
      </c>
      <c r="P89" s="4">
        <v>0</v>
      </c>
      <c r="Q89" s="4">
        <v>6274.06</v>
      </c>
      <c r="R89" t="s">
        <v>27</v>
      </c>
      <c r="S89" t="s">
        <v>1</v>
      </c>
    </row>
    <row r="90" spans="1:19" x14ac:dyDescent="0.25">
      <c r="A90" t="s">
        <v>154</v>
      </c>
      <c r="B90" t="s">
        <v>155</v>
      </c>
      <c r="C90" t="s">
        <v>53</v>
      </c>
      <c r="D90" t="s">
        <v>54</v>
      </c>
      <c r="E90" t="s">
        <v>22</v>
      </c>
      <c r="F90" t="s">
        <v>23</v>
      </c>
      <c r="G90" t="s">
        <v>208</v>
      </c>
      <c r="H90" t="s">
        <v>209</v>
      </c>
      <c r="I90" s="3">
        <f>DATEVALUE("2024/12/11 00:00:00")</f>
        <v>45637</v>
      </c>
      <c r="J90" s="3">
        <f>DATEVALUE("2025/03/07 00:00:00")</f>
        <v>45723</v>
      </c>
      <c r="K90" s="3">
        <f>DATEVALUE("2025/04/03 00:00:00")</f>
        <v>45750</v>
      </c>
      <c r="L90" s="4">
        <v>12329.6</v>
      </c>
      <c r="M90" s="4">
        <v>12329.6</v>
      </c>
      <c r="N90" t="s">
        <v>46</v>
      </c>
      <c r="O90" s="4">
        <v>5964.12</v>
      </c>
      <c r="P90" s="4">
        <v>0</v>
      </c>
      <c r="Q90" s="4">
        <v>5964.12</v>
      </c>
      <c r="R90" t="s">
        <v>27</v>
      </c>
      <c r="S90" t="s">
        <v>1</v>
      </c>
    </row>
    <row r="91" spans="1:19" x14ac:dyDescent="0.25">
      <c r="A91" t="s">
        <v>154</v>
      </c>
      <c r="B91" t="s">
        <v>155</v>
      </c>
      <c r="C91" t="s">
        <v>53</v>
      </c>
      <c r="D91" t="s">
        <v>54</v>
      </c>
      <c r="E91" t="s">
        <v>22</v>
      </c>
      <c r="F91" t="s">
        <v>23</v>
      </c>
      <c r="G91" t="s">
        <v>210</v>
      </c>
      <c r="H91" t="s">
        <v>211</v>
      </c>
      <c r="I91" s="3">
        <f>DATEVALUE("2024/12/17 00:00:00")</f>
        <v>45643</v>
      </c>
      <c r="J91" s="3">
        <f>DATEVALUE("2025/05/09 00:00:00")</f>
        <v>45786</v>
      </c>
      <c r="K91" s="3">
        <f>DATEVALUE("2025/06/06 00:00:00")</f>
        <v>45814</v>
      </c>
      <c r="L91" s="4">
        <v>65382.6</v>
      </c>
      <c r="M91" s="4">
        <v>65382.6</v>
      </c>
      <c r="N91" t="s">
        <v>46</v>
      </c>
      <c r="O91" s="4">
        <v>32629.24</v>
      </c>
      <c r="P91" s="4">
        <v>0</v>
      </c>
      <c r="Q91" s="4">
        <v>32629.24</v>
      </c>
      <c r="R91" t="s">
        <v>27</v>
      </c>
      <c r="S91" t="s">
        <v>1</v>
      </c>
    </row>
    <row r="92" spans="1:19" x14ac:dyDescent="0.25">
      <c r="A92" t="s">
        <v>154</v>
      </c>
      <c r="B92" t="s">
        <v>155</v>
      </c>
      <c r="C92" t="s">
        <v>53</v>
      </c>
      <c r="D92" t="s">
        <v>54</v>
      </c>
      <c r="E92" t="s">
        <v>22</v>
      </c>
      <c r="F92" t="s">
        <v>23</v>
      </c>
      <c r="G92" t="s">
        <v>212</v>
      </c>
      <c r="H92" t="s">
        <v>213</v>
      </c>
      <c r="I92" s="3">
        <f>DATEVALUE("2024/12/17 00:00:00")</f>
        <v>45643</v>
      </c>
      <c r="J92" s="3">
        <f>DATEVALUE("2025/05/23 00:00:00")</f>
        <v>45800</v>
      </c>
      <c r="K92" s="3">
        <f>DATEVALUE("2025/06/20 00:00:00")</f>
        <v>45828</v>
      </c>
      <c r="L92" s="4">
        <v>16117</v>
      </c>
      <c r="M92" s="4">
        <v>16117</v>
      </c>
      <c r="N92" t="s">
        <v>46</v>
      </c>
      <c r="O92" s="4">
        <v>8684.9</v>
      </c>
      <c r="P92" s="4">
        <v>0</v>
      </c>
      <c r="Q92" s="4">
        <v>8684.9</v>
      </c>
      <c r="R92" t="s">
        <v>27</v>
      </c>
      <c r="S92" t="s">
        <v>1</v>
      </c>
    </row>
    <row r="93" spans="1:19" x14ac:dyDescent="0.25">
      <c r="A93" t="s">
        <v>154</v>
      </c>
      <c r="B93" t="s">
        <v>155</v>
      </c>
      <c r="C93" t="s">
        <v>53</v>
      </c>
      <c r="D93" t="s">
        <v>54</v>
      </c>
      <c r="E93" t="s">
        <v>22</v>
      </c>
      <c r="F93" t="s">
        <v>23</v>
      </c>
      <c r="G93" t="s">
        <v>214</v>
      </c>
      <c r="H93" t="s">
        <v>215</v>
      </c>
      <c r="I93" s="3">
        <f>DATEVALUE("2025/01/24 00:00:00")</f>
        <v>45681</v>
      </c>
      <c r="J93" s="3">
        <f>DATEVALUE("2025/04/11 00:00:00")</f>
        <v>45758</v>
      </c>
      <c r="K93" s="3">
        <f>DATEVALUE("2025/05/09 00:00:00")</f>
        <v>45786</v>
      </c>
      <c r="L93" s="4">
        <v>708</v>
      </c>
      <c r="M93" s="4">
        <v>708</v>
      </c>
      <c r="N93" t="s">
        <v>46</v>
      </c>
      <c r="O93" s="4">
        <v>306</v>
      </c>
      <c r="P93" s="4">
        <v>0</v>
      </c>
      <c r="Q93" s="4">
        <v>306</v>
      </c>
      <c r="R93" t="s">
        <v>27</v>
      </c>
      <c r="S93" t="s">
        <v>1</v>
      </c>
    </row>
    <row r="94" spans="1:19" x14ac:dyDescent="0.25">
      <c r="A94" t="s">
        <v>154</v>
      </c>
      <c r="B94" t="s">
        <v>155</v>
      </c>
      <c r="C94" t="s">
        <v>53</v>
      </c>
      <c r="D94" t="s">
        <v>54</v>
      </c>
      <c r="E94" t="s">
        <v>22</v>
      </c>
      <c r="F94" t="s">
        <v>23</v>
      </c>
      <c r="G94" t="s">
        <v>216</v>
      </c>
      <c r="H94" t="s">
        <v>217</v>
      </c>
      <c r="I94" s="3">
        <f>DATEVALUE("2025/02/03 00:00:00")</f>
        <v>45691</v>
      </c>
      <c r="J94" s="3">
        <f>DATEVALUE("2025/05/29 00:00:00")</f>
        <v>45806</v>
      </c>
      <c r="K94" s="3">
        <f>DATEVALUE("2025/06/13 00:00:00")</f>
        <v>45821</v>
      </c>
      <c r="L94" s="4">
        <v>2109</v>
      </c>
      <c r="M94" s="4">
        <v>2109</v>
      </c>
      <c r="N94" t="s">
        <v>46</v>
      </c>
      <c r="O94" s="4">
        <v>1276.7</v>
      </c>
      <c r="P94" s="4">
        <v>0</v>
      </c>
      <c r="Q94" s="4">
        <v>1276.7</v>
      </c>
      <c r="R94" t="s">
        <v>27</v>
      </c>
      <c r="S94" t="s">
        <v>1</v>
      </c>
    </row>
    <row r="95" spans="1:19" x14ac:dyDescent="0.25">
      <c r="A95" t="s">
        <v>154</v>
      </c>
      <c r="B95" t="s">
        <v>155</v>
      </c>
      <c r="C95" t="s">
        <v>53</v>
      </c>
      <c r="D95" t="s">
        <v>54</v>
      </c>
      <c r="E95" t="s">
        <v>22</v>
      </c>
      <c r="F95" t="s">
        <v>23</v>
      </c>
      <c r="G95" t="s">
        <v>216</v>
      </c>
      <c r="H95" t="s">
        <v>217</v>
      </c>
      <c r="I95" s="3">
        <f>DATEVALUE("2025/02/03 00:00:00")</f>
        <v>45691</v>
      </c>
      <c r="J95" s="3">
        <f>DATEVALUE("2025/04/11 00:00:00")</f>
        <v>45758</v>
      </c>
      <c r="K95" s="3">
        <f>DATEVALUE("2025/05/09 00:00:00")</f>
        <v>45786</v>
      </c>
      <c r="L95" s="4">
        <v>9523.9</v>
      </c>
      <c r="M95" s="4">
        <v>9523.9</v>
      </c>
      <c r="N95" t="s">
        <v>46</v>
      </c>
      <c r="O95" s="4">
        <v>5716.03</v>
      </c>
      <c r="P95" s="4">
        <v>0</v>
      </c>
      <c r="Q95" s="4">
        <v>5716.03</v>
      </c>
      <c r="R95" t="s">
        <v>27</v>
      </c>
      <c r="S95" t="s">
        <v>1</v>
      </c>
    </row>
    <row r="96" spans="1:19" x14ac:dyDescent="0.25">
      <c r="A96" t="s">
        <v>154</v>
      </c>
      <c r="B96" t="s">
        <v>155</v>
      </c>
      <c r="C96" t="s">
        <v>53</v>
      </c>
      <c r="D96" t="s">
        <v>54</v>
      </c>
      <c r="E96" t="s">
        <v>22</v>
      </c>
      <c r="F96" t="s">
        <v>23</v>
      </c>
      <c r="G96" t="s">
        <v>218</v>
      </c>
      <c r="H96" t="s">
        <v>219</v>
      </c>
      <c r="I96" s="3">
        <f>DATEVALUE("2025/02/03 00:00:00")</f>
        <v>45691</v>
      </c>
      <c r="J96" s="3">
        <f>DATEVALUE("2025/04/11 00:00:00")</f>
        <v>45758</v>
      </c>
      <c r="K96" s="3">
        <f>DATEVALUE("2025/05/09 00:00:00")</f>
        <v>45786</v>
      </c>
      <c r="L96" s="4">
        <v>8765.2999999999993</v>
      </c>
      <c r="M96" s="4">
        <v>8765.2999999999993</v>
      </c>
      <c r="N96" t="s">
        <v>46</v>
      </c>
      <c r="O96" s="4">
        <v>5981.32</v>
      </c>
      <c r="P96" s="4">
        <v>0</v>
      </c>
      <c r="Q96" s="4">
        <v>5981.32</v>
      </c>
      <c r="R96" t="s">
        <v>27</v>
      </c>
      <c r="S96" t="s">
        <v>1</v>
      </c>
    </row>
    <row r="97" spans="1:19" x14ac:dyDescent="0.25">
      <c r="A97" t="s">
        <v>154</v>
      </c>
      <c r="B97" t="s">
        <v>155</v>
      </c>
      <c r="C97" t="s">
        <v>53</v>
      </c>
      <c r="D97" t="s">
        <v>54</v>
      </c>
      <c r="E97" t="s">
        <v>22</v>
      </c>
      <c r="F97" t="s">
        <v>23</v>
      </c>
      <c r="G97" t="s">
        <v>220</v>
      </c>
      <c r="H97" t="s">
        <v>221</v>
      </c>
      <c r="I97" s="3">
        <f>DATEVALUE("2025/02/03 00:00:00")</f>
        <v>45691</v>
      </c>
      <c r="J97" s="3">
        <f>DATEVALUE("2025/04/18 00:00:00")</f>
        <v>45765</v>
      </c>
      <c r="K97" s="3">
        <f>DATEVALUE("2025/05/16 00:00:00")</f>
        <v>45793</v>
      </c>
      <c r="L97" s="4">
        <v>2415.6</v>
      </c>
      <c r="M97" s="4">
        <v>2415.6</v>
      </c>
      <c r="N97" t="s">
        <v>46</v>
      </c>
      <c r="O97" s="4">
        <v>900.36</v>
      </c>
      <c r="P97" s="4">
        <v>0</v>
      </c>
      <c r="Q97" s="4">
        <v>900.36</v>
      </c>
      <c r="R97" t="s">
        <v>27</v>
      </c>
      <c r="S97" t="s">
        <v>1</v>
      </c>
    </row>
    <row r="98" spans="1:19" x14ac:dyDescent="0.25">
      <c r="A98" t="s">
        <v>154</v>
      </c>
      <c r="B98" t="s">
        <v>155</v>
      </c>
      <c r="C98" t="s">
        <v>61</v>
      </c>
      <c r="D98" t="s">
        <v>62</v>
      </c>
      <c r="E98" t="s">
        <v>22</v>
      </c>
      <c r="F98" t="s">
        <v>23</v>
      </c>
      <c r="G98" t="s">
        <v>222</v>
      </c>
      <c r="H98" t="s">
        <v>223</v>
      </c>
      <c r="I98" s="3">
        <f>DATEVALUE("2024/11/18 00:00:00")</f>
        <v>45614</v>
      </c>
      <c r="J98" s="3">
        <f>DATEVALUE("2025/03/20 00:00:00")</f>
        <v>45736</v>
      </c>
      <c r="K98" s="3">
        <f>DATEVALUE("2025/03/27 00:00:00")</f>
        <v>45743</v>
      </c>
      <c r="L98" s="4">
        <v>34242.199999999997</v>
      </c>
      <c r="M98" s="4">
        <v>34242.199999999997</v>
      </c>
      <c r="N98" t="s">
        <v>26</v>
      </c>
      <c r="O98" s="4">
        <v>15565</v>
      </c>
      <c r="P98" s="4">
        <v>0</v>
      </c>
      <c r="Q98" s="4">
        <v>15565</v>
      </c>
      <c r="R98" t="s">
        <v>27</v>
      </c>
      <c r="S98" t="s">
        <v>1</v>
      </c>
    </row>
    <row r="99" spans="1:19" x14ac:dyDescent="0.25">
      <c r="A99" t="s">
        <v>154</v>
      </c>
      <c r="B99" t="s">
        <v>155</v>
      </c>
      <c r="C99" t="s">
        <v>65</v>
      </c>
      <c r="D99" t="s">
        <v>66</v>
      </c>
      <c r="E99" t="s">
        <v>22</v>
      </c>
      <c r="F99" t="s">
        <v>23</v>
      </c>
      <c r="G99" t="s">
        <v>224</v>
      </c>
      <c r="H99" t="s">
        <v>225</v>
      </c>
      <c r="I99" s="3">
        <f>DATEVALUE("2024/10/23 00:00:00")</f>
        <v>45588</v>
      </c>
      <c r="J99" s="3">
        <f>DATEVALUE("2025/02/20 00:00:00")</f>
        <v>45708</v>
      </c>
      <c r="K99" s="3">
        <f>DATEVALUE("2025/02/27 00:00:00")</f>
        <v>45715</v>
      </c>
      <c r="L99" s="4">
        <v>60986.04</v>
      </c>
      <c r="M99" s="4">
        <v>60986.04</v>
      </c>
      <c r="N99" t="s">
        <v>26</v>
      </c>
      <c r="O99" s="4">
        <v>23033.35</v>
      </c>
      <c r="P99" s="4">
        <v>0</v>
      </c>
      <c r="Q99" s="4">
        <v>23033.35</v>
      </c>
      <c r="R99" t="s">
        <v>27</v>
      </c>
      <c r="S99" t="s">
        <v>1</v>
      </c>
    </row>
    <row r="100" spans="1:19" x14ac:dyDescent="0.25">
      <c r="A100" t="s">
        <v>154</v>
      </c>
      <c r="B100" t="s">
        <v>155</v>
      </c>
      <c r="C100" t="s">
        <v>65</v>
      </c>
      <c r="D100" t="s">
        <v>66</v>
      </c>
      <c r="E100" t="s">
        <v>22</v>
      </c>
      <c r="F100" t="s">
        <v>23</v>
      </c>
      <c r="G100" t="s">
        <v>226</v>
      </c>
      <c r="H100" t="s">
        <v>227</v>
      </c>
      <c r="I100" s="3">
        <f>DATEVALUE("2024/11/04 00:00:00")</f>
        <v>45600</v>
      </c>
      <c r="J100" s="3">
        <f>DATEVALUE("2025/01/20 00:00:00")</f>
        <v>45677</v>
      </c>
      <c r="K100" s="3">
        <f>DATEVALUE("2025/02/03 00:00:00")</f>
        <v>45691</v>
      </c>
      <c r="L100" s="4">
        <v>35908.800000000003</v>
      </c>
      <c r="M100" s="4">
        <v>35908.800000000003</v>
      </c>
      <c r="N100" t="s">
        <v>26</v>
      </c>
      <c r="O100" s="4">
        <v>18816</v>
      </c>
      <c r="P100" s="4">
        <v>0</v>
      </c>
      <c r="Q100" s="4">
        <v>18816</v>
      </c>
      <c r="R100" t="s">
        <v>27</v>
      </c>
      <c r="S100" t="s">
        <v>1</v>
      </c>
    </row>
    <row r="101" spans="1:19" x14ac:dyDescent="0.25">
      <c r="A101" t="s">
        <v>154</v>
      </c>
      <c r="B101" t="s">
        <v>155</v>
      </c>
      <c r="C101" t="s">
        <v>69</v>
      </c>
      <c r="D101" t="s">
        <v>70</v>
      </c>
      <c r="E101" t="s">
        <v>22</v>
      </c>
      <c r="F101" t="s">
        <v>23</v>
      </c>
      <c r="G101" t="s">
        <v>228</v>
      </c>
      <c r="H101" t="s">
        <v>229</v>
      </c>
      <c r="I101" s="3">
        <f>DATEVALUE("2024/10/14 00:00:00")</f>
        <v>45579</v>
      </c>
      <c r="J101" s="3">
        <f>DATEVALUE("2025/02/28 00:00:00")</f>
        <v>45716</v>
      </c>
      <c r="K101" s="3">
        <f>DATEVALUE("2025/02/28 00:00:00")</f>
        <v>45716</v>
      </c>
      <c r="L101" s="4">
        <v>4275.84</v>
      </c>
      <c r="M101" s="4">
        <v>4275.84</v>
      </c>
      <c r="N101" t="s">
        <v>26</v>
      </c>
      <c r="O101" s="4">
        <v>1694.4</v>
      </c>
      <c r="P101" s="4">
        <v>0</v>
      </c>
      <c r="Q101" s="4">
        <v>1694.4</v>
      </c>
      <c r="R101" t="s">
        <v>27</v>
      </c>
      <c r="S101" t="s">
        <v>1</v>
      </c>
    </row>
    <row r="102" spans="1:19" x14ac:dyDescent="0.25">
      <c r="A102" t="s">
        <v>154</v>
      </c>
      <c r="B102" t="s">
        <v>155</v>
      </c>
      <c r="C102" t="s">
        <v>69</v>
      </c>
      <c r="D102" t="s">
        <v>70</v>
      </c>
      <c r="E102" t="s">
        <v>22</v>
      </c>
      <c r="F102" t="s">
        <v>23</v>
      </c>
      <c r="G102" t="s">
        <v>228</v>
      </c>
      <c r="H102" t="s">
        <v>229</v>
      </c>
      <c r="I102" s="3">
        <f>DATEVALUE("2024/10/14 00:00:00")</f>
        <v>45579</v>
      </c>
      <c r="J102" s="3">
        <f>DATEVALUE("2025/01/13 00:00:00")</f>
        <v>45670</v>
      </c>
      <c r="K102" s="3">
        <f>DATEVALUE("2025/01/20 00:00:00")</f>
        <v>45677</v>
      </c>
      <c r="L102" s="4">
        <v>25949.279999999999</v>
      </c>
      <c r="M102" s="4">
        <v>12364.78</v>
      </c>
      <c r="N102" t="s">
        <v>26</v>
      </c>
      <c r="O102" s="4">
        <v>14361.6</v>
      </c>
      <c r="P102" s="4">
        <v>7353.94</v>
      </c>
      <c r="Q102" s="4">
        <v>7007.66</v>
      </c>
      <c r="R102" t="s">
        <v>27</v>
      </c>
      <c r="S102" t="s">
        <v>230</v>
      </c>
    </row>
    <row r="103" spans="1:19" x14ac:dyDescent="0.25">
      <c r="A103" t="s">
        <v>154</v>
      </c>
      <c r="B103" t="s">
        <v>155</v>
      </c>
      <c r="C103" t="s">
        <v>69</v>
      </c>
      <c r="D103" t="s">
        <v>70</v>
      </c>
      <c r="E103" t="s">
        <v>22</v>
      </c>
      <c r="F103" t="s">
        <v>23</v>
      </c>
      <c r="G103" t="s">
        <v>231</v>
      </c>
      <c r="H103" t="s">
        <v>232</v>
      </c>
      <c r="I103" s="3">
        <f>DATEVALUE("2024/11/28 00:00:00")</f>
        <v>45624</v>
      </c>
      <c r="J103" s="3">
        <f>DATEVALUE("2025/04/15 00:00:00")</f>
        <v>45762</v>
      </c>
      <c r="K103" s="3">
        <f>DATEVALUE("2025/04/29 00:00:00")</f>
        <v>45776</v>
      </c>
      <c r="L103" s="4">
        <v>17639.64</v>
      </c>
      <c r="M103" s="4">
        <v>17639.64</v>
      </c>
      <c r="N103" t="s">
        <v>26</v>
      </c>
      <c r="O103" s="4">
        <v>1951.2</v>
      </c>
      <c r="P103" s="4">
        <v>0</v>
      </c>
      <c r="Q103" s="4">
        <v>1951.2</v>
      </c>
      <c r="R103" t="s">
        <v>27</v>
      </c>
      <c r="S103" t="s">
        <v>1</v>
      </c>
    </row>
    <row r="104" spans="1:19" x14ac:dyDescent="0.25">
      <c r="A104" t="s">
        <v>154</v>
      </c>
      <c r="B104" t="s">
        <v>155</v>
      </c>
      <c r="C104" t="s">
        <v>69</v>
      </c>
      <c r="D104" t="s">
        <v>70</v>
      </c>
      <c r="E104" t="s">
        <v>22</v>
      </c>
      <c r="F104" t="s">
        <v>23</v>
      </c>
      <c r="G104" t="s">
        <v>231</v>
      </c>
      <c r="H104" t="s">
        <v>232</v>
      </c>
      <c r="I104" s="3">
        <f>DATEVALUE("2024/11/28 00:00:00")</f>
        <v>45624</v>
      </c>
      <c r="J104" s="3">
        <f>DATEVALUE("2025/03/20 00:00:00")</f>
        <v>45736</v>
      </c>
      <c r="K104" s="3">
        <f>DATEVALUE("2025/04/03 00:00:00")</f>
        <v>45750</v>
      </c>
      <c r="L104" s="4">
        <v>71911.92</v>
      </c>
      <c r="M104" s="4">
        <v>71911.92</v>
      </c>
      <c r="N104" t="s">
        <v>26</v>
      </c>
      <c r="O104" s="4">
        <v>12014.4</v>
      </c>
      <c r="P104" s="4">
        <v>0</v>
      </c>
      <c r="Q104" s="4">
        <v>12014.4</v>
      </c>
      <c r="R104" t="s">
        <v>27</v>
      </c>
      <c r="S104" t="s">
        <v>1</v>
      </c>
    </row>
    <row r="105" spans="1:19" x14ac:dyDescent="0.25">
      <c r="A105" t="s">
        <v>154</v>
      </c>
      <c r="B105" t="s">
        <v>155</v>
      </c>
      <c r="C105" t="s">
        <v>80</v>
      </c>
      <c r="D105" t="s">
        <v>81</v>
      </c>
      <c r="E105" t="s">
        <v>22</v>
      </c>
      <c r="F105" t="s">
        <v>23</v>
      </c>
      <c r="G105" t="s">
        <v>233</v>
      </c>
      <c r="H105" t="s">
        <v>234</v>
      </c>
      <c r="I105" s="3">
        <f>DATEVALUE("2024/08/15 00:00:00")</f>
        <v>45519</v>
      </c>
      <c r="J105" s="3">
        <f>DATEVALUE("2025/02/10 00:00:00")</f>
        <v>45698</v>
      </c>
      <c r="K105" s="3">
        <f>DATEVALUE("2025/02/17 00:00:00")</f>
        <v>45705</v>
      </c>
      <c r="L105" s="4">
        <v>31468.5</v>
      </c>
      <c r="M105" s="4">
        <v>31468.5</v>
      </c>
      <c r="N105" t="s">
        <v>26</v>
      </c>
      <c r="O105" s="4">
        <v>15390</v>
      </c>
      <c r="P105" s="4">
        <v>0</v>
      </c>
      <c r="Q105" s="4">
        <v>15390</v>
      </c>
      <c r="R105" t="s">
        <v>27</v>
      </c>
      <c r="S105" t="s">
        <v>1</v>
      </c>
    </row>
    <row r="106" spans="1:19" x14ac:dyDescent="0.25">
      <c r="A106" t="s">
        <v>154</v>
      </c>
      <c r="B106" t="s">
        <v>155</v>
      </c>
      <c r="C106" t="s">
        <v>80</v>
      </c>
      <c r="D106" t="s">
        <v>81</v>
      </c>
      <c r="E106" t="s">
        <v>22</v>
      </c>
      <c r="F106" t="s">
        <v>23</v>
      </c>
      <c r="G106" t="s">
        <v>235</v>
      </c>
      <c r="H106" t="s">
        <v>236</v>
      </c>
      <c r="I106" s="3">
        <f>DATEVALUE("2024/08/27 00:00:00")</f>
        <v>45531</v>
      </c>
      <c r="J106" s="3">
        <f>DATEVALUE("2025/02/24 00:00:00")</f>
        <v>45712</v>
      </c>
      <c r="K106" s="3">
        <f>DATEVALUE("2025/03/03 00:00:00")</f>
        <v>45719</v>
      </c>
      <c r="L106" s="4">
        <v>16054.5</v>
      </c>
      <c r="M106" s="4">
        <v>16054.5</v>
      </c>
      <c r="N106" t="s">
        <v>26</v>
      </c>
      <c r="O106" s="4">
        <v>3465</v>
      </c>
      <c r="P106" s="4">
        <v>0</v>
      </c>
      <c r="Q106" s="4">
        <v>3465</v>
      </c>
      <c r="R106" t="s">
        <v>27</v>
      </c>
      <c r="S106" t="s">
        <v>1</v>
      </c>
    </row>
    <row r="107" spans="1:19" x14ac:dyDescent="0.25">
      <c r="A107" t="s">
        <v>154</v>
      </c>
      <c r="B107" t="s">
        <v>155</v>
      </c>
      <c r="C107" t="s">
        <v>80</v>
      </c>
      <c r="D107" t="s">
        <v>81</v>
      </c>
      <c r="E107" t="s">
        <v>22</v>
      </c>
      <c r="F107" t="s">
        <v>23</v>
      </c>
      <c r="G107" t="s">
        <v>235</v>
      </c>
      <c r="H107" t="s">
        <v>236</v>
      </c>
      <c r="I107" s="3">
        <f>DATEVALUE("2024/08/27 00:00:00")</f>
        <v>45531</v>
      </c>
      <c r="J107" s="3">
        <f>DATEVALUE("2025/03/10 00:00:00")</f>
        <v>45726</v>
      </c>
      <c r="K107" s="3">
        <f>DATEVALUE("2025/03/17 00:00:00")</f>
        <v>45733</v>
      </c>
      <c r="L107" s="4">
        <v>1212</v>
      </c>
      <c r="M107" s="4">
        <v>1212</v>
      </c>
      <c r="N107" t="s">
        <v>26</v>
      </c>
      <c r="O107" s="4">
        <v>561.6</v>
      </c>
      <c r="P107" s="4">
        <v>0</v>
      </c>
      <c r="Q107" s="4">
        <v>561.6</v>
      </c>
      <c r="R107" t="s">
        <v>27</v>
      </c>
      <c r="S107" t="s">
        <v>1</v>
      </c>
    </row>
    <row r="108" spans="1:19" x14ac:dyDescent="0.25">
      <c r="A108" t="s">
        <v>154</v>
      </c>
      <c r="B108" t="s">
        <v>155</v>
      </c>
      <c r="C108" t="s">
        <v>80</v>
      </c>
      <c r="D108" t="s">
        <v>81</v>
      </c>
      <c r="E108" t="s">
        <v>22</v>
      </c>
      <c r="F108" t="s">
        <v>23</v>
      </c>
      <c r="G108" t="s">
        <v>237</v>
      </c>
      <c r="H108" t="s">
        <v>238</v>
      </c>
      <c r="I108" s="3">
        <f>DATEVALUE("2024/11/12 00:00:00")</f>
        <v>45608</v>
      </c>
      <c r="J108" s="3">
        <f>DATEVALUE("2025/03/10 00:00:00")</f>
        <v>45726</v>
      </c>
      <c r="K108" s="3">
        <f>DATEVALUE("2025/03/17 00:00:00")</f>
        <v>45733</v>
      </c>
      <c r="L108" s="4">
        <v>63558</v>
      </c>
      <c r="M108" s="4">
        <v>63558</v>
      </c>
      <c r="N108" t="s">
        <v>26</v>
      </c>
      <c r="O108" s="4">
        <v>15807</v>
      </c>
      <c r="P108" s="4">
        <v>0</v>
      </c>
      <c r="Q108" s="4">
        <v>15807</v>
      </c>
      <c r="R108" t="s">
        <v>27</v>
      </c>
      <c r="S108" t="s">
        <v>1</v>
      </c>
    </row>
    <row r="109" spans="1:19" x14ac:dyDescent="0.25">
      <c r="A109" t="s">
        <v>154</v>
      </c>
      <c r="B109" t="s">
        <v>155</v>
      </c>
      <c r="C109" t="s">
        <v>80</v>
      </c>
      <c r="D109" t="s">
        <v>81</v>
      </c>
      <c r="E109" t="s">
        <v>22</v>
      </c>
      <c r="F109" t="s">
        <v>23</v>
      </c>
      <c r="G109" t="s">
        <v>237</v>
      </c>
      <c r="H109" t="s">
        <v>238</v>
      </c>
      <c r="I109" s="3">
        <f>DATEVALUE("2024/11/12 00:00:00")</f>
        <v>45608</v>
      </c>
      <c r="J109" s="3">
        <f>DATEVALUE("2025/05/26 00:00:00")</f>
        <v>45803</v>
      </c>
      <c r="K109" s="3">
        <f>DATEVALUE("2025/04/28 00:00:00")</f>
        <v>45775</v>
      </c>
      <c r="L109" s="4">
        <v>17639.599999999999</v>
      </c>
      <c r="M109" s="4">
        <v>17639.599999999999</v>
      </c>
      <c r="N109" t="s">
        <v>26</v>
      </c>
      <c r="O109" s="4">
        <v>7398.6</v>
      </c>
      <c r="P109" s="4">
        <v>0</v>
      </c>
      <c r="Q109" s="4">
        <v>7398.6</v>
      </c>
      <c r="R109" t="s">
        <v>27</v>
      </c>
      <c r="S109" t="s">
        <v>1</v>
      </c>
    </row>
    <row r="110" spans="1:19" x14ac:dyDescent="0.25">
      <c r="A110" t="s">
        <v>154</v>
      </c>
      <c r="B110" t="s">
        <v>155</v>
      </c>
      <c r="C110" t="s">
        <v>80</v>
      </c>
      <c r="D110" t="s">
        <v>81</v>
      </c>
      <c r="E110" t="s">
        <v>22</v>
      </c>
      <c r="F110" t="s">
        <v>23</v>
      </c>
      <c r="G110" t="s">
        <v>237</v>
      </c>
      <c r="H110" t="s">
        <v>238</v>
      </c>
      <c r="I110" s="3">
        <f>DATEVALUE("2024/11/12 00:00:00")</f>
        <v>45608</v>
      </c>
      <c r="J110" s="3">
        <f>DATEVALUE("2025/04/21 00:00:00")</f>
        <v>45768</v>
      </c>
      <c r="K110" s="3">
        <f>DATEVALUE("2025/04/28 00:00:00")</f>
        <v>45775</v>
      </c>
      <c r="L110" s="4">
        <v>30820.5</v>
      </c>
      <c r="M110" s="4">
        <v>30820.5</v>
      </c>
      <c r="N110" t="s">
        <v>26</v>
      </c>
      <c r="O110" s="4">
        <v>15390</v>
      </c>
      <c r="P110" s="4">
        <v>0</v>
      </c>
      <c r="Q110" s="4">
        <v>15390</v>
      </c>
      <c r="R110" t="s">
        <v>27</v>
      </c>
      <c r="S110" t="s">
        <v>1</v>
      </c>
    </row>
    <row r="111" spans="1:19" x14ac:dyDescent="0.25">
      <c r="A111" t="s">
        <v>154</v>
      </c>
      <c r="B111" t="s">
        <v>155</v>
      </c>
      <c r="C111" t="s">
        <v>80</v>
      </c>
      <c r="D111" t="s">
        <v>81</v>
      </c>
      <c r="E111" t="s">
        <v>22</v>
      </c>
      <c r="F111" t="s">
        <v>23</v>
      </c>
      <c r="G111" t="s">
        <v>237</v>
      </c>
      <c r="H111" t="s">
        <v>238</v>
      </c>
      <c r="I111" s="3">
        <f>DATEVALUE("2024/11/12 00:00:00")</f>
        <v>45608</v>
      </c>
      <c r="J111" s="3">
        <f>DATEVALUE("2025/05/05 00:00:00")</f>
        <v>45782</v>
      </c>
      <c r="K111" s="3">
        <f>DATEVALUE("2025/05/12 00:00:00")</f>
        <v>45789</v>
      </c>
      <c r="L111" s="4">
        <v>67413</v>
      </c>
      <c r="M111" s="4">
        <v>67413</v>
      </c>
      <c r="N111" t="s">
        <v>26</v>
      </c>
      <c r="O111" s="4">
        <v>17832</v>
      </c>
      <c r="P111" s="4">
        <v>0</v>
      </c>
      <c r="Q111" s="4">
        <v>17832</v>
      </c>
      <c r="R111" t="s">
        <v>27</v>
      </c>
      <c r="S111" t="s">
        <v>1</v>
      </c>
    </row>
    <row r="112" spans="1:19" x14ac:dyDescent="0.25">
      <c r="A112" t="s">
        <v>154</v>
      </c>
      <c r="B112" t="s">
        <v>155</v>
      </c>
      <c r="C112" t="s">
        <v>80</v>
      </c>
      <c r="D112" t="s">
        <v>81</v>
      </c>
      <c r="E112" t="s">
        <v>22</v>
      </c>
      <c r="F112" t="s">
        <v>23</v>
      </c>
      <c r="G112" t="s">
        <v>239</v>
      </c>
      <c r="H112" t="s">
        <v>240</v>
      </c>
      <c r="I112" s="3">
        <f>DATEVALUE("2025/01/08 00:00:00")</f>
        <v>45665</v>
      </c>
      <c r="J112" s="3">
        <f>DATEVALUE("2025/06/02 00:00:00")</f>
        <v>45810</v>
      </c>
      <c r="K112" s="3">
        <f>DATEVALUE("2025/06/16 00:00:00")</f>
        <v>45824</v>
      </c>
      <c r="L112" s="4">
        <v>77212.5</v>
      </c>
      <c r="M112" s="4">
        <v>77212.5</v>
      </c>
      <c r="N112" t="s">
        <v>26</v>
      </c>
      <c r="O112" s="4">
        <v>19272</v>
      </c>
      <c r="P112" s="4">
        <v>0</v>
      </c>
      <c r="Q112" s="4">
        <v>19272</v>
      </c>
      <c r="R112" t="s">
        <v>27</v>
      </c>
      <c r="S112" t="s">
        <v>1</v>
      </c>
    </row>
    <row r="113" spans="1:19" x14ac:dyDescent="0.25">
      <c r="A113" t="s">
        <v>154</v>
      </c>
      <c r="B113" t="s">
        <v>155</v>
      </c>
      <c r="C113" t="s">
        <v>80</v>
      </c>
      <c r="D113" t="s">
        <v>81</v>
      </c>
      <c r="E113" t="s">
        <v>22</v>
      </c>
      <c r="F113" t="s">
        <v>23</v>
      </c>
      <c r="G113" t="s">
        <v>239</v>
      </c>
      <c r="H113" t="s">
        <v>240</v>
      </c>
      <c r="I113" s="3">
        <f>DATEVALUE("2025/01/08 00:00:00")</f>
        <v>45665</v>
      </c>
      <c r="J113" s="3">
        <f>DATEVALUE("2025/06/23 00:00:00")</f>
        <v>45831</v>
      </c>
      <c r="K113" s="3">
        <f>DATEVALUE("2025/07/07 00:00:00")</f>
        <v>45845</v>
      </c>
      <c r="L113" s="4">
        <v>24069</v>
      </c>
      <c r="M113" s="4">
        <v>24069</v>
      </c>
      <c r="N113" t="s">
        <v>26</v>
      </c>
      <c r="O113" s="4">
        <v>12516</v>
      </c>
      <c r="P113" s="4">
        <v>0</v>
      </c>
      <c r="Q113" s="4">
        <v>12516</v>
      </c>
      <c r="R113" t="s">
        <v>27</v>
      </c>
      <c r="S113" t="s">
        <v>1</v>
      </c>
    </row>
    <row r="114" spans="1:19" x14ac:dyDescent="0.25">
      <c r="A114" t="s">
        <v>154</v>
      </c>
      <c r="B114" t="s">
        <v>155</v>
      </c>
      <c r="C114" t="s">
        <v>241</v>
      </c>
      <c r="D114" t="s">
        <v>242</v>
      </c>
      <c r="E114" t="s">
        <v>22</v>
      </c>
      <c r="F114" t="s">
        <v>23</v>
      </c>
      <c r="G114" t="s">
        <v>243</v>
      </c>
      <c r="H114" t="s">
        <v>244</v>
      </c>
      <c r="I114" s="3">
        <f>DATEVALUE("2024/12/11 00:00:00")</f>
        <v>45637</v>
      </c>
      <c r="J114" s="3">
        <f>DATEVALUE("2025/03/10 00:00:00")</f>
        <v>45726</v>
      </c>
      <c r="K114" s="3">
        <f>DATEVALUE("2025/03/24 00:00:00")</f>
        <v>45740</v>
      </c>
      <c r="L114" s="4">
        <v>1790</v>
      </c>
      <c r="M114" s="4">
        <v>1790</v>
      </c>
      <c r="N114" t="s">
        <v>26</v>
      </c>
      <c r="O114" s="4">
        <v>725</v>
      </c>
      <c r="P114" s="4">
        <v>0</v>
      </c>
      <c r="Q114" s="4">
        <v>725</v>
      </c>
      <c r="R114" t="s">
        <v>27</v>
      </c>
      <c r="S114" t="s">
        <v>1</v>
      </c>
    </row>
    <row r="115" spans="1:19" x14ac:dyDescent="0.25">
      <c r="A115" t="s">
        <v>154</v>
      </c>
      <c r="B115" t="s">
        <v>155</v>
      </c>
      <c r="C115" t="s">
        <v>245</v>
      </c>
      <c r="D115" t="s">
        <v>246</v>
      </c>
      <c r="E115" t="s">
        <v>22</v>
      </c>
      <c r="F115" t="s">
        <v>23</v>
      </c>
      <c r="G115" t="s">
        <v>247</v>
      </c>
      <c r="H115" t="s">
        <v>248</v>
      </c>
      <c r="I115" s="3">
        <f>DATEVALUE("2024/12/03 00:00:00")</f>
        <v>45629</v>
      </c>
      <c r="J115" s="3">
        <f>DATEVALUE("2025/02/28 00:00:00")</f>
        <v>45716</v>
      </c>
      <c r="K115" s="3">
        <f>DATEVALUE("2025/03/03 00:00:00")</f>
        <v>45719</v>
      </c>
      <c r="L115" s="4">
        <v>34266.720000000001</v>
      </c>
      <c r="M115" s="4">
        <v>34266.720000000001</v>
      </c>
      <c r="N115" t="s">
        <v>26</v>
      </c>
      <c r="O115" s="4">
        <v>17817.84</v>
      </c>
      <c r="P115" s="4">
        <v>0</v>
      </c>
      <c r="Q115" s="4">
        <v>17817.84</v>
      </c>
      <c r="R115" t="s">
        <v>27</v>
      </c>
      <c r="S115" t="s">
        <v>1</v>
      </c>
    </row>
    <row r="116" spans="1:19" x14ac:dyDescent="0.25">
      <c r="A116" t="s">
        <v>154</v>
      </c>
      <c r="B116" t="s">
        <v>155</v>
      </c>
      <c r="C116" t="s">
        <v>90</v>
      </c>
      <c r="D116" t="s">
        <v>91</v>
      </c>
      <c r="E116" t="s">
        <v>22</v>
      </c>
      <c r="F116" t="s">
        <v>23</v>
      </c>
      <c r="G116" t="s">
        <v>249</v>
      </c>
      <c r="H116" t="s">
        <v>250</v>
      </c>
      <c r="I116" s="3">
        <f>DATEVALUE("2024/11/25 00:00:00")</f>
        <v>45621</v>
      </c>
      <c r="J116" s="3">
        <f>DATEVALUE("2025/03/14 00:00:00")</f>
        <v>45730</v>
      </c>
      <c r="K116" s="3">
        <f>DATEVALUE("2025/03/21 00:00:00")</f>
        <v>45737</v>
      </c>
      <c r="L116" s="4">
        <v>151380.79999999999</v>
      </c>
      <c r="M116" s="4">
        <v>151380.79999999999</v>
      </c>
      <c r="N116" t="s">
        <v>26</v>
      </c>
      <c r="O116" s="4">
        <v>15912.79</v>
      </c>
      <c r="P116" s="4">
        <v>0</v>
      </c>
      <c r="Q116" s="4">
        <v>15912.79</v>
      </c>
      <c r="R116" t="s">
        <v>27</v>
      </c>
      <c r="S116" t="s">
        <v>1</v>
      </c>
    </row>
    <row r="117" spans="1:19" x14ac:dyDescent="0.25">
      <c r="A117" t="s">
        <v>154</v>
      </c>
      <c r="B117" t="s">
        <v>155</v>
      </c>
      <c r="C117" t="s">
        <v>90</v>
      </c>
      <c r="D117" t="s">
        <v>91</v>
      </c>
      <c r="E117" t="s">
        <v>22</v>
      </c>
      <c r="F117" t="s">
        <v>23</v>
      </c>
      <c r="G117" t="s">
        <v>251</v>
      </c>
      <c r="H117" t="s">
        <v>252</v>
      </c>
      <c r="I117" s="3">
        <f>DATEVALUE("2024/12/02 00:00:00")</f>
        <v>45628</v>
      </c>
      <c r="J117" s="3">
        <f>DATEVALUE("2025/05/16 00:00:00")</f>
        <v>45793</v>
      </c>
      <c r="K117" s="3">
        <f>DATEVALUE("2025/05/23 00:00:00")</f>
        <v>45800</v>
      </c>
      <c r="L117" s="4">
        <v>288768</v>
      </c>
      <c r="M117" s="4">
        <v>288768</v>
      </c>
      <c r="N117" t="s">
        <v>26</v>
      </c>
      <c r="O117" s="4">
        <v>89280</v>
      </c>
      <c r="P117" s="4">
        <v>0</v>
      </c>
      <c r="Q117" s="4">
        <v>89280</v>
      </c>
      <c r="R117" t="s">
        <v>27</v>
      </c>
      <c r="S117" t="s">
        <v>1</v>
      </c>
    </row>
    <row r="118" spans="1:19" x14ac:dyDescent="0.25">
      <c r="A118" t="s">
        <v>154</v>
      </c>
      <c r="B118" t="s">
        <v>155</v>
      </c>
      <c r="C118" t="s">
        <v>90</v>
      </c>
      <c r="D118" t="s">
        <v>91</v>
      </c>
      <c r="E118" t="s">
        <v>22</v>
      </c>
      <c r="F118" t="s">
        <v>23</v>
      </c>
      <c r="G118" t="s">
        <v>253</v>
      </c>
      <c r="H118" t="s">
        <v>254</v>
      </c>
      <c r="I118" s="3">
        <f>DATEVALUE("2024/12/02 00:00:00")</f>
        <v>45628</v>
      </c>
      <c r="J118" s="3">
        <f>DATEVALUE("2025/05/16 00:00:00")</f>
        <v>45793</v>
      </c>
      <c r="K118" s="3">
        <f>DATEVALUE("2025/05/23 00:00:00")</f>
        <v>45800</v>
      </c>
      <c r="L118" s="4">
        <v>209352</v>
      </c>
      <c r="M118" s="4">
        <v>209352</v>
      </c>
      <c r="N118" t="s">
        <v>26</v>
      </c>
      <c r="O118" s="4">
        <v>63471.76</v>
      </c>
      <c r="P118" s="4">
        <v>0</v>
      </c>
      <c r="Q118" s="4">
        <v>63471.76</v>
      </c>
      <c r="R118" t="s">
        <v>27</v>
      </c>
      <c r="S118" t="s">
        <v>1</v>
      </c>
    </row>
    <row r="119" spans="1:19" x14ac:dyDescent="0.25">
      <c r="A119" t="s">
        <v>154</v>
      </c>
      <c r="B119" t="s">
        <v>155</v>
      </c>
      <c r="C119" t="s">
        <v>90</v>
      </c>
      <c r="D119" t="s">
        <v>91</v>
      </c>
      <c r="E119" t="s">
        <v>22</v>
      </c>
      <c r="F119" t="s">
        <v>23</v>
      </c>
      <c r="G119" t="s">
        <v>255</v>
      </c>
      <c r="H119" t="s">
        <v>256</v>
      </c>
      <c r="I119" s="3">
        <f>DATEVALUE("2024/12/02 00:00:00")</f>
        <v>45628</v>
      </c>
      <c r="J119" s="3">
        <f>DATEVALUE("2025/05/16 00:00:00")</f>
        <v>45793</v>
      </c>
      <c r="K119" s="3">
        <f>DATEVALUE("2025/05/23 00:00:00")</f>
        <v>45800</v>
      </c>
      <c r="L119" s="4">
        <v>13952</v>
      </c>
      <c r="M119" s="4">
        <v>13952</v>
      </c>
      <c r="N119" t="s">
        <v>26</v>
      </c>
      <c r="O119" s="4">
        <v>3219.2</v>
      </c>
      <c r="P119" s="4">
        <v>0</v>
      </c>
      <c r="Q119" s="4">
        <v>3219.2</v>
      </c>
      <c r="R119" t="s">
        <v>27</v>
      </c>
      <c r="S119" t="s">
        <v>1</v>
      </c>
    </row>
    <row r="120" spans="1:19" x14ac:dyDescent="0.25">
      <c r="A120" t="s">
        <v>154</v>
      </c>
      <c r="B120" t="s">
        <v>155</v>
      </c>
      <c r="C120" t="s">
        <v>90</v>
      </c>
      <c r="D120" t="s">
        <v>91</v>
      </c>
      <c r="E120" t="s">
        <v>22</v>
      </c>
      <c r="F120" t="s">
        <v>23</v>
      </c>
      <c r="G120" t="s">
        <v>257</v>
      </c>
      <c r="H120" t="s">
        <v>258</v>
      </c>
      <c r="I120" s="3">
        <f>DATEVALUE("2025/01/14 00:00:00")</f>
        <v>45671</v>
      </c>
      <c r="J120" s="3">
        <f>DATEVALUE("2025/04/03 00:00:00")</f>
        <v>45750</v>
      </c>
      <c r="K120" s="3">
        <f>DATEVALUE("2025/04/18 00:00:00")</f>
        <v>45765</v>
      </c>
      <c r="L120" s="4">
        <v>46614.12</v>
      </c>
      <c r="M120" s="4">
        <v>46614.12</v>
      </c>
      <c r="N120" t="s">
        <v>26</v>
      </c>
      <c r="O120" s="4">
        <v>19786.919999999998</v>
      </c>
      <c r="P120" s="4">
        <v>0</v>
      </c>
      <c r="Q120" s="4">
        <v>19786.919999999998</v>
      </c>
      <c r="R120" t="s">
        <v>27</v>
      </c>
      <c r="S120" t="s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SDL0800Q_20250203162623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顏劭仲 Wesley</dc:creator>
  <cp:lastModifiedBy>顏劭仲Wesley</cp:lastModifiedBy>
  <dcterms:created xsi:type="dcterms:W3CDTF">2025-02-03T08:28:43Z</dcterms:created>
  <dcterms:modified xsi:type="dcterms:W3CDTF">2025-02-03T08:28:43Z</dcterms:modified>
</cp:coreProperties>
</file>