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/>
  <xr:revisionPtr revIDLastSave="0" documentId="13_ncr:1_{B9206DEB-0BFB-4F0C-B459-2D8D01A74CCD}" xr6:coauthVersionLast="47" xr6:coauthVersionMax="47" xr10:uidLastSave="{00000000-0000-0000-0000-000000000000}"/>
  <bookViews>
    <workbookView xWindow="8445" yWindow="810" windowWidth="19815" windowHeight="14340" activeTab="2" xr2:uid="{00000000-000D-0000-FFFF-FFFF00000000}"/>
  </bookViews>
  <sheets>
    <sheet name="RFQ" sheetId="2" r:id="rId1"/>
    <sheet name="包裝" sheetId="9" r:id="rId2"/>
    <sheet name="成本表 " sheetId="1" r:id="rId3"/>
    <sheet name="7500CH Z" sheetId="3" r:id="rId4"/>
    <sheet name="7500D" sheetId="4" r:id="rId5"/>
    <sheet name="7500CT" sheetId="5" r:id="rId6"/>
    <sheet name="TK002" sheetId="6" r:id="rId7"/>
    <sheet name="TK001" sheetId="7" r:id="rId8"/>
    <sheet name="IS15480" sheetId="8" r:id="rId9"/>
  </sheets>
  <definedNames>
    <definedName name="_xlnm.Print_Area" localSheetId="2">'成本表 '!$A$1:$BA$150</definedName>
  </definedNames>
  <calcPr calcId="181029"/>
</workbook>
</file>

<file path=xl/calcChain.xml><?xml version="1.0" encoding="utf-8"?>
<calcChain xmlns="http://schemas.openxmlformats.org/spreadsheetml/2006/main">
  <c r="AA57" i="1" l="1"/>
  <c r="AA56" i="1"/>
  <c r="AA55" i="1"/>
  <c r="AA46" i="1"/>
  <c r="AA45" i="1"/>
  <c r="AA26" i="1"/>
  <c r="AA25" i="1"/>
  <c r="AA27" i="1"/>
  <c r="L139" i="1"/>
  <c r="L140" i="1"/>
  <c r="L141" i="1"/>
  <c r="L142" i="1"/>
  <c r="L143" i="1"/>
  <c r="L144" i="1"/>
  <c r="L138" i="1"/>
  <c r="L128" i="1"/>
  <c r="L129" i="1"/>
  <c r="L130" i="1"/>
  <c r="L131" i="1"/>
  <c r="L132" i="1"/>
  <c r="L133" i="1"/>
  <c r="L134" i="1"/>
  <c r="L127" i="1"/>
  <c r="L119" i="1"/>
  <c r="L113" i="1"/>
  <c r="L114" i="1"/>
  <c r="L115" i="1"/>
  <c r="L112" i="1"/>
  <c r="L107" i="1"/>
  <c r="L106" i="1"/>
  <c r="L101" i="1"/>
  <c r="L102" i="1"/>
  <c r="L100" i="1"/>
  <c r="L95" i="1"/>
  <c r="L86" i="1"/>
  <c r="L87" i="1"/>
  <c r="L88" i="1"/>
  <c r="L89" i="1"/>
  <c r="L90" i="1"/>
  <c r="L91" i="1"/>
  <c r="L85" i="1"/>
  <c r="L75" i="1"/>
  <c r="L76" i="1"/>
  <c r="L77" i="1"/>
  <c r="L78" i="1"/>
  <c r="L79" i="1"/>
  <c r="L80" i="1"/>
  <c r="L81" i="1"/>
  <c r="L74" i="1"/>
  <c r="L69" i="1"/>
  <c r="L70" i="1"/>
  <c r="L68" i="1"/>
  <c r="L56" i="1"/>
  <c r="L57" i="1"/>
  <c r="L58" i="1"/>
  <c r="L59" i="1"/>
  <c r="L60" i="1"/>
  <c r="L61" i="1"/>
  <c r="L62" i="1"/>
  <c r="L63" i="1"/>
  <c r="L64" i="1"/>
  <c r="L55" i="1"/>
  <c r="L51" i="1"/>
  <c r="L50" i="1"/>
  <c r="L46" i="1"/>
  <c r="L45" i="1"/>
  <c r="L36" i="1"/>
  <c r="L37" i="1"/>
  <c r="L38" i="1"/>
  <c r="L39" i="1"/>
  <c r="L40" i="1"/>
  <c r="L41" i="1"/>
  <c r="L35" i="1"/>
  <c r="L26" i="1"/>
  <c r="L27" i="1"/>
  <c r="L28" i="1"/>
  <c r="L29" i="1"/>
  <c r="L30" i="1"/>
  <c r="L31" i="1"/>
  <c r="L25" i="1"/>
  <c r="L17" i="1"/>
  <c r="L18" i="1"/>
  <c r="L19" i="1"/>
  <c r="L20" i="1"/>
  <c r="L21" i="1"/>
  <c r="L16" i="1"/>
  <c r="L10" i="1"/>
  <c r="L11" i="1"/>
  <c r="L12" i="1"/>
  <c r="L9" i="1"/>
  <c r="L5" i="1"/>
  <c r="I114" i="1"/>
  <c r="I46" i="1"/>
  <c r="I28" i="1"/>
  <c r="I25" i="1"/>
  <c r="I140" i="1"/>
  <c r="P128" i="1"/>
  <c r="P129" i="1"/>
  <c r="P130" i="1"/>
  <c r="P131" i="1"/>
  <c r="P132" i="1"/>
  <c r="P133" i="1"/>
  <c r="P134" i="1"/>
  <c r="O128" i="1"/>
  <c r="O129" i="1"/>
  <c r="O130" i="1"/>
  <c r="O131" i="1"/>
  <c r="O132" i="1"/>
  <c r="O133" i="1"/>
  <c r="O134" i="1"/>
  <c r="M128" i="1"/>
  <c r="M129" i="1"/>
  <c r="M130" i="1"/>
  <c r="M131" i="1"/>
  <c r="M132" i="1"/>
  <c r="M133" i="1"/>
  <c r="M134" i="1"/>
  <c r="P127" i="1"/>
  <c r="O127" i="1"/>
  <c r="M127" i="1"/>
  <c r="P86" i="1" l="1"/>
  <c r="P87" i="1"/>
  <c r="P88" i="1"/>
  <c r="P89" i="1"/>
  <c r="P90" i="1"/>
  <c r="P91" i="1"/>
  <c r="P85" i="1"/>
  <c r="O86" i="1"/>
  <c r="O87" i="1"/>
  <c r="O88" i="1"/>
  <c r="O89" i="1"/>
  <c r="O90" i="1"/>
  <c r="O91" i="1"/>
  <c r="O85" i="1"/>
  <c r="M86" i="1"/>
  <c r="M87" i="1"/>
  <c r="M88" i="1"/>
  <c r="M89" i="1"/>
  <c r="M90" i="1"/>
  <c r="M91" i="1"/>
  <c r="M85" i="1"/>
  <c r="P75" i="1"/>
  <c r="P76" i="1"/>
  <c r="P77" i="1"/>
  <c r="P78" i="1"/>
  <c r="P79" i="1"/>
  <c r="P80" i="1"/>
  <c r="P81" i="1"/>
  <c r="O75" i="1"/>
  <c r="O76" i="1"/>
  <c r="O77" i="1"/>
  <c r="O78" i="1"/>
  <c r="O79" i="1"/>
  <c r="O80" i="1"/>
  <c r="O81" i="1"/>
  <c r="M75" i="1"/>
  <c r="M76" i="1"/>
  <c r="M77" i="1"/>
  <c r="M78" i="1"/>
  <c r="M79" i="1"/>
  <c r="M80" i="1"/>
  <c r="M81" i="1"/>
  <c r="P74" i="1"/>
  <c r="O74" i="1"/>
  <c r="M74" i="1"/>
  <c r="BA64" i="1"/>
  <c r="BA63" i="1"/>
  <c r="BA62" i="1"/>
  <c r="BA61" i="1"/>
  <c r="BA60" i="1"/>
  <c r="BA59" i="1"/>
  <c r="BA58" i="1"/>
  <c r="BA57" i="1"/>
  <c r="BA56" i="1"/>
  <c r="BA55" i="1"/>
  <c r="P56" i="1"/>
  <c r="P57" i="1"/>
  <c r="P58" i="1"/>
  <c r="P59" i="1"/>
  <c r="P60" i="1"/>
  <c r="P61" i="1"/>
  <c r="P62" i="1"/>
  <c r="P63" i="1"/>
  <c r="P64" i="1"/>
  <c r="O56" i="1"/>
  <c r="O57" i="1"/>
  <c r="O58" i="1"/>
  <c r="O59" i="1"/>
  <c r="O60" i="1"/>
  <c r="O61" i="1"/>
  <c r="O62" i="1"/>
  <c r="O63" i="1"/>
  <c r="O64" i="1"/>
  <c r="M56" i="1"/>
  <c r="M57" i="1"/>
  <c r="M58" i="1"/>
  <c r="M59" i="1"/>
  <c r="M60" i="1"/>
  <c r="M61" i="1"/>
  <c r="M62" i="1"/>
  <c r="M63" i="1"/>
  <c r="M64" i="1"/>
  <c r="P55" i="1"/>
  <c r="O55" i="1"/>
  <c r="M55" i="1"/>
  <c r="P36" i="1" l="1"/>
  <c r="P37" i="1"/>
  <c r="P38" i="1"/>
  <c r="P39" i="1"/>
  <c r="P40" i="1"/>
  <c r="P41" i="1"/>
  <c r="P35" i="1"/>
  <c r="O36" i="1"/>
  <c r="O37" i="1"/>
  <c r="O38" i="1"/>
  <c r="O39" i="1"/>
  <c r="O40" i="1"/>
  <c r="O41" i="1"/>
  <c r="O35" i="1"/>
  <c r="M35" i="1"/>
  <c r="M36" i="1"/>
  <c r="M37" i="1"/>
  <c r="M38" i="1"/>
  <c r="M39" i="1"/>
  <c r="M40" i="1"/>
  <c r="M41" i="1"/>
  <c r="BA26" i="1"/>
  <c r="BA27" i="1"/>
  <c r="BA28" i="1"/>
  <c r="BA29" i="1"/>
  <c r="BA30" i="1"/>
  <c r="BA31" i="1"/>
  <c r="BA25" i="1"/>
  <c r="P26" i="1"/>
  <c r="P27" i="1"/>
  <c r="P28" i="1"/>
  <c r="P29" i="1"/>
  <c r="P30" i="1"/>
  <c r="P31" i="1"/>
  <c r="O26" i="1"/>
  <c r="O27" i="1"/>
  <c r="O28" i="1"/>
  <c r="O29" i="1"/>
  <c r="O30" i="1"/>
  <c r="O31" i="1"/>
  <c r="M26" i="1"/>
  <c r="M27" i="1"/>
  <c r="M28" i="1"/>
  <c r="M29" i="1"/>
  <c r="M30" i="1"/>
  <c r="M31" i="1"/>
  <c r="P25" i="1"/>
  <c r="O25" i="1"/>
  <c r="M25" i="1"/>
  <c r="I139" i="1" l="1"/>
  <c r="J139" i="1" s="1"/>
  <c r="AD139" i="1" s="1"/>
  <c r="I138" i="1"/>
  <c r="J138" i="1" s="1"/>
  <c r="AD138" i="1" s="1"/>
  <c r="I123" i="1"/>
  <c r="J123" i="1" s="1"/>
  <c r="AD123" i="1" s="1"/>
  <c r="I111" i="1"/>
  <c r="J111" i="1" s="1"/>
  <c r="AD111" i="1" s="1"/>
  <c r="I107" i="1"/>
  <c r="J107" i="1" s="1"/>
  <c r="AD107" i="1" s="1"/>
  <c r="I100" i="1"/>
  <c r="J100" i="1" s="1"/>
  <c r="AD100" i="1" s="1"/>
  <c r="I99" i="1"/>
  <c r="J99" i="1" s="1"/>
  <c r="AD99" i="1" s="1"/>
  <c r="I89" i="1"/>
  <c r="I21" i="1"/>
  <c r="J21" i="1" s="1"/>
  <c r="AD21" i="1" s="1"/>
  <c r="G148" i="1"/>
  <c r="F148" i="1" s="1"/>
  <c r="G139" i="1"/>
  <c r="H139" i="1" s="1"/>
  <c r="G140" i="1"/>
  <c r="G141" i="1"/>
  <c r="F141" i="1" s="1"/>
  <c r="G142" i="1"/>
  <c r="F142" i="1" s="1"/>
  <c r="G143" i="1"/>
  <c r="F143" i="1" s="1"/>
  <c r="G144" i="1"/>
  <c r="G138" i="1"/>
  <c r="F138" i="1" s="1"/>
  <c r="G128" i="1"/>
  <c r="G129" i="1"/>
  <c r="G130" i="1"/>
  <c r="G131" i="1"/>
  <c r="G132" i="1"/>
  <c r="G133" i="1"/>
  <c r="G134" i="1"/>
  <c r="G127" i="1"/>
  <c r="F127" i="1" s="1"/>
  <c r="G123" i="1"/>
  <c r="F123" i="1" s="1"/>
  <c r="G119" i="1"/>
  <c r="F119" i="1" s="1"/>
  <c r="G112" i="1"/>
  <c r="F112" i="1" s="1"/>
  <c r="G113" i="1"/>
  <c r="F113" i="1" s="1"/>
  <c r="G114" i="1"/>
  <c r="F114" i="1" s="1"/>
  <c r="G115" i="1"/>
  <c r="F115" i="1" s="1"/>
  <c r="G111" i="1"/>
  <c r="H111" i="1" s="1"/>
  <c r="G107" i="1"/>
  <c r="H107" i="1" s="1"/>
  <c r="G106" i="1"/>
  <c r="F106" i="1" s="1"/>
  <c r="G100" i="1"/>
  <c r="F100" i="1" s="1"/>
  <c r="G101" i="1"/>
  <c r="F101" i="1" s="1"/>
  <c r="G102" i="1"/>
  <c r="F102" i="1" s="1"/>
  <c r="G99" i="1"/>
  <c r="H99" i="1" s="1"/>
  <c r="G95" i="1"/>
  <c r="F95" i="1" s="1"/>
  <c r="G86" i="1"/>
  <c r="G87" i="1"/>
  <c r="F87" i="1" s="1"/>
  <c r="G88" i="1"/>
  <c r="G89" i="1"/>
  <c r="G90" i="1"/>
  <c r="F90" i="1" s="1"/>
  <c r="G91" i="1"/>
  <c r="G85" i="1"/>
  <c r="F85" i="1" s="1"/>
  <c r="G75" i="1"/>
  <c r="G76" i="1"/>
  <c r="G77" i="1"/>
  <c r="F77" i="1" s="1"/>
  <c r="G78" i="1"/>
  <c r="G79" i="1"/>
  <c r="F79" i="1" s="1"/>
  <c r="G80" i="1"/>
  <c r="F80" i="1" s="1"/>
  <c r="G81" i="1"/>
  <c r="F81" i="1" s="1"/>
  <c r="G74" i="1"/>
  <c r="F74" i="1" s="1"/>
  <c r="G69" i="1"/>
  <c r="F69" i="1" s="1"/>
  <c r="G70" i="1"/>
  <c r="F70" i="1" s="1"/>
  <c r="G68" i="1"/>
  <c r="F68" i="1" s="1"/>
  <c r="G56" i="1"/>
  <c r="G57" i="1"/>
  <c r="G58" i="1"/>
  <c r="G59" i="1"/>
  <c r="G60" i="1"/>
  <c r="F60" i="1" s="1"/>
  <c r="G61" i="1"/>
  <c r="G62" i="1"/>
  <c r="F62" i="1" s="1"/>
  <c r="G63" i="1"/>
  <c r="F63" i="1" s="1"/>
  <c r="G64" i="1"/>
  <c r="F64" i="1" s="1"/>
  <c r="G55" i="1"/>
  <c r="F55" i="1" s="1"/>
  <c r="G51" i="1"/>
  <c r="F51" i="1" s="1"/>
  <c r="G50" i="1"/>
  <c r="F50" i="1" s="1"/>
  <c r="G46" i="1"/>
  <c r="H46" i="1" s="1"/>
  <c r="G45" i="1"/>
  <c r="F45" i="1" s="1"/>
  <c r="G36" i="1"/>
  <c r="G37" i="1"/>
  <c r="F37" i="1" s="1"/>
  <c r="G38" i="1"/>
  <c r="G39" i="1"/>
  <c r="G40" i="1"/>
  <c r="G41" i="1"/>
  <c r="F41" i="1" s="1"/>
  <c r="G35" i="1"/>
  <c r="F35" i="1" s="1"/>
  <c r="G26" i="1"/>
  <c r="G27" i="1"/>
  <c r="F27" i="1" s="1"/>
  <c r="G28" i="1"/>
  <c r="F28" i="1" s="1"/>
  <c r="G29" i="1"/>
  <c r="G30" i="1"/>
  <c r="G31" i="1"/>
  <c r="G25" i="1"/>
  <c r="F25" i="1" s="1"/>
  <c r="G17" i="1"/>
  <c r="G18" i="1"/>
  <c r="G19" i="1"/>
  <c r="G20" i="1"/>
  <c r="G21" i="1"/>
  <c r="G16" i="1"/>
  <c r="F16" i="1" s="1"/>
  <c r="G10" i="1"/>
  <c r="F10" i="1" s="1"/>
  <c r="G11" i="1"/>
  <c r="F11" i="1" s="1"/>
  <c r="G12" i="1"/>
  <c r="F12" i="1" s="1"/>
  <c r="G9" i="1"/>
  <c r="F9" i="1" s="1"/>
  <c r="G5" i="1"/>
  <c r="F5" i="1" s="1"/>
  <c r="U107" i="1"/>
  <c r="Q107" i="1"/>
  <c r="R107" i="1" s="1"/>
  <c r="V107" i="1" s="1"/>
  <c r="Y107" i="1" s="1"/>
  <c r="AB107" i="1" s="1"/>
  <c r="B107" i="1"/>
  <c r="B5" i="1"/>
  <c r="F139" i="1"/>
  <c r="F140" i="1"/>
  <c r="F144" i="1"/>
  <c r="F128" i="1"/>
  <c r="F129" i="1"/>
  <c r="F130" i="1"/>
  <c r="F131" i="1"/>
  <c r="F132" i="1"/>
  <c r="F133" i="1"/>
  <c r="F134" i="1"/>
  <c r="F86" i="1"/>
  <c r="F88" i="1"/>
  <c r="F89" i="1"/>
  <c r="F91" i="1"/>
  <c r="F75" i="1"/>
  <c r="F76" i="1"/>
  <c r="F78" i="1"/>
  <c r="F56" i="1"/>
  <c r="F57" i="1"/>
  <c r="F58" i="1"/>
  <c r="F59" i="1"/>
  <c r="F61" i="1"/>
  <c r="F36" i="1"/>
  <c r="F38" i="1"/>
  <c r="F39" i="1"/>
  <c r="F40" i="1"/>
  <c r="F26" i="1"/>
  <c r="F29" i="1"/>
  <c r="F30" i="1"/>
  <c r="F31" i="1"/>
  <c r="F17" i="1"/>
  <c r="F18" i="1"/>
  <c r="F19" i="1"/>
  <c r="F20" i="1"/>
  <c r="F21" i="1"/>
  <c r="U139" i="1"/>
  <c r="Q139" i="1"/>
  <c r="R139" i="1" s="1"/>
  <c r="B139" i="1"/>
  <c r="U138" i="1"/>
  <c r="Q138" i="1"/>
  <c r="R138" i="1" s="1"/>
  <c r="V138" i="1" s="1"/>
  <c r="Y138" i="1" s="1"/>
  <c r="AB138" i="1" s="1"/>
  <c r="B138" i="1"/>
  <c r="U123" i="1"/>
  <c r="Q123" i="1"/>
  <c r="R123" i="1" s="1"/>
  <c r="B123" i="1"/>
  <c r="U111" i="1"/>
  <c r="Q111" i="1"/>
  <c r="R111" i="1" s="1"/>
  <c r="B111" i="1"/>
  <c r="U100" i="1"/>
  <c r="Q100" i="1"/>
  <c r="R100" i="1" s="1"/>
  <c r="H100" i="1"/>
  <c r="B100" i="1"/>
  <c r="U99" i="1"/>
  <c r="Q99" i="1"/>
  <c r="R99" i="1" s="1"/>
  <c r="B99" i="1"/>
  <c r="U46" i="1"/>
  <c r="Q46" i="1"/>
  <c r="R46" i="1" s="1"/>
  <c r="J46" i="1"/>
  <c r="AD46" i="1" s="1"/>
  <c r="B46" i="1"/>
  <c r="U28" i="1"/>
  <c r="Q28" i="1"/>
  <c r="R28" i="1" s="1"/>
  <c r="J28" i="1"/>
  <c r="AD28" i="1" s="1"/>
  <c r="H28" i="1"/>
  <c r="B28" i="1"/>
  <c r="U25" i="1"/>
  <c r="Q25" i="1"/>
  <c r="R25" i="1" s="1"/>
  <c r="J25" i="1"/>
  <c r="AD25" i="1" s="1"/>
  <c r="B25" i="1"/>
  <c r="U21" i="1"/>
  <c r="Q21" i="1"/>
  <c r="R21" i="1" s="1"/>
  <c r="H21" i="1"/>
  <c r="B21" i="1"/>
  <c r="AE107" i="1" l="1"/>
  <c r="AH107" i="1" s="1"/>
  <c r="AK107" i="1" s="1"/>
  <c r="AL107" i="1" s="1"/>
  <c r="AO107" i="1" s="1"/>
  <c r="AQ107" i="1" s="1"/>
  <c r="AS107" i="1" s="1"/>
  <c r="AV107" i="1" s="1"/>
  <c r="AX107" i="1" s="1"/>
  <c r="AZ107" i="1" s="1"/>
  <c r="H138" i="1"/>
  <c r="H123" i="1"/>
  <c r="F111" i="1"/>
  <c r="F107" i="1"/>
  <c r="F99" i="1"/>
  <c r="F46" i="1"/>
  <c r="H25" i="1"/>
  <c r="V139" i="1"/>
  <c r="Y139" i="1" s="1"/>
  <c r="AB139" i="1" s="1"/>
  <c r="AE139" i="1" s="1"/>
  <c r="AH139" i="1" s="1"/>
  <c r="AK139" i="1" s="1"/>
  <c r="AL139" i="1" s="1"/>
  <c r="AO139" i="1" s="1"/>
  <c r="AQ139" i="1" s="1"/>
  <c r="AS139" i="1" s="1"/>
  <c r="AV139" i="1" s="1"/>
  <c r="AX139" i="1" s="1"/>
  <c r="AZ139" i="1" s="1"/>
  <c r="AE138" i="1"/>
  <c r="AH138" i="1" s="1"/>
  <c r="AK138" i="1" s="1"/>
  <c r="AL138" i="1" s="1"/>
  <c r="AO138" i="1" s="1"/>
  <c r="AQ138" i="1" s="1"/>
  <c r="AS138" i="1" s="1"/>
  <c r="AV138" i="1" s="1"/>
  <c r="AX138" i="1" s="1"/>
  <c r="AZ138" i="1" s="1"/>
  <c r="V100" i="1"/>
  <c r="Y100" i="1" s="1"/>
  <c r="AB100" i="1" s="1"/>
  <c r="AE100" i="1" s="1"/>
  <c r="AH100" i="1" s="1"/>
  <c r="AK100" i="1" s="1"/>
  <c r="AL100" i="1" s="1"/>
  <c r="AO100" i="1" s="1"/>
  <c r="AQ100" i="1" s="1"/>
  <c r="AS100" i="1" s="1"/>
  <c r="AV100" i="1" s="1"/>
  <c r="AX100" i="1" s="1"/>
  <c r="AZ100" i="1" s="1"/>
  <c r="V111" i="1"/>
  <c r="Y111" i="1" s="1"/>
  <c r="AB111" i="1" s="1"/>
  <c r="AE111" i="1" s="1"/>
  <c r="AH111" i="1" s="1"/>
  <c r="AK111" i="1" s="1"/>
  <c r="AL111" i="1" s="1"/>
  <c r="AO111" i="1" s="1"/>
  <c r="AQ111" i="1" s="1"/>
  <c r="AS111" i="1" s="1"/>
  <c r="AV111" i="1" s="1"/>
  <c r="AX111" i="1" s="1"/>
  <c r="AZ111" i="1" s="1"/>
  <c r="V123" i="1"/>
  <c r="Y123" i="1" s="1"/>
  <c r="AB123" i="1" s="1"/>
  <c r="AE123" i="1" s="1"/>
  <c r="AH123" i="1" s="1"/>
  <c r="AK123" i="1" s="1"/>
  <c r="AL123" i="1" s="1"/>
  <c r="AO123" i="1" s="1"/>
  <c r="AQ123" i="1" s="1"/>
  <c r="AS123" i="1" s="1"/>
  <c r="AV123" i="1" s="1"/>
  <c r="AX123" i="1" s="1"/>
  <c r="AZ123" i="1" s="1"/>
  <c r="V99" i="1"/>
  <c r="Y99" i="1" s="1"/>
  <c r="AB99" i="1" s="1"/>
  <c r="AE99" i="1" s="1"/>
  <c r="AH99" i="1" s="1"/>
  <c r="AK99" i="1" s="1"/>
  <c r="AL99" i="1" s="1"/>
  <c r="AO99" i="1" s="1"/>
  <c r="AQ99" i="1" s="1"/>
  <c r="AS99" i="1" s="1"/>
  <c r="AV99" i="1" s="1"/>
  <c r="AX99" i="1" s="1"/>
  <c r="AZ99" i="1" s="1"/>
  <c r="V46" i="1"/>
  <c r="Y46" i="1" s="1"/>
  <c r="AB46" i="1" s="1"/>
  <c r="AE46" i="1" s="1"/>
  <c r="AH46" i="1" s="1"/>
  <c r="AK46" i="1" s="1"/>
  <c r="AL46" i="1" s="1"/>
  <c r="AO46" i="1" s="1"/>
  <c r="AQ46" i="1" s="1"/>
  <c r="AS46" i="1" s="1"/>
  <c r="AV46" i="1" s="1"/>
  <c r="AX46" i="1" s="1"/>
  <c r="AZ46" i="1" s="1"/>
  <c r="V28" i="1"/>
  <c r="Y28" i="1" s="1"/>
  <c r="AB28" i="1" s="1"/>
  <c r="AE28" i="1" s="1"/>
  <c r="AH28" i="1" s="1"/>
  <c r="AK28" i="1" s="1"/>
  <c r="AL28" i="1" s="1"/>
  <c r="AO28" i="1" s="1"/>
  <c r="AQ28" i="1" s="1"/>
  <c r="AS28" i="1" s="1"/>
  <c r="AV28" i="1" s="1"/>
  <c r="AX28" i="1" s="1"/>
  <c r="AZ28" i="1" s="1"/>
  <c r="V25" i="1"/>
  <c r="Y25" i="1" s="1"/>
  <c r="AB25" i="1" s="1"/>
  <c r="AE25" i="1" s="1"/>
  <c r="AH25" i="1" s="1"/>
  <c r="AK25" i="1" s="1"/>
  <c r="AL25" i="1" s="1"/>
  <c r="AO25" i="1" s="1"/>
  <c r="AQ25" i="1" s="1"/>
  <c r="AS25" i="1" s="1"/>
  <c r="AV25" i="1" s="1"/>
  <c r="AX25" i="1" s="1"/>
  <c r="AZ25" i="1" s="1"/>
  <c r="V21" i="1"/>
  <c r="Y21" i="1" s="1"/>
  <c r="AB21" i="1" s="1"/>
  <c r="AE21" i="1" s="1"/>
  <c r="AH21" i="1" s="1"/>
  <c r="AK21" i="1" s="1"/>
  <c r="AL21" i="1" s="1"/>
  <c r="AO21" i="1" s="1"/>
  <c r="AQ21" i="1" s="1"/>
  <c r="AS21" i="1" s="1"/>
  <c r="AV21" i="1" s="1"/>
  <c r="AX21" i="1" s="1"/>
  <c r="AZ21" i="1" s="1"/>
  <c r="U89" i="1"/>
  <c r="Q89" i="1"/>
  <c r="R89" i="1" s="1"/>
  <c r="J89" i="1"/>
  <c r="AD89" i="1" s="1"/>
  <c r="H89" i="1"/>
  <c r="B89" i="1"/>
  <c r="B20" i="1"/>
  <c r="B19" i="1"/>
  <c r="B16" i="1"/>
  <c r="B148" i="1"/>
  <c r="B144" i="1"/>
  <c r="B143" i="1"/>
  <c r="B142" i="1"/>
  <c r="B141" i="1"/>
  <c r="B140" i="1"/>
  <c r="B133" i="1"/>
  <c r="B131" i="1"/>
  <c r="B130" i="1"/>
  <c r="B134" i="1"/>
  <c r="B132" i="1"/>
  <c r="B129" i="1"/>
  <c r="B128" i="1"/>
  <c r="B127" i="1"/>
  <c r="B119" i="1"/>
  <c r="B115" i="1"/>
  <c r="B113" i="1"/>
  <c r="B114" i="1"/>
  <c r="B112" i="1"/>
  <c r="B106" i="1"/>
  <c r="B102" i="1"/>
  <c r="B101" i="1"/>
  <c r="B95" i="1"/>
  <c r="B91" i="1"/>
  <c r="B90" i="1"/>
  <c r="B88" i="1"/>
  <c r="B87" i="1"/>
  <c r="B86" i="1"/>
  <c r="B85" i="1"/>
  <c r="B78" i="1"/>
  <c r="B76" i="1"/>
  <c r="B75" i="1"/>
  <c r="B81" i="1"/>
  <c r="B80" i="1"/>
  <c r="B79" i="1"/>
  <c r="B77" i="1"/>
  <c r="B74" i="1"/>
  <c r="B70" i="1"/>
  <c r="B69" i="1"/>
  <c r="B68" i="1"/>
  <c r="B63" i="1"/>
  <c r="B60" i="1"/>
  <c r="B64" i="1"/>
  <c r="B62" i="1"/>
  <c r="B59" i="1"/>
  <c r="B57" i="1"/>
  <c r="B56" i="1"/>
  <c r="B61" i="1"/>
  <c r="B58" i="1"/>
  <c r="B55" i="1"/>
  <c r="B51" i="1"/>
  <c r="B50" i="1"/>
  <c r="B45" i="1"/>
  <c r="B39" i="1"/>
  <c r="B37" i="1"/>
  <c r="B36" i="1"/>
  <c r="B41" i="1"/>
  <c r="B40" i="1"/>
  <c r="B38" i="1"/>
  <c r="B35" i="1"/>
  <c r="B30" i="1"/>
  <c r="B27" i="1"/>
  <c r="B31" i="1"/>
  <c r="B29" i="1"/>
  <c r="B26" i="1"/>
  <c r="B18" i="1"/>
  <c r="B17" i="1"/>
  <c r="B12" i="1"/>
  <c r="B11" i="1"/>
  <c r="B10" i="1"/>
  <c r="B9" i="1"/>
  <c r="V89" i="1" l="1"/>
  <c r="Y89" i="1" s="1"/>
  <c r="AB89" i="1" s="1"/>
  <c r="AE89" i="1" s="1"/>
  <c r="AH89" i="1" s="1"/>
  <c r="AK89" i="1" s="1"/>
  <c r="AL89" i="1" s="1"/>
  <c r="AO89" i="1" s="1"/>
  <c r="AQ89" i="1" s="1"/>
  <c r="AS89" i="1" s="1"/>
  <c r="AV89" i="1" s="1"/>
  <c r="AX89" i="1" s="1"/>
  <c r="AZ89" i="1" s="1"/>
  <c r="U148" i="1" l="1"/>
  <c r="Q148" i="1"/>
  <c r="R148" i="1" s="1"/>
  <c r="J148" i="1"/>
  <c r="AD148" i="1" s="1"/>
  <c r="H148" i="1"/>
  <c r="U144" i="1"/>
  <c r="Q144" i="1"/>
  <c r="R144" i="1" s="1"/>
  <c r="J144" i="1"/>
  <c r="AD144" i="1" s="1"/>
  <c r="H144" i="1"/>
  <c r="U143" i="1"/>
  <c r="Q143" i="1"/>
  <c r="R143" i="1" s="1"/>
  <c r="J143" i="1"/>
  <c r="AD143" i="1" s="1"/>
  <c r="H143" i="1"/>
  <c r="U142" i="1"/>
  <c r="Q142" i="1"/>
  <c r="R142" i="1" s="1"/>
  <c r="J142" i="1"/>
  <c r="AD142" i="1" s="1"/>
  <c r="H142" i="1"/>
  <c r="U141" i="1"/>
  <c r="Q141" i="1"/>
  <c r="R141" i="1" s="1"/>
  <c r="J141" i="1"/>
  <c r="AD141" i="1" s="1"/>
  <c r="H141" i="1"/>
  <c r="U140" i="1"/>
  <c r="Q140" i="1"/>
  <c r="R140" i="1" s="1"/>
  <c r="J140" i="1"/>
  <c r="AD140" i="1" s="1"/>
  <c r="H140" i="1"/>
  <c r="U133" i="1"/>
  <c r="Q133" i="1"/>
  <c r="R133" i="1" s="1"/>
  <c r="J133" i="1"/>
  <c r="AD133" i="1" s="1"/>
  <c r="H133" i="1"/>
  <c r="U131" i="1"/>
  <c r="Q131" i="1"/>
  <c r="R131" i="1" s="1"/>
  <c r="J131" i="1"/>
  <c r="AD131" i="1" s="1"/>
  <c r="H131" i="1"/>
  <c r="U130" i="1"/>
  <c r="Q130" i="1"/>
  <c r="R130" i="1" s="1"/>
  <c r="J130" i="1"/>
  <c r="AD130" i="1" s="1"/>
  <c r="H130" i="1"/>
  <c r="U134" i="1"/>
  <c r="Q134" i="1"/>
  <c r="R134" i="1" s="1"/>
  <c r="J134" i="1"/>
  <c r="AD134" i="1" s="1"/>
  <c r="H134" i="1"/>
  <c r="U132" i="1"/>
  <c r="Q132" i="1"/>
  <c r="R132" i="1" s="1"/>
  <c r="J132" i="1"/>
  <c r="AD132" i="1" s="1"/>
  <c r="H132" i="1"/>
  <c r="U129" i="1"/>
  <c r="Q129" i="1"/>
  <c r="R129" i="1" s="1"/>
  <c r="J129" i="1"/>
  <c r="AD129" i="1" s="1"/>
  <c r="H129" i="1"/>
  <c r="U128" i="1"/>
  <c r="Q128" i="1"/>
  <c r="R128" i="1" s="1"/>
  <c r="J128" i="1"/>
  <c r="AD128" i="1" s="1"/>
  <c r="H128" i="1"/>
  <c r="U127" i="1"/>
  <c r="Q127" i="1"/>
  <c r="R127" i="1" s="1"/>
  <c r="J127" i="1"/>
  <c r="AD127" i="1" s="1"/>
  <c r="H127" i="1"/>
  <c r="U119" i="1"/>
  <c r="Q119" i="1"/>
  <c r="R119" i="1" s="1"/>
  <c r="J119" i="1"/>
  <c r="AD119" i="1" s="1"/>
  <c r="H119" i="1"/>
  <c r="U115" i="1"/>
  <c r="Q115" i="1"/>
  <c r="R115" i="1" s="1"/>
  <c r="J115" i="1"/>
  <c r="AD115" i="1" s="1"/>
  <c r="H115" i="1"/>
  <c r="U113" i="1"/>
  <c r="Q113" i="1"/>
  <c r="R113" i="1" s="1"/>
  <c r="J113" i="1"/>
  <c r="AD113" i="1" s="1"/>
  <c r="H113" i="1"/>
  <c r="U114" i="1"/>
  <c r="Q114" i="1"/>
  <c r="R114" i="1" s="1"/>
  <c r="J114" i="1"/>
  <c r="AD114" i="1" s="1"/>
  <c r="H114" i="1"/>
  <c r="U112" i="1"/>
  <c r="Q112" i="1"/>
  <c r="R112" i="1" s="1"/>
  <c r="J112" i="1"/>
  <c r="AD112" i="1" s="1"/>
  <c r="H112" i="1"/>
  <c r="U106" i="1"/>
  <c r="Q106" i="1"/>
  <c r="R106" i="1" s="1"/>
  <c r="J106" i="1"/>
  <c r="AD106" i="1" s="1"/>
  <c r="H106" i="1"/>
  <c r="U102" i="1"/>
  <c r="Q102" i="1"/>
  <c r="R102" i="1" s="1"/>
  <c r="J102" i="1"/>
  <c r="AD102" i="1" s="1"/>
  <c r="H102" i="1"/>
  <c r="U101" i="1"/>
  <c r="Q101" i="1"/>
  <c r="R101" i="1" s="1"/>
  <c r="J101" i="1"/>
  <c r="AD101" i="1" s="1"/>
  <c r="H101" i="1"/>
  <c r="U95" i="1"/>
  <c r="Q95" i="1"/>
  <c r="R95" i="1" s="1"/>
  <c r="J95" i="1"/>
  <c r="AD95" i="1" s="1"/>
  <c r="H95" i="1"/>
  <c r="U91" i="1"/>
  <c r="Q91" i="1"/>
  <c r="R91" i="1" s="1"/>
  <c r="J91" i="1"/>
  <c r="AD91" i="1" s="1"/>
  <c r="H91" i="1"/>
  <c r="U90" i="1"/>
  <c r="Q90" i="1"/>
  <c r="R90" i="1" s="1"/>
  <c r="J90" i="1"/>
  <c r="AD90" i="1" s="1"/>
  <c r="H90" i="1"/>
  <c r="U88" i="1"/>
  <c r="Q88" i="1"/>
  <c r="R88" i="1" s="1"/>
  <c r="J88" i="1"/>
  <c r="AD88" i="1" s="1"/>
  <c r="H88" i="1"/>
  <c r="U87" i="1"/>
  <c r="Q87" i="1"/>
  <c r="R87" i="1" s="1"/>
  <c r="J87" i="1"/>
  <c r="AD87" i="1" s="1"/>
  <c r="H87" i="1"/>
  <c r="U86" i="1"/>
  <c r="Q86" i="1"/>
  <c r="R86" i="1" s="1"/>
  <c r="J86" i="1"/>
  <c r="AD86" i="1" s="1"/>
  <c r="H86" i="1"/>
  <c r="U85" i="1"/>
  <c r="Q85" i="1"/>
  <c r="R85" i="1" s="1"/>
  <c r="J85" i="1"/>
  <c r="AD85" i="1" s="1"/>
  <c r="H85" i="1"/>
  <c r="U78" i="1"/>
  <c r="Q78" i="1"/>
  <c r="R78" i="1" s="1"/>
  <c r="J78" i="1"/>
  <c r="AD78" i="1" s="1"/>
  <c r="H78" i="1"/>
  <c r="U76" i="1"/>
  <c r="Q76" i="1"/>
  <c r="R76" i="1" s="1"/>
  <c r="J76" i="1"/>
  <c r="AD76" i="1" s="1"/>
  <c r="H76" i="1"/>
  <c r="U75" i="1"/>
  <c r="Q75" i="1"/>
  <c r="R75" i="1" s="1"/>
  <c r="J75" i="1"/>
  <c r="AD75" i="1" s="1"/>
  <c r="H75" i="1"/>
  <c r="U81" i="1"/>
  <c r="Q81" i="1"/>
  <c r="R81" i="1" s="1"/>
  <c r="J81" i="1"/>
  <c r="AD81" i="1" s="1"/>
  <c r="H81" i="1"/>
  <c r="U80" i="1"/>
  <c r="Q80" i="1"/>
  <c r="R80" i="1" s="1"/>
  <c r="J80" i="1"/>
  <c r="AD80" i="1" s="1"/>
  <c r="H80" i="1"/>
  <c r="U79" i="1"/>
  <c r="Q79" i="1"/>
  <c r="R79" i="1" s="1"/>
  <c r="J79" i="1"/>
  <c r="AD79" i="1" s="1"/>
  <c r="H79" i="1"/>
  <c r="U77" i="1"/>
  <c r="Q77" i="1"/>
  <c r="R77" i="1" s="1"/>
  <c r="J77" i="1"/>
  <c r="AD77" i="1" s="1"/>
  <c r="H77" i="1"/>
  <c r="U74" i="1"/>
  <c r="Q74" i="1"/>
  <c r="R74" i="1" s="1"/>
  <c r="J74" i="1"/>
  <c r="AD74" i="1" s="1"/>
  <c r="H74" i="1"/>
  <c r="U70" i="1"/>
  <c r="Q70" i="1"/>
  <c r="R70" i="1" s="1"/>
  <c r="J70" i="1"/>
  <c r="AD70" i="1" s="1"/>
  <c r="H70" i="1"/>
  <c r="U69" i="1"/>
  <c r="Q69" i="1"/>
  <c r="R69" i="1" s="1"/>
  <c r="J69" i="1"/>
  <c r="AD69" i="1" s="1"/>
  <c r="H69" i="1"/>
  <c r="U68" i="1"/>
  <c r="Q68" i="1"/>
  <c r="R68" i="1" s="1"/>
  <c r="J68" i="1"/>
  <c r="AD68" i="1" s="1"/>
  <c r="H68" i="1"/>
  <c r="U63" i="1"/>
  <c r="Q63" i="1"/>
  <c r="R63" i="1" s="1"/>
  <c r="J63" i="1"/>
  <c r="AD63" i="1" s="1"/>
  <c r="H63" i="1"/>
  <c r="U60" i="1"/>
  <c r="Q60" i="1"/>
  <c r="R60" i="1" s="1"/>
  <c r="J60" i="1"/>
  <c r="AD60" i="1" s="1"/>
  <c r="H60" i="1"/>
  <c r="U64" i="1"/>
  <c r="Q64" i="1"/>
  <c r="R64" i="1" s="1"/>
  <c r="J64" i="1"/>
  <c r="AD64" i="1" s="1"/>
  <c r="H64" i="1"/>
  <c r="U62" i="1"/>
  <c r="Q62" i="1"/>
  <c r="R62" i="1" s="1"/>
  <c r="J62" i="1"/>
  <c r="AD62" i="1" s="1"/>
  <c r="H62" i="1"/>
  <c r="U59" i="1"/>
  <c r="Q59" i="1"/>
  <c r="R59" i="1" s="1"/>
  <c r="J59" i="1"/>
  <c r="AD59" i="1" s="1"/>
  <c r="H59" i="1"/>
  <c r="U57" i="1"/>
  <c r="Q57" i="1"/>
  <c r="R57" i="1" s="1"/>
  <c r="J57" i="1"/>
  <c r="AD57" i="1" s="1"/>
  <c r="H57" i="1"/>
  <c r="U56" i="1"/>
  <c r="Q56" i="1"/>
  <c r="R56" i="1" s="1"/>
  <c r="J56" i="1"/>
  <c r="AD56" i="1" s="1"/>
  <c r="H56" i="1"/>
  <c r="U61" i="1"/>
  <c r="Q61" i="1"/>
  <c r="R61" i="1" s="1"/>
  <c r="J61" i="1"/>
  <c r="AD61" i="1" s="1"/>
  <c r="H61" i="1"/>
  <c r="U58" i="1"/>
  <c r="Q58" i="1"/>
  <c r="R58" i="1" s="1"/>
  <c r="J58" i="1"/>
  <c r="AD58" i="1" s="1"/>
  <c r="H58" i="1"/>
  <c r="U55" i="1"/>
  <c r="Q55" i="1"/>
  <c r="R55" i="1" s="1"/>
  <c r="J55" i="1"/>
  <c r="AD55" i="1" s="1"/>
  <c r="H55" i="1"/>
  <c r="U51" i="1"/>
  <c r="Q51" i="1"/>
  <c r="R51" i="1" s="1"/>
  <c r="J51" i="1"/>
  <c r="AD51" i="1" s="1"/>
  <c r="H51" i="1"/>
  <c r="U50" i="1"/>
  <c r="Q50" i="1"/>
  <c r="R50" i="1" s="1"/>
  <c r="J50" i="1"/>
  <c r="AD50" i="1" s="1"/>
  <c r="H50" i="1"/>
  <c r="U45" i="1"/>
  <c r="Q45" i="1"/>
  <c r="R45" i="1" s="1"/>
  <c r="J45" i="1"/>
  <c r="AD45" i="1" s="1"/>
  <c r="H45" i="1"/>
  <c r="U39" i="1"/>
  <c r="Q39" i="1"/>
  <c r="R39" i="1" s="1"/>
  <c r="J39" i="1"/>
  <c r="AD39" i="1" s="1"/>
  <c r="H39" i="1"/>
  <c r="U37" i="1"/>
  <c r="Q37" i="1"/>
  <c r="R37" i="1" s="1"/>
  <c r="J37" i="1"/>
  <c r="AD37" i="1" s="1"/>
  <c r="H37" i="1"/>
  <c r="U36" i="1"/>
  <c r="Q36" i="1"/>
  <c r="R36" i="1" s="1"/>
  <c r="J36" i="1"/>
  <c r="AD36" i="1" s="1"/>
  <c r="H36" i="1"/>
  <c r="U41" i="1"/>
  <c r="Q41" i="1"/>
  <c r="R41" i="1" s="1"/>
  <c r="J41" i="1"/>
  <c r="AD41" i="1" s="1"/>
  <c r="H41" i="1"/>
  <c r="U40" i="1"/>
  <c r="Q40" i="1"/>
  <c r="R40" i="1" s="1"/>
  <c r="J40" i="1"/>
  <c r="AD40" i="1" s="1"/>
  <c r="H40" i="1"/>
  <c r="U38" i="1"/>
  <c r="Q38" i="1"/>
  <c r="R38" i="1" s="1"/>
  <c r="J38" i="1"/>
  <c r="AD38" i="1" s="1"/>
  <c r="H38" i="1"/>
  <c r="U35" i="1"/>
  <c r="Q35" i="1"/>
  <c r="R35" i="1" s="1"/>
  <c r="J35" i="1"/>
  <c r="AD35" i="1" s="1"/>
  <c r="H35" i="1"/>
  <c r="U30" i="1"/>
  <c r="Q30" i="1"/>
  <c r="R30" i="1" s="1"/>
  <c r="J30" i="1"/>
  <c r="AD30" i="1" s="1"/>
  <c r="H30" i="1"/>
  <c r="U27" i="1"/>
  <c r="Q27" i="1"/>
  <c r="R27" i="1" s="1"/>
  <c r="J27" i="1"/>
  <c r="AD27" i="1" s="1"/>
  <c r="H27" i="1"/>
  <c r="U31" i="1"/>
  <c r="Q31" i="1"/>
  <c r="R31" i="1" s="1"/>
  <c r="J31" i="1"/>
  <c r="AD31" i="1" s="1"/>
  <c r="H31" i="1"/>
  <c r="U29" i="1"/>
  <c r="Q29" i="1"/>
  <c r="R29" i="1" s="1"/>
  <c r="J29" i="1"/>
  <c r="AD29" i="1" s="1"/>
  <c r="H29" i="1"/>
  <c r="U26" i="1"/>
  <c r="Q26" i="1"/>
  <c r="R26" i="1" s="1"/>
  <c r="J26" i="1"/>
  <c r="AD26" i="1" s="1"/>
  <c r="H26" i="1"/>
  <c r="U18" i="1"/>
  <c r="Q18" i="1"/>
  <c r="R18" i="1" s="1"/>
  <c r="J18" i="1"/>
  <c r="AD18" i="1" s="1"/>
  <c r="H18" i="1"/>
  <c r="U17" i="1"/>
  <c r="Q17" i="1"/>
  <c r="R17" i="1" s="1"/>
  <c r="J17" i="1"/>
  <c r="AD17" i="1" s="1"/>
  <c r="H17" i="1"/>
  <c r="U20" i="1"/>
  <c r="Q20" i="1"/>
  <c r="R20" i="1" s="1"/>
  <c r="J20" i="1"/>
  <c r="AD20" i="1" s="1"/>
  <c r="H20" i="1"/>
  <c r="U19" i="1"/>
  <c r="Q19" i="1"/>
  <c r="R19" i="1" s="1"/>
  <c r="J19" i="1"/>
  <c r="AD19" i="1" s="1"/>
  <c r="H19" i="1"/>
  <c r="U16" i="1"/>
  <c r="Q16" i="1"/>
  <c r="R16" i="1" s="1"/>
  <c r="J16" i="1"/>
  <c r="AD16" i="1" s="1"/>
  <c r="H16" i="1"/>
  <c r="U12" i="1"/>
  <c r="Q12" i="1"/>
  <c r="R12" i="1" s="1"/>
  <c r="J12" i="1"/>
  <c r="AD12" i="1" s="1"/>
  <c r="H12" i="1"/>
  <c r="U11" i="1"/>
  <c r="Q11" i="1"/>
  <c r="R11" i="1" s="1"/>
  <c r="J11" i="1"/>
  <c r="AD11" i="1" s="1"/>
  <c r="H11" i="1"/>
  <c r="U10" i="1"/>
  <c r="Q10" i="1"/>
  <c r="R10" i="1" s="1"/>
  <c r="J10" i="1"/>
  <c r="AD10" i="1" s="1"/>
  <c r="H10" i="1"/>
  <c r="U9" i="1"/>
  <c r="Q9" i="1"/>
  <c r="R9" i="1" s="1"/>
  <c r="J9" i="1"/>
  <c r="AD9" i="1" s="1"/>
  <c r="H9" i="1"/>
  <c r="U5" i="1"/>
  <c r="Q5" i="1"/>
  <c r="R5" i="1" s="1"/>
  <c r="J5" i="1"/>
  <c r="AD5" i="1" s="1"/>
  <c r="H5" i="1"/>
  <c r="V57" i="1" l="1"/>
  <c r="Y57" i="1" s="1"/>
  <c r="AB57" i="1" s="1"/>
  <c r="AE57" i="1" s="1"/>
  <c r="AH57" i="1" s="1"/>
  <c r="AK57" i="1" s="1"/>
  <c r="AL57" i="1" s="1"/>
  <c r="AO57" i="1" s="1"/>
  <c r="AQ57" i="1" s="1"/>
  <c r="AS57" i="1" s="1"/>
  <c r="AV57" i="1" s="1"/>
  <c r="AX57" i="1" s="1"/>
  <c r="AZ57" i="1" s="1"/>
  <c r="V128" i="1"/>
  <c r="Y128" i="1" s="1"/>
  <c r="AB128" i="1" s="1"/>
  <c r="V132" i="1"/>
  <c r="Y132" i="1" s="1"/>
  <c r="AB132" i="1" s="1"/>
  <c r="AE132" i="1" s="1"/>
  <c r="AH132" i="1" s="1"/>
  <c r="AK132" i="1" s="1"/>
  <c r="AL132" i="1" s="1"/>
  <c r="AO132" i="1" s="1"/>
  <c r="AQ132" i="1" s="1"/>
  <c r="AS132" i="1" s="1"/>
  <c r="AV132" i="1" s="1"/>
  <c r="AX132" i="1" s="1"/>
  <c r="AZ132" i="1" s="1"/>
  <c r="V133" i="1"/>
  <c r="Y133" i="1" s="1"/>
  <c r="AB133" i="1" s="1"/>
  <c r="AE133" i="1" s="1"/>
  <c r="AH133" i="1" s="1"/>
  <c r="AK133" i="1" s="1"/>
  <c r="AL133" i="1" s="1"/>
  <c r="AO133" i="1" s="1"/>
  <c r="AQ133" i="1" s="1"/>
  <c r="AS133" i="1" s="1"/>
  <c r="AV133" i="1" s="1"/>
  <c r="AX133" i="1" s="1"/>
  <c r="AZ133" i="1" s="1"/>
  <c r="V142" i="1"/>
  <c r="Y142" i="1" s="1"/>
  <c r="AB142" i="1" s="1"/>
  <c r="AE142" i="1" s="1"/>
  <c r="AH142" i="1" s="1"/>
  <c r="AK142" i="1" s="1"/>
  <c r="AL142" i="1" s="1"/>
  <c r="AO142" i="1" s="1"/>
  <c r="AQ142" i="1" s="1"/>
  <c r="AS142" i="1" s="1"/>
  <c r="AV142" i="1" s="1"/>
  <c r="AX142" i="1" s="1"/>
  <c r="AZ142" i="1" s="1"/>
  <c r="V10" i="1"/>
  <c r="Y10" i="1" s="1"/>
  <c r="AB10" i="1" s="1"/>
  <c r="AE10" i="1" s="1"/>
  <c r="AH10" i="1" s="1"/>
  <c r="AK10" i="1" s="1"/>
  <c r="AL10" i="1" s="1"/>
  <c r="AO10" i="1" s="1"/>
  <c r="AQ10" i="1" s="1"/>
  <c r="AS10" i="1" s="1"/>
  <c r="AV10" i="1" s="1"/>
  <c r="AX10" i="1" s="1"/>
  <c r="AZ10" i="1" s="1"/>
  <c r="V17" i="1"/>
  <c r="Y17" i="1" s="1"/>
  <c r="AB17" i="1" s="1"/>
  <c r="AE17" i="1" s="1"/>
  <c r="AH17" i="1" s="1"/>
  <c r="AK17" i="1" s="1"/>
  <c r="AL17" i="1" s="1"/>
  <c r="AO17" i="1" s="1"/>
  <c r="AQ17" i="1" s="1"/>
  <c r="AS17" i="1" s="1"/>
  <c r="AV17" i="1" s="1"/>
  <c r="AX17" i="1" s="1"/>
  <c r="AZ17" i="1" s="1"/>
  <c r="V26" i="1"/>
  <c r="Y26" i="1" s="1"/>
  <c r="AB26" i="1" s="1"/>
  <c r="AE26" i="1" s="1"/>
  <c r="AH26" i="1" s="1"/>
  <c r="AK26" i="1" s="1"/>
  <c r="AL26" i="1" s="1"/>
  <c r="AO26" i="1" s="1"/>
  <c r="AQ26" i="1" s="1"/>
  <c r="AS26" i="1" s="1"/>
  <c r="AV26" i="1" s="1"/>
  <c r="AX26" i="1" s="1"/>
  <c r="AZ26" i="1" s="1"/>
  <c r="V59" i="1"/>
  <c r="Y59" i="1" s="1"/>
  <c r="AB59" i="1" s="1"/>
  <c r="AE59" i="1" s="1"/>
  <c r="AH59" i="1" s="1"/>
  <c r="AK59" i="1" s="1"/>
  <c r="AL59" i="1" s="1"/>
  <c r="AO59" i="1" s="1"/>
  <c r="AQ59" i="1" s="1"/>
  <c r="AS59" i="1" s="1"/>
  <c r="AV59" i="1" s="1"/>
  <c r="AX59" i="1" s="1"/>
  <c r="AZ59" i="1" s="1"/>
  <c r="V64" i="1"/>
  <c r="Y64" i="1" s="1"/>
  <c r="AB64" i="1" s="1"/>
  <c r="AE64" i="1" s="1"/>
  <c r="AH64" i="1" s="1"/>
  <c r="AK64" i="1" s="1"/>
  <c r="AL64" i="1" s="1"/>
  <c r="AO64" i="1" s="1"/>
  <c r="AQ64" i="1" s="1"/>
  <c r="AS64" i="1" s="1"/>
  <c r="AV64" i="1" s="1"/>
  <c r="AX64" i="1" s="1"/>
  <c r="AZ64" i="1" s="1"/>
  <c r="V68" i="1"/>
  <c r="Y68" i="1" s="1"/>
  <c r="AB68" i="1" s="1"/>
  <c r="AE68" i="1" s="1"/>
  <c r="AH68" i="1" s="1"/>
  <c r="AK68" i="1" s="1"/>
  <c r="AL68" i="1" s="1"/>
  <c r="AO68" i="1" s="1"/>
  <c r="AQ68" i="1" s="1"/>
  <c r="AS68" i="1" s="1"/>
  <c r="AV68" i="1" s="1"/>
  <c r="AX68" i="1" s="1"/>
  <c r="AZ68" i="1" s="1"/>
  <c r="V40" i="1"/>
  <c r="Y40" i="1" s="1"/>
  <c r="AB40" i="1" s="1"/>
  <c r="AE40" i="1" s="1"/>
  <c r="AH40" i="1" s="1"/>
  <c r="AK40" i="1" s="1"/>
  <c r="AL40" i="1" s="1"/>
  <c r="AO40" i="1" s="1"/>
  <c r="AQ40" i="1" s="1"/>
  <c r="AS40" i="1" s="1"/>
  <c r="AV40" i="1" s="1"/>
  <c r="AX40" i="1" s="1"/>
  <c r="AZ40" i="1" s="1"/>
  <c r="V74" i="1"/>
  <c r="Y74" i="1" s="1"/>
  <c r="AB74" i="1" s="1"/>
  <c r="AE74" i="1" s="1"/>
  <c r="AH74" i="1" s="1"/>
  <c r="AK74" i="1" s="1"/>
  <c r="AL74" i="1" s="1"/>
  <c r="AO74" i="1" s="1"/>
  <c r="AQ74" i="1" s="1"/>
  <c r="AS74" i="1" s="1"/>
  <c r="AV74" i="1" s="1"/>
  <c r="AX74" i="1" s="1"/>
  <c r="AZ74" i="1" s="1"/>
  <c r="V31" i="1"/>
  <c r="Y31" i="1" s="1"/>
  <c r="AB31" i="1" s="1"/>
  <c r="AE31" i="1" s="1"/>
  <c r="AH31" i="1" s="1"/>
  <c r="AK31" i="1" s="1"/>
  <c r="AL31" i="1" s="1"/>
  <c r="AO31" i="1" s="1"/>
  <c r="AQ31" i="1" s="1"/>
  <c r="AS31" i="1" s="1"/>
  <c r="AV31" i="1" s="1"/>
  <c r="AX31" i="1" s="1"/>
  <c r="AZ31" i="1" s="1"/>
  <c r="V37" i="1"/>
  <c r="Y37" i="1" s="1"/>
  <c r="AB37" i="1" s="1"/>
  <c r="AE37" i="1" s="1"/>
  <c r="AH37" i="1" s="1"/>
  <c r="AK37" i="1" s="1"/>
  <c r="AL37" i="1" s="1"/>
  <c r="AO37" i="1" s="1"/>
  <c r="AQ37" i="1" s="1"/>
  <c r="AS37" i="1" s="1"/>
  <c r="AV37" i="1" s="1"/>
  <c r="AX37" i="1" s="1"/>
  <c r="AZ37" i="1" s="1"/>
  <c r="V45" i="1"/>
  <c r="Y45" i="1" s="1"/>
  <c r="AB45" i="1" s="1"/>
  <c r="AE45" i="1" s="1"/>
  <c r="AH45" i="1" s="1"/>
  <c r="AK45" i="1" s="1"/>
  <c r="AL45" i="1" s="1"/>
  <c r="AO45" i="1" s="1"/>
  <c r="AQ45" i="1" s="1"/>
  <c r="AS45" i="1" s="1"/>
  <c r="AV45" i="1" s="1"/>
  <c r="AX45" i="1" s="1"/>
  <c r="AZ45" i="1" s="1"/>
  <c r="V51" i="1"/>
  <c r="Y51" i="1" s="1"/>
  <c r="AB51" i="1" s="1"/>
  <c r="AE51" i="1" s="1"/>
  <c r="AH51" i="1" s="1"/>
  <c r="AK51" i="1" s="1"/>
  <c r="AL51" i="1" s="1"/>
  <c r="AO51" i="1" s="1"/>
  <c r="AQ51" i="1" s="1"/>
  <c r="AS51" i="1" s="1"/>
  <c r="AV51" i="1" s="1"/>
  <c r="AX51" i="1" s="1"/>
  <c r="AZ51" i="1" s="1"/>
  <c r="V58" i="1"/>
  <c r="Y58" i="1" s="1"/>
  <c r="AB58" i="1" s="1"/>
  <c r="AE58" i="1" s="1"/>
  <c r="AH58" i="1" s="1"/>
  <c r="AK58" i="1" s="1"/>
  <c r="AL58" i="1" s="1"/>
  <c r="AO58" i="1" s="1"/>
  <c r="AQ58" i="1" s="1"/>
  <c r="AS58" i="1" s="1"/>
  <c r="AV58" i="1" s="1"/>
  <c r="AX58" i="1" s="1"/>
  <c r="AZ58" i="1" s="1"/>
  <c r="V90" i="1"/>
  <c r="Y90" i="1" s="1"/>
  <c r="AB90" i="1" s="1"/>
  <c r="AE90" i="1" s="1"/>
  <c r="AH90" i="1" s="1"/>
  <c r="AK90" i="1" s="1"/>
  <c r="AL90" i="1" s="1"/>
  <c r="AO90" i="1" s="1"/>
  <c r="AQ90" i="1" s="1"/>
  <c r="AS90" i="1" s="1"/>
  <c r="AV90" i="1" s="1"/>
  <c r="AX90" i="1" s="1"/>
  <c r="AZ90" i="1" s="1"/>
  <c r="V144" i="1"/>
  <c r="Y144" i="1" s="1"/>
  <c r="AB144" i="1" s="1"/>
  <c r="AE144" i="1" s="1"/>
  <c r="AH144" i="1" s="1"/>
  <c r="AK144" i="1" s="1"/>
  <c r="AL144" i="1" s="1"/>
  <c r="AO144" i="1" s="1"/>
  <c r="AQ144" i="1" s="1"/>
  <c r="AS144" i="1" s="1"/>
  <c r="AV144" i="1" s="1"/>
  <c r="AX144" i="1" s="1"/>
  <c r="AZ144" i="1" s="1"/>
  <c r="V141" i="1"/>
  <c r="Y141" i="1" s="1"/>
  <c r="AB141" i="1" s="1"/>
  <c r="AE141" i="1" s="1"/>
  <c r="AH141" i="1" s="1"/>
  <c r="AK141" i="1" s="1"/>
  <c r="AL141" i="1" s="1"/>
  <c r="AO141" i="1" s="1"/>
  <c r="AQ141" i="1" s="1"/>
  <c r="AS141" i="1" s="1"/>
  <c r="AV141" i="1" s="1"/>
  <c r="AX141" i="1" s="1"/>
  <c r="AZ141" i="1" s="1"/>
  <c r="V61" i="1"/>
  <c r="Y61" i="1" s="1"/>
  <c r="AB61" i="1" s="1"/>
  <c r="AE61" i="1" s="1"/>
  <c r="AH61" i="1" s="1"/>
  <c r="AK61" i="1" s="1"/>
  <c r="AL61" i="1" s="1"/>
  <c r="AO61" i="1" s="1"/>
  <c r="AQ61" i="1" s="1"/>
  <c r="AS61" i="1" s="1"/>
  <c r="AV61" i="1" s="1"/>
  <c r="AX61" i="1" s="1"/>
  <c r="AZ61" i="1" s="1"/>
  <c r="V106" i="1"/>
  <c r="Y106" i="1" s="1"/>
  <c r="AB106" i="1" s="1"/>
  <c r="AE106" i="1" s="1"/>
  <c r="AH106" i="1" s="1"/>
  <c r="AK106" i="1" s="1"/>
  <c r="AL106" i="1" s="1"/>
  <c r="AO106" i="1" s="1"/>
  <c r="AQ106" i="1" s="1"/>
  <c r="AS106" i="1" s="1"/>
  <c r="AV106" i="1" s="1"/>
  <c r="AX106" i="1" s="1"/>
  <c r="AZ106" i="1" s="1"/>
  <c r="V27" i="1"/>
  <c r="Y27" i="1" s="1"/>
  <c r="AB27" i="1" s="1"/>
  <c r="AE27" i="1" s="1"/>
  <c r="AH27" i="1" s="1"/>
  <c r="AK27" i="1" s="1"/>
  <c r="AL27" i="1" s="1"/>
  <c r="AO27" i="1" s="1"/>
  <c r="AQ27" i="1" s="1"/>
  <c r="AS27" i="1" s="1"/>
  <c r="AV27" i="1" s="1"/>
  <c r="AX27" i="1" s="1"/>
  <c r="AZ27" i="1" s="1"/>
  <c r="V35" i="1"/>
  <c r="Y35" i="1" s="1"/>
  <c r="AB35" i="1" s="1"/>
  <c r="AE35" i="1" s="1"/>
  <c r="AH35" i="1" s="1"/>
  <c r="AK35" i="1" s="1"/>
  <c r="AL35" i="1" s="1"/>
  <c r="AO35" i="1" s="1"/>
  <c r="AQ35" i="1" s="1"/>
  <c r="AS35" i="1" s="1"/>
  <c r="AV35" i="1" s="1"/>
  <c r="AX35" i="1" s="1"/>
  <c r="AZ35" i="1" s="1"/>
  <c r="V85" i="1"/>
  <c r="Y85" i="1" s="1"/>
  <c r="AB85" i="1" s="1"/>
  <c r="AE85" i="1" s="1"/>
  <c r="AH85" i="1" s="1"/>
  <c r="AK85" i="1" s="1"/>
  <c r="AL85" i="1" s="1"/>
  <c r="AO85" i="1" s="1"/>
  <c r="AQ85" i="1" s="1"/>
  <c r="AS85" i="1" s="1"/>
  <c r="AV85" i="1" s="1"/>
  <c r="AX85" i="1" s="1"/>
  <c r="AZ85" i="1" s="1"/>
  <c r="V134" i="1"/>
  <c r="Y134" i="1" s="1"/>
  <c r="AB134" i="1" s="1"/>
  <c r="AE134" i="1" s="1"/>
  <c r="AH134" i="1" s="1"/>
  <c r="AK134" i="1" s="1"/>
  <c r="AL134" i="1" s="1"/>
  <c r="AO134" i="1" s="1"/>
  <c r="AQ134" i="1" s="1"/>
  <c r="AS134" i="1" s="1"/>
  <c r="AV134" i="1" s="1"/>
  <c r="AX134" i="1" s="1"/>
  <c r="AZ134" i="1" s="1"/>
  <c r="V131" i="1"/>
  <c r="Y131" i="1" s="1"/>
  <c r="AB131" i="1" s="1"/>
  <c r="AE131" i="1" s="1"/>
  <c r="AH131" i="1" s="1"/>
  <c r="AK131" i="1" s="1"/>
  <c r="AL131" i="1" s="1"/>
  <c r="AO131" i="1" s="1"/>
  <c r="AQ131" i="1" s="1"/>
  <c r="AS131" i="1" s="1"/>
  <c r="AV131" i="1" s="1"/>
  <c r="AX131" i="1" s="1"/>
  <c r="AZ131" i="1" s="1"/>
  <c r="V70" i="1"/>
  <c r="Y70" i="1" s="1"/>
  <c r="AB70" i="1" s="1"/>
  <c r="AE70" i="1" s="1"/>
  <c r="AH70" i="1" s="1"/>
  <c r="AK70" i="1" s="1"/>
  <c r="AL70" i="1" s="1"/>
  <c r="AO70" i="1" s="1"/>
  <c r="AQ70" i="1" s="1"/>
  <c r="AS70" i="1" s="1"/>
  <c r="AV70" i="1" s="1"/>
  <c r="AX70" i="1" s="1"/>
  <c r="AZ70" i="1" s="1"/>
  <c r="V80" i="1"/>
  <c r="Y80" i="1" s="1"/>
  <c r="AB80" i="1" s="1"/>
  <c r="AE80" i="1" s="1"/>
  <c r="AH80" i="1" s="1"/>
  <c r="AK80" i="1" s="1"/>
  <c r="AL80" i="1" s="1"/>
  <c r="AO80" i="1" s="1"/>
  <c r="AQ80" i="1" s="1"/>
  <c r="AS80" i="1" s="1"/>
  <c r="AV80" i="1" s="1"/>
  <c r="AX80" i="1" s="1"/>
  <c r="AZ80" i="1" s="1"/>
  <c r="V75" i="1"/>
  <c r="Y75" i="1" s="1"/>
  <c r="AB75" i="1" s="1"/>
  <c r="AE75" i="1" s="1"/>
  <c r="AH75" i="1" s="1"/>
  <c r="AK75" i="1" s="1"/>
  <c r="AL75" i="1" s="1"/>
  <c r="AO75" i="1" s="1"/>
  <c r="AQ75" i="1" s="1"/>
  <c r="AS75" i="1" s="1"/>
  <c r="AV75" i="1" s="1"/>
  <c r="AX75" i="1" s="1"/>
  <c r="AZ75" i="1" s="1"/>
  <c r="V119" i="1"/>
  <c r="Y119" i="1" s="1"/>
  <c r="AB119" i="1" s="1"/>
  <c r="AE119" i="1" s="1"/>
  <c r="AH119" i="1" s="1"/>
  <c r="AK119" i="1" s="1"/>
  <c r="AL119" i="1" s="1"/>
  <c r="AO119" i="1" s="1"/>
  <c r="AQ119" i="1" s="1"/>
  <c r="AS119" i="1" s="1"/>
  <c r="AV119" i="1" s="1"/>
  <c r="AX119" i="1" s="1"/>
  <c r="AZ119" i="1" s="1"/>
  <c r="V127" i="1"/>
  <c r="Y127" i="1" s="1"/>
  <c r="AB127" i="1" s="1"/>
  <c r="AE127" i="1" s="1"/>
  <c r="AH127" i="1" s="1"/>
  <c r="AK127" i="1" s="1"/>
  <c r="AL127" i="1" s="1"/>
  <c r="AO127" i="1" s="1"/>
  <c r="AQ127" i="1" s="1"/>
  <c r="AS127" i="1" s="1"/>
  <c r="AV127" i="1" s="1"/>
  <c r="AX127" i="1" s="1"/>
  <c r="AZ127" i="1" s="1"/>
  <c r="V62" i="1"/>
  <c r="Y62" i="1" s="1"/>
  <c r="AB62" i="1" s="1"/>
  <c r="AE62" i="1" s="1"/>
  <c r="AH62" i="1" s="1"/>
  <c r="AK62" i="1" s="1"/>
  <c r="AL62" i="1" s="1"/>
  <c r="AO62" i="1" s="1"/>
  <c r="AQ62" i="1" s="1"/>
  <c r="AS62" i="1" s="1"/>
  <c r="AV62" i="1" s="1"/>
  <c r="AX62" i="1" s="1"/>
  <c r="AZ62" i="1" s="1"/>
  <c r="V77" i="1"/>
  <c r="Y77" i="1" s="1"/>
  <c r="AB77" i="1" s="1"/>
  <c r="AE77" i="1" s="1"/>
  <c r="AH77" i="1" s="1"/>
  <c r="AK77" i="1" s="1"/>
  <c r="AL77" i="1" s="1"/>
  <c r="AO77" i="1" s="1"/>
  <c r="AQ77" i="1" s="1"/>
  <c r="AS77" i="1" s="1"/>
  <c r="AV77" i="1" s="1"/>
  <c r="AX77" i="1" s="1"/>
  <c r="AZ77" i="1" s="1"/>
  <c r="V95" i="1"/>
  <c r="Y95" i="1" s="1"/>
  <c r="AB95" i="1" s="1"/>
  <c r="AE95" i="1" s="1"/>
  <c r="AH95" i="1" s="1"/>
  <c r="AK95" i="1" s="1"/>
  <c r="AL95" i="1" s="1"/>
  <c r="AO95" i="1" s="1"/>
  <c r="AQ95" i="1" s="1"/>
  <c r="AS95" i="1" s="1"/>
  <c r="AV95" i="1" s="1"/>
  <c r="AX95" i="1" s="1"/>
  <c r="AZ95" i="1" s="1"/>
  <c r="V102" i="1"/>
  <c r="Y102" i="1" s="1"/>
  <c r="AB102" i="1" s="1"/>
  <c r="AE102" i="1" s="1"/>
  <c r="AH102" i="1" s="1"/>
  <c r="AK102" i="1" s="1"/>
  <c r="AL102" i="1" s="1"/>
  <c r="AO102" i="1" s="1"/>
  <c r="AQ102" i="1" s="1"/>
  <c r="AS102" i="1" s="1"/>
  <c r="AV102" i="1" s="1"/>
  <c r="AX102" i="1" s="1"/>
  <c r="AZ102" i="1" s="1"/>
  <c r="V129" i="1"/>
  <c r="Y129" i="1" s="1"/>
  <c r="AB129" i="1" s="1"/>
  <c r="AE129" i="1" s="1"/>
  <c r="AH129" i="1" s="1"/>
  <c r="AK129" i="1" s="1"/>
  <c r="AL129" i="1" s="1"/>
  <c r="AO129" i="1" s="1"/>
  <c r="AQ129" i="1" s="1"/>
  <c r="AS129" i="1" s="1"/>
  <c r="AV129" i="1" s="1"/>
  <c r="AX129" i="1" s="1"/>
  <c r="AZ129" i="1" s="1"/>
  <c r="V18" i="1"/>
  <c r="Y18" i="1" s="1"/>
  <c r="AB18" i="1" s="1"/>
  <c r="AE18" i="1" s="1"/>
  <c r="AH18" i="1" s="1"/>
  <c r="AK18" i="1" s="1"/>
  <c r="AL18" i="1" s="1"/>
  <c r="AO18" i="1" s="1"/>
  <c r="AQ18" i="1" s="1"/>
  <c r="AS18" i="1" s="1"/>
  <c r="AV18" i="1" s="1"/>
  <c r="AX18" i="1" s="1"/>
  <c r="AZ18" i="1" s="1"/>
  <c r="V29" i="1"/>
  <c r="Y29" i="1" s="1"/>
  <c r="AB29" i="1" s="1"/>
  <c r="AE29" i="1" s="1"/>
  <c r="AH29" i="1" s="1"/>
  <c r="AK29" i="1" s="1"/>
  <c r="AL29" i="1" s="1"/>
  <c r="AO29" i="1" s="1"/>
  <c r="AQ29" i="1" s="1"/>
  <c r="AS29" i="1" s="1"/>
  <c r="AV29" i="1" s="1"/>
  <c r="AX29" i="1" s="1"/>
  <c r="AZ29" i="1" s="1"/>
  <c r="V39" i="1"/>
  <c r="Y39" i="1" s="1"/>
  <c r="AB39" i="1" s="1"/>
  <c r="AE39" i="1" s="1"/>
  <c r="AH39" i="1" s="1"/>
  <c r="AK39" i="1" s="1"/>
  <c r="AL39" i="1" s="1"/>
  <c r="AO39" i="1" s="1"/>
  <c r="AQ39" i="1" s="1"/>
  <c r="AS39" i="1" s="1"/>
  <c r="AV39" i="1" s="1"/>
  <c r="AX39" i="1" s="1"/>
  <c r="AZ39" i="1" s="1"/>
  <c r="V56" i="1"/>
  <c r="Y56" i="1" s="1"/>
  <c r="AB56" i="1" s="1"/>
  <c r="AE56" i="1" s="1"/>
  <c r="AH56" i="1" s="1"/>
  <c r="AK56" i="1" s="1"/>
  <c r="AL56" i="1" s="1"/>
  <c r="AO56" i="1" s="1"/>
  <c r="AQ56" i="1" s="1"/>
  <c r="AS56" i="1" s="1"/>
  <c r="AV56" i="1" s="1"/>
  <c r="AX56" i="1" s="1"/>
  <c r="AZ56" i="1" s="1"/>
  <c r="V78" i="1"/>
  <c r="Y78" i="1" s="1"/>
  <c r="AB78" i="1" s="1"/>
  <c r="AE78" i="1" s="1"/>
  <c r="AH78" i="1" s="1"/>
  <c r="AK78" i="1" s="1"/>
  <c r="AL78" i="1" s="1"/>
  <c r="AO78" i="1" s="1"/>
  <c r="AQ78" i="1" s="1"/>
  <c r="AS78" i="1" s="1"/>
  <c r="AV78" i="1" s="1"/>
  <c r="AX78" i="1" s="1"/>
  <c r="AZ78" i="1" s="1"/>
  <c r="V112" i="1"/>
  <c r="Y112" i="1" s="1"/>
  <c r="AB112" i="1" s="1"/>
  <c r="AE112" i="1" s="1"/>
  <c r="AH112" i="1" s="1"/>
  <c r="AK112" i="1" s="1"/>
  <c r="AL112" i="1" s="1"/>
  <c r="AO112" i="1" s="1"/>
  <c r="AQ112" i="1" s="1"/>
  <c r="AS112" i="1" s="1"/>
  <c r="AV112" i="1" s="1"/>
  <c r="AX112" i="1" s="1"/>
  <c r="AZ112" i="1" s="1"/>
  <c r="V86" i="1"/>
  <c r="Y86" i="1" s="1"/>
  <c r="AB86" i="1" s="1"/>
  <c r="AE86" i="1" s="1"/>
  <c r="AH86" i="1" s="1"/>
  <c r="AK86" i="1" s="1"/>
  <c r="AL86" i="1" s="1"/>
  <c r="AO86" i="1" s="1"/>
  <c r="AQ86" i="1" s="1"/>
  <c r="AS86" i="1" s="1"/>
  <c r="AV86" i="1" s="1"/>
  <c r="AX86" i="1" s="1"/>
  <c r="AZ86" i="1" s="1"/>
  <c r="V88" i="1"/>
  <c r="Y88" i="1" s="1"/>
  <c r="AB88" i="1" s="1"/>
  <c r="AE88" i="1" s="1"/>
  <c r="AH88" i="1" s="1"/>
  <c r="AK88" i="1" s="1"/>
  <c r="AL88" i="1" s="1"/>
  <c r="AO88" i="1" s="1"/>
  <c r="AQ88" i="1" s="1"/>
  <c r="AS88" i="1" s="1"/>
  <c r="AV88" i="1" s="1"/>
  <c r="AX88" i="1" s="1"/>
  <c r="AZ88" i="1" s="1"/>
  <c r="V91" i="1"/>
  <c r="Y91" i="1" s="1"/>
  <c r="AB91" i="1" s="1"/>
  <c r="AE91" i="1" s="1"/>
  <c r="AH91" i="1" s="1"/>
  <c r="AK91" i="1" s="1"/>
  <c r="AL91" i="1" s="1"/>
  <c r="AO91" i="1" s="1"/>
  <c r="AQ91" i="1" s="1"/>
  <c r="AS91" i="1" s="1"/>
  <c r="AV91" i="1" s="1"/>
  <c r="AX91" i="1" s="1"/>
  <c r="AZ91" i="1" s="1"/>
  <c r="V140" i="1"/>
  <c r="Y140" i="1" s="1"/>
  <c r="AB140" i="1" s="1"/>
  <c r="AE140" i="1" s="1"/>
  <c r="AH140" i="1" s="1"/>
  <c r="AK140" i="1" s="1"/>
  <c r="AL140" i="1" s="1"/>
  <c r="AO140" i="1" s="1"/>
  <c r="AQ140" i="1" s="1"/>
  <c r="AS140" i="1" s="1"/>
  <c r="AV140" i="1" s="1"/>
  <c r="AX140" i="1" s="1"/>
  <c r="AZ140" i="1" s="1"/>
  <c r="V11" i="1"/>
  <c r="Y11" i="1" s="1"/>
  <c r="AB11" i="1" s="1"/>
  <c r="AE11" i="1" s="1"/>
  <c r="AH11" i="1" s="1"/>
  <c r="AK11" i="1" s="1"/>
  <c r="AL11" i="1" s="1"/>
  <c r="AO11" i="1" s="1"/>
  <c r="AQ11" i="1" s="1"/>
  <c r="AS11" i="1" s="1"/>
  <c r="AV11" i="1" s="1"/>
  <c r="AX11" i="1" s="1"/>
  <c r="AZ11" i="1" s="1"/>
  <c r="V19" i="1"/>
  <c r="Y19" i="1" s="1"/>
  <c r="AB19" i="1" s="1"/>
  <c r="AE19" i="1" s="1"/>
  <c r="AH19" i="1" s="1"/>
  <c r="AK19" i="1" s="1"/>
  <c r="AL19" i="1" s="1"/>
  <c r="AO19" i="1" s="1"/>
  <c r="AQ19" i="1" s="1"/>
  <c r="AS19" i="1" s="1"/>
  <c r="AV19" i="1" s="1"/>
  <c r="AX19" i="1" s="1"/>
  <c r="AZ19" i="1" s="1"/>
  <c r="V41" i="1"/>
  <c r="Y41" i="1" s="1"/>
  <c r="AB41" i="1" s="1"/>
  <c r="AE41" i="1" s="1"/>
  <c r="AH41" i="1" s="1"/>
  <c r="AK41" i="1" s="1"/>
  <c r="AL41" i="1" s="1"/>
  <c r="AO41" i="1" s="1"/>
  <c r="AQ41" i="1" s="1"/>
  <c r="AS41" i="1" s="1"/>
  <c r="AV41" i="1" s="1"/>
  <c r="AX41" i="1" s="1"/>
  <c r="AZ41" i="1" s="1"/>
  <c r="V113" i="1"/>
  <c r="Y113" i="1" s="1"/>
  <c r="AB113" i="1" s="1"/>
  <c r="AE113" i="1" s="1"/>
  <c r="AH113" i="1" s="1"/>
  <c r="AK113" i="1" s="1"/>
  <c r="AL113" i="1" s="1"/>
  <c r="AO113" i="1" s="1"/>
  <c r="AQ113" i="1" s="1"/>
  <c r="AS113" i="1" s="1"/>
  <c r="AV113" i="1" s="1"/>
  <c r="AX113" i="1" s="1"/>
  <c r="AZ113" i="1" s="1"/>
  <c r="AE128" i="1"/>
  <c r="AH128" i="1" s="1"/>
  <c r="AK128" i="1" s="1"/>
  <c r="AL128" i="1" s="1"/>
  <c r="AO128" i="1" s="1"/>
  <c r="AQ128" i="1" s="1"/>
  <c r="AS128" i="1" s="1"/>
  <c r="AV128" i="1" s="1"/>
  <c r="AX128" i="1" s="1"/>
  <c r="AZ128" i="1" s="1"/>
  <c r="V30" i="1"/>
  <c r="Y30" i="1" s="1"/>
  <c r="AB30" i="1" s="1"/>
  <c r="AE30" i="1" s="1"/>
  <c r="AH30" i="1" s="1"/>
  <c r="AK30" i="1" s="1"/>
  <c r="AL30" i="1" s="1"/>
  <c r="AO30" i="1" s="1"/>
  <c r="AQ30" i="1" s="1"/>
  <c r="AS30" i="1" s="1"/>
  <c r="AV30" i="1" s="1"/>
  <c r="AX30" i="1" s="1"/>
  <c r="AZ30" i="1" s="1"/>
  <c r="V50" i="1"/>
  <c r="Y50" i="1" s="1"/>
  <c r="AB50" i="1" s="1"/>
  <c r="AE50" i="1" s="1"/>
  <c r="AH50" i="1" s="1"/>
  <c r="AK50" i="1" s="1"/>
  <c r="AL50" i="1" s="1"/>
  <c r="AO50" i="1" s="1"/>
  <c r="AQ50" i="1" s="1"/>
  <c r="AS50" i="1" s="1"/>
  <c r="AV50" i="1" s="1"/>
  <c r="AX50" i="1" s="1"/>
  <c r="AZ50" i="1" s="1"/>
  <c r="V79" i="1"/>
  <c r="Y79" i="1" s="1"/>
  <c r="AB79" i="1" s="1"/>
  <c r="AE79" i="1" s="1"/>
  <c r="AH79" i="1" s="1"/>
  <c r="AK79" i="1" s="1"/>
  <c r="AL79" i="1" s="1"/>
  <c r="AO79" i="1" s="1"/>
  <c r="AQ79" i="1" s="1"/>
  <c r="AS79" i="1" s="1"/>
  <c r="AV79" i="1" s="1"/>
  <c r="AX79" i="1" s="1"/>
  <c r="AZ79" i="1" s="1"/>
  <c r="V130" i="1"/>
  <c r="Y130" i="1" s="1"/>
  <c r="AB130" i="1" s="1"/>
  <c r="AE130" i="1" s="1"/>
  <c r="AH130" i="1" s="1"/>
  <c r="AK130" i="1" s="1"/>
  <c r="AL130" i="1" s="1"/>
  <c r="AO130" i="1" s="1"/>
  <c r="AQ130" i="1" s="1"/>
  <c r="AS130" i="1" s="1"/>
  <c r="AV130" i="1" s="1"/>
  <c r="AX130" i="1" s="1"/>
  <c r="AZ130" i="1" s="1"/>
  <c r="V16" i="1"/>
  <c r="Y16" i="1" s="1"/>
  <c r="AB16" i="1" s="1"/>
  <c r="AE16" i="1" s="1"/>
  <c r="AH16" i="1" s="1"/>
  <c r="AK16" i="1" s="1"/>
  <c r="AL16" i="1" s="1"/>
  <c r="AO16" i="1" s="1"/>
  <c r="AQ16" i="1" s="1"/>
  <c r="AS16" i="1" s="1"/>
  <c r="AV16" i="1" s="1"/>
  <c r="AX16" i="1" s="1"/>
  <c r="AZ16" i="1" s="1"/>
  <c r="V20" i="1"/>
  <c r="Y20" i="1" s="1"/>
  <c r="AB20" i="1" s="1"/>
  <c r="AE20" i="1" s="1"/>
  <c r="AH20" i="1" s="1"/>
  <c r="AK20" i="1" s="1"/>
  <c r="AL20" i="1" s="1"/>
  <c r="AO20" i="1" s="1"/>
  <c r="AQ20" i="1" s="1"/>
  <c r="AS20" i="1" s="1"/>
  <c r="AV20" i="1" s="1"/>
  <c r="AX20" i="1" s="1"/>
  <c r="AZ20" i="1" s="1"/>
  <c r="V87" i="1"/>
  <c r="Y87" i="1" s="1"/>
  <c r="AB87" i="1" s="1"/>
  <c r="AE87" i="1" s="1"/>
  <c r="AH87" i="1" s="1"/>
  <c r="AK87" i="1" s="1"/>
  <c r="AL87" i="1" s="1"/>
  <c r="AO87" i="1" s="1"/>
  <c r="AQ87" i="1" s="1"/>
  <c r="AS87" i="1" s="1"/>
  <c r="AV87" i="1" s="1"/>
  <c r="AX87" i="1" s="1"/>
  <c r="AZ87" i="1" s="1"/>
  <c r="V114" i="1"/>
  <c r="Y114" i="1" s="1"/>
  <c r="AB114" i="1" s="1"/>
  <c r="AE114" i="1" s="1"/>
  <c r="AH114" i="1" s="1"/>
  <c r="AK114" i="1" s="1"/>
  <c r="AL114" i="1" s="1"/>
  <c r="AO114" i="1" s="1"/>
  <c r="AQ114" i="1" s="1"/>
  <c r="AS114" i="1" s="1"/>
  <c r="AV114" i="1" s="1"/>
  <c r="AX114" i="1" s="1"/>
  <c r="AZ114" i="1" s="1"/>
  <c r="V143" i="1"/>
  <c r="Y143" i="1" s="1"/>
  <c r="AB143" i="1" s="1"/>
  <c r="AE143" i="1" s="1"/>
  <c r="AH143" i="1" s="1"/>
  <c r="AK143" i="1" s="1"/>
  <c r="AL143" i="1" s="1"/>
  <c r="AO143" i="1" s="1"/>
  <c r="AQ143" i="1" s="1"/>
  <c r="AS143" i="1" s="1"/>
  <c r="AV143" i="1" s="1"/>
  <c r="AX143" i="1" s="1"/>
  <c r="AZ143" i="1" s="1"/>
  <c r="V9" i="1"/>
  <c r="Y9" i="1" s="1"/>
  <c r="AB9" i="1" s="1"/>
  <c r="AE9" i="1" s="1"/>
  <c r="AH9" i="1" s="1"/>
  <c r="AK9" i="1" s="1"/>
  <c r="AL9" i="1" s="1"/>
  <c r="AO9" i="1" s="1"/>
  <c r="AQ9" i="1" s="1"/>
  <c r="AS9" i="1" s="1"/>
  <c r="AV9" i="1" s="1"/>
  <c r="AX9" i="1" s="1"/>
  <c r="AZ9" i="1" s="1"/>
  <c r="V12" i="1"/>
  <c r="Y12" i="1" s="1"/>
  <c r="AB12" i="1" s="1"/>
  <c r="AE12" i="1" s="1"/>
  <c r="AH12" i="1" s="1"/>
  <c r="AK12" i="1" s="1"/>
  <c r="AL12" i="1" s="1"/>
  <c r="AO12" i="1" s="1"/>
  <c r="AQ12" i="1" s="1"/>
  <c r="AS12" i="1" s="1"/>
  <c r="AV12" i="1" s="1"/>
  <c r="AX12" i="1" s="1"/>
  <c r="AZ12" i="1" s="1"/>
  <c r="V36" i="1"/>
  <c r="Y36" i="1" s="1"/>
  <c r="AB36" i="1" s="1"/>
  <c r="AE36" i="1" s="1"/>
  <c r="AH36" i="1" s="1"/>
  <c r="AK36" i="1" s="1"/>
  <c r="AL36" i="1" s="1"/>
  <c r="AO36" i="1" s="1"/>
  <c r="AQ36" i="1" s="1"/>
  <c r="AS36" i="1" s="1"/>
  <c r="AV36" i="1" s="1"/>
  <c r="AX36" i="1" s="1"/>
  <c r="AZ36" i="1" s="1"/>
  <c r="V55" i="1"/>
  <c r="Y55" i="1" s="1"/>
  <c r="AB55" i="1" s="1"/>
  <c r="AE55" i="1" s="1"/>
  <c r="AH55" i="1" s="1"/>
  <c r="AK55" i="1" s="1"/>
  <c r="AL55" i="1" s="1"/>
  <c r="AO55" i="1" s="1"/>
  <c r="AQ55" i="1" s="1"/>
  <c r="AS55" i="1" s="1"/>
  <c r="AV55" i="1" s="1"/>
  <c r="AX55" i="1" s="1"/>
  <c r="AZ55" i="1" s="1"/>
  <c r="V60" i="1"/>
  <c r="Y60" i="1" s="1"/>
  <c r="AB60" i="1" s="1"/>
  <c r="AE60" i="1" s="1"/>
  <c r="AH60" i="1" s="1"/>
  <c r="AK60" i="1" s="1"/>
  <c r="AL60" i="1" s="1"/>
  <c r="AO60" i="1" s="1"/>
  <c r="AQ60" i="1" s="1"/>
  <c r="AS60" i="1" s="1"/>
  <c r="AV60" i="1" s="1"/>
  <c r="AX60" i="1" s="1"/>
  <c r="AZ60" i="1" s="1"/>
  <c r="V76" i="1"/>
  <c r="Y76" i="1" s="1"/>
  <c r="AB76" i="1" s="1"/>
  <c r="AE76" i="1" s="1"/>
  <c r="AH76" i="1" s="1"/>
  <c r="AK76" i="1" s="1"/>
  <c r="AL76" i="1" s="1"/>
  <c r="AO76" i="1" s="1"/>
  <c r="AQ76" i="1" s="1"/>
  <c r="AS76" i="1" s="1"/>
  <c r="AV76" i="1" s="1"/>
  <c r="AX76" i="1" s="1"/>
  <c r="AZ76" i="1" s="1"/>
  <c r="V101" i="1"/>
  <c r="Y101" i="1" s="1"/>
  <c r="AB101" i="1" s="1"/>
  <c r="AE101" i="1" s="1"/>
  <c r="AH101" i="1" s="1"/>
  <c r="AK101" i="1" s="1"/>
  <c r="AL101" i="1" s="1"/>
  <c r="AO101" i="1" s="1"/>
  <c r="AQ101" i="1" s="1"/>
  <c r="AS101" i="1" s="1"/>
  <c r="AV101" i="1" s="1"/>
  <c r="AX101" i="1" s="1"/>
  <c r="AZ101" i="1" s="1"/>
  <c r="V115" i="1"/>
  <c r="Y115" i="1" s="1"/>
  <c r="AB115" i="1" s="1"/>
  <c r="AE115" i="1" s="1"/>
  <c r="AH115" i="1" s="1"/>
  <c r="AK115" i="1" s="1"/>
  <c r="AL115" i="1" s="1"/>
  <c r="AO115" i="1" s="1"/>
  <c r="AQ115" i="1" s="1"/>
  <c r="AS115" i="1" s="1"/>
  <c r="AV115" i="1" s="1"/>
  <c r="AX115" i="1" s="1"/>
  <c r="AZ115" i="1" s="1"/>
  <c r="V148" i="1"/>
  <c r="Y148" i="1" s="1"/>
  <c r="AB148" i="1" s="1"/>
  <c r="AE148" i="1" s="1"/>
  <c r="AH148" i="1" s="1"/>
  <c r="AK148" i="1" s="1"/>
  <c r="AL148" i="1" s="1"/>
  <c r="AO148" i="1" s="1"/>
  <c r="AQ148" i="1" s="1"/>
  <c r="AS148" i="1" s="1"/>
  <c r="AV148" i="1" s="1"/>
  <c r="AX148" i="1" s="1"/>
  <c r="AZ148" i="1" s="1"/>
  <c r="V5" i="1"/>
  <c r="Y5" i="1" s="1"/>
  <c r="AB5" i="1" s="1"/>
  <c r="AE5" i="1" s="1"/>
  <c r="AH5" i="1" s="1"/>
  <c r="AK5" i="1" s="1"/>
  <c r="AL5" i="1" s="1"/>
  <c r="AO5" i="1" s="1"/>
  <c r="AQ5" i="1" s="1"/>
  <c r="AS5" i="1" s="1"/>
  <c r="AV5" i="1" s="1"/>
  <c r="AX5" i="1" s="1"/>
  <c r="AZ5" i="1" s="1"/>
  <c r="V38" i="1"/>
  <c r="Y38" i="1" s="1"/>
  <c r="AB38" i="1" s="1"/>
  <c r="AE38" i="1" s="1"/>
  <c r="AH38" i="1" s="1"/>
  <c r="AK38" i="1" s="1"/>
  <c r="AL38" i="1" s="1"/>
  <c r="AO38" i="1" s="1"/>
  <c r="AQ38" i="1" s="1"/>
  <c r="AS38" i="1" s="1"/>
  <c r="AV38" i="1" s="1"/>
  <c r="AX38" i="1" s="1"/>
  <c r="AZ38" i="1" s="1"/>
  <c r="V69" i="1"/>
  <c r="Y69" i="1" s="1"/>
  <c r="AB69" i="1" s="1"/>
  <c r="AE69" i="1" s="1"/>
  <c r="AH69" i="1" s="1"/>
  <c r="AK69" i="1" s="1"/>
  <c r="AL69" i="1" s="1"/>
  <c r="AO69" i="1" s="1"/>
  <c r="AQ69" i="1" s="1"/>
  <c r="AS69" i="1" s="1"/>
  <c r="AV69" i="1" s="1"/>
  <c r="AX69" i="1" s="1"/>
  <c r="AZ69" i="1" s="1"/>
  <c r="V81" i="1"/>
  <c r="Y81" i="1" s="1"/>
  <c r="AB81" i="1" s="1"/>
  <c r="AE81" i="1" s="1"/>
  <c r="AH81" i="1" s="1"/>
  <c r="AK81" i="1" s="1"/>
  <c r="AL81" i="1" s="1"/>
  <c r="AO81" i="1" s="1"/>
  <c r="AQ81" i="1" s="1"/>
  <c r="AS81" i="1" s="1"/>
  <c r="AV81" i="1" s="1"/>
  <c r="AX81" i="1" s="1"/>
  <c r="AZ81" i="1" s="1"/>
  <c r="V63" i="1"/>
  <c r="Y63" i="1" s="1"/>
  <c r="AB63" i="1" s="1"/>
  <c r="AE63" i="1" s="1"/>
  <c r="AH63" i="1" s="1"/>
  <c r="AK63" i="1" s="1"/>
  <c r="AL63" i="1" s="1"/>
  <c r="AO63" i="1" s="1"/>
  <c r="AQ63" i="1" s="1"/>
  <c r="AS63" i="1" s="1"/>
  <c r="AV63" i="1" s="1"/>
  <c r="AX63" i="1" s="1"/>
  <c r="AZ63" i="1" s="1"/>
</calcChain>
</file>

<file path=xl/sharedStrings.xml><?xml version="1.0" encoding="utf-8"?>
<sst xmlns="http://schemas.openxmlformats.org/spreadsheetml/2006/main" count="3411" uniqueCount="730">
  <si>
    <t/>
  </si>
  <si>
    <t>螺絲成本表</t>
  </si>
  <si>
    <t>客戶代號：C01900</t>
  </si>
  <si>
    <t>報價日：20250613</t>
  </si>
  <si>
    <t>有效日期：20250620</t>
  </si>
  <si>
    <t>稽核人：</t>
  </si>
  <si>
    <t>客戶代號</t>
  </si>
  <si>
    <t>圖號</t>
  </si>
  <si>
    <t>尺寸</t>
  </si>
  <si>
    <t>孔穴
牙長</t>
  </si>
  <si>
    <t>MOQ</t>
  </si>
  <si>
    <t>數量(M)</t>
  </si>
  <si>
    <t>重量(KG)</t>
  </si>
  <si>
    <t>M/盒</t>
  </si>
  <si>
    <t>KG/盒</t>
  </si>
  <si>
    <t>盒型</t>
  </si>
  <si>
    <t>盒價(+BIT)</t>
  </si>
  <si>
    <t>線徑</t>
  </si>
  <si>
    <t>線材
(元/KG)</t>
  </si>
  <si>
    <t>加工價
(元/M)</t>
  </si>
  <si>
    <t>加工價
(單重/M)</t>
  </si>
  <si>
    <t>加工價
(元/KG)</t>
  </si>
  <si>
    <t>加工小計
元/KG</t>
  </si>
  <si>
    <t>割溝/割尾
(損耗)</t>
  </si>
  <si>
    <t>割溝/割尾
(元/M)</t>
  </si>
  <si>
    <t>割溝/割尾
(元/KG)</t>
  </si>
  <si>
    <t>割溝/割尾
小計(元/KG)</t>
  </si>
  <si>
    <t>熱處理
(損耗)</t>
  </si>
  <si>
    <t>熱處理
(元/KG)</t>
  </si>
  <si>
    <t>熱處理
小計(元/KG)</t>
  </si>
  <si>
    <t>表面處理
(損耗)</t>
  </si>
  <si>
    <t>表面處理
(元/KG)</t>
  </si>
  <si>
    <t>表面處理
小計(元/KG)</t>
  </si>
  <si>
    <t>包裝費用
(損耗)</t>
  </si>
  <si>
    <t>包裝費用
(元/KG)</t>
  </si>
  <si>
    <t>包裝費用
小計(元/KG)</t>
  </si>
  <si>
    <t>FOB</t>
  </si>
  <si>
    <t>管銷
費用</t>
  </si>
  <si>
    <t>合計
(元/KG)</t>
  </si>
  <si>
    <t>滾篩
(損耗)</t>
  </si>
  <si>
    <t>滾篩
(元/KG)</t>
  </si>
  <si>
    <t>滾篩
合計(元/KG)</t>
  </si>
  <si>
    <t>滾篩
合計(M)</t>
  </si>
  <si>
    <t>光篩
(損耗)</t>
  </si>
  <si>
    <t>光篩
(元/M)</t>
  </si>
  <si>
    <t>光篩
合計(元/M)</t>
  </si>
  <si>
    <t>利息</t>
  </si>
  <si>
    <t>利息合計
元/M</t>
  </si>
  <si>
    <t>利潤</t>
  </si>
  <si>
    <t>利潤合計
元/M</t>
  </si>
  <si>
    <t>串華斯/鏈帶
頭噴(損耗)</t>
  </si>
  <si>
    <t>串華斯/鏈帶
頭噴(元/M)</t>
  </si>
  <si>
    <t>串華斯/鏈帶
頭噴
合計(元/M)</t>
  </si>
  <si>
    <t>匯率</t>
  </si>
  <si>
    <t>匯率合計
元/M</t>
  </si>
  <si>
    <t>回饋金</t>
  </si>
  <si>
    <t>總計/M</t>
  </si>
  <si>
    <t>07049.303.0035.013</t>
  </si>
  <si>
    <t>SP-IS7049CZ</t>
  </si>
  <si>
    <t>3.5x13</t>
  </si>
  <si>
    <t>S3</t>
  </si>
  <si>
    <t>1.5</t>
  </si>
  <si>
    <t>07981.015.0035.006</t>
  </si>
  <si>
    <t>SP-D7981FH</t>
  </si>
  <si>
    <t>3.5x6.5</t>
  </si>
  <si>
    <t>-</t>
  </si>
  <si>
    <t>S2</t>
  </si>
  <si>
    <t>07981.015.0035.013</t>
  </si>
  <si>
    <t>07981.015.0035.025</t>
  </si>
  <si>
    <t>3.5x25</t>
  </si>
  <si>
    <t>S5</t>
  </si>
  <si>
    <t>007049.00105.0042.009</t>
  </si>
  <si>
    <t>S4</t>
  </si>
  <si>
    <t>07981.014.0035.006</t>
  </si>
  <si>
    <t>SP-D7981CH</t>
  </si>
  <si>
    <t>07981.014.0048.032</t>
  </si>
  <si>
    <t>4.8x32</t>
  </si>
  <si>
    <t>07981.014.0048.050</t>
  </si>
  <si>
    <t>4.8x50</t>
  </si>
  <si>
    <t>007049.00106.0048.009</t>
  </si>
  <si>
    <t>4.8x9.5</t>
  </si>
  <si>
    <t>007049.00106.0048.019</t>
  </si>
  <si>
    <t>4.8x19</t>
  </si>
  <si>
    <t>品名：三角牙 盤頭 米字孔  熱處理 鍍鋅CR3+均3U除氫加1:5蠟 牛皮無印刷S盒小包裝(無外箱、無棧板)</t>
  </si>
  <si>
    <t>007500.00104.0030.008</t>
  </si>
  <si>
    <t>SP-D7500CZ</t>
  </si>
  <si>
    <t>3x8</t>
  </si>
  <si>
    <t>007500.00104.0050.010</t>
  </si>
  <si>
    <t>5x10</t>
  </si>
  <si>
    <t>S7</t>
  </si>
  <si>
    <t>007500.00104.0060.025</t>
  </si>
  <si>
    <t>6x25</t>
  </si>
  <si>
    <t>07500.014.0040.012</t>
  </si>
  <si>
    <t>4x12</t>
  </si>
  <si>
    <t>S6</t>
  </si>
  <si>
    <t>07500.014.0060.008</t>
  </si>
  <si>
    <t>6x8</t>
  </si>
  <si>
    <t>007500.00105.0050.010</t>
  </si>
  <si>
    <t>SP-D7500D</t>
  </si>
  <si>
    <t>007500.00105.0060.016</t>
  </si>
  <si>
    <t>6x16</t>
  </si>
  <si>
    <t>007500.00105.0080.020</t>
  </si>
  <si>
    <t>8x20</t>
  </si>
  <si>
    <t>NQ-wire dia.  over 7, high tooling fee</t>
  </si>
  <si>
    <t>007500.00105.0080.030</t>
  </si>
  <si>
    <t>8x30</t>
  </si>
  <si>
    <t>S8</t>
  </si>
  <si>
    <t>品名：三角牙螺絲 六角華司頭(凹頭)  鍍鋅CR3+均3U除氫加1:5蠟 牛皮無印刷S盒小包裝(無外箱、無棧板)</t>
  </si>
  <si>
    <t>007500.00105.0050.012</t>
  </si>
  <si>
    <t>5x12</t>
  </si>
  <si>
    <t>007500.00105.0060.012</t>
  </si>
  <si>
    <t>6x12</t>
  </si>
  <si>
    <t>007500.00105.0080.016</t>
  </si>
  <si>
    <t>8x16</t>
  </si>
  <si>
    <t>07500.016.0025.006</t>
  </si>
  <si>
    <t>2.5x6</t>
  </si>
  <si>
    <t>1.6</t>
  </si>
  <si>
    <t>007500.00108.0060.012</t>
  </si>
  <si>
    <t>SP-D7500E</t>
  </si>
  <si>
    <t>07500.018.0060.030</t>
  </si>
  <si>
    <t>6x30</t>
  </si>
  <si>
    <t>品名：三角牙 盤頭 梅花孔  鍍鋅CR3+均3U除氫加1:5蠟 牛皮無印刷S盒小包裝(無外箱、無棧板)</t>
  </si>
  <si>
    <t>007500.40000.0030.006</t>
  </si>
  <si>
    <t>SP-D7500CT</t>
  </si>
  <si>
    <t>3x6</t>
  </si>
  <si>
    <t>007500.40000.0040.010</t>
  </si>
  <si>
    <t>4x10</t>
  </si>
  <si>
    <t>007500.40000.0060.012</t>
  </si>
  <si>
    <t>07500.017.0030.008</t>
  </si>
  <si>
    <t>07500.017.0030.012</t>
  </si>
  <si>
    <t>3x12</t>
  </si>
  <si>
    <t>07500.017.0040.016</t>
  </si>
  <si>
    <t>4x16</t>
  </si>
  <si>
    <t>07500.017.0060.050</t>
  </si>
  <si>
    <t>6x50</t>
  </si>
  <si>
    <t>07500.017.0080.050</t>
  </si>
  <si>
    <t>8x50</t>
  </si>
  <si>
    <t>07983.014.0048.038</t>
  </si>
  <si>
    <t>4.8x38</t>
  </si>
  <si>
    <t>007500.40000.0060.010</t>
  </si>
  <si>
    <t>6x10</t>
  </si>
  <si>
    <t>007500.40000.0080.025</t>
  </si>
  <si>
    <t>8x25</t>
  </si>
  <si>
    <t>品名：鑽尾螺絲 平頭  十字孔 熱處理  / 鍍鋅CR3+均3U / 牛皮無印刷S盒小包裝(無外箱、無棧板)</t>
  </si>
  <si>
    <t>007504.00106.0029.013</t>
  </si>
  <si>
    <t>SP-D7504PH</t>
  </si>
  <si>
    <t>2.9x13</t>
  </si>
  <si>
    <t>007504.00106.0039.016</t>
  </si>
  <si>
    <t>3.9x16</t>
  </si>
  <si>
    <t>007504.00106.0039.025</t>
  </si>
  <si>
    <t>3.9x25</t>
  </si>
  <si>
    <t>品名：鑽尾螺絲 平頭  梅花孔  / 熱處理 鍍鋅CR3+均3U / 牛皮無印刷S盒小包裝(無外箱、無棧板)</t>
  </si>
  <si>
    <t>007504.00107.0039.032</t>
  </si>
  <si>
    <t>C019TK002</t>
  </si>
  <si>
    <t>3.9x32</t>
  </si>
  <si>
    <t>007504.00107.0048.045</t>
  </si>
  <si>
    <t>4.8x45</t>
  </si>
  <si>
    <t>007504.00107.0063.050</t>
  </si>
  <si>
    <t>6.3x50</t>
  </si>
  <si>
    <t>007504.00107.0063.060</t>
  </si>
  <si>
    <t>6.3x60</t>
  </si>
  <si>
    <t>007504.00107.0063.070</t>
  </si>
  <si>
    <t>6.3x70</t>
  </si>
  <si>
    <t>07504.019.0042.016</t>
  </si>
  <si>
    <t>4.2x16</t>
  </si>
  <si>
    <t>07504.019.0048.016</t>
  </si>
  <si>
    <t>4.8x16</t>
  </si>
  <si>
    <t>07504.019.0055.045</t>
  </si>
  <si>
    <t>5.5x45</t>
  </si>
  <si>
    <t>07504.301.0035.025</t>
  </si>
  <si>
    <t>C019TK001</t>
  </si>
  <si>
    <t>T15</t>
  </si>
  <si>
    <t>品名： 鑽尾螺絲 盤頭  梅花孔 / 熱處理 鍍鋅CR3+均3U / 牛皮無印刷S盒小包裝(無外箱、無棧板)</t>
  </si>
  <si>
    <t>007504.00108.0042.013</t>
  </si>
  <si>
    <t>4.2x13</t>
  </si>
  <si>
    <t>007504.00108.0048.019</t>
  </si>
  <si>
    <t>007504.00108.0048.050</t>
  </si>
  <si>
    <t>07504.301.0055.022</t>
  </si>
  <si>
    <t>5.5x22</t>
  </si>
  <si>
    <t>07504.301.0063.025</t>
  </si>
  <si>
    <t>6.3x25</t>
  </si>
  <si>
    <t xml:space="preserve">品名： 自攻螺絲 平頭 十字 尖尾 熱處理 鍍鋅CR3+均3U牛皮無印刷S盒小包裝(無外箱、無棧板)  </t>
  </si>
  <si>
    <t>007982.00104.0042.019</t>
  </si>
  <si>
    <t>SP-D7982CH</t>
  </si>
  <si>
    <t>4.2x19</t>
  </si>
  <si>
    <t>07982.016.0039.016</t>
  </si>
  <si>
    <t>07982.016.0042.013</t>
  </si>
  <si>
    <t>SP-D7982CT</t>
  </si>
  <si>
    <t>07983.014.0042.016</t>
  </si>
  <si>
    <t>SP-D7983CH</t>
  </si>
  <si>
    <t>07981.308.0048.019</t>
  </si>
  <si>
    <t>07981.308.0055.070</t>
  </si>
  <si>
    <t>5.5x70</t>
  </si>
  <si>
    <t>014585.00103.0055.016</t>
  </si>
  <si>
    <t>5.5x16</t>
  </si>
  <si>
    <t>014585.00103.0063.025</t>
  </si>
  <si>
    <t>SP-14585C</t>
  </si>
  <si>
    <t>14585.014.0055.013</t>
  </si>
  <si>
    <t>SP-14585F</t>
  </si>
  <si>
    <t>5.5x13</t>
  </si>
  <si>
    <t>015480.00100.0048.013</t>
  </si>
  <si>
    <t>SP-IS15480</t>
  </si>
  <si>
    <t>4.8x13</t>
  </si>
  <si>
    <t>品名：鑽尾螺絲 六角華司頭(凹頭) 凹切, BSD 2,3號尾, 滲碳C.D-2(滲碳依據實際心部硬度+30HV), 鍍鋅三價均3U(不得超過8U)</t>
  </si>
  <si>
    <t>015480.00100.0048.016</t>
  </si>
  <si>
    <t>015480.00100.0048.025</t>
  </si>
  <si>
    <t>4.8x25</t>
  </si>
  <si>
    <t>015480.00100.0055.019</t>
  </si>
  <si>
    <t>5.5x19</t>
  </si>
  <si>
    <t>015480.00100.0055.050</t>
  </si>
  <si>
    <t>5.5x50</t>
  </si>
  <si>
    <t>015480.00100.0048.060</t>
  </si>
  <si>
    <t>4.8x60</t>
  </si>
  <si>
    <t>015480.00100.0055.016</t>
  </si>
  <si>
    <t>07504.014.0055.025</t>
  </si>
  <si>
    <t>5.5x25</t>
  </si>
  <si>
    <t>07504.015.0035.019</t>
  </si>
  <si>
    <t>3.5x19</t>
  </si>
  <si>
    <t>015481.00104.0048.016</t>
  </si>
  <si>
    <t>SP-D7504NH</t>
  </si>
  <si>
    <t>015481.00104.0048.032</t>
  </si>
  <si>
    <t>07504.015.0048.038</t>
  </si>
  <si>
    <t>07504.015.0063.022</t>
  </si>
  <si>
    <t>6.3X22</t>
  </si>
  <si>
    <t>07504.016.0048.025</t>
  </si>
  <si>
    <t>稽核：</t>
  </si>
  <si>
    <t>主管：</t>
  </si>
  <si>
    <t>承辦：</t>
  </si>
  <si>
    <t>RFQ：6001022472</t>
    <phoneticPr fontId="8" type="noConversion"/>
  </si>
  <si>
    <t>Item</t>
  </si>
  <si>
    <t>Material</t>
  </si>
  <si>
    <t>previous_item_code</t>
  </si>
  <si>
    <t>Description</t>
  </si>
  <si>
    <t>RFQ Quantity</t>
  </si>
  <si>
    <t>Package Qty</t>
  </si>
  <si>
    <t>SEARCHING_CODE</t>
  </si>
  <si>
    <t>007049.00104.0035.013</t>
  </si>
  <si>
    <t>I  7049 steel    3,5 x  13   -C-Z      S</t>
  </si>
  <si>
    <t>007049.00105.0035.006</t>
  </si>
  <si>
    <t>I  7049 steel    3,5 x  6,5 -F-H       S</t>
  </si>
  <si>
    <t>007049.00105.0035.013</t>
  </si>
  <si>
    <t>I  7049 steel    3,5 x 13   -F-H       S</t>
  </si>
  <si>
    <t>007049.00105.0035.025</t>
  </si>
  <si>
    <t>I  7049 steel    3,5 x 25   -F-H       S</t>
  </si>
  <si>
    <t>07981.015.0042.009</t>
  </si>
  <si>
    <t>I  7049 steel    4,2 x  9,5 -F-H       S</t>
  </si>
  <si>
    <t>007049.00106.0035.006</t>
  </si>
  <si>
    <t>I  7049 steel    3,5 x   6,5 -C-H      S</t>
  </si>
  <si>
    <t>07981.014.0048.009</t>
  </si>
  <si>
    <t>I  7049 steel    4,8 x   9,5 -C-H      S</t>
  </si>
  <si>
    <t>07981.014.0048.019</t>
  </si>
  <si>
    <t>I  7049 steel    4,8 x  19   -C-H      S</t>
  </si>
  <si>
    <t>007049.00106.0048.032</t>
  </si>
  <si>
    <t>I  7049 steel    4,8 x  32   -C-H      S</t>
  </si>
  <si>
    <t>007049.00106.0048.050</t>
  </si>
  <si>
    <t>I  7049 steel    4,8 x  50   -C-H      S</t>
  </si>
  <si>
    <t>007049.00106.0063.025</t>
  </si>
  <si>
    <t>07981.014.0063.025</t>
  </si>
  <si>
    <t>I  7049 steel    6,3 x  25   -C-H      S</t>
  </si>
  <si>
    <t>Not found</t>
  </si>
  <si>
    <t>007050.00105.0048.013</t>
  </si>
  <si>
    <t>nan.0048.013</t>
  </si>
  <si>
    <t>I  7050 steel    4,8 x  13   -C-Z      S</t>
  </si>
  <si>
    <t>007500.00104.0025.006</t>
  </si>
  <si>
    <t>07500.014.0025.006</t>
  </si>
  <si>
    <t>D  7500 st. hardened  C M 2,5 x  6 -Z  S</t>
  </si>
  <si>
    <t>07500.014.0030.008</t>
  </si>
  <si>
    <t>D  7500 st. hardened  C M 3   x  8 -Z  S</t>
  </si>
  <si>
    <t>007500.00104.0040.012</t>
  </si>
  <si>
    <t>D  7500 st. hardened  C M 4   x 12 -Z  S</t>
  </si>
  <si>
    <t>007500.00104.0040.035</t>
  </si>
  <si>
    <t>07500.014.0040.035</t>
  </si>
  <si>
    <t>D  7500 st. hardened  C M 4   x 35 -Z  S</t>
  </si>
  <si>
    <t>07500.014.0050.010</t>
  </si>
  <si>
    <t>D  7500 st. hardened  C M 5   x 10 -Z  S</t>
  </si>
  <si>
    <t>007500.00104.0060.008</t>
  </si>
  <si>
    <t>D  7500 st. hardened  C M 6   x  8 -Z  S</t>
  </si>
  <si>
    <t>07500.014.0060.025</t>
  </si>
  <si>
    <t>D  7500 st. hardened  C M 6   x 25 -Z  S</t>
  </si>
  <si>
    <t>07500.015.0050.010</t>
  </si>
  <si>
    <t>D  7500 st. hardened   D M 5 x 10      S</t>
  </si>
  <si>
    <t>07500.015.0050.012</t>
  </si>
  <si>
    <t>D  7500 st. hardened   D M 5 x 12      S</t>
  </si>
  <si>
    <t>07500.015.0060.012</t>
  </si>
  <si>
    <t>D  7500 st. hardened   D M 6 x 12      S</t>
  </si>
  <si>
    <t>07500.015.0060.016</t>
  </si>
  <si>
    <t>D  7500 st. hardened   D M 6 x 16      S</t>
  </si>
  <si>
    <t>07500.015.0080.016</t>
  </si>
  <si>
    <t>D  7500 st. hardened   D M 8 x 16      S</t>
  </si>
  <si>
    <t>07500.015.0080.020</t>
  </si>
  <si>
    <t>D  7500 st. hardened   D M 8 x 20      S</t>
  </si>
  <si>
    <t>07500.015.0080.030</t>
  </si>
  <si>
    <t>D  7500 st. hardened   D M 8 x 30      S</t>
  </si>
  <si>
    <t>007500.00106.0025.006</t>
  </si>
  <si>
    <t>D  7500 st. hardened M M 2,5 x  6 -Z   S</t>
  </si>
  <si>
    <t>007500.00106.0040.012</t>
  </si>
  <si>
    <t>07500.016.0040.012</t>
  </si>
  <si>
    <t>D  7500 st. hardened M M 4   x 12 -Z   S</t>
  </si>
  <si>
    <t>07500.018.0060.012</t>
  </si>
  <si>
    <t>D  7500 st. hardened   E M 6 x 12      S</t>
  </si>
  <si>
    <t>007500.00108.0060.030</t>
  </si>
  <si>
    <t>D  7500 st. hardened   E M 6 x 30      S</t>
  </si>
  <si>
    <t>07500.017.0030.006</t>
  </si>
  <si>
    <t>D  7500 st. hardened  PE M 3   x  6 -T S</t>
  </si>
  <si>
    <t>007500.40000.0030.008</t>
  </si>
  <si>
    <t>D  7500 st. hardened  PE M 3   x  8 -T S</t>
  </si>
  <si>
    <t>007500.40000.0030.012</t>
  </si>
  <si>
    <t>D  7500 st. hardened  PE M 3   x 12 -T S</t>
  </si>
  <si>
    <t>07500.017.0040.010</t>
  </si>
  <si>
    <t>D  7500 st. hardened  PE M 4   x 10 -T S</t>
  </si>
  <si>
    <t>007500.40000.0040.016</t>
  </si>
  <si>
    <t>D  7500 st. hardened  PE M 4   x 16 -T S</t>
  </si>
  <si>
    <t>07500.017.0060.010</t>
  </si>
  <si>
    <t>D  7500 st. hardened  PE M 6   x 10 -T S</t>
  </si>
  <si>
    <t>07500.017.0060.012</t>
  </si>
  <si>
    <t>D  7500 st. hardened  PE M 6   x 12 -T S</t>
  </si>
  <si>
    <t>007500.40000.0060.050</t>
  </si>
  <si>
    <t>D  7500 st. hardened  PE M 6   x 50 -T S</t>
  </si>
  <si>
    <t>07500.017.0080.025</t>
  </si>
  <si>
    <t>D  7500 st. hardened  PE M 8   x 25 -T S</t>
  </si>
  <si>
    <t>007500.40000.0080.050</t>
  </si>
  <si>
    <t>D  7500 st. hardened  PE M 8   x 50 -T S</t>
  </si>
  <si>
    <t>07504.016.0029.013</t>
  </si>
  <si>
    <t>D  7504 steel    P 2,9 x 13 -H         S</t>
  </si>
  <si>
    <t>07504.016.0039.016</t>
  </si>
  <si>
    <t>D  7504 steel    P 3,9 x 16 -H         S</t>
  </si>
  <si>
    <t>07504.016.0039.025</t>
  </si>
  <si>
    <t>D  7504 steel    P 3,9 x 25 -H         S</t>
  </si>
  <si>
    <t>07504.019.0039.032</t>
  </si>
  <si>
    <t>D  7504 steel    P 3,9 x 32   -T20     S</t>
  </si>
  <si>
    <t>007504.00107.0042.016</t>
  </si>
  <si>
    <t>D  7504 steel    P 4,2 x 16   -T20     S</t>
  </si>
  <si>
    <t>007504.00107.0048.016</t>
  </si>
  <si>
    <t>D  7504 steel    P 4,8 x 16   -T25     S</t>
  </si>
  <si>
    <t>07504.019.0048.045</t>
  </si>
  <si>
    <t>D  7504 steel    P 4,8 x 45   -T25     S</t>
  </si>
  <si>
    <t>007504.00107.0055.045</t>
  </si>
  <si>
    <t>D  7504 steel    P 5,5 x 45   -T25     S</t>
  </si>
  <si>
    <t>07504.019.0063.050</t>
  </si>
  <si>
    <t>D  7504 steel    P 6,3 x 50   -T30     S</t>
  </si>
  <si>
    <t>07504.019.0063.060</t>
  </si>
  <si>
    <t>D  7504 steel    P 6,3 x 60   -T30     S</t>
  </si>
  <si>
    <t>07504.019.0063.070</t>
  </si>
  <si>
    <t>D  7504 steel    P 6,3 x 70   -T30     S</t>
  </si>
  <si>
    <t>007504.00108.0035.025</t>
  </si>
  <si>
    <t>D  7504 steel    N 3,5 x 25   -T15     S</t>
  </si>
  <si>
    <t>07504.301.0042.013</t>
  </si>
  <si>
    <t>D  7504 steel    N 4,2 x 13   -T20     S</t>
  </si>
  <si>
    <t>07504.301.0048.019</t>
  </si>
  <si>
    <t>D  7504 steel    N 4,8 x 19   -T25     S</t>
  </si>
  <si>
    <t>07504.301.0048.050</t>
  </si>
  <si>
    <t>D  7504 steel    N 4,8 x 50   -T25     S</t>
  </si>
  <si>
    <t>007504.00108.0048.070</t>
  </si>
  <si>
    <t>07504.301.0048.070</t>
  </si>
  <si>
    <t>D  7504 steel    N 4,8 x 70   -T25     S</t>
  </si>
  <si>
    <t>007504.00108.0055.022</t>
  </si>
  <si>
    <t>D  7504 steel    N 5,5 x 22   -T25     S</t>
  </si>
  <si>
    <t>007504.00108.0063.025</t>
  </si>
  <si>
    <t>D  7504 steel    N 6,3 x 25   -T30     S</t>
  </si>
  <si>
    <t>007513.00101.0050.010</t>
  </si>
  <si>
    <t>此系列不報.0050.010</t>
  </si>
  <si>
    <t>D  7513 steel   A M 5 x 10             S</t>
  </si>
  <si>
    <t>007513.00101.0080.030</t>
  </si>
  <si>
    <t>此系列不報.0080.030</t>
  </si>
  <si>
    <t>D  7513 steel   A M 8 x 30             S</t>
  </si>
  <si>
    <t>007516.00104.0030.010</t>
  </si>
  <si>
    <t>此系列不報.0030.010</t>
  </si>
  <si>
    <t>D  7516 steel   D M 3 x 10 -H          S</t>
  </si>
  <si>
    <t>007516.00106.0030.008</t>
  </si>
  <si>
    <t>此系列不報.0030.008</t>
  </si>
  <si>
    <t>D  7516 Steel    DE M 3 x  8 -T10      S</t>
  </si>
  <si>
    <t>007516.00106.0040.012</t>
  </si>
  <si>
    <t>此系列不報.0040.012</t>
  </si>
  <si>
    <t>D  7516 steel    DE M 4 x 12 -T20      S</t>
  </si>
  <si>
    <t>007516.00106.0060.012</t>
  </si>
  <si>
    <t>此系列不報.0060.012</t>
  </si>
  <si>
    <t>D  7516 Steel    DE M 6 x 12 -T30      S</t>
  </si>
  <si>
    <t>007982.00104.0042.013</t>
  </si>
  <si>
    <t>07982.014.0042.013</t>
  </si>
  <si>
    <t>D  7982 steel    4,2 x  13   -C-H      S</t>
  </si>
  <si>
    <t>07982.014.0042.019</t>
  </si>
  <si>
    <t>D  7982 steel    4,2 x  19   -C-H      S</t>
  </si>
  <si>
    <t>007982.00105.0022.013</t>
  </si>
  <si>
    <t>07982.016.0022.013</t>
  </si>
  <si>
    <t>D  7982 steel    2,2 x 13   -C-T 6     S</t>
  </si>
  <si>
    <t>007982.00105.0035.045</t>
  </si>
  <si>
    <t>07982.016.0035.045</t>
  </si>
  <si>
    <t>D  7982 steel    3,5 x 45   -C-T15     S</t>
  </si>
  <si>
    <t>007982.00105.0039.016</t>
  </si>
  <si>
    <t>D  7982 steel    3,9 x 16   -C-T20     S</t>
  </si>
  <si>
    <t>007982.00105.0042.013</t>
  </si>
  <si>
    <t>D  7982 steel    4,2 x 13   -C-T20     S</t>
  </si>
  <si>
    <t>007983.00104.0042.016</t>
  </si>
  <si>
    <t>D  7983 steel    4,2 x 16   -C-H       S</t>
  </si>
  <si>
    <t>007983.00104.0048.038</t>
  </si>
  <si>
    <t>D  7983 steel    4,8 x 38   -C-H       S</t>
  </si>
  <si>
    <t>014585.00103.0022.006</t>
  </si>
  <si>
    <t>07981.308.0022.006</t>
  </si>
  <si>
    <t>I 14585 steel    2,2 x   6,5 -C-T6     S</t>
  </si>
  <si>
    <t>014585.00103.0048.019</t>
  </si>
  <si>
    <t>I 14585 steel    4,8 x  19   -C-T25    S</t>
  </si>
  <si>
    <t>07981.308.0055.016</t>
  </si>
  <si>
    <t>I 14585 steel    5,5 x  16   -C-T25    S</t>
  </si>
  <si>
    <t>014585.00103.0055.070</t>
  </si>
  <si>
    <t>I 14585 steel    5,5 x  70   -C-T25    S</t>
  </si>
  <si>
    <t>07981.308.0063.025</t>
  </si>
  <si>
    <t>I 14585 steel    6,3 x  25   -C-T30    S</t>
  </si>
  <si>
    <t>014585.00104.0055.013</t>
  </si>
  <si>
    <t>I 14585 steel    5,5 x  13   -F-T25    S</t>
  </si>
  <si>
    <t>014586.00103.0039.009</t>
  </si>
  <si>
    <t>14586.013.0039.009</t>
  </si>
  <si>
    <t>I 14586 steel    3,9 x   9,5 -C-T15    S</t>
  </si>
  <si>
    <t>07504.014.0048.013</t>
  </si>
  <si>
    <t>I 15480 steel    ST 4,8 x  13          S</t>
  </si>
  <si>
    <t>07504.014.0048.016</t>
  </si>
  <si>
    <t>I 15480 steel    ST 4,8 x  16          S</t>
  </si>
  <si>
    <t>07504.014.0048.025</t>
  </si>
  <si>
    <t>I 15480 steel    ST 4,8 x  25          S</t>
  </si>
  <si>
    <t>07504.014.0048.060</t>
  </si>
  <si>
    <t>I 15480 steel    ST 4,8 x  60          S</t>
  </si>
  <si>
    <t>07504.014.0055.016</t>
  </si>
  <si>
    <t>I 15480 steel    ST 5,5 x  16          S</t>
  </si>
  <si>
    <t>07504.014.0055.019</t>
  </si>
  <si>
    <t>I 15480 steel    ST 5,5 x  19          S</t>
  </si>
  <si>
    <t>015480.00100.0055.025</t>
  </si>
  <si>
    <t>I 15480 steel    ST 5,5 x  25          S</t>
  </si>
  <si>
    <t>07504.014.0055.050</t>
  </si>
  <si>
    <t>I 15480 steel    ST 5,5 x  50          S</t>
  </si>
  <si>
    <t>015481.00104.0029.009</t>
  </si>
  <si>
    <t>07504.015.0029.009</t>
  </si>
  <si>
    <t>I 15481 steel    ST 2,9 x   9,5 -H     S</t>
  </si>
  <si>
    <t>015481.00104.0029.016</t>
  </si>
  <si>
    <t>07504.015.0029.016</t>
  </si>
  <si>
    <t>I 15481 steel    ST 2,9 x  16   -H     S</t>
  </si>
  <si>
    <t>015481.00104.0035.019</t>
  </si>
  <si>
    <t>I 15481 steel    ST 3,5 x  19   -H     S</t>
  </si>
  <si>
    <t>07504.015.0048.016</t>
  </si>
  <si>
    <t>I 15481 steel    ST 4,8 x  16   -H     S</t>
  </si>
  <si>
    <t>07504.015.0048.032</t>
  </si>
  <si>
    <t>I 15481 steel    ST 4,8 x  32   -H     S</t>
  </si>
  <si>
    <t>015481.00104.0048.038</t>
  </si>
  <si>
    <t>I 15481 steel    ST 4,8 x  38   -H     S</t>
  </si>
  <si>
    <t>015481.00104.0063.022</t>
  </si>
  <si>
    <t>I 15481 steel    ST 6,3 x  22   -H     S</t>
  </si>
  <si>
    <t>015482.00104.0048.025</t>
  </si>
  <si>
    <t>I 15482 steel    ST 4,8 x  25 -H       S</t>
  </si>
  <si>
    <t>101479.00103.0042.013</t>
  </si>
  <si>
    <t>此系列不報.0042.013</t>
  </si>
  <si>
    <t>I  1479 steel    4,2 x 13   -C         S</t>
  </si>
  <si>
    <t>101479.00103.0063.016</t>
  </si>
  <si>
    <t>此系列不報.0063.016</t>
  </si>
  <si>
    <t>I  1479 steel    6,3 x 16   -C         S</t>
  </si>
  <si>
    <r>
      <t>4.2x9</t>
    </r>
    <r>
      <rPr>
        <sz val="22"/>
        <rFont val="Calibri"/>
        <family val="2"/>
      </rPr>
      <t>.</t>
    </r>
    <r>
      <rPr>
        <sz val="22"/>
        <rFont val="Calibri"/>
      </rPr>
      <t>5</t>
    </r>
    <phoneticPr fontId="8" type="noConversion"/>
  </si>
  <si>
    <t>品名：自攻螺絲 十字 盤頭, AB牙, 鍍鋅三價均3U 牛皮無印刷S盒小包裝(無外箱、無棧板)</t>
    <phoneticPr fontId="8" type="noConversion"/>
  </si>
  <si>
    <t>SP-D7500MZ</t>
    <phoneticPr fontId="8" type="noConversion"/>
  </si>
  <si>
    <t>品名：自攻螺絲 平頭 梅花孔 尖尾 熱處理 鍍鋅CR3+均3U牛皮無印刷S盒小包裝(無外箱、無棧板)</t>
    <phoneticPr fontId="8" type="noConversion"/>
  </si>
  <si>
    <t>品名：自攻螺絲 米字 盤頭, AB牙, 鍍鋅三價均3U 牛皮無印刷S盒小包裝(無外箱、無棧板)</t>
    <phoneticPr fontId="8" type="noConversion"/>
  </si>
  <si>
    <t>品名：自攻螺絲 盤頭 十字 B牙 熱處理 鍍鋅CR3+均3U 牛皮無印刷S盒小包裝(無外箱、無棧板)</t>
    <phoneticPr fontId="8" type="noConversion"/>
  </si>
  <si>
    <t>品名： 三角牙 平頭 米字孔 鍍鋅CR3+均3U 加1:5蠟 牛皮無印刷S盒小包裝(無外箱、無棧板)</t>
    <phoneticPr fontId="8" type="noConversion"/>
  </si>
  <si>
    <t>品名：三角牙 承窩頭 內六角孔  鍍鋅CR3+均3U除氫加1:5蠟 牛皮無印刷S盒小包裝(無外箱、無棧板)</t>
    <phoneticPr fontId="8" type="noConversion"/>
  </si>
  <si>
    <t>品名：自攻螺絲 十字 橢圓頭 80度 AB牙 鍍鋅三價均3U 牛皮無印刷S盒小包裝(無外箱、無棧板)</t>
    <phoneticPr fontId="8" type="noConversion"/>
  </si>
  <si>
    <t>品名：自攻螺絲 盤頭 梅花孔 平尾 / 鍍鋅CR3+均3U / 牛皮無印刷S盒小包裝(無外箱、無棧板)</t>
    <phoneticPr fontId="8" type="noConversion"/>
  </si>
  <si>
    <t>no SP drawing</t>
    <phoneticPr fontId="8" type="noConversion"/>
  </si>
  <si>
    <t>品名：自攻螺絲 盤頭 梅花孔 AB牙 熱處理 鍍鋅CR3+均3U 牛皮無印刷S盒小包裝(無外箱、無棧板)</t>
    <phoneticPr fontId="8" type="noConversion"/>
  </si>
  <si>
    <r>
      <t>N</t>
    </r>
    <r>
      <rPr>
        <sz val="22"/>
        <rFont val="Calibri"/>
        <family val="2"/>
      </rPr>
      <t>Q-price list only for Form F</t>
    </r>
    <phoneticPr fontId="8" type="noConversion"/>
  </si>
  <si>
    <t>品名：自攻螺絲 平頭 梅花孔 尖尾 熱處理 鍍鋅CR3+均3U 牛皮無印刷S盒小包裝(無外箱、無棧板)</t>
    <phoneticPr fontId="8" type="noConversion"/>
  </si>
  <si>
    <t>品名：鑽尾螺絲 盤頭 十字孔 / 熱處理 鍍鋅CR3+均3U / 牛皮無印刷S盒小包裝(無外箱、無棧板)</t>
    <phoneticPr fontId="8" type="noConversion"/>
  </si>
  <si>
    <t>品名：鑽尾螺絲 平頭  十字孔 熱處理 鍍鋅CR3+均3U  牛皮無印刷S盒小包裝(無外箱、無棧板)</t>
    <phoneticPr fontId="8" type="noConversion"/>
  </si>
  <si>
    <r>
      <t>6</t>
    </r>
    <r>
      <rPr>
        <sz val="22"/>
        <rFont val="Calibri"/>
        <family val="2"/>
      </rPr>
      <t>.3</t>
    </r>
    <r>
      <rPr>
        <sz val="22"/>
        <rFont val="Calibri"/>
      </rPr>
      <t>x</t>
    </r>
    <r>
      <rPr>
        <sz val="22"/>
        <rFont val="Calibri"/>
        <family val="2"/>
      </rPr>
      <t>25</t>
    </r>
    <phoneticPr fontId="8" type="noConversion"/>
  </si>
  <si>
    <r>
      <t>2</t>
    </r>
    <r>
      <rPr>
        <sz val="22"/>
        <rFont val="Calibri"/>
        <family val="2"/>
      </rPr>
      <t>.5</t>
    </r>
    <r>
      <rPr>
        <sz val="22"/>
        <rFont val="Calibri"/>
      </rPr>
      <t>x</t>
    </r>
    <r>
      <rPr>
        <sz val="22"/>
        <rFont val="Calibri"/>
        <family val="2"/>
      </rPr>
      <t>6</t>
    </r>
    <phoneticPr fontId="8" type="noConversion"/>
  </si>
  <si>
    <r>
      <t>4x</t>
    </r>
    <r>
      <rPr>
        <sz val="22"/>
        <rFont val="Calibri"/>
        <family val="2"/>
      </rPr>
      <t>35</t>
    </r>
    <phoneticPr fontId="8" type="noConversion"/>
  </si>
  <si>
    <r>
      <t>4</t>
    </r>
    <r>
      <rPr>
        <sz val="22"/>
        <rFont val="Calibri"/>
        <family val="2"/>
      </rPr>
      <t>.8</t>
    </r>
    <r>
      <rPr>
        <sz val="22"/>
        <rFont val="Calibri"/>
      </rPr>
      <t>x</t>
    </r>
    <r>
      <rPr>
        <sz val="22"/>
        <rFont val="Calibri"/>
        <family val="2"/>
      </rPr>
      <t>70</t>
    </r>
    <phoneticPr fontId="8" type="noConversion"/>
  </si>
  <si>
    <r>
      <t>2</t>
    </r>
    <r>
      <rPr>
        <sz val="22"/>
        <rFont val="Calibri"/>
        <family val="2"/>
      </rPr>
      <t>.2</t>
    </r>
    <r>
      <rPr>
        <sz val="22"/>
        <rFont val="Calibri"/>
      </rPr>
      <t>x1</t>
    </r>
    <r>
      <rPr>
        <sz val="22"/>
        <rFont val="Calibri"/>
        <family val="2"/>
      </rPr>
      <t>3</t>
    </r>
    <phoneticPr fontId="8" type="noConversion"/>
  </si>
  <si>
    <r>
      <t>3.</t>
    </r>
    <r>
      <rPr>
        <sz val="22"/>
        <rFont val="Calibri"/>
        <family val="2"/>
      </rPr>
      <t>5</t>
    </r>
    <r>
      <rPr>
        <sz val="22"/>
        <rFont val="Calibri"/>
      </rPr>
      <t>x</t>
    </r>
    <r>
      <rPr>
        <sz val="22"/>
        <rFont val="Calibri"/>
        <family val="2"/>
      </rPr>
      <t>45</t>
    </r>
    <phoneticPr fontId="8" type="noConversion"/>
  </si>
  <si>
    <r>
      <t>4.</t>
    </r>
    <r>
      <rPr>
        <sz val="22"/>
        <rFont val="Calibri"/>
        <family val="2"/>
      </rPr>
      <t>8</t>
    </r>
    <r>
      <rPr>
        <sz val="22"/>
        <rFont val="Calibri"/>
      </rPr>
      <t>x</t>
    </r>
    <r>
      <rPr>
        <sz val="22"/>
        <rFont val="Calibri"/>
        <family val="2"/>
      </rPr>
      <t>38</t>
    </r>
    <phoneticPr fontId="8" type="noConversion"/>
  </si>
  <si>
    <r>
      <t>2</t>
    </r>
    <r>
      <rPr>
        <sz val="22"/>
        <rFont val="Calibri"/>
        <family val="2"/>
      </rPr>
      <t>.2</t>
    </r>
    <r>
      <rPr>
        <sz val="22"/>
        <rFont val="Calibri"/>
      </rPr>
      <t>x</t>
    </r>
    <r>
      <rPr>
        <sz val="22"/>
        <rFont val="Calibri"/>
        <family val="2"/>
      </rPr>
      <t>6.5</t>
    </r>
    <phoneticPr fontId="8" type="noConversion"/>
  </si>
  <si>
    <t>相關費用</t>
    <phoneticPr fontId="8" type="noConversion"/>
  </si>
  <si>
    <t>-</t>
    <phoneticPr fontId="8" type="noConversion"/>
  </si>
  <si>
    <r>
      <t xml:space="preserve">三角牙螺絲盤頭十字孔(DIN 7500-CE-H) </t>
    </r>
    <r>
      <rPr>
        <sz val="14"/>
        <color rgb="FFFF0000"/>
        <rFont val="標楷體"/>
        <family val="4"/>
        <charset val="136"/>
      </rPr>
      <t>圖號:SP-D7500CH</t>
    </r>
    <phoneticPr fontId="13" type="noConversion"/>
  </si>
  <si>
    <r>
      <t xml:space="preserve">三角牙螺絲盤頭米字孔(DIN 7500-CE-Z) </t>
    </r>
    <r>
      <rPr>
        <sz val="14"/>
        <color rgb="FFFF0000"/>
        <rFont val="標楷體"/>
        <family val="4"/>
        <charset val="136"/>
      </rPr>
      <t>圖號:SP-D7500CZ</t>
    </r>
    <phoneticPr fontId="13" type="noConversion"/>
  </si>
  <si>
    <t>尺寸</t>
    <phoneticPr fontId="13" type="noConversion"/>
  </si>
  <si>
    <t>線徑</t>
    <phoneticPr fontId="13" type="noConversion"/>
  </si>
  <si>
    <t>元/M</t>
    <phoneticPr fontId="13" type="noConversion"/>
  </si>
  <si>
    <t>單重/M</t>
    <phoneticPr fontId="13" type="noConversion"/>
  </si>
  <si>
    <t>生產狀況</t>
    <phoneticPr fontId="8" type="noConversion"/>
  </si>
  <si>
    <t>模具費用</t>
    <phoneticPr fontId="8" type="noConversion"/>
  </si>
  <si>
    <t>困難度</t>
    <phoneticPr fontId="8" type="noConversion"/>
  </si>
  <si>
    <t>2x6</t>
  </si>
  <si>
    <t>已生產過</t>
    <phoneticPr fontId="8" type="noConversion"/>
  </si>
  <si>
    <t>↑</t>
    <phoneticPr fontId="8" type="noConversion"/>
  </si>
  <si>
    <t>2x8</t>
    <phoneticPr fontId="8" type="noConversion"/>
  </si>
  <si>
    <t>未生產</t>
    <phoneticPr fontId="8" type="noConversion"/>
  </si>
  <si>
    <t>無相關費用</t>
    <phoneticPr fontId="8" type="noConversion"/>
  </si>
  <si>
    <t>新增</t>
    <phoneticPr fontId="8" type="noConversion"/>
  </si>
  <si>
    <t>2.5x4</t>
    <phoneticPr fontId="8" type="noConversion"/>
  </si>
  <si>
    <t>高</t>
    <phoneticPr fontId="8" type="noConversion"/>
  </si>
  <si>
    <t>2.5x5</t>
  </si>
  <si>
    <t>$↑</t>
    <phoneticPr fontId="8" type="noConversion"/>
  </si>
  <si>
    <t>2.5x8</t>
  </si>
  <si>
    <t>2.5x10</t>
    <phoneticPr fontId="13" type="noConversion"/>
  </si>
  <si>
    <t>2.5x12</t>
    <phoneticPr fontId="8" type="noConversion"/>
  </si>
  <si>
    <t>3x4</t>
  </si>
  <si>
    <t>交期長</t>
    <phoneticPr fontId="8" type="noConversion"/>
  </si>
  <si>
    <t>3x5</t>
  </si>
  <si>
    <t>3x10</t>
  </si>
  <si>
    <t>3x16</t>
  </si>
  <si>
    <t>3x20</t>
  </si>
  <si>
    <t>3x25</t>
    <phoneticPr fontId="8" type="noConversion"/>
  </si>
  <si>
    <t>3x30</t>
  </si>
  <si>
    <t>3.5x6</t>
  </si>
  <si>
    <t>3.5x7</t>
  </si>
  <si>
    <t>3.5x8</t>
  </si>
  <si>
    <t>3.5x10</t>
    <phoneticPr fontId="13" type="noConversion"/>
  </si>
  <si>
    <t>3.5x12</t>
  </si>
  <si>
    <t>3.5x16</t>
  </si>
  <si>
    <t>4x6</t>
  </si>
  <si>
    <t>4x8</t>
  </si>
  <si>
    <t>4x14</t>
  </si>
  <si>
    <t>4x20</t>
  </si>
  <si>
    <t>4x25</t>
  </si>
  <si>
    <t>4x30</t>
  </si>
  <si>
    <t>4x35</t>
  </si>
  <si>
    <t>5x6</t>
  </si>
  <si>
    <t>↓</t>
    <phoneticPr fontId="8" type="noConversion"/>
  </si>
  <si>
    <t>5x8</t>
  </si>
  <si>
    <t>5x16</t>
  </si>
  <si>
    <t>5x18</t>
    <phoneticPr fontId="8" type="noConversion"/>
  </si>
  <si>
    <t>5x20</t>
  </si>
  <si>
    <t>5x25</t>
  </si>
  <si>
    <t>5x28</t>
  </si>
  <si>
    <t>5x30</t>
  </si>
  <si>
    <t>5x40</t>
  </si>
  <si>
    <t>5x45</t>
    <phoneticPr fontId="8" type="noConversion"/>
  </si>
  <si>
    <t>調整</t>
    <phoneticPr fontId="8" type="noConversion"/>
  </si>
  <si>
    <t>6x20</t>
  </si>
  <si>
    <t>6x35</t>
  </si>
  <si>
    <t>6x38</t>
  </si>
  <si>
    <t>6x40</t>
  </si>
  <si>
    <t>6x45</t>
  </si>
  <si>
    <r>
      <t xml:space="preserve">三角牙六角華司頭(凹頭平切) </t>
    </r>
    <r>
      <rPr>
        <sz val="12"/>
        <color indexed="10"/>
        <rFont val="標楷體"/>
        <family val="4"/>
        <charset val="136"/>
      </rPr>
      <t>圖號:SP-D7500D</t>
    </r>
    <phoneticPr fontId="13" type="noConversion"/>
  </si>
  <si>
    <t>公制尺寸</t>
    <phoneticPr fontId="13" type="noConversion"/>
  </si>
  <si>
    <t>加工價</t>
    <phoneticPr fontId="13" type="noConversion"/>
  </si>
  <si>
    <t>單重</t>
    <phoneticPr fontId="13" type="noConversion"/>
  </si>
  <si>
    <t>備註</t>
    <phoneticPr fontId="13" type="noConversion"/>
  </si>
  <si>
    <t>5x35</t>
  </si>
  <si>
    <t>6x8</t>
    <phoneticPr fontId="8" type="noConversion"/>
  </si>
  <si>
    <t>相關費用10000</t>
    <phoneticPr fontId="8" type="noConversion"/>
  </si>
  <si>
    <t>6x50</t>
    <phoneticPr fontId="8" type="noConversion"/>
  </si>
  <si>
    <t>8x12</t>
    <phoneticPr fontId="13" type="noConversion"/>
  </si>
  <si>
    <t>相關費用25000</t>
    <phoneticPr fontId="8" type="noConversion"/>
  </si>
  <si>
    <t>8x35</t>
  </si>
  <si>
    <t>8x40</t>
  </si>
  <si>
    <t>8x60</t>
    <phoneticPr fontId="13" type="noConversion"/>
  </si>
  <si>
    <r>
      <t>4x</t>
    </r>
    <r>
      <rPr>
        <sz val="22"/>
        <rFont val="Calibri"/>
        <family val="2"/>
      </rPr>
      <t>12</t>
    </r>
    <phoneticPr fontId="8" type="noConversion"/>
  </si>
  <si>
    <r>
      <t xml:space="preserve">三角牙螺絲盤頭梅花孔(DIN 7500-CE-T)  </t>
    </r>
    <r>
      <rPr>
        <sz val="14"/>
        <color rgb="FFFF0000"/>
        <rFont val="標楷體"/>
        <family val="4"/>
        <charset val="136"/>
      </rPr>
      <t>圖號:SP-D7500CT</t>
    </r>
    <phoneticPr fontId="13" type="noConversion"/>
  </si>
  <si>
    <t>備註</t>
    <phoneticPr fontId="8" type="noConversion"/>
  </si>
  <si>
    <t>2.5x6</t>
    <phoneticPr fontId="13" type="noConversion"/>
  </si>
  <si>
    <t>3x4</t>
    <phoneticPr fontId="8" type="noConversion"/>
  </si>
  <si>
    <t>↓$</t>
    <phoneticPr fontId="8" type="noConversion"/>
  </si>
  <si>
    <t>3x5</t>
    <phoneticPr fontId="8" type="noConversion"/>
  </si>
  <si>
    <t>3x8</t>
    <phoneticPr fontId="13" type="noConversion"/>
  </si>
  <si>
    <t>3x10</t>
    <phoneticPr fontId="13" type="noConversion"/>
  </si>
  <si>
    <t>3x12</t>
    <phoneticPr fontId="13" type="noConversion"/>
  </si>
  <si>
    <t>3x16</t>
    <phoneticPr fontId="13" type="noConversion"/>
  </si>
  <si>
    <t>3x20</t>
    <phoneticPr fontId="13" type="noConversion"/>
  </si>
  <si>
    <t>3x25</t>
    <phoneticPr fontId="13" type="noConversion"/>
  </si>
  <si>
    <t>3x30</t>
    <phoneticPr fontId="8" type="noConversion"/>
  </si>
  <si>
    <t>3.5x8</t>
    <phoneticPr fontId="13" type="noConversion"/>
  </si>
  <si>
    <t>3.5x10</t>
  </si>
  <si>
    <t>4x6</t>
    <phoneticPr fontId="13" type="noConversion"/>
  </si>
  <si>
    <t>4x8</t>
    <phoneticPr fontId="13" type="noConversion"/>
  </si>
  <si>
    <t>4x10</t>
    <phoneticPr fontId="13" type="noConversion"/>
  </si>
  <si>
    <t>4x12</t>
    <phoneticPr fontId="13" type="noConversion"/>
  </si>
  <si>
    <t>4x14</t>
    <phoneticPr fontId="13" type="noConversion"/>
  </si>
  <si>
    <t>4x16</t>
    <phoneticPr fontId="13" type="noConversion"/>
  </si>
  <si>
    <t>4x18</t>
    <phoneticPr fontId="13" type="noConversion"/>
  </si>
  <si>
    <t>4x20</t>
    <phoneticPr fontId="13" type="noConversion"/>
  </si>
  <si>
    <t>4x25</t>
    <phoneticPr fontId="13" type="noConversion"/>
  </si>
  <si>
    <t>4x30</t>
    <phoneticPr fontId="13" type="noConversion"/>
  </si>
  <si>
    <t>4x35</t>
    <phoneticPr fontId="13" type="noConversion"/>
  </si>
  <si>
    <t>4x45</t>
    <phoneticPr fontId="13" type="noConversion"/>
  </si>
  <si>
    <t>4x50</t>
    <phoneticPr fontId="13" type="noConversion"/>
  </si>
  <si>
    <t>5x6</t>
    <phoneticPr fontId="13" type="noConversion"/>
  </si>
  <si>
    <t>5x8</t>
    <phoneticPr fontId="8" type="noConversion"/>
  </si>
  <si>
    <t>5x10</t>
    <phoneticPr fontId="13" type="noConversion"/>
  </si>
  <si>
    <t>5x12</t>
    <phoneticPr fontId="13" type="noConversion"/>
  </si>
  <si>
    <t>5x14</t>
    <phoneticPr fontId="13" type="noConversion"/>
  </si>
  <si>
    <t>5x16</t>
    <phoneticPr fontId="13" type="noConversion"/>
  </si>
  <si>
    <t>5x17</t>
    <phoneticPr fontId="13" type="noConversion"/>
  </si>
  <si>
    <t>5x18</t>
    <phoneticPr fontId="13" type="noConversion"/>
  </si>
  <si>
    <t>5x20</t>
    <phoneticPr fontId="13" type="noConversion"/>
  </si>
  <si>
    <t>5x30</t>
    <phoneticPr fontId="13" type="noConversion"/>
  </si>
  <si>
    <t>5x40</t>
    <phoneticPr fontId="8" type="noConversion"/>
  </si>
  <si>
    <t>6x14</t>
    <phoneticPr fontId="8" type="noConversion"/>
  </si>
  <si>
    <t>6x22</t>
    <phoneticPr fontId="8" type="noConversion"/>
  </si>
  <si>
    <t>6x40</t>
    <phoneticPr fontId="13" type="noConversion"/>
  </si>
  <si>
    <t>6x45</t>
    <phoneticPr fontId="13" type="noConversion"/>
  </si>
  <si>
    <t>6x50</t>
    <phoneticPr fontId="13" type="noConversion"/>
  </si>
  <si>
    <t>6x60</t>
    <phoneticPr fontId="8" type="noConversion"/>
  </si>
  <si>
    <t>8x12</t>
  </si>
  <si>
    <t>8x35</t>
    <phoneticPr fontId="8" type="noConversion"/>
  </si>
  <si>
    <t>8x40</t>
    <phoneticPr fontId="13" type="noConversion"/>
  </si>
  <si>
    <t>8x45</t>
    <phoneticPr fontId="8" type="noConversion"/>
  </si>
  <si>
    <t>8x50</t>
    <phoneticPr fontId="8" type="noConversion"/>
  </si>
  <si>
    <t>8x60</t>
    <phoneticPr fontId="8" type="noConversion"/>
  </si>
  <si>
    <r>
      <t xml:space="preserve">鑽尾螺絲平頭梅花孔BSD </t>
    </r>
    <r>
      <rPr>
        <sz val="12"/>
        <color rgb="FFFF0000"/>
        <rFont val="標楷體"/>
        <family val="4"/>
        <charset val="136"/>
      </rPr>
      <t xml:space="preserve"> 圖號:C019TK002 變異碼:0156</t>
    </r>
    <phoneticPr fontId="13" type="noConversion"/>
  </si>
  <si>
    <t xml:space="preserve">線徑 </t>
    <phoneticPr fontId="13" type="noConversion"/>
  </si>
  <si>
    <t>2.9x9.5</t>
  </si>
  <si>
    <t>2.9x16</t>
  </si>
  <si>
    <t>2.9x19</t>
  </si>
  <si>
    <t>3.5x9.5</t>
  </si>
  <si>
    <t>難度高,交期久</t>
    <phoneticPr fontId="8" type="noConversion"/>
  </si>
  <si>
    <t>3.5x11</t>
  </si>
  <si>
    <t>3.5x22</t>
  </si>
  <si>
    <t>3.5x32</t>
  </si>
  <si>
    <t>3.5x35</t>
  </si>
  <si>
    <t>3.5x38</t>
  </si>
  <si>
    <t>3.5x45</t>
  </si>
  <si>
    <t>3.9x13</t>
  </si>
  <si>
    <t>3.9x19</t>
  </si>
  <si>
    <t>3.9x22</t>
  </si>
  <si>
    <t>3.9x38</t>
  </si>
  <si>
    <t>3.9x40</t>
  </si>
  <si>
    <t>3.9x45</t>
  </si>
  <si>
    <t>3.9x50</t>
  </si>
  <si>
    <t>4.2x22</t>
  </si>
  <si>
    <t>4.2x25</t>
  </si>
  <si>
    <t>4.2x32</t>
  </si>
  <si>
    <t>4.2x38</t>
  </si>
  <si>
    <t>4.2x40</t>
  </si>
  <si>
    <t>4.2x45</t>
  </si>
  <si>
    <t>4.2x50</t>
  </si>
  <si>
    <t>4.8x22</t>
  </si>
  <si>
    <t>4.8x55</t>
  </si>
  <si>
    <t>4.8x63</t>
  </si>
  <si>
    <t>4.8x65</t>
  </si>
  <si>
    <t>4.8x70</t>
  </si>
  <si>
    <t>4.8x75</t>
  </si>
  <si>
    <t>4.8x80</t>
  </si>
  <si>
    <t>4.8x90</t>
  </si>
  <si>
    <t>4.8x100</t>
  </si>
  <si>
    <t>5.5x32</t>
  </si>
  <si>
    <t>5.5x38</t>
  </si>
  <si>
    <t>5.5x55</t>
  </si>
  <si>
    <t>5.5x60</t>
  </si>
  <si>
    <t>5.5x65</t>
  </si>
  <si>
    <t>5.5x75</t>
  </si>
  <si>
    <t>6.3x19</t>
    <phoneticPr fontId="8" type="noConversion"/>
  </si>
  <si>
    <t>6.3x32</t>
  </si>
  <si>
    <t>6.3x38</t>
  </si>
  <si>
    <t>6.3x45</t>
  </si>
  <si>
    <t>6.3x75</t>
  </si>
  <si>
    <t>6.3x80</t>
  </si>
  <si>
    <r>
      <t xml:space="preserve">鑽尾螺絲盤頭梅花孔BSD </t>
    </r>
    <r>
      <rPr>
        <sz val="12"/>
        <color rgb="FFFF0000"/>
        <rFont val="標楷體"/>
        <family val="4"/>
        <charset val="136"/>
      </rPr>
      <t>圖號:C019TK001 變異碼:0155</t>
    </r>
    <phoneticPr fontId="13" type="noConversion"/>
  </si>
  <si>
    <r>
      <t>線徑</t>
    </r>
    <r>
      <rPr>
        <sz val="12"/>
        <rFont val="Calibri"/>
        <family val="2"/>
      </rPr>
      <t/>
    </r>
    <phoneticPr fontId="13" type="noConversion"/>
  </si>
  <si>
    <t>3.9x9.5</t>
  </si>
  <si>
    <t>T20</t>
    <phoneticPr fontId="8" type="noConversion"/>
  </si>
  <si>
    <t>4.8x60</t>
    <phoneticPr fontId="8" type="noConversion"/>
  </si>
  <si>
    <t>4.8x70</t>
    <phoneticPr fontId="13" type="noConversion"/>
  </si>
  <si>
    <t>最少100M</t>
    <phoneticPr fontId="8" type="noConversion"/>
  </si>
  <si>
    <t>4.8x80</t>
    <phoneticPr fontId="13" type="noConversion"/>
  </si>
  <si>
    <t>5.5x73</t>
  </si>
  <si>
    <t>5.5x80</t>
  </si>
  <si>
    <t>6.3x16</t>
  </si>
  <si>
    <t>6.3x19</t>
  </si>
  <si>
    <t>6.3x22</t>
  </si>
  <si>
    <t>6.3x90</t>
  </si>
  <si>
    <t>6.3x100</t>
  </si>
  <si>
    <r>
      <t>N</t>
    </r>
    <r>
      <rPr>
        <sz val="22"/>
        <rFont val="Calibri"/>
        <family val="2"/>
      </rPr>
      <t>Q- wire size too small</t>
    </r>
    <phoneticPr fontId="8" type="noConversion"/>
  </si>
  <si>
    <t>NQ-size too small</t>
    <phoneticPr fontId="8" type="noConversion"/>
  </si>
  <si>
    <r>
      <t xml:space="preserve">鑽尾螺絲六角華司頭(凹頭凹切)BSD   </t>
    </r>
    <r>
      <rPr>
        <sz val="12"/>
        <color rgb="FFFF0000"/>
        <rFont val="標楷體"/>
        <family val="4"/>
        <charset val="136"/>
      </rPr>
      <t>圖號:SP-IS15480  變異碼:0154</t>
    </r>
    <phoneticPr fontId="13" type="noConversion"/>
  </si>
  <si>
    <r>
      <t xml:space="preserve">線徑
</t>
    </r>
    <r>
      <rPr>
        <sz val="12"/>
        <rFont val="Calibri"/>
        <family val="2"/>
      </rPr>
      <t/>
    </r>
    <phoneticPr fontId="13" type="noConversion"/>
  </si>
  <si>
    <t>加工費</t>
    <phoneticPr fontId="13" type="noConversion"/>
  </si>
  <si>
    <t>4.8x35</t>
  </si>
  <si>
    <t>5.5x63</t>
  </si>
  <si>
    <t>5.5x90</t>
  </si>
  <si>
    <t>5.5x100</t>
  </si>
  <si>
    <t>6.3x63</t>
  </si>
  <si>
    <t>更換廠商</t>
    <phoneticPr fontId="8" type="noConversion"/>
  </si>
  <si>
    <t>6.3x110</t>
  </si>
  <si>
    <t>6.3x120</t>
  </si>
  <si>
    <t>6.3x130</t>
    <phoneticPr fontId="8" type="noConversion"/>
  </si>
  <si>
    <t>6.3x140</t>
    <phoneticPr fontId="8" type="noConversion"/>
  </si>
  <si>
    <t>6.3x150</t>
    <phoneticPr fontId="8" type="noConversion"/>
  </si>
  <si>
    <t>6.3x160</t>
    <phoneticPr fontId="8" type="noConversion"/>
  </si>
  <si>
    <r>
      <t>n</t>
    </r>
    <r>
      <rPr>
        <sz val="22"/>
        <rFont val="Calibri"/>
        <family val="2"/>
      </rPr>
      <t>o SP drawing</t>
    </r>
    <phoneticPr fontId="8" type="noConversion"/>
  </si>
  <si>
    <r>
      <t>N</t>
    </r>
    <r>
      <rPr>
        <sz val="22"/>
        <rFont val="Calibri"/>
        <family val="2"/>
      </rPr>
      <t>Q-no price</t>
    </r>
    <phoneticPr fontId="8" type="noConversion"/>
  </si>
  <si>
    <t>業務主管：</t>
    <phoneticPr fontId="8" type="noConversion"/>
  </si>
  <si>
    <t>不報: 12 24~26 59~64 67 73 79 95 96 97</t>
    <phoneticPr fontId="8" type="noConversion"/>
  </si>
  <si>
    <t>盒型</t>
    <phoneticPr fontId="8" type="noConversion"/>
  </si>
  <si>
    <t>+0.5</t>
    <phoneticPr fontId="8" type="noConversion"/>
  </si>
  <si>
    <t>調整價格</t>
    <phoneticPr fontId="8" type="noConversion"/>
  </si>
  <si>
    <t>+0.6</t>
    <phoneticPr fontId="8" type="noConversion"/>
  </si>
  <si>
    <t>135x90x90</t>
  </si>
  <si>
    <t>+0.8</t>
    <phoneticPr fontId="8" type="noConversion"/>
  </si>
  <si>
    <t>180x90x90</t>
  </si>
  <si>
    <t>+1.3</t>
    <phoneticPr fontId="8" type="noConversion"/>
  </si>
  <si>
    <t>+1.6</t>
    <phoneticPr fontId="8" type="noConversion"/>
  </si>
  <si>
    <t>230x130x90</t>
  </si>
  <si>
    <t>+2</t>
    <phoneticPr fontId="8" type="noConversion"/>
  </si>
  <si>
    <t>螺絲長度200mm(含)以上每盒+10元</t>
    <phoneticPr fontId="8" type="noConversion"/>
  </si>
  <si>
    <t>盒子尺寸</t>
    <phoneticPr fontId="8" type="noConversion"/>
  </si>
  <si>
    <t>C019每板盒數</t>
  </si>
  <si>
    <t>總價</t>
  </si>
  <si>
    <t>盒內另加塑膠袋</t>
    <phoneticPr fontId="8" type="noConversion"/>
  </si>
  <si>
    <t>S0</t>
    <phoneticPr fontId="8" type="noConversion"/>
  </si>
  <si>
    <t>55x43x46</t>
  </si>
  <si>
    <t>+0.3</t>
    <phoneticPr fontId="8" type="noConversion"/>
  </si>
  <si>
    <t>S1</t>
    <phoneticPr fontId="8" type="noConversion"/>
  </si>
  <si>
    <t>85x55x46</t>
  </si>
  <si>
    <t>+0.4</t>
    <phoneticPr fontId="8" type="noConversion"/>
  </si>
  <si>
    <t>S2</t>
    <phoneticPr fontId="8" type="noConversion"/>
  </si>
  <si>
    <t>90x68x55</t>
  </si>
  <si>
    <t>S3</t>
    <phoneticPr fontId="8" type="noConversion"/>
  </si>
  <si>
    <t>95x90x60</t>
  </si>
  <si>
    <t>S4</t>
    <phoneticPr fontId="8" type="noConversion"/>
  </si>
  <si>
    <t>135x90x60</t>
  </si>
  <si>
    <t>S5</t>
    <phoneticPr fontId="8" type="noConversion"/>
  </si>
  <si>
    <t>S6</t>
    <phoneticPr fontId="8" type="noConversion"/>
  </si>
  <si>
    <t>S7</t>
    <phoneticPr fontId="8" type="noConversion"/>
  </si>
  <si>
    <t>190x130x90</t>
  </si>
  <si>
    <t>調整形式</t>
    <phoneticPr fontId="8" type="noConversion"/>
  </si>
  <si>
    <t>S8</t>
    <phoneticPr fontId="8" type="noConversion"/>
  </si>
  <si>
    <r>
      <t>S</t>
    </r>
    <r>
      <rPr>
        <sz val="22"/>
        <rFont val="Calibri"/>
        <family val="2"/>
      </rPr>
      <t>2</t>
    </r>
    <phoneticPr fontId="8" type="noConversion"/>
  </si>
  <si>
    <r>
      <t>S</t>
    </r>
    <r>
      <rPr>
        <sz val="22"/>
        <rFont val="Calibri"/>
        <family val="2"/>
      </rPr>
      <t>4</t>
    </r>
    <phoneticPr fontId="8" type="noConversion"/>
  </si>
  <si>
    <r>
      <t>S</t>
    </r>
    <r>
      <rPr>
        <sz val="22"/>
        <rFont val="Calibri"/>
        <family val="2"/>
      </rPr>
      <t>8</t>
    </r>
    <phoneticPr fontId="8" type="noConversion"/>
  </si>
  <si>
    <r>
      <t>S</t>
    </r>
    <r>
      <rPr>
        <sz val="22"/>
        <rFont val="Calibri"/>
        <family val="2"/>
      </rPr>
      <t>5</t>
    </r>
    <phoneticPr fontId="8" type="noConversion"/>
  </si>
  <si>
    <r>
      <t>NQ</t>
    </r>
    <r>
      <rPr>
        <sz val="22"/>
        <rFont val="Calibri"/>
        <family val="2"/>
      </rPr>
      <t>- wire size too large</t>
    </r>
    <phoneticPr fontId="8" type="noConversion"/>
  </si>
  <si>
    <t>5.5x70</t>
    <phoneticPr fontId="8" type="noConversion"/>
  </si>
  <si>
    <r>
      <t>3</t>
    </r>
    <r>
      <rPr>
        <sz val="22"/>
        <rFont val="Calibri"/>
        <family val="2"/>
      </rPr>
      <t>.9x9.5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</si>
</sst>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0.00_ "/>
    <numFmt numFmtId="178" formatCode="0_);[Red]\(0\)"/>
    <numFmt numFmtId="179" formatCode="0.00_);[Red]\(0.00\)"/>
    <numFmt numFmtId="180" formatCode="m&quot;月&quot;d&quot;日&quot;"/>
  </numFmts>
  <fonts count="31" x14ac:knownFonts="1">
    <font>
      <sz val="11"/>
      <color theme="1"/>
      <name val="新細明體"/>
      <family val="2"/>
      <scheme val="minor"/>
    </font>
    <font>
      <b/>
      <sz val="32"/>
      <name val="新細明體"/>
      <family val="1"/>
      <charset val="136"/>
    </font>
    <font>
      <b/>
      <sz val="24"/>
      <name val="新細明體"/>
      <family val="1"/>
      <charset val="136"/>
    </font>
    <font>
      <sz val="16"/>
      <name val="新細明體"/>
      <family val="1"/>
      <charset val="136"/>
    </font>
    <font>
      <sz val="22"/>
      <name val="Calibri"/>
    </font>
    <font>
      <sz val="16"/>
      <name val="Calibri"/>
    </font>
    <font>
      <sz val="22"/>
      <color rgb="FFFF0000"/>
      <name val="Calibri"/>
    </font>
    <font>
      <b/>
      <sz val="36"/>
      <name val="新細明體"/>
      <family val="1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  <font>
      <sz val="22"/>
      <name val="Calibri"/>
      <family val="2"/>
    </font>
    <font>
      <sz val="14"/>
      <name val="標楷體"/>
      <family val="4"/>
      <charset val="136"/>
    </font>
    <font>
      <sz val="14"/>
      <color rgb="FFFF0000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indexed="8"/>
      <name val="標楷體"/>
      <family val="4"/>
      <charset val="136"/>
    </font>
    <font>
      <sz val="12"/>
      <name val="標楷體"/>
      <family val="4"/>
      <charset val="136"/>
    </font>
    <font>
      <sz val="12"/>
      <color indexed="10"/>
      <name val="標楷體"/>
      <family val="4"/>
      <charset val="136"/>
    </font>
    <font>
      <b/>
      <sz val="12"/>
      <name val="標楷體"/>
      <family val="4"/>
      <charset val="136"/>
    </font>
    <font>
      <sz val="11"/>
      <color theme="1"/>
      <name val="標楷體"/>
      <family val="4"/>
      <charset val="136"/>
    </font>
    <font>
      <sz val="11"/>
      <color rgb="FFFF0000"/>
      <name val="新細明體"/>
      <family val="1"/>
      <charset val="136"/>
    </font>
    <font>
      <sz val="12"/>
      <color theme="1"/>
      <name val="標楷體"/>
      <family val="4"/>
      <charset val="136"/>
    </font>
    <font>
      <b/>
      <sz val="14"/>
      <color rgb="FFFF0000"/>
      <name val="標楷體"/>
      <family val="4"/>
      <charset val="136"/>
    </font>
    <font>
      <sz val="18"/>
      <color theme="1"/>
      <name val="新細明體"/>
      <family val="2"/>
      <scheme val="minor"/>
    </font>
    <font>
      <sz val="12"/>
      <color rgb="FFFF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rgb="FFFF0000"/>
      <name val="新細明體"/>
      <family val="1"/>
      <charset val="136"/>
    </font>
    <font>
      <sz val="12"/>
      <name val="Calibri"/>
      <family val="2"/>
    </font>
    <font>
      <sz val="22"/>
      <color theme="1"/>
      <name val="新細明體"/>
      <family val="2"/>
      <scheme val="minor"/>
    </font>
    <font>
      <sz val="11"/>
      <name val="標楷體"/>
      <family val="4"/>
      <charset val="136"/>
    </font>
    <font>
      <sz val="11"/>
      <color rgb="FFFF0000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DE9D9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/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3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2" fontId="4" fillId="4" borderId="2" xfId="0" applyNumberFormat="1" applyFont="1" applyFill="1" applyBorder="1" applyAlignment="1">
      <alignment horizontal="center" vertical="center"/>
    </xf>
    <xf numFmtId="10" fontId="4" fillId="4" borderId="2" xfId="0" applyNumberFormat="1" applyFont="1" applyFill="1" applyBorder="1" applyAlignment="1">
      <alignment horizontal="center" vertical="center"/>
    </xf>
    <xf numFmtId="9" fontId="4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left" vertical="center"/>
    </xf>
    <xf numFmtId="1" fontId="4" fillId="5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76" fontId="4" fillId="5" borderId="2" xfId="0" applyNumberFormat="1" applyFont="1" applyFill="1" applyBorder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10" fontId="4" fillId="5" borderId="2" xfId="0" applyNumberFormat="1" applyFont="1" applyFill="1" applyBorder="1" applyAlignment="1">
      <alignment horizontal="center" vertical="center"/>
    </xf>
    <xf numFmtId="9" fontId="4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5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/>
    </xf>
    <xf numFmtId="57" fontId="11" fillId="0" borderId="0" xfId="0" applyNumberFormat="1" applyFont="1" applyAlignment="1">
      <alignment horizontal="left"/>
    </xf>
    <xf numFmtId="177" fontId="11" fillId="0" borderId="0" xfId="0" applyNumberFormat="1" applyFont="1" applyAlignment="1">
      <alignment horizontal="center" vertical="center"/>
    </xf>
    <xf numFmtId="178" fontId="11" fillId="0" borderId="0" xfId="0" applyNumberFormat="1" applyFont="1" applyAlignment="1">
      <alignment horizontal="center"/>
    </xf>
    <xf numFmtId="179" fontId="11" fillId="0" borderId="0" xfId="0" applyNumberFormat="1" applyFont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1" fillId="0" borderId="3" xfId="0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178" fontId="11" fillId="0" borderId="3" xfId="0" applyNumberFormat="1" applyFont="1" applyBorder="1" applyAlignment="1">
      <alignment horizontal="center" vertical="center"/>
    </xf>
    <xf numFmtId="179" fontId="11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180" fontId="14" fillId="0" borderId="0" xfId="0" applyNumberFormat="1" applyFont="1" applyAlignment="1">
      <alignment horizontal="center"/>
    </xf>
    <xf numFmtId="180" fontId="14" fillId="0" borderId="0" xfId="0" applyNumberFormat="1" applyFont="1"/>
    <xf numFmtId="0" fontId="15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79" fontId="15" fillId="0" borderId="3" xfId="0" applyNumberFormat="1" applyFont="1" applyBorder="1" applyAlignment="1">
      <alignment horizontal="center" vertical="center" wrapText="1"/>
    </xf>
    <xf numFmtId="179" fontId="15" fillId="6" borderId="3" xfId="0" applyNumberFormat="1" applyFont="1" applyFill="1" applyBorder="1" applyAlignment="1">
      <alignment horizontal="center" vertical="center" wrapText="1"/>
    </xf>
    <xf numFmtId="179" fontId="11" fillId="0" borderId="3" xfId="0" applyNumberFormat="1" applyFont="1" applyBorder="1" applyAlignment="1">
      <alignment horizontal="center" vertical="center"/>
    </xf>
    <xf numFmtId="178" fontId="14" fillId="0" borderId="0" xfId="0" applyNumberFormat="1" applyFont="1"/>
    <xf numFmtId="179" fontId="14" fillId="0" borderId="0" xfId="0" applyNumberFormat="1" applyFont="1" applyAlignment="1">
      <alignment horizontal="center" wrapText="1"/>
    </xf>
    <xf numFmtId="57" fontId="16" fillId="0" borderId="0" xfId="0" applyNumberFormat="1" applyFont="1"/>
    <xf numFmtId="179" fontId="18" fillId="0" borderId="0" xfId="0" applyNumberFormat="1" applyFont="1" applyAlignment="1">
      <alignment horizontal="center" vertical="center"/>
    </xf>
    <xf numFmtId="0" fontId="18" fillId="0" borderId="0" xfId="0" applyFont="1"/>
    <xf numFmtId="179" fontId="18" fillId="0" borderId="0" xfId="0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79" fontId="16" fillId="0" borderId="3" xfId="0" applyNumberFormat="1" applyFont="1" applyBorder="1" applyAlignment="1">
      <alignment horizontal="center" vertical="center"/>
    </xf>
    <xf numFmtId="180" fontId="19" fillId="0" borderId="0" xfId="0" applyNumberFormat="1" applyFont="1" applyAlignment="1">
      <alignment horizontal="center" vertical="center"/>
    </xf>
    <xf numFmtId="180" fontId="19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79" fontId="21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79" fontId="19" fillId="0" borderId="0" xfId="0" applyNumberFormat="1" applyFont="1"/>
    <xf numFmtId="0" fontId="4" fillId="5" borderId="2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179" fontId="15" fillId="6" borderId="3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3" xfId="0" applyFont="1" applyBorder="1"/>
    <xf numFmtId="0" fontId="23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179" fontId="16" fillId="0" borderId="0" xfId="0" applyNumberFormat="1" applyFont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180" fontId="16" fillId="0" borderId="0" xfId="0" applyNumberFormat="1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/>
    </xf>
    <xf numFmtId="0" fontId="24" fillId="0" borderId="3" xfId="0" applyFont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wrapText="1"/>
    </xf>
    <xf numFmtId="0" fontId="26" fillId="0" borderId="0" xfId="0" applyFont="1" applyAlignment="1">
      <alignment horizontal="center" vertical="center"/>
    </xf>
    <xf numFmtId="0" fontId="21" fillId="0" borderId="3" xfId="0" applyFont="1" applyBorder="1" applyAlignment="1">
      <alignment horizontal="center"/>
    </xf>
    <xf numFmtId="178" fontId="25" fillId="0" borderId="3" xfId="0" applyNumberFormat="1" applyFont="1" applyBorder="1" applyAlignment="1">
      <alignment horizontal="center" wrapText="1"/>
    </xf>
    <xf numFmtId="179" fontId="25" fillId="0" borderId="3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180" fontId="19" fillId="0" borderId="0" xfId="0" applyNumberFormat="1" applyFont="1" applyAlignment="1">
      <alignment horizontal="center"/>
    </xf>
    <xf numFmtId="14" fontId="19" fillId="0" borderId="0" xfId="0" applyNumberFormat="1" applyFont="1"/>
    <xf numFmtId="14" fontId="19" fillId="0" borderId="0" xfId="0" applyNumberFormat="1" applyFont="1" applyAlignment="1">
      <alignment horizontal="center" vertical="center"/>
    </xf>
    <xf numFmtId="0" fontId="25" fillId="8" borderId="3" xfId="0" applyFont="1" applyFill="1" applyBorder="1" applyAlignment="1">
      <alignment horizontal="center" vertical="center"/>
    </xf>
    <xf numFmtId="0" fontId="19" fillId="0" borderId="3" xfId="0" applyFont="1" applyBorder="1"/>
    <xf numFmtId="0" fontId="4" fillId="9" borderId="0" xfId="0" applyFont="1" applyFill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1" fontId="4" fillId="9" borderId="2" xfId="0" applyNumberFormat="1" applyFont="1" applyFill="1" applyBorder="1" applyAlignment="1">
      <alignment horizontal="center" vertical="center"/>
    </xf>
    <xf numFmtId="176" fontId="4" fillId="9" borderId="2" xfId="0" applyNumberFormat="1" applyFont="1" applyFill="1" applyBorder="1" applyAlignment="1">
      <alignment horizontal="center" vertical="center"/>
    </xf>
    <xf numFmtId="2" fontId="4" fillId="9" borderId="2" xfId="0" applyNumberFormat="1" applyFont="1" applyFill="1" applyBorder="1" applyAlignment="1">
      <alignment horizontal="center" vertical="center"/>
    </xf>
    <xf numFmtId="10" fontId="4" fillId="9" borderId="2" xfId="0" applyNumberFormat="1" applyFont="1" applyFill="1" applyBorder="1" applyAlignment="1">
      <alignment horizontal="center" vertical="center"/>
    </xf>
    <xf numFmtId="9" fontId="4" fillId="9" borderId="2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179" fontId="16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/>
    </xf>
    <xf numFmtId="0" fontId="16" fillId="6" borderId="3" xfId="0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/>
    </xf>
    <xf numFmtId="179" fontId="16" fillId="6" borderId="3" xfId="0" applyNumberFormat="1" applyFont="1" applyFill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/>
    </xf>
    <xf numFmtId="179" fontId="16" fillId="8" borderId="3" xfId="0" applyNumberFormat="1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179" fontId="21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21" fillId="8" borderId="0" xfId="0" applyFont="1" applyFill="1" applyAlignment="1">
      <alignment horizontal="center" vertical="center"/>
    </xf>
    <xf numFmtId="179" fontId="19" fillId="0" borderId="0" xfId="0" applyNumberFormat="1" applyFont="1" applyAlignment="1">
      <alignment horizontal="center"/>
    </xf>
    <xf numFmtId="180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16" fillId="0" borderId="3" xfId="0" applyFont="1" applyBorder="1" applyAlignment="1">
      <alignment horizontal="center"/>
    </xf>
    <xf numFmtId="180" fontId="21" fillId="0" borderId="0" xfId="0" applyNumberFormat="1" applyFont="1"/>
    <xf numFmtId="14" fontId="21" fillId="0" borderId="0" xfId="0" applyNumberFormat="1" applyFont="1"/>
    <xf numFmtId="0" fontId="21" fillId="0" borderId="0" xfId="0" applyFont="1"/>
    <xf numFmtId="49" fontId="16" fillId="0" borderId="3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4" fillId="0" borderId="0" xfId="0" applyFont="1"/>
    <xf numFmtId="0" fontId="4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75</xdr:row>
      <xdr:rowOff>59266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881A0830-E1E6-4F8C-BEA7-9DD356324F63}"/>
            </a:ext>
          </a:extLst>
        </xdr:cNvPr>
        <xdr:cNvSpPr txBox="1"/>
      </xdr:nvSpPr>
      <xdr:spPr>
        <a:xfrm>
          <a:off x="6477000" y="157755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0</xdr:colOff>
      <xdr:row>75</xdr:row>
      <xdr:rowOff>59266</xdr:rowOff>
    </xdr:from>
    <xdr:ext cx="65" cy="172227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976598F-5EFC-4D2A-A07B-41AB8E704EE6}"/>
            </a:ext>
          </a:extLst>
        </xdr:cNvPr>
        <xdr:cNvSpPr txBox="1"/>
      </xdr:nvSpPr>
      <xdr:spPr>
        <a:xfrm>
          <a:off x="6477000" y="157755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0C94-4D23-4D6D-8BD9-3A13ADBB781D}">
  <dimension ref="A1:H98"/>
  <sheetViews>
    <sheetView workbookViewId="0">
      <selection activeCell="C98" sqref="C98"/>
    </sheetView>
  </sheetViews>
  <sheetFormatPr defaultRowHeight="15.75" x14ac:dyDescent="0.25"/>
  <cols>
    <col min="1" max="1" width="6" bestFit="1" customWidth="1"/>
    <col min="2" max="2" width="22.85546875" bestFit="1" customWidth="1"/>
    <col min="3" max="3" width="21.85546875" bestFit="1" customWidth="1"/>
    <col min="4" max="4" width="38.85546875" bestFit="1" customWidth="1"/>
    <col min="5" max="5" width="15.42578125" bestFit="1" customWidth="1"/>
    <col min="6" max="6" width="13.85546875" bestFit="1" customWidth="1"/>
    <col min="7" max="7" width="23" bestFit="1" customWidth="1"/>
  </cols>
  <sheetData>
    <row r="1" spans="1:8" x14ac:dyDescent="0.25">
      <c r="A1" s="17" t="s">
        <v>229</v>
      </c>
      <c r="B1" s="17" t="s">
        <v>230</v>
      </c>
      <c r="C1" s="17" t="s">
        <v>231</v>
      </c>
      <c r="D1" s="17" t="s">
        <v>232</v>
      </c>
      <c r="E1" s="17" t="s">
        <v>233</v>
      </c>
      <c r="F1" s="17" t="s">
        <v>234</v>
      </c>
      <c r="G1" s="17" t="s">
        <v>235</v>
      </c>
    </row>
    <row r="2" spans="1:8" x14ac:dyDescent="0.25">
      <c r="A2">
        <v>1</v>
      </c>
      <c r="B2" t="s">
        <v>236</v>
      </c>
      <c r="C2" t="s">
        <v>57</v>
      </c>
      <c r="D2" t="s">
        <v>237</v>
      </c>
      <c r="E2">
        <v>234000</v>
      </c>
      <c r="F2">
        <v>1000</v>
      </c>
      <c r="G2" t="s">
        <v>57</v>
      </c>
      <c r="H2">
        <v>1</v>
      </c>
    </row>
    <row r="3" spans="1:8" x14ac:dyDescent="0.25">
      <c r="A3">
        <v>2</v>
      </c>
      <c r="B3" t="s">
        <v>238</v>
      </c>
      <c r="C3" t="s">
        <v>62</v>
      </c>
      <c r="D3" t="s">
        <v>239</v>
      </c>
      <c r="E3">
        <v>304000</v>
      </c>
      <c r="F3">
        <v>1000</v>
      </c>
      <c r="G3" t="s">
        <v>62</v>
      </c>
      <c r="H3">
        <v>2</v>
      </c>
    </row>
    <row r="4" spans="1:8" x14ac:dyDescent="0.25">
      <c r="A4">
        <v>3</v>
      </c>
      <c r="B4" t="s">
        <v>240</v>
      </c>
      <c r="C4" t="s">
        <v>67</v>
      </c>
      <c r="D4" t="s">
        <v>241</v>
      </c>
      <c r="E4">
        <v>212000</v>
      </c>
      <c r="F4">
        <v>1000</v>
      </c>
      <c r="G4" t="s">
        <v>67</v>
      </c>
      <c r="H4">
        <v>3</v>
      </c>
    </row>
    <row r="5" spans="1:8" x14ac:dyDescent="0.25">
      <c r="A5">
        <v>4</v>
      </c>
      <c r="B5" t="s">
        <v>242</v>
      </c>
      <c r="C5" t="s">
        <v>68</v>
      </c>
      <c r="D5" t="s">
        <v>243</v>
      </c>
      <c r="E5">
        <v>150000</v>
      </c>
      <c r="F5">
        <v>1000</v>
      </c>
      <c r="G5" t="s">
        <v>68</v>
      </c>
      <c r="H5">
        <v>4</v>
      </c>
    </row>
    <row r="6" spans="1:8" x14ac:dyDescent="0.25">
      <c r="A6">
        <v>5</v>
      </c>
      <c r="B6" t="s">
        <v>71</v>
      </c>
      <c r="C6" t="s">
        <v>244</v>
      </c>
      <c r="D6" t="s">
        <v>245</v>
      </c>
      <c r="E6">
        <v>232000</v>
      </c>
      <c r="F6">
        <v>1000</v>
      </c>
      <c r="G6" t="s">
        <v>71</v>
      </c>
      <c r="H6">
        <v>5</v>
      </c>
    </row>
    <row r="7" spans="1:8" x14ac:dyDescent="0.25">
      <c r="A7">
        <v>6</v>
      </c>
      <c r="B7" t="s">
        <v>246</v>
      </c>
      <c r="C7" t="s">
        <v>73</v>
      </c>
      <c r="D7" t="s">
        <v>247</v>
      </c>
      <c r="E7">
        <v>200000</v>
      </c>
      <c r="F7">
        <v>1000</v>
      </c>
      <c r="G7" t="s">
        <v>73</v>
      </c>
      <c r="H7">
        <v>6</v>
      </c>
    </row>
    <row r="8" spans="1:8" x14ac:dyDescent="0.25">
      <c r="A8">
        <v>7</v>
      </c>
      <c r="B8" t="s">
        <v>79</v>
      </c>
      <c r="C8" t="s">
        <v>248</v>
      </c>
      <c r="D8" t="s">
        <v>249</v>
      </c>
      <c r="E8">
        <v>150000</v>
      </c>
      <c r="F8">
        <v>500</v>
      </c>
      <c r="G8" t="s">
        <v>79</v>
      </c>
      <c r="H8">
        <v>7</v>
      </c>
    </row>
    <row r="9" spans="1:8" x14ac:dyDescent="0.25">
      <c r="A9">
        <v>8</v>
      </c>
      <c r="B9" t="s">
        <v>81</v>
      </c>
      <c r="C9" t="s">
        <v>250</v>
      </c>
      <c r="D9" t="s">
        <v>251</v>
      </c>
      <c r="E9">
        <v>230500</v>
      </c>
      <c r="F9">
        <v>500</v>
      </c>
      <c r="G9" t="s">
        <v>81</v>
      </c>
      <c r="H9">
        <v>8</v>
      </c>
    </row>
    <row r="10" spans="1:8" x14ac:dyDescent="0.25">
      <c r="A10">
        <v>9</v>
      </c>
      <c r="B10" t="s">
        <v>252</v>
      </c>
      <c r="C10" t="s">
        <v>75</v>
      </c>
      <c r="D10" t="s">
        <v>253</v>
      </c>
      <c r="E10">
        <v>100000</v>
      </c>
      <c r="F10">
        <v>250</v>
      </c>
      <c r="G10" t="s">
        <v>75</v>
      </c>
      <c r="H10">
        <v>9</v>
      </c>
    </row>
    <row r="11" spans="1:8" x14ac:dyDescent="0.25">
      <c r="A11">
        <v>10</v>
      </c>
      <c r="B11" t="s">
        <v>254</v>
      </c>
      <c r="C11" t="s">
        <v>77</v>
      </c>
      <c r="D11" t="s">
        <v>255</v>
      </c>
      <c r="E11">
        <v>100000</v>
      </c>
      <c r="F11">
        <v>250</v>
      </c>
      <c r="G11" t="s">
        <v>77</v>
      </c>
      <c r="H11">
        <v>10</v>
      </c>
    </row>
    <row r="12" spans="1:8" x14ac:dyDescent="0.25">
      <c r="A12">
        <v>11</v>
      </c>
      <c r="B12" t="s">
        <v>256</v>
      </c>
      <c r="C12" t="s">
        <v>257</v>
      </c>
      <c r="D12" t="s">
        <v>258</v>
      </c>
      <c r="E12">
        <v>100000</v>
      </c>
      <c r="F12">
        <v>250</v>
      </c>
      <c r="G12" t="s">
        <v>259</v>
      </c>
      <c r="H12">
        <v>11</v>
      </c>
    </row>
    <row r="13" spans="1:8" x14ac:dyDescent="0.25">
      <c r="A13">
        <v>12</v>
      </c>
      <c r="B13" t="s">
        <v>260</v>
      </c>
      <c r="C13" t="s">
        <v>261</v>
      </c>
      <c r="D13" t="s">
        <v>262</v>
      </c>
      <c r="E13">
        <v>102000</v>
      </c>
      <c r="F13">
        <v>500</v>
      </c>
      <c r="G13" t="s">
        <v>259</v>
      </c>
      <c r="H13">
        <v>12</v>
      </c>
    </row>
    <row r="14" spans="1:8" x14ac:dyDescent="0.25">
      <c r="A14">
        <v>13</v>
      </c>
      <c r="B14" t="s">
        <v>263</v>
      </c>
      <c r="C14" t="s">
        <v>264</v>
      </c>
      <c r="D14" t="s">
        <v>265</v>
      </c>
      <c r="E14">
        <v>200000</v>
      </c>
      <c r="F14">
        <v>1000</v>
      </c>
      <c r="G14" t="s">
        <v>259</v>
      </c>
      <c r="H14">
        <v>13</v>
      </c>
    </row>
    <row r="15" spans="1:8" x14ac:dyDescent="0.25">
      <c r="A15">
        <v>14</v>
      </c>
      <c r="B15" t="s">
        <v>84</v>
      </c>
      <c r="C15" t="s">
        <v>266</v>
      </c>
      <c r="D15" t="s">
        <v>267</v>
      </c>
      <c r="E15">
        <v>262000</v>
      </c>
      <c r="F15">
        <v>2000</v>
      </c>
      <c r="G15" t="s">
        <v>84</v>
      </c>
      <c r="H15">
        <v>14</v>
      </c>
    </row>
    <row r="16" spans="1:8" x14ac:dyDescent="0.25">
      <c r="A16">
        <v>15</v>
      </c>
      <c r="B16" t="s">
        <v>268</v>
      </c>
      <c r="C16" t="s">
        <v>92</v>
      </c>
      <c r="D16" t="s">
        <v>269</v>
      </c>
      <c r="E16">
        <v>150000</v>
      </c>
      <c r="F16">
        <v>2000</v>
      </c>
      <c r="G16" t="s">
        <v>92</v>
      </c>
      <c r="H16">
        <v>15</v>
      </c>
    </row>
    <row r="17" spans="1:8" x14ac:dyDescent="0.25">
      <c r="A17">
        <v>16</v>
      </c>
      <c r="B17" t="s">
        <v>270</v>
      </c>
      <c r="C17" t="s">
        <v>271</v>
      </c>
      <c r="D17" t="s">
        <v>272</v>
      </c>
      <c r="E17">
        <v>50000</v>
      </c>
      <c r="F17">
        <v>1000</v>
      </c>
      <c r="G17" t="s">
        <v>259</v>
      </c>
      <c r="H17">
        <v>16</v>
      </c>
    </row>
    <row r="18" spans="1:8" x14ac:dyDescent="0.25">
      <c r="A18">
        <v>17</v>
      </c>
      <c r="B18" t="s">
        <v>87</v>
      </c>
      <c r="C18" t="s">
        <v>273</v>
      </c>
      <c r="D18" t="s">
        <v>274</v>
      </c>
      <c r="E18">
        <v>290000</v>
      </c>
      <c r="F18">
        <v>2000</v>
      </c>
      <c r="G18" t="s">
        <v>87</v>
      </c>
      <c r="H18">
        <v>17</v>
      </c>
    </row>
    <row r="19" spans="1:8" x14ac:dyDescent="0.25">
      <c r="A19">
        <v>18</v>
      </c>
      <c r="B19" t="s">
        <v>275</v>
      </c>
      <c r="C19" t="s">
        <v>95</v>
      </c>
      <c r="D19" t="s">
        <v>276</v>
      </c>
      <c r="E19">
        <v>50000</v>
      </c>
      <c r="F19">
        <v>500</v>
      </c>
      <c r="G19" t="s">
        <v>95</v>
      </c>
      <c r="H19">
        <v>18</v>
      </c>
    </row>
    <row r="20" spans="1:8" x14ac:dyDescent="0.25">
      <c r="A20">
        <v>19</v>
      </c>
      <c r="B20" t="s">
        <v>90</v>
      </c>
      <c r="C20" t="s">
        <v>277</v>
      </c>
      <c r="D20" t="s">
        <v>278</v>
      </c>
      <c r="E20">
        <v>50000</v>
      </c>
      <c r="F20">
        <v>500</v>
      </c>
      <c r="G20" t="s">
        <v>90</v>
      </c>
      <c r="H20">
        <v>19</v>
      </c>
    </row>
    <row r="21" spans="1:8" x14ac:dyDescent="0.25">
      <c r="A21">
        <v>20</v>
      </c>
      <c r="B21" t="s">
        <v>97</v>
      </c>
      <c r="C21" t="s">
        <v>279</v>
      </c>
      <c r="D21" t="s">
        <v>280</v>
      </c>
      <c r="E21">
        <v>230000</v>
      </c>
      <c r="F21">
        <v>1000</v>
      </c>
      <c r="G21" t="s">
        <v>97</v>
      </c>
      <c r="H21">
        <v>20</v>
      </c>
    </row>
    <row r="22" spans="1:8" x14ac:dyDescent="0.25">
      <c r="A22">
        <v>21</v>
      </c>
      <c r="B22" t="s">
        <v>108</v>
      </c>
      <c r="C22" t="s">
        <v>281</v>
      </c>
      <c r="D22" t="s">
        <v>282</v>
      </c>
      <c r="E22">
        <v>150000</v>
      </c>
      <c r="F22">
        <v>1000</v>
      </c>
      <c r="G22" t="s">
        <v>108</v>
      </c>
      <c r="H22">
        <v>21</v>
      </c>
    </row>
    <row r="23" spans="1:8" x14ac:dyDescent="0.25">
      <c r="A23">
        <v>22</v>
      </c>
      <c r="B23" t="s">
        <v>110</v>
      </c>
      <c r="C23" t="s">
        <v>283</v>
      </c>
      <c r="D23" t="s">
        <v>284</v>
      </c>
      <c r="E23">
        <v>150000</v>
      </c>
      <c r="F23">
        <v>1000</v>
      </c>
      <c r="G23" t="s">
        <v>110</v>
      </c>
      <c r="H23">
        <v>22</v>
      </c>
    </row>
    <row r="24" spans="1:8" x14ac:dyDescent="0.25">
      <c r="A24">
        <v>23</v>
      </c>
      <c r="B24" t="s">
        <v>99</v>
      </c>
      <c r="C24" t="s">
        <v>285</v>
      </c>
      <c r="D24" t="s">
        <v>286</v>
      </c>
      <c r="E24">
        <v>150000</v>
      </c>
      <c r="F24">
        <v>1000</v>
      </c>
      <c r="G24" t="s">
        <v>99</v>
      </c>
      <c r="H24">
        <v>23</v>
      </c>
    </row>
    <row r="25" spans="1:8" x14ac:dyDescent="0.25">
      <c r="A25">
        <v>24</v>
      </c>
      <c r="B25" t="s">
        <v>112</v>
      </c>
      <c r="C25" t="s">
        <v>287</v>
      </c>
      <c r="D25" t="s">
        <v>288</v>
      </c>
      <c r="E25">
        <v>159000</v>
      </c>
      <c r="F25">
        <v>500</v>
      </c>
      <c r="G25" t="s">
        <v>112</v>
      </c>
      <c r="H25">
        <v>24</v>
      </c>
    </row>
    <row r="26" spans="1:8" x14ac:dyDescent="0.25">
      <c r="A26">
        <v>25</v>
      </c>
      <c r="B26" t="s">
        <v>101</v>
      </c>
      <c r="C26" t="s">
        <v>289</v>
      </c>
      <c r="D26" t="s">
        <v>290</v>
      </c>
      <c r="E26">
        <v>100000</v>
      </c>
      <c r="F26">
        <v>500</v>
      </c>
      <c r="G26" t="s">
        <v>101</v>
      </c>
      <c r="H26">
        <v>25</v>
      </c>
    </row>
    <row r="27" spans="1:8" x14ac:dyDescent="0.25">
      <c r="A27">
        <v>26</v>
      </c>
      <c r="B27" t="s">
        <v>104</v>
      </c>
      <c r="C27" t="s">
        <v>291</v>
      </c>
      <c r="D27" t="s">
        <v>292</v>
      </c>
      <c r="E27">
        <v>50000</v>
      </c>
      <c r="F27">
        <v>500</v>
      </c>
      <c r="G27" t="s">
        <v>104</v>
      </c>
      <c r="H27">
        <v>26</v>
      </c>
    </row>
    <row r="28" spans="1:8" x14ac:dyDescent="0.25">
      <c r="A28">
        <v>27</v>
      </c>
      <c r="B28" t="s">
        <v>293</v>
      </c>
      <c r="C28" t="s">
        <v>114</v>
      </c>
      <c r="D28" t="s">
        <v>294</v>
      </c>
      <c r="E28">
        <v>200000</v>
      </c>
      <c r="F28">
        <v>1000</v>
      </c>
      <c r="G28" t="s">
        <v>114</v>
      </c>
      <c r="H28">
        <v>27</v>
      </c>
    </row>
    <row r="29" spans="1:8" x14ac:dyDescent="0.25">
      <c r="A29">
        <v>28</v>
      </c>
      <c r="B29" t="s">
        <v>295</v>
      </c>
      <c r="C29" t="s">
        <v>296</v>
      </c>
      <c r="D29" t="s">
        <v>297</v>
      </c>
      <c r="E29">
        <v>200000</v>
      </c>
      <c r="F29">
        <v>1000</v>
      </c>
      <c r="G29" t="s">
        <v>259</v>
      </c>
      <c r="H29">
        <v>28</v>
      </c>
    </row>
    <row r="30" spans="1:8" x14ac:dyDescent="0.25">
      <c r="A30">
        <v>29</v>
      </c>
      <c r="B30" t="s">
        <v>117</v>
      </c>
      <c r="C30" t="s">
        <v>298</v>
      </c>
      <c r="D30" t="s">
        <v>299</v>
      </c>
      <c r="E30">
        <v>117000</v>
      </c>
      <c r="F30">
        <v>1000</v>
      </c>
      <c r="G30" t="s">
        <v>117</v>
      </c>
      <c r="H30">
        <v>29</v>
      </c>
    </row>
    <row r="31" spans="1:8" x14ac:dyDescent="0.25">
      <c r="A31">
        <v>30</v>
      </c>
      <c r="B31" t="s">
        <v>300</v>
      </c>
      <c r="C31" t="s">
        <v>119</v>
      </c>
      <c r="D31" t="s">
        <v>301</v>
      </c>
      <c r="E31">
        <v>100000</v>
      </c>
      <c r="F31">
        <v>500</v>
      </c>
      <c r="G31" t="s">
        <v>119</v>
      </c>
      <c r="H31">
        <v>30</v>
      </c>
    </row>
    <row r="32" spans="1:8" x14ac:dyDescent="0.25">
      <c r="A32">
        <v>31</v>
      </c>
      <c r="B32" t="s">
        <v>122</v>
      </c>
      <c r="C32" t="s">
        <v>302</v>
      </c>
      <c r="D32" t="s">
        <v>303</v>
      </c>
      <c r="E32">
        <v>459000</v>
      </c>
      <c r="F32">
        <v>1000</v>
      </c>
      <c r="G32" t="s">
        <v>122</v>
      </c>
      <c r="H32">
        <v>31</v>
      </c>
    </row>
    <row r="33" spans="1:8" x14ac:dyDescent="0.25">
      <c r="A33">
        <v>32</v>
      </c>
      <c r="B33" t="s">
        <v>304</v>
      </c>
      <c r="C33" t="s">
        <v>128</v>
      </c>
      <c r="D33" t="s">
        <v>305</v>
      </c>
      <c r="E33">
        <v>240000</v>
      </c>
      <c r="F33">
        <v>1000</v>
      </c>
      <c r="G33" t="s">
        <v>128</v>
      </c>
      <c r="H33">
        <v>32</v>
      </c>
    </row>
    <row r="34" spans="1:8" x14ac:dyDescent="0.25">
      <c r="A34">
        <v>33</v>
      </c>
      <c r="B34" t="s">
        <v>306</v>
      </c>
      <c r="C34" t="s">
        <v>129</v>
      </c>
      <c r="D34" t="s">
        <v>307</v>
      </c>
      <c r="E34">
        <v>304000</v>
      </c>
      <c r="F34">
        <v>1000</v>
      </c>
      <c r="G34" t="s">
        <v>129</v>
      </c>
      <c r="H34">
        <v>33</v>
      </c>
    </row>
    <row r="35" spans="1:8" x14ac:dyDescent="0.25">
      <c r="A35">
        <v>34</v>
      </c>
      <c r="B35" t="s">
        <v>125</v>
      </c>
      <c r="C35" t="s">
        <v>308</v>
      </c>
      <c r="D35" t="s">
        <v>309</v>
      </c>
      <c r="E35">
        <v>540000</v>
      </c>
      <c r="F35">
        <v>1000</v>
      </c>
      <c r="G35" t="s">
        <v>125</v>
      </c>
      <c r="H35">
        <v>34</v>
      </c>
    </row>
    <row r="36" spans="1:8" x14ac:dyDescent="0.25">
      <c r="A36">
        <v>35</v>
      </c>
      <c r="B36" t="s">
        <v>310</v>
      </c>
      <c r="C36" t="s">
        <v>131</v>
      </c>
      <c r="D36" t="s">
        <v>311</v>
      </c>
      <c r="E36">
        <v>212000</v>
      </c>
      <c r="F36">
        <v>1000</v>
      </c>
      <c r="G36" t="s">
        <v>131</v>
      </c>
      <c r="H36">
        <v>35</v>
      </c>
    </row>
    <row r="37" spans="1:8" x14ac:dyDescent="0.25">
      <c r="A37">
        <v>36</v>
      </c>
      <c r="B37" t="s">
        <v>139</v>
      </c>
      <c r="C37" t="s">
        <v>312</v>
      </c>
      <c r="D37" t="s">
        <v>313</v>
      </c>
      <c r="E37">
        <v>205000</v>
      </c>
      <c r="F37">
        <v>1000</v>
      </c>
      <c r="G37" t="s">
        <v>139</v>
      </c>
      <c r="H37">
        <v>36</v>
      </c>
    </row>
    <row r="38" spans="1:8" x14ac:dyDescent="0.25">
      <c r="A38">
        <v>37</v>
      </c>
      <c r="B38" t="s">
        <v>127</v>
      </c>
      <c r="C38" t="s">
        <v>314</v>
      </c>
      <c r="D38" t="s">
        <v>315</v>
      </c>
      <c r="E38">
        <v>170000</v>
      </c>
      <c r="F38">
        <v>500</v>
      </c>
      <c r="G38" t="s">
        <v>127</v>
      </c>
      <c r="H38">
        <v>37</v>
      </c>
    </row>
    <row r="39" spans="1:8" x14ac:dyDescent="0.25">
      <c r="A39">
        <v>38</v>
      </c>
      <c r="B39" t="s">
        <v>316</v>
      </c>
      <c r="C39" t="s">
        <v>133</v>
      </c>
      <c r="D39" t="s">
        <v>317</v>
      </c>
      <c r="E39">
        <v>120000</v>
      </c>
      <c r="F39">
        <v>500</v>
      </c>
      <c r="G39" t="s">
        <v>133</v>
      </c>
      <c r="H39">
        <v>38</v>
      </c>
    </row>
    <row r="40" spans="1:8" x14ac:dyDescent="0.25">
      <c r="A40">
        <v>39</v>
      </c>
      <c r="B40" t="s">
        <v>141</v>
      </c>
      <c r="C40" t="s">
        <v>318</v>
      </c>
      <c r="D40" t="s">
        <v>319</v>
      </c>
      <c r="E40">
        <v>76000</v>
      </c>
      <c r="F40">
        <v>500</v>
      </c>
      <c r="G40" t="s">
        <v>141</v>
      </c>
      <c r="H40">
        <v>39</v>
      </c>
    </row>
    <row r="41" spans="1:8" x14ac:dyDescent="0.25">
      <c r="A41">
        <v>40</v>
      </c>
      <c r="B41" t="s">
        <v>320</v>
      </c>
      <c r="C41" t="s">
        <v>135</v>
      </c>
      <c r="D41" t="s">
        <v>321</v>
      </c>
      <c r="E41">
        <v>26900</v>
      </c>
      <c r="F41">
        <v>100</v>
      </c>
      <c r="G41" t="s">
        <v>135</v>
      </c>
      <c r="H41">
        <v>40</v>
      </c>
    </row>
    <row r="42" spans="1:8" x14ac:dyDescent="0.25">
      <c r="A42">
        <v>41</v>
      </c>
      <c r="B42" t="s">
        <v>144</v>
      </c>
      <c r="C42" t="s">
        <v>322</v>
      </c>
      <c r="D42" t="s">
        <v>323</v>
      </c>
      <c r="E42">
        <v>337000</v>
      </c>
      <c r="F42">
        <v>1000</v>
      </c>
      <c r="G42" t="s">
        <v>144</v>
      </c>
      <c r="H42">
        <v>41</v>
      </c>
    </row>
    <row r="43" spans="1:8" x14ac:dyDescent="0.25">
      <c r="A43">
        <v>42</v>
      </c>
      <c r="B43" t="s">
        <v>147</v>
      </c>
      <c r="C43" t="s">
        <v>324</v>
      </c>
      <c r="D43" t="s">
        <v>325</v>
      </c>
      <c r="E43">
        <v>200000</v>
      </c>
      <c r="F43">
        <v>1000</v>
      </c>
      <c r="G43" t="s">
        <v>147</v>
      </c>
      <c r="H43">
        <v>42</v>
      </c>
    </row>
    <row r="44" spans="1:8" x14ac:dyDescent="0.25">
      <c r="A44">
        <v>43</v>
      </c>
      <c r="B44" t="s">
        <v>149</v>
      </c>
      <c r="C44" t="s">
        <v>326</v>
      </c>
      <c r="D44" t="s">
        <v>327</v>
      </c>
      <c r="E44">
        <v>400000</v>
      </c>
      <c r="F44">
        <v>1000</v>
      </c>
      <c r="G44" t="s">
        <v>149</v>
      </c>
      <c r="H44">
        <v>43</v>
      </c>
    </row>
    <row r="45" spans="1:8" x14ac:dyDescent="0.25">
      <c r="A45">
        <v>44</v>
      </c>
      <c r="B45" t="s">
        <v>152</v>
      </c>
      <c r="C45" t="s">
        <v>328</v>
      </c>
      <c r="D45" t="s">
        <v>329</v>
      </c>
      <c r="E45">
        <v>126000</v>
      </c>
      <c r="F45">
        <v>1000</v>
      </c>
      <c r="G45" t="s">
        <v>152</v>
      </c>
      <c r="H45">
        <v>44</v>
      </c>
    </row>
    <row r="46" spans="1:8" x14ac:dyDescent="0.25">
      <c r="A46">
        <v>45</v>
      </c>
      <c r="B46" t="s">
        <v>330</v>
      </c>
      <c r="C46" t="s">
        <v>163</v>
      </c>
      <c r="D46" t="s">
        <v>331</v>
      </c>
      <c r="E46">
        <v>100000</v>
      </c>
      <c r="F46">
        <v>1000</v>
      </c>
      <c r="G46" t="s">
        <v>163</v>
      </c>
      <c r="H46">
        <v>45</v>
      </c>
    </row>
    <row r="47" spans="1:8" x14ac:dyDescent="0.25">
      <c r="A47">
        <v>46</v>
      </c>
      <c r="B47" t="s">
        <v>332</v>
      </c>
      <c r="C47" t="s">
        <v>165</v>
      </c>
      <c r="D47" t="s">
        <v>333</v>
      </c>
      <c r="E47">
        <v>90000</v>
      </c>
      <c r="F47">
        <v>1000</v>
      </c>
      <c r="G47" t="s">
        <v>165</v>
      </c>
      <c r="H47">
        <v>46</v>
      </c>
    </row>
    <row r="48" spans="1:8" x14ac:dyDescent="0.25">
      <c r="A48">
        <v>47</v>
      </c>
      <c r="B48" t="s">
        <v>155</v>
      </c>
      <c r="C48" t="s">
        <v>334</v>
      </c>
      <c r="D48" t="s">
        <v>335</v>
      </c>
      <c r="E48">
        <v>119000</v>
      </c>
      <c r="F48">
        <v>500</v>
      </c>
      <c r="G48" t="s">
        <v>155</v>
      </c>
      <c r="H48">
        <v>47</v>
      </c>
    </row>
    <row r="49" spans="1:8" x14ac:dyDescent="0.25">
      <c r="A49">
        <v>48</v>
      </c>
      <c r="B49" t="s">
        <v>336</v>
      </c>
      <c r="C49" t="s">
        <v>167</v>
      </c>
      <c r="D49" t="s">
        <v>337</v>
      </c>
      <c r="E49">
        <v>50000</v>
      </c>
      <c r="F49">
        <v>250</v>
      </c>
      <c r="G49" t="s">
        <v>167</v>
      </c>
      <c r="H49">
        <v>48</v>
      </c>
    </row>
    <row r="50" spans="1:8" x14ac:dyDescent="0.25">
      <c r="A50">
        <v>49</v>
      </c>
      <c r="B50" t="s">
        <v>157</v>
      </c>
      <c r="C50" t="s">
        <v>338</v>
      </c>
      <c r="D50" t="s">
        <v>339</v>
      </c>
      <c r="E50">
        <v>65500</v>
      </c>
      <c r="F50">
        <v>250</v>
      </c>
      <c r="G50" t="s">
        <v>157</v>
      </c>
      <c r="H50">
        <v>49</v>
      </c>
    </row>
    <row r="51" spans="1:8" x14ac:dyDescent="0.25">
      <c r="A51">
        <v>50</v>
      </c>
      <c r="B51" t="s">
        <v>159</v>
      </c>
      <c r="C51" t="s">
        <v>340</v>
      </c>
      <c r="D51" t="s">
        <v>341</v>
      </c>
      <c r="E51">
        <v>72000</v>
      </c>
      <c r="F51">
        <v>250</v>
      </c>
      <c r="G51" t="s">
        <v>159</v>
      </c>
      <c r="H51">
        <v>50</v>
      </c>
    </row>
    <row r="52" spans="1:8" x14ac:dyDescent="0.25">
      <c r="A52">
        <v>51</v>
      </c>
      <c r="B52" t="s">
        <v>161</v>
      </c>
      <c r="C52" t="s">
        <v>342</v>
      </c>
      <c r="D52" t="s">
        <v>343</v>
      </c>
      <c r="E52">
        <v>61750</v>
      </c>
      <c r="F52">
        <v>250</v>
      </c>
      <c r="G52" t="s">
        <v>161</v>
      </c>
      <c r="H52">
        <v>51</v>
      </c>
    </row>
    <row r="53" spans="1:8" x14ac:dyDescent="0.25">
      <c r="A53">
        <v>52</v>
      </c>
      <c r="B53" t="s">
        <v>344</v>
      </c>
      <c r="C53" t="s">
        <v>169</v>
      </c>
      <c r="D53" t="s">
        <v>345</v>
      </c>
      <c r="E53">
        <v>85000</v>
      </c>
      <c r="F53">
        <v>1000</v>
      </c>
      <c r="G53" t="s">
        <v>169</v>
      </c>
      <c r="H53">
        <v>52</v>
      </c>
    </row>
    <row r="54" spans="1:8" x14ac:dyDescent="0.25">
      <c r="A54">
        <v>53</v>
      </c>
      <c r="B54" t="s">
        <v>173</v>
      </c>
      <c r="C54" t="s">
        <v>346</v>
      </c>
      <c r="D54" t="s">
        <v>347</v>
      </c>
      <c r="E54">
        <v>218000</v>
      </c>
      <c r="F54">
        <v>1000</v>
      </c>
      <c r="G54" t="s">
        <v>173</v>
      </c>
      <c r="H54">
        <v>53</v>
      </c>
    </row>
    <row r="55" spans="1:8" x14ac:dyDescent="0.25">
      <c r="A55">
        <v>54</v>
      </c>
      <c r="B55" t="s">
        <v>175</v>
      </c>
      <c r="C55" t="s">
        <v>348</v>
      </c>
      <c r="D55" t="s">
        <v>349</v>
      </c>
      <c r="E55">
        <v>272000</v>
      </c>
      <c r="F55">
        <v>1000</v>
      </c>
      <c r="G55" t="s">
        <v>175</v>
      </c>
      <c r="H55">
        <v>54</v>
      </c>
    </row>
    <row r="56" spans="1:8" x14ac:dyDescent="0.25">
      <c r="A56">
        <v>55</v>
      </c>
      <c r="B56" t="s">
        <v>176</v>
      </c>
      <c r="C56" t="s">
        <v>350</v>
      </c>
      <c r="D56" t="s">
        <v>351</v>
      </c>
      <c r="E56">
        <v>98500</v>
      </c>
      <c r="F56">
        <v>500</v>
      </c>
      <c r="G56" t="s">
        <v>176</v>
      </c>
      <c r="H56">
        <v>55</v>
      </c>
    </row>
    <row r="57" spans="1:8" x14ac:dyDescent="0.25">
      <c r="A57">
        <v>56</v>
      </c>
      <c r="B57" t="s">
        <v>352</v>
      </c>
      <c r="C57" t="s">
        <v>353</v>
      </c>
      <c r="D57" t="s">
        <v>354</v>
      </c>
      <c r="E57">
        <v>30000</v>
      </c>
      <c r="F57">
        <v>250</v>
      </c>
      <c r="G57" t="s">
        <v>259</v>
      </c>
      <c r="H57">
        <v>56</v>
      </c>
    </row>
    <row r="58" spans="1:8" x14ac:dyDescent="0.25">
      <c r="A58">
        <v>57</v>
      </c>
      <c r="B58" t="s">
        <v>355</v>
      </c>
      <c r="C58" t="s">
        <v>177</v>
      </c>
      <c r="D58" t="s">
        <v>356</v>
      </c>
      <c r="E58">
        <v>50000</v>
      </c>
      <c r="F58">
        <v>500</v>
      </c>
      <c r="G58" t="s">
        <v>177</v>
      </c>
      <c r="H58">
        <v>57</v>
      </c>
    </row>
    <row r="59" spans="1:8" x14ac:dyDescent="0.25">
      <c r="A59">
        <v>58</v>
      </c>
      <c r="B59" t="s">
        <v>357</v>
      </c>
      <c r="C59" t="s">
        <v>179</v>
      </c>
      <c r="D59" t="s">
        <v>358</v>
      </c>
      <c r="E59">
        <v>50000</v>
      </c>
      <c r="F59">
        <v>500</v>
      </c>
      <c r="G59" t="s">
        <v>179</v>
      </c>
      <c r="H59">
        <v>58</v>
      </c>
    </row>
    <row r="60" spans="1:8" x14ac:dyDescent="0.25">
      <c r="A60">
        <v>59</v>
      </c>
      <c r="B60" t="s">
        <v>359</v>
      </c>
      <c r="C60" t="s">
        <v>360</v>
      </c>
      <c r="D60" t="s">
        <v>361</v>
      </c>
      <c r="E60">
        <v>70000</v>
      </c>
      <c r="F60">
        <v>1000</v>
      </c>
      <c r="G60" t="s">
        <v>259</v>
      </c>
      <c r="H60">
        <v>59</v>
      </c>
    </row>
    <row r="61" spans="1:8" x14ac:dyDescent="0.25">
      <c r="A61">
        <v>60</v>
      </c>
      <c r="B61" t="s">
        <v>362</v>
      </c>
      <c r="C61" t="s">
        <v>363</v>
      </c>
      <c r="D61" t="s">
        <v>364</v>
      </c>
      <c r="E61">
        <v>50000</v>
      </c>
      <c r="F61">
        <v>100</v>
      </c>
      <c r="G61" t="s">
        <v>259</v>
      </c>
      <c r="H61">
        <v>60</v>
      </c>
    </row>
    <row r="62" spans="1:8" x14ac:dyDescent="0.25">
      <c r="A62">
        <v>61</v>
      </c>
      <c r="B62" t="s">
        <v>365</v>
      </c>
      <c r="C62" t="s">
        <v>366</v>
      </c>
      <c r="D62" t="s">
        <v>367</v>
      </c>
      <c r="E62">
        <v>168000</v>
      </c>
      <c r="F62">
        <v>2000</v>
      </c>
      <c r="G62" t="s">
        <v>259</v>
      </c>
      <c r="H62">
        <v>61</v>
      </c>
    </row>
    <row r="63" spans="1:8" x14ac:dyDescent="0.25">
      <c r="A63">
        <v>62</v>
      </c>
      <c r="B63" t="s">
        <v>368</v>
      </c>
      <c r="C63" t="s">
        <v>369</v>
      </c>
      <c r="D63" t="s">
        <v>370</v>
      </c>
      <c r="E63">
        <v>34000</v>
      </c>
      <c r="F63">
        <v>2000</v>
      </c>
      <c r="G63" t="s">
        <v>259</v>
      </c>
      <c r="H63">
        <v>62</v>
      </c>
    </row>
    <row r="64" spans="1:8" x14ac:dyDescent="0.25">
      <c r="A64">
        <v>63</v>
      </c>
      <c r="B64" t="s">
        <v>371</v>
      </c>
      <c r="C64" t="s">
        <v>372</v>
      </c>
      <c r="D64" t="s">
        <v>373</v>
      </c>
      <c r="E64">
        <v>32000</v>
      </c>
      <c r="F64">
        <v>2000</v>
      </c>
      <c r="G64" t="s">
        <v>259</v>
      </c>
      <c r="H64">
        <v>63</v>
      </c>
    </row>
    <row r="65" spans="1:8" x14ac:dyDescent="0.25">
      <c r="A65">
        <v>64</v>
      </c>
      <c r="B65" t="s">
        <v>374</v>
      </c>
      <c r="C65" t="s">
        <v>375</v>
      </c>
      <c r="D65" t="s">
        <v>376</v>
      </c>
      <c r="E65">
        <v>7000</v>
      </c>
      <c r="F65">
        <v>1000</v>
      </c>
      <c r="G65" t="s">
        <v>259</v>
      </c>
      <c r="H65">
        <v>64</v>
      </c>
    </row>
    <row r="66" spans="1:8" x14ac:dyDescent="0.25">
      <c r="A66">
        <v>65</v>
      </c>
      <c r="B66" t="s">
        <v>377</v>
      </c>
      <c r="C66" t="s">
        <v>378</v>
      </c>
      <c r="D66" t="s">
        <v>379</v>
      </c>
      <c r="E66">
        <v>100000</v>
      </c>
      <c r="F66">
        <v>1000</v>
      </c>
      <c r="G66" t="s">
        <v>259</v>
      </c>
      <c r="H66">
        <v>65</v>
      </c>
    </row>
    <row r="67" spans="1:8" x14ac:dyDescent="0.25">
      <c r="A67">
        <v>66</v>
      </c>
      <c r="B67" t="s">
        <v>182</v>
      </c>
      <c r="C67" t="s">
        <v>380</v>
      </c>
      <c r="D67" t="s">
        <v>381</v>
      </c>
      <c r="E67">
        <v>120000</v>
      </c>
      <c r="F67">
        <v>500</v>
      </c>
      <c r="G67" t="s">
        <v>182</v>
      </c>
      <c r="H67">
        <v>66</v>
      </c>
    </row>
    <row r="68" spans="1:8" x14ac:dyDescent="0.25">
      <c r="A68">
        <v>67</v>
      </c>
      <c r="B68" t="s">
        <v>382</v>
      </c>
      <c r="C68" t="s">
        <v>383</v>
      </c>
      <c r="D68" t="s">
        <v>384</v>
      </c>
      <c r="E68">
        <v>100000</v>
      </c>
      <c r="F68">
        <v>2000</v>
      </c>
      <c r="G68" t="s">
        <v>259</v>
      </c>
      <c r="H68">
        <v>67</v>
      </c>
    </row>
    <row r="69" spans="1:8" x14ac:dyDescent="0.25">
      <c r="A69">
        <v>68</v>
      </c>
      <c r="B69" t="s">
        <v>385</v>
      </c>
      <c r="C69" t="s">
        <v>386</v>
      </c>
      <c r="D69" t="s">
        <v>387</v>
      </c>
      <c r="E69">
        <v>20000</v>
      </c>
      <c r="F69">
        <v>500</v>
      </c>
      <c r="G69" t="s">
        <v>259</v>
      </c>
      <c r="H69">
        <v>68</v>
      </c>
    </row>
    <row r="70" spans="1:8" x14ac:dyDescent="0.25">
      <c r="A70">
        <v>69</v>
      </c>
      <c r="B70" t="s">
        <v>388</v>
      </c>
      <c r="C70" t="s">
        <v>185</v>
      </c>
      <c r="D70" t="s">
        <v>389</v>
      </c>
      <c r="E70">
        <v>100000</v>
      </c>
      <c r="F70">
        <v>1000</v>
      </c>
      <c r="G70" t="s">
        <v>185</v>
      </c>
      <c r="H70">
        <v>69</v>
      </c>
    </row>
    <row r="71" spans="1:8" x14ac:dyDescent="0.25">
      <c r="A71">
        <v>70</v>
      </c>
      <c r="B71" t="s">
        <v>390</v>
      </c>
      <c r="C71" t="s">
        <v>186</v>
      </c>
      <c r="D71" t="s">
        <v>391</v>
      </c>
      <c r="E71">
        <v>149000</v>
      </c>
      <c r="F71">
        <v>1000</v>
      </c>
      <c r="G71" t="s">
        <v>186</v>
      </c>
      <c r="H71">
        <v>70</v>
      </c>
    </row>
    <row r="72" spans="1:8" x14ac:dyDescent="0.25">
      <c r="A72">
        <v>71</v>
      </c>
      <c r="B72" t="s">
        <v>392</v>
      </c>
      <c r="C72" t="s">
        <v>188</v>
      </c>
      <c r="D72" t="s">
        <v>393</v>
      </c>
      <c r="E72">
        <v>60000</v>
      </c>
      <c r="F72">
        <v>1000</v>
      </c>
      <c r="G72" t="s">
        <v>188</v>
      </c>
      <c r="H72">
        <v>71</v>
      </c>
    </row>
    <row r="73" spans="1:8" x14ac:dyDescent="0.25">
      <c r="A73">
        <v>72</v>
      </c>
      <c r="B73" t="s">
        <v>394</v>
      </c>
      <c r="C73" t="s">
        <v>137</v>
      </c>
      <c r="D73" t="s">
        <v>395</v>
      </c>
      <c r="E73">
        <v>50000</v>
      </c>
      <c r="F73">
        <v>250</v>
      </c>
      <c r="G73" t="s">
        <v>137</v>
      </c>
      <c r="H73">
        <v>72</v>
      </c>
    </row>
    <row r="74" spans="1:8" x14ac:dyDescent="0.25">
      <c r="A74">
        <v>73</v>
      </c>
      <c r="B74" t="s">
        <v>396</v>
      </c>
      <c r="C74" t="s">
        <v>397</v>
      </c>
      <c r="D74" t="s">
        <v>398</v>
      </c>
      <c r="E74">
        <v>456000</v>
      </c>
      <c r="F74">
        <v>2000</v>
      </c>
      <c r="G74" t="s">
        <v>259</v>
      </c>
      <c r="H74">
        <v>73</v>
      </c>
    </row>
    <row r="75" spans="1:8" x14ac:dyDescent="0.25">
      <c r="A75">
        <v>74</v>
      </c>
      <c r="B75" t="s">
        <v>399</v>
      </c>
      <c r="C75" t="s">
        <v>190</v>
      </c>
      <c r="D75" t="s">
        <v>400</v>
      </c>
      <c r="E75">
        <v>100000</v>
      </c>
      <c r="F75">
        <v>500</v>
      </c>
      <c r="G75" t="s">
        <v>190</v>
      </c>
      <c r="H75">
        <v>74</v>
      </c>
    </row>
    <row r="76" spans="1:8" x14ac:dyDescent="0.25">
      <c r="A76">
        <v>75</v>
      </c>
      <c r="B76" t="s">
        <v>193</v>
      </c>
      <c r="C76" t="s">
        <v>401</v>
      </c>
      <c r="D76" t="s">
        <v>402</v>
      </c>
      <c r="E76">
        <v>56500</v>
      </c>
      <c r="F76">
        <v>500</v>
      </c>
      <c r="G76" t="s">
        <v>193</v>
      </c>
      <c r="H76">
        <v>75</v>
      </c>
    </row>
    <row r="77" spans="1:8" x14ac:dyDescent="0.25">
      <c r="A77">
        <v>76</v>
      </c>
      <c r="B77" t="s">
        <v>403</v>
      </c>
      <c r="C77" t="s">
        <v>191</v>
      </c>
      <c r="D77" t="s">
        <v>404</v>
      </c>
      <c r="E77">
        <v>7000</v>
      </c>
      <c r="F77">
        <v>250</v>
      </c>
      <c r="G77" t="s">
        <v>191</v>
      </c>
      <c r="H77">
        <v>76</v>
      </c>
    </row>
    <row r="78" spans="1:8" x14ac:dyDescent="0.25">
      <c r="A78">
        <v>77</v>
      </c>
      <c r="B78" t="s">
        <v>195</v>
      </c>
      <c r="C78" t="s">
        <v>405</v>
      </c>
      <c r="D78" t="s">
        <v>406</v>
      </c>
      <c r="E78">
        <v>50000</v>
      </c>
      <c r="F78">
        <v>250</v>
      </c>
      <c r="G78" t="s">
        <v>195</v>
      </c>
      <c r="H78">
        <v>77</v>
      </c>
    </row>
    <row r="79" spans="1:8" x14ac:dyDescent="0.25">
      <c r="A79">
        <v>78</v>
      </c>
      <c r="B79" t="s">
        <v>407</v>
      </c>
      <c r="C79" t="s">
        <v>197</v>
      </c>
      <c r="D79" t="s">
        <v>408</v>
      </c>
      <c r="E79">
        <v>95500</v>
      </c>
      <c r="F79">
        <v>500</v>
      </c>
      <c r="G79" t="s">
        <v>197</v>
      </c>
      <c r="H79">
        <v>78</v>
      </c>
    </row>
    <row r="80" spans="1:8" x14ac:dyDescent="0.25">
      <c r="A80">
        <v>79</v>
      </c>
      <c r="B80" t="s">
        <v>409</v>
      </c>
      <c r="C80" t="s">
        <v>410</v>
      </c>
      <c r="D80" t="s">
        <v>411</v>
      </c>
      <c r="E80">
        <v>36000</v>
      </c>
      <c r="F80">
        <v>1000</v>
      </c>
      <c r="G80" t="s">
        <v>259</v>
      </c>
      <c r="H80">
        <v>79</v>
      </c>
    </row>
    <row r="81" spans="1:8" x14ac:dyDescent="0.25">
      <c r="A81">
        <v>80</v>
      </c>
      <c r="B81" t="s">
        <v>200</v>
      </c>
      <c r="C81" t="s">
        <v>412</v>
      </c>
      <c r="D81" t="s">
        <v>413</v>
      </c>
      <c r="E81">
        <v>250000</v>
      </c>
      <c r="F81">
        <v>1000</v>
      </c>
      <c r="G81" t="s">
        <v>200</v>
      </c>
      <c r="H81">
        <v>80</v>
      </c>
    </row>
    <row r="82" spans="1:8" x14ac:dyDescent="0.25">
      <c r="A82">
        <v>81</v>
      </c>
      <c r="B82" t="s">
        <v>204</v>
      </c>
      <c r="C82" t="s">
        <v>414</v>
      </c>
      <c r="D82" t="s">
        <v>415</v>
      </c>
      <c r="E82">
        <v>576000</v>
      </c>
      <c r="F82">
        <v>1000</v>
      </c>
      <c r="G82" t="s">
        <v>204</v>
      </c>
      <c r="H82">
        <v>81</v>
      </c>
    </row>
    <row r="83" spans="1:8" x14ac:dyDescent="0.25">
      <c r="A83">
        <v>82</v>
      </c>
      <c r="B83" t="s">
        <v>205</v>
      </c>
      <c r="C83" t="s">
        <v>416</v>
      </c>
      <c r="D83" t="s">
        <v>417</v>
      </c>
      <c r="E83">
        <v>432000</v>
      </c>
      <c r="F83">
        <v>1000</v>
      </c>
      <c r="G83" t="s">
        <v>205</v>
      </c>
      <c r="H83">
        <v>82</v>
      </c>
    </row>
    <row r="84" spans="1:8" x14ac:dyDescent="0.25">
      <c r="A84">
        <v>83</v>
      </c>
      <c r="B84" t="s">
        <v>211</v>
      </c>
      <c r="C84" t="s">
        <v>418</v>
      </c>
      <c r="D84" t="s">
        <v>419</v>
      </c>
      <c r="E84">
        <v>50000</v>
      </c>
      <c r="F84">
        <v>500</v>
      </c>
      <c r="G84" t="s">
        <v>211</v>
      </c>
      <c r="H84">
        <v>83</v>
      </c>
    </row>
    <row r="85" spans="1:8" x14ac:dyDescent="0.25">
      <c r="A85">
        <v>84</v>
      </c>
      <c r="B85" t="s">
        <v>213</v>
      </c>
      <c r="C85" t="s">
        <v>420</v>
      </c>
      <c r="D85" t="s">
        <v>421</v>
      </c>
      <c r="E85">
        <v>100000</v>
      </c>
      <c r="F85">
        <v>500</v>
      </c>
      <c r="G85" t="s">
        <v>213</v>
      </c>
      <c r="H85">
        <v>84</v>
      </c>
    </row>
    <row r="86" spans="1:8" x14ac:dyDescent="0.25">
      <c r="A86">
        <v>85</v>
      </c>
      <c r="B86" t="s">
        <v>207</v>
      </c>
      <c r="C86" t="s">
        <v>422</v>
      </c>
      <c r="D86" t="s">
        <v>423</v>
      </c>
      <c r="E86">
        <v>192000</v>
      </c>
      <c r="F86">
        <v>500</v>
      </c>
      <c r="G86" t="s">
        <v>207</v>
      </c>
      <c r="H86">
        <v>85</v>
      </c>
    </row>
    <row r="87" spans="1:8" x14ac:dyDescent="0.25">
      <c r="A87">
        <v>86</v>
      </c>
      <c r="B87" t="s">
        <v>424</v>
      </c>
      <c r="C87" t="s">
        <v>214</v>
      </c>
      <c r="D87" t="s">
        <v>425</v>
      </c>
      <c r="E87">
        <v>288000</v>
      </c>
      <c r="F87">
        <v>500</v>
      </c>
      <c r="G87" t="s">
        <v>214</v>
      </c>
      <c r="H87">
        <v>86</v>
      </c>
    </row>
    <row r="88" spans="1:8" x14ac:dyDescent="0.25">
      <c r="A88">
        <v>87</v>
      </c>
      <c r="B88" t="s">
        <v>209</v>
      </c>
      <c r="C88" t="s">
        <v>426</v>
      </c>
      <c r="D88" t="s">
        <v>427</v>
      </c>
      <c r="E88">
        <v>77750</v>
      </c>
      <c r="F88">
        <v>250</v>
      </c>
      <c r="G88" t="s">
        <v>209</v>
      </c>
      <c r="H88">
        <v>87</v>
      </c>
    </row>
    <row r="89" spans="1:8" x14ac:dyDescent="0.25">
      <c r="A89">
        <v>88</v>
      </c>
      <c r="B89" t="s">
        <v>428</v>
      </c>
      <c r="C89" t="s">
        <v>429</v>
      </c>
      <c r="D89" t="s">
        <v>430</v>
      </c>
      <c r="E89">
        <v>382000</v>
      </c>
      <c r="F89">
        <v>1000</v>
      </c>
      <c r="G89" t="s">
        <v>259</v>
      </c>
      <c r="H89">
        <v>88</v>
      </c>
    </row>
    <row r="90" spans="1:8" x14ac:dyDescent="0.25">
      <c r="A90">
        <v>89</v>
      </c>
      <c r="B90" t="s">
        <v>431</v>
      </c>
      <c r="C90" t="s">
        <v>432</v>
      </c>
      <c r="D90" t="s">
        <v>433</v>
      </c>
      <c r="E90">
        <v>250000</v>
      </c>
      <c r="F90">
        <v>1000</v>
      </c>
      <c r="G90" t="s">
        <v>259</v>
      </c>
      <c r="H90">
        <v>89</v>
      </c>
    </row>
    <row r="91" spans="1:8" x14ac:dyDescent="0.25">
      <c r="A91">
        <v>90</v>
      </c>
      <c r="B91" t="s">
        <v>434</v>
      </c>
      <c r="C91" t="s">
        <v>216</v>
      </c>
      <c r="D91" t="s">
        <v>435</v>
      </c>
      <c r="E91">
        <v>200000</v>
      </c>
      <c r="F91">
        <v>1000</v>
      </c>
      <c r="G91" t="s">
        <v>216</v>
      </c>
      <c r="H91">
        <v>90</v>
      </c>
    </row>
    <row r="92" spans="1:8" x14ac:dyDescent="0.25">
      <c r="A92">
        <v>91</v>
      </c>
      <c r="B92" t="s">
        <v>218</v>
      </c>
      <c r="C92" t="s">
        <v>436</v>
      </c>
      <c r="D92" t="s">
        <v>437</v>
      </c>
      <c r="E92">
        <v>207000</v>
      </c>
      <c r="F92">
        <v>1000</v>
      </c>
      <c r="G92" t="s">
        <v>218</v>
      </c>
      <c r="H92">
        <v>91</v>
      </c>
    </row>
    <row r="93" spans="1:8" x14ac:dyDescent="0.25">
      <c r="A93">
        <v>92</v>
      </c>
      <c r="B93" t="s">
        <v>220</v>
      </c>
      <c r="C93" t="s">
        <v>438</v>
      </c>
      <c r="D93" t="s">
        <v>439</v>
      </c>
      <c r="E93">
        <v>225000</v>
      </c>
      <c r="F93">
        <v>500</v>
      </c>
      <c r="G93" t="s">
        <v>220</v>
      </c>
      <c r="H93">
        <v>92</v>
      </c>
    </row>
    <row r="94" spans="1:8" x14ac:dyDescent="0.25">
      <c r="A94">
        <v>93</v>
      </c>
      <c r="B94" t="s">
        <v>440</v>
      </c>
      <c r="C94" t="s">
        <v>221</v>
      </c>
      <c r="D94" t="s">
        <v>441</v>
      </c>
      <c r="E94">
        <v>100000</v>
      </c>
      <c r="F94">
        <v>500</v>
      </c>
      <c r="G94" t="s">
        <v>221</v>
      </c>
      <c r="H94">
        <v>93</v>
      </c>
    </row>
    <row r="95" spans="1:8" x14ac:dyDescent="0.25">
      <c r="A95">
        <v>94</v>
      </c>
      <c r="B95" t="s">
        <v>442</v>
      </c>
      <c r="C95" t="s">
        <v>222</v>
      </c>
      <c r="D95" t="s">
        <v>443</v>
      </c>
      <c r="E95">
        <v>30000</v>
      </c>
      <c r="F95">
        <v>500</v>
      </c>
      <c r="G95" t="s">
        <v>222</v>
      </c>
      <c r="H95">
        <v>94</v>
      </c>
    </row>
    <row r="96" spans="1:8" x14ac:dyDescent="0.25">
      <c r="A96">
        <v>95</v>
      </c>
      <c r="B96" t="s">
        <v>444</v>
      </c>
      <c r="C96" t="s">
        <v>224</v>
      </c>
      <c r="D96" t="s">
        <v>445</v>
      </c>
      <c r="E96">
        <v>9000</v>
      </c>
      <c r="F96">
        <v>500</v>
      </c>
      <c r="G96" t="s">
        <v>224</v>
      </c>
      <c r="H96">
        <v>95</v>
      </c>
    </row>
    <row r="97" spans="1:8" x14ac:dyDescent="0.25">
      <c r="A97">
        <v>96</v>
      </c>
      <c r="B97" t="s">
        <v>446</v>
      </c>
      <c r="C97" t="s">
        <v>447</v>
      </c>
      <c r="D97" t="s">
        <v>448</v>
      </c>
      <c r="E97">
        <v>105000</v>
      </c>
      <c r="F97">
        <v>1000</v>
      </c>
      <c r="G97" t="s">
        <v>259</v>
      </c>
      <c r="H97">
        <v>96</v>
      </c>
    </row>
    <row r="98" spans="1:8" x14ac:dyDescent="0.25">
      <c r="A98">
        <v>97</v>
      </c>
      <c r="B98" t="s">
        <v>449</v>
      </c>
      <c r="C98" t="s">
        <v>450</v>
      </c>
      <c r="D98" t="s">
        <v>451</v>
      </c>
      <c r="E98">
        <v>100000</v>
      </c>
      <c r="F98">
        <v>250</v>
      </c>
      <c r="G98" t="s">
        <v>259</v>
      </c>
      <c r="H98">
        <v>97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634A-2114-440B-B78F-C79D7EC1F478}">
  <dimension ref="A1:N12"/>
  <sheetViews>
    <sheetView workbookViewId="0">
      <selection activeCell="D7" sqref="D7"/>
    </sheetView>
  </sheetViews>
  <sheetFormatPr defaultColWidth="10.28515625" defaultRowHeight="16.5" x14ac:dyDescent="0.25"/>
  <cols>
    <col min="1" max="1" width="10.28515625" style="161"/>
    <col min="2" max="2" width="14.7109375" style="161" bestFit="1" customWidth="1"/>
    <col min="3" max="3" width="17.5703125" style="161" bestFit="1" customWidth="1"/>
    <col min="4" max="4" width="6.85546875" style="157" bestFit="1" customWidth="1"/>
    <col min="5" max="5" width="20.28515625" style="161" bestFit="1" customWidth="1"/>
    <col min="6" max="6" width="12" style="157" hidden="1" customWidth="1"/>
    <col min="7" max="7" width="12" style="161" hidden="1" customWidth="1"/>
    <col min="8" max="10" width="10.7109375" style="161" hidden="1" customWidth="1"/>
    <col min="11" max="12" width="13.28515625" style="161" hidden="1" customWidth="1"/>
    <col min="13" max="13" width="12" style="161" hidden="1" customWidth="1"/>
    <col min="14" max="14" width="12" style="157" bestFit="1" customWidth="1"/>
    <col min="15" max="16384" width="10.28515625" style="161"/>
  </cols>
  <sheetData>
    <row r="1" spans="1:14" x14ac:dyDescent="0.25">
      <c r="A1" s="145" t="s">
        <v>689</v>
      </c>
      <c r="B1" s="145" t="s">
        <v>701</v>
      </c>
      <c r="C1" s="145" t="s">
        <v>702</v>
      </c>
      <c r="D1" s="145" t="s">
        <v>703</v>
      </c>
      <c r="E1" s="158" t="s">
        <v>704</v>
      </c>
      <c r="F1" s="159">
        <v>43783</v>
      </c>
      <c r="G1" s="156">
        <v>43801</v>
      </c>
      <c r="H1" s="159">
        <v>44209</v>
      </c>
      <c r="I1" s="159">
        <v>44210</v>
      </c>
      <c r="J1" s="159">
        <v>44218</v>
      </c>
      <c r="K1" s="159">
        <v>44364</v>
      </c>
      <c r="L1" s="160">
        <v>44369</v>
      </c>
      <c r="M1" s="161">
        <v>20220628</v>
      </c>
      <c r="N1" s="156">
        <v>45155</v>
      </c>
    </row>
    <row r="2" spans="1:14" x14ac:dyDescent="0.25">
      <c r="A2" s="145" t="s">
        <v>705</v>
      </c>
      <c r="B2" s="145" t="s">
        <v>706</v>
      </c>
      <c r="C2" s="145">
        <v>3509</v>
      </c>
      <c r="D2" s="145">
        <v>4.8999999999999995</v>
      </c>
      <c r="E2" s="162" t="s">
        <v>707</v>
      </c>
      <c r="F2" s="161" t="s">
        <v>691</v>
      </c>
      <c r="G2" s="157"/>
      <c r="I2" s="163" t="s">
        <v>489</v>
      </c>
      <c r="J2" s="163" t="s">
        <v>489</v>
      </c>
      <c r="M2" s="163" t="s">
        <v>489</v>
      </c>
      <c r="N2" s="157" t="s">
        <v>533</v>
      </c>
    </row>
    <row r="3" spans="1:14" x14ac:dyDescent="0.25">
      <c r="A3" s="145" t="s">
        <v>708</v>
      </c>
      <c r="B3" s="145" t="s">
        <v>709</v>
      </c>
      <c r="C3" s="145">
        <v>2028</v>
      </c>
      <c r="D3" s="145">
        <v>5.0999999999999996</v>
      </c>
      <c r="E3" s="162" t="s">
        <v>710</v>
      </c>
      <c r="F3" s="161" t="s">
        <v>691</v>
      </c>
      <c r="G3" s="157"/>
      <c r="I3" s="163" t="s">
        <v>489</v>
      </c>
      <c r="J3" s="163" t="s">
        <v>489</v>
      </c>
      <c r="M3" s="163" t="s">
        <v>489</v>
      </c>
      <c r="N3" s="157" t="s">
        <v>533</v>
      </c>
    </row>
    <row r="4" spans="1:14" x14ac:dyDescent="0.25">
      <c r="A4" s="145" t="s">
        <v>711</v>
      </c>
      <c r="B4" s="145" t="s">
        <v>712</v>
      </c>
      <c r="C4" s="145">
        <v>1280</v>
      </c>
      <c r="D4" s="145">
        <v>5.6999999999999993</v>
      </c>
      <c r="E4" s="162" t="s">
        <v>710</v>
      </c>
      <c r="F4" s="161" t="s">
        <v>691</v>
      </c>
      <c r="G4" s="157"/>
      <c r="I4" s="163" t="s">
        <v>489</v>
      </c>
      <c r="J4" s="163" t="s">
        <v>489</v>
      </c>
      <c r="M4" s="163" t="s">
        <v>489</v>
      </c>
      <c r="N4" s="157" t="s">
        <v>533</v>
      </c>
    </row>
    <row r="5" spans="1:14" x14ac:dyDescent="0.25">
      <c r="A5" s="145" t="s">
        <v>713</v>
      </c>
      <c r="B5" s="145" t="s">
        <v>714</v>
      </c>
      <c r="C5" s="145">
        <v>864</v>
      </c>
      <c r="D5" s="145">
        <v>6</v>
      </c>
      <c r="E5" s="162" t="s">
        <v>690</v>
      </c>
      <c r="F5" s="161" t="s">
        <v>691</v>
      </c>
      <c r="G5" s="157"/>
      <c r="I5" s="163" t="s">
        <v>489</v>
      </c>
      <c r="J5" s="163" t="s">
        <v>489</v>
      </c>
      <c r="L5" s="163" t="s">
        <v>489</v>
      </c>
      <c r="M5" s="163" t="s">
        <v>489</v>
      </c>
      <c r="N5" s="157" t="s">
        <v>533</v>
      </c>
    </row>
    <row r="6" spans="1:14" x14ac:dyDescent="0.25">
      <c r="A6" s="145" t="s">
        <v>715</v>
      </c>
      <c r="B6" s="145" t="s">
        <v>716</v>
      </c>
      <c r="C6" s="145">
        <v>594</v>
      </c>
      <c r="D6" s="145">
        <v>6.3</v>
      </c>
      <c r="E6" s="162" t="s">
        <v>692</v>
      </c>
      <c r="F6" s="161" t="s">
        <v>691</v>
      </c>
      <c r="G6" s="157"/>
      <c r="I6" s="163" t="s">
        <v>489</v>
      </c>
      <c r="J6" s="163" t="s">
        <v>489</v>
      </c>
      <c r="L6" s="163" t="s">
        <v>489</v>
      </c>
      <c r="M6" s="163" t="s">
        <v>489</v>
      </c>
      <c r="N6" s="157" t="s">
        <v>533</v>
      </c>
    </row>
    <row r="7" spans="1:14" x14ac:dyDescent="0.25">
      <c r="A7" s="145" t="s">
        <v>717</v>
      </c>
      <c r="B7" s="145" t="s">
        <v>693</v>
      </c>
      <c r="C7" s="145">
        <v>384</v>
      </c>
      <c r="D7" s="145">
        <v>6.5</v>
      </c>
      <c r="E7" s="162" t="s">
        <v>694</v>
      </c>
      <c r="F7" s="161" t="s">
        <v>691</v>
      </c>
      <c r="G7" s="157"/>
      <c r="I7" s="163" t="s">
        <v>489</v>
      </c>
      <c r="J7" s="163" t="s">
        <v>489</v>
      </c>
      <c r="L7" s="163" t="s">
        <v>489</v>
      </c>
      <c r="M7" s="163" t="s">
        <v>489</v>
      </c>
      <c r="N7" s="157" t="s">
        <v>533</v>
      </c>
    </row>
    <row r="8" spans="1:14" x14ac:dyDescent="0.25">
      <c r="A8" s="145" t="s">
        <v>718</v>
      </c>
      <c r="B8" s="145" t="s">
        <v>695</v>
      </c>
      <c r="C8" s="145">
        <v>288</v>
      </c>
      <c r="D8" s="145">
        <v>7</v>
      </c>
      <c r="E8" s="162" t="s">
        <v>696</v>
      </c>
      <c r="F8" s="161" t="s">
        <v>691</v>
      </c>
      <c r="G8" s="157"/>
      <c r="I8" s="163" t="s">
        <v>489</v>
      </c>
      <c r="J8" s="163" t="s">
        <v>489</v>
      </c>
      <c r="M8" s="163" t="s">
        <v>489</v>
      </c>
      <c r="N8" s="157" t="s">
        <v>533</v>
      </c>
    </row>
    <row r="9" spans="1:14" x14ac:dyDescent="0.25">
      <c r="A9" s="83" t="s">
        <v>719</v>
      </c>
      <c r="B9" s="145" t="s">
        <v>720</v>
      </c>
      <c r="C9" s="145">
        <v>186</v>
      </c>
      <c r="D9" s="145">
        <v>11</v>
      </c>
      <c r="E9" s="162" t="s">
        <v>697</v>
      </c>
      <c r="F9" s="161" t="s">
        <v>691</v>
      </c>
      <c r="G9" s="157" t="s">
        <v>721</v>
      </c>
      <c r="H9" s="163" t="s">
        <v>489</v>
      </c>
      <c r="I9" s="163" t="s">
        <v>489</v>
      </c>
      <c r="J9" s="163" t="s">
        <v>489</v>
      </c>
      <c r="K9" s="163" t="s">
        <v>489</v>
      </c>
      <c r="M9" s="163" t="s">
        <v>489</v>
      </c>
      <c r="N9" s="157" t="s">
        <v>533</v>
      </c>
    </row>
    <row r="10" spans="1:14" x14ac:dyDescent="0.25">
      <c r="A10" s="83" t="s">
        <v>722</v>
      </c>
      <c r="B10" s="145" t="s">
        <v>698</v>
      </c>
      <c r="C10" s="145">
        <v>150</v>
      </c>
      <c r="D10" s="145">
        <v>11.6</v>
      </c>
      <c r="E10" s="162" t="s">
        <v>699</v>
      </c>
      <c r="F10" s="161" t="s">
        <v>691</v>
      </c>
      <c r="G10" s="157" t="s">
        <v>721</v>
      </c>
      <c r="H10" s="163" t="s">
        <v>489</v>
      </c>
      <c r="I10" s="163" t="s">
        <v>489</v>
      </c>
      <c r="J10" s="163" t="s">
        <v>489</v>
      </c>
      <c r="K10" s="163" t="s">
        <v>489</v>
      </c>
      <c r="M10" s="163" t="s">
        <v>489</v>
      </c>
      <c r="N10" s="157" t="s">
        <v>533</v>
      </c>
    </row>
    <row r="12" spans="1:14" x14ac:dyDescent="0.25">
      <c r="A12" s="164" t="s">
        <v>700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150"/>
  <sheetViews>
    <sheetView tabSelected="1" view="pageBreakPreview" topLeftCell="A113" zoomScale="50" zoomScaleNormal="60" zoomScaleSheetLayoutView="50" workbookViewId="0">
      <selection activeCell="E124" sqref="E124"/>
    </sheetView>
  </sheetViews>
  <sheetFormatPr defaultRowHeight="15.75" x14ac:dyDescent="0.25"/>
  <cols>
    <col min="1" max="1" width="8.140625" customWidth="1"/>
    <col min="2" max="2" width="38.7109375" customWidth="1"/>
    <col min="3" max="3" width="24.85546875" customWidth="1"/>
    <col min="4" max="4" width="14.7109375" customWidth="1"/>
    <col min="5" max="5" width="10.42578125" style="47" customWidth="1"/>
    <col min="6" max="6" width="14.28515625" customWidth="1"/>
    <col min="7" max="7" width="15" customWidth="1"/>
    <col min="8" max="8" width="16.28515625" customWidth="1"/>
    <col min="9" max="9" width="10.7109375" customWidth="1"/>
    <col min="10" max="10" width="11" customWidth="1"/>
    <col min="11" max="11" width="12.42578125" customWidth="1"/>
    <col min="12" max="12" width="15.42578125" customWidth="1"/>
    <col min="13" max="13" width="11" customWidth="1"/>
    <col min="14" max="14" width="12.7109375" customWidth="1"/>
    <col min="15" max="15" width="10.7109375" customWidth="1"/>
    <col min="16" max="16" width="12.85546875" customWidth="1"/>
    <col min="17" max="18" width="15" customWidth="1"/>
    <col min="19" max="22" width="15" hidden="1" customWidth="1"/>
    <col min="23" max="34" width="15" customWidth="1"/>
    <col min="35" max="41" width="15" hidden="1" customWidth="1"/>
    <col min="42" max="45" width="15" customWidth="1"/>
    <col min="46" max="48" width="15" hidden="1" customWidth="1"/>
    <col min="49" max="52" width="15" customWidth="1"/>
    <col min="53" max="53" width="19.85546875" customWidth="1"/>
  </cols>
  <sheetData>
    <row r="1" spans="1:53" s="1" customFormat="1" ht="63" customHeight="1" x14ac:dyDescent="0.25">
      <c r="A1" s="1" t="s">
        <v>0</v>
      </c>
      <c r="B1" s="1" t="s">
        <v>1</v>
      </c>
      <c r="E1" s="42"/>
      <c r="G1" s="1" t="s">
        <v>2</v>
      </c>
      <c r="M1" s="1" t="s">
        <v>228</v>
      </c>
      <c r="W1" s="1" t="s">
        <v>688</v>
      </c>
    </row>
    <row r="2" spans="1:53" s="2" customFormat="1" ht="63" customHeight="1" x14ac:dyDescent="0.25">
      <c r="A2" s="2" t="s">
        <v>0</v>
      </c>
      <c r="B2" s="2" t="s">
        <v>3</v>
      </c>
      <c r="E2" s="43"/>
      <c r="G2" s="2" t="s">
        <v>4</v>
      </c>
      <c r="M2" s="2" t="s">
        <v>0</v>
      </c>
      <c r="N2" s="2" t="s">
        <v>5</v>
      </c>
    </row>
    <row r="3" spans="1:53" s="3" customFormat="1" ht="62.45" customHeight="1" x14ac:dyDescent="0.45">
      <c r="A3" s="3" t="s">
        <v>0</v>
      </c>
      <c r="B3" s="3" t="s">
        <v>456</v>
      </c>
      <c r="E3" s="44"/>
    </row>
    <row r="4" spans="1:53" s="4" customFormat="1" ht="63.75" customHeight="1" x14ac:dyDescent="0.25">
      <c r="A4" s="5" t="s">
        <v>0</v>
      </c>
      <c r="B4" s="4" t="s">
        <v>6</v>
      </c>
      <c r="C4" s="4" t="s">
        <v>7</v>
      </c>
      <c r="D4" s="4" t="s">
        <v>8</v>
      </c>
      <c r="E4" s="45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51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166" t="s">
        <v>28</v>
      </c>
      <c r="Y4" s="4" t="s">
        <v>29</v>
      </c>
      <c r="Z4" s="4" t="s">
        <v>30</v>
      </c>
      <c r="AA4" s="166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  <c r="AQ4" s="4" t="s">
        <v>47</v>
      </c>
      <c r="AR4" s="51" t="s">
        <v>48</v>
      </c>
      <c r="AS4" s="4" t="s">
        <v>49</v>
      </c>
      <c r="AT4" s="4" t="s">
        <v>50</v>
      </c>
      <c r="AU4" s="4" t="s">
        <v>51</v>
      </c>
      <c r="AV4" s="4" t="s">
        <v>52</v>
      </c>
      <c r="AW4" s="51" t="s">
        <v>53</v>
      </c>
      <c r="AX4" s="4" t="s">
        <v>54</v>
      </c>
      <c r="AY4" s="4" t="s">
        <v>55</v>
      </c>
      <c r="AZ4" s="4" t="s">
        <v>56</v>
      </c>
      <c r="BA4" s="4" t="s">
        <v>476</v>
      </c>
    </row>
    <row r="5" spans="1:53" s="6" customFormat="1" ht="53.45" customHeight="1" x14ac:dyDescent="0.25">
      <c r="A5" s="7">
        <v>1</v>
      </c>
      <c r="B5" s="8" t="str">
        <f>VLOOKUP('成本表 '!$A5,RFQ!$A:$G,2,0)</f>
        <v>007049.00104.0035.013</v>
      </c>
      <c r="C5" s="9" t="s">
        <v>58</v>
      </c>
      <c r="D5" s="9" t="s">
        <v>59</v>
      </c>
      <c r="E5" s="46"/>
      <c r="F5" s="28">
        <f>IF(300/P5&gt;G5, 300/P5, "-")</f>
        <v>277.77777777777777</v>
      </c>
      <c r="G5" s="18">
        <f>VLOOKUP('成本表 '!$A5,RFQ!$A:$G,5,0)/1000</f>
        <v>234</v>
      </c>
      <c r="H5" s="9">
        <f>G5*P5</f>
        <v>252.72000000000003</v>
      </c>
      <c r="I5" s="9">
        <v>1</v>
      </c>
      <c r="J5" s="9">
        <f>P5*I5</f>
        <v>1.08</v>
      </c>
      <c r="K5" s="9" t="s">
        <v>60</v>
      </c>
      <c r="L5" s="9">
        <f>VLOOKUP(K5,包裝!A:E,4,0)</f>
        <v>6</v>
      </c>
      <c r="M5" s="9">
        <v>2.85</v>
      </c>
      <c r="N5" s="9">
        <v>26</v>
      </c>
      <c r="O5" s="9">
        <v>20</v>
      </c>
      <c r="P5" s="9">
        <v>1.08</v>
      </c>
      <c r="Q5" s="9">
        <f>ROUNDUP(O5/P5, 2)</f>
        <v>18.520000000000003</v>
      </c>
      <c r="R5" s="9">
        <f>ROUNDUP((Q5 + N5), 2)</f>
        <v>44.52</v>
      </c>
      <c r="S5" s="10">
        <v>0</v>
      </c>
      <c r="T5" s="9">
        <v>0</v>
      </c>
      <c r="U5" s="9">
        <f>ROUNDUP(T5/P5, 2)</f>
        <v>0</v>
      </c>
      <c r="V5" s="11">
        <f>ROUNDUP(R5*(1 + S5) + U5, 2)</f>
        <v>44.52</v>
      </c>
      <c r="W5" s="10">
        <v>1.4999999999999999E-2</v>
      </c>
      <c r="X5" s="9">
        <v>6.6</v>
      </c>
      <c r="Y5" s="9">
        <f>ROUNDUP(V5*(1 + W5) + X5, 2)</f>
        <v>51.79</v>
      </c>
      <c r="Z5" s="10">
        <v>0.01</v>
      </c>
      <c r="AA5" s="9">
        <v>7</v>
      </c>
      <c r="AB5" s="11">
        <f>ROUNDUP(Y5*(1 + Z5) + AA5, 2)</f>
        <v>59.309999999999995</v>
      </c>
      <c r="AC5" s="10">
        <v>0.01</v>
      </c>
      <c r="AD5" s="9">
        <f>ROUNDUP(L5/J5, 2)</f>
        <v>5.56</v>
      </c>
      <c r="AE5" s="9">
        <f>ROUNDUP(AB5*(1 + AC5) + AD5, 2)</f>
        <v>65.47</v>
      </c>
      <c r="AF5" s="9" t="s">
        <v>61</v>
      </c>
      <c r="AG5" s="9">
        <v>1.4</v>
      </c>
      <c r="AH5" s="9">
        <f>ROUNDUP((AE5 + AF5 + AG5), 2)</f>
        <v>68.37</v>
      </c>
      <c r="AI5" s="10">
        <v>0</v>
      </c>
      <c r="AJ5" s="9">
        <v>0</v>
      </c>
      <c r="AK5" s="9">
        <f>ROUNDUP(AH5*(1 + AI5) + AJ5, 2)</f>
        <v>68.37</v>
      </c>
      <c r="AL5" s="9">
        <f>ROUNDUP(AK5*P5, 2)</f>
        <v>73.84</v>
      </c>
      <c r="AM5" s="10">
        <v>0</v>
      </c>
      <c r="AN5" s="9">
        <v>0</v>
      </c>
      <c r="AO5" s="9">
        <f>ROUNDUP(AL5*(1 + AM5) + AN5, 2)</f>
        <v>73.84</v>
      </c>
      <c r="AP5" s="12">
        <v>0.01</v>
      </c>
      <c r="AQ5" s="9">
        <f>ROUNDUP(AO5*(1 + AP5), 2)</f>
        <v>74.58</v>
      </c>
      <c r="AR5" s="13">
        <v>7.0000000000000007E-2</v>
      </c>
      <c r="AS5" s="9">
        <f>ROUNDUP(AQ5*(1 + AR5), 2)</f>
        <v>79.81</v>
      </c>
      <c r="AT5" s="14">
        <v>0</v>
      </c>
      <c r="AU5" s="9">
        <v>0</v>
      </c>
      <c r="AV5" s="14">
        <f>ROUNDUP(AS5*(1 + AT5) + AU5, 2)</f>
        <v>79.81</v>
      </c>
      <c r="AW5" s="9">
        <v>32.5</v>
      </c>
      <c r="AX5" s="14">
        <f>ROUNDUP(AV5/AW5, 2)</f>
        <v>2.46</v>
      </c>
      <c r="AY5" s="10">
        <v>2.5999999999999999E-2</v>
      </c>
      <c r="AZ5" s="15">
        <f>ROUNDUP(AX5*(1 + AY5), 2)</f>
        <v>2.5299999999999998</v>
      </c>
    </row>
    <row r="6" spans="1:53" ht="53.45" customHeight="1" x14ac:dyDescent="0.25"/>
    <row r="7" spans="1:53" s="3" customFormat="1" ht="62.45" customHeight="1" x14ac:dyDescent="0.45">
      <c r="A7" s="3" t="s">
        <v>0</v>
      </c>
      <c r="B7" s="3" t="s">
        <v>457</v>
      </c>
      <c r="E7" s="44"/>
    </row>
    <row r="8" spans="1:53" s="4" customFormat="1" ht="63.75" customHeight="1" x14ac:dyDescent="0.25">
      <c r="A8" s="5" t="s">
        <v>0</v>
      </c>
      <c r="B8" s="4" t="s">
        <v>6</v>
      </c>
      <c r="C8" s="4" t="s">
        <v>7</v>
      </c>
      <c r="D8" s="4" t="s">
        <v>8</v>
      </c>
      <c r="E8" s="45" t="s">
        <v>9</v>
      </c>
      <c r="F8" s="4" t="s">
        <v>10</v>
      </c>
      <c r="G8" s="4" t="s">
        <v>11</v>
      </c>
      <c r="H8" s="4" t="s">
        <v>12</v>
      </c>
      <c r="I8" s="4" t="s">
        <v>13</v>
      </c>
      <c r="J8" s="4" t="s">
        <v>14</v>
      </c>
      <c r="K8" s="4" t="s">
        <v>15</v>
      </c>
      <c r="L8" s="4" t="s">
        <v>16</v>
      </c>
      <c r="M8" s="4" t="s">
        <v>17</v>
      </c>
      <c r="N8" s="4" t="s">
        <v>18</v>
      </c>
      <c r="O8" s="4" t="s">
        <v>19</v>
      </c>
      <c r="P8" s="4" t="s">
        <v>20</v>
      </c>
      <c r="Q8" s="4" t="s">
        <v>21</v>
      </c>
      <c r="R8" s="4" t="s">
        <v>22</v>
      </c>
      <c r="S8" s="4" t="s">
        <v>23</v>
      </c>
      <c r="T8" s="4" t="s">
        <v>24</v>
      </c>
      <c r="U8" s="4" t="s">
        <v>25</v>
      </c>
      <c r="V8" s="4" t="s">
        <v>26</v>
      </c>
      <c r="W8" s="4" t="s">
        <v>27</v>
      </c>
      <c r="X8" s="4" t="s">
        <v>28</v>
      </c>
      <c r="Y8" s="4" t="s">
        <v>29</v>
      </c>
      <c r="Z8" s="4" t="s">
        <v>30</v>
      </c>
      <c r="AA8" s="4" t="s">
        <v>31</v>
      </c>
      <c r="AB8" s="4" t="s">
        <v>32</v>
      </c>
      <c r="AC8" s="4" t="s">
        <v>33</v>
      </c>
      <c r="AD8" s="4" t="s">
        <v>34</v>
      </c>
      <c r="AE8" s="4" t="s">
        <v>35</v>
      </c>
      <c r="AF8" s="4" t="s">
        <v>36</v>
      </c>
      <c r="AG8" s="4" t="s">
        <v>37</v>
      </c>
      <c r="AH8" s="4" t="s">
        <v>38</v>
      </c>
      <c r="AI8" s="4" t="s">
        <v>39</v>
      </c>
      <c r="AJ8" s="4" t="s">
        <v>40</v>
      </c>
      <c r="AK8" s="4" t="s">
        <v>41</v>
      </c>
      <c r="AL8" s="4" t="s">
        <v>42</v>
      </c>
      <c r="AM8" s="4" t="s">
        <v>43</v>
      </c>
      <c r="AN8" s="4" t="s">
        <v>44</v>
      </c>
      <c r="AO8" s="4" t="s">
        <v>45</v>
      </c>
      <c r="AP8" s="4" t="s">
        <v>46</v>
      </c>
      <c r="AQ8" s="4" t="s">
        <v>47</v>
      </c>
      <c r="AR8" s="4" t="s">
        <v>48</v>
      </c>
      <c r="AS8" s="4" t="s">
        <v>49</v>
      </c>
      <c r="AT8" s="4" t="s">
        <v>50</v>
      </c>
      <c r="AU8" s="4" t="s">
        <v>51</v>
      </c>
      <c r="AV8" s="4" t="s">
        <v>52</v>
      </c>
      <c r="AW8" s="4" t="s">
        <v>53</v>
      </c>
      <c r="AX8" s="4" t="s">
        <v>54</v>
      </c>
      <c r="AY8" s="4" t="s">
        <v>55</v>
      </c>
      <c r="AZ8" s="4" t="s">
        <v>56</v>
      </c>
    </row>
    <row r="9" spans="1:53" s="6" customFormat="1" ht="53.45" customHeight="1" x14ac:dyDescent="0.25">
      <c r="A9" s="7">
        <v>2</v>
      </c>
      <c r="B9" s="8" t="str">
        <f>VLOOKUP('成本表 '!A9,RFQ!A:G,2,0)</f>
        <v>007049.00105.0035.006</v>
      </c>
      <c r="C9" s="9" t="s">
        <v>63</v>
      </c>
      <c r="D9" s="9" t="s">
        <v>64</v>
      </c>
      <c r="E9" s="48" t="s">
        <v>65</v>
      </c>
      <c r="F9" s="28">
        <f t="shared" ref="F9:F12" si="0">IF(300/P9&gt;G9, 300/P9, "-")</f>
        <v>370.37037037037032</v>
      </c>
      <c r="G9" s="18">
        <f>VLOOKUP('成本表 '!$A9,RFQ!$A:$G,5,0)/1000</f>
        <v>304</v>
      </c>
      <c r="H9" s="9">
        <f>G9*P9</f>
        <v>246.24</v>
      </c>
      <c r="I9" s="9">
        <v>1</v>
      </c>
      <c r="J9" s="9">
        <f>P9*I9</f>
        <v>0.81</v>
      </c>
      <c r="K9" s="9" t="s">
        <v>66</v>
      </c>
      <c r="L9" s="9">
        <f>VLOOKUP(K9,包裝!A:E,4,0)</f>
        <v>5.6999999999999993</v>
      </c>
      <c r="M9" s="9">
        <v>2.85</v>
      </c>
      <c r="N9" s="9">
        <v>25</v>
      </c>
      <c r="O9" s="9">
        <v>34</v>
      </c>
      <c r="P9" s="9">
        <v>0.81</v>
      </c>
      <c r="Q9" s="9">
        <f>ROUNDUP(O9/P9, 2)</f>
        <v>41.98</v>
      </c>
      <c r="R9" s="9">
        <f>ROUNDUP((Q9 + N9), 2)</f>
        <v>66.98</v>
      </c>
      <c r="S9" s="10">
        <v>0</v>
      </c>
      <c r="T9" s="9">
        <v>0</v>
      </c>
      <c r="U9" s="9">
        <f>ROUNDUP(T9/P9, 2)</f>
        <v>0</v>
      </c>
      <c r="V9" s="11">
        <f>ROUNDUP(R9*(1 + S9) + U9, 2)</f>
        <v>66.98</v>
      </c>
      <c r="W9" s="10">
        <v>1.4999999999999999E-2</v>
      </c>
      <c r="X9" s="9">
        <v>6.6</v>
      </c>
      <c r="Y9" s="9">
        <f>ROUNDUP(V9*(1 + W9) + X9, 2)</f>
        <v>74.59</v>
      </c>
      <c r="Z9" s="10">
        <v>0.01</v>
      </c>
      <c r="AA9" s="9">
        <v>7</v>
      </c>
      <c r="AB9" s="11">
        <f>ROUNDUP(Y9*(1 + Z9) + AA9, 2)</f>
        <v>82.34</v>
      </c>
      <c r="AC9" s="10">
        <v>0.01</v>
      </c>
      <c r="AD9" s="9">
        <f>ROUNDUP(L9/J9, 2)</f>
        <v>7.04</v>
      </c>
      <c r="AE9" s="9">
        <f>ROUNDUP(AB9*(1 + AC9) + AD9, 2)</f>
        <v>90.210000000000008</v>
      </c>
      <c r="AF9" s="9" t="s">
        <v>61</v>
      </c>
      <c r="AG9" s="9">
        <v>1.4</v>
      </c>
      <c r="AH9" s="9">
        <f>ROUNDUP((AE9 + AF9 + AG9), 2)</f>
        <v>93.11</v>
      </c>
      <c r="AI9" s="10">
        <v>0</v>
      </c>
      <c r="AJ9" s="9">
        <v>0</v>
      </c>
      <c r="AK9" s="9">
        <f>ROUNDUP(AH9*(1 + AI9) + AJ9, 2)</f>
        <v>93.11</v>
      </c>
      <c r="AL9" s="9">
        <f>ROUNDUP(AK9*P9, 2)</f>
        <v>75.42</v>
      </c>
      <c r="AM9" s="10">
        <v>0</v>
      </c>
      <c r="AN9" s="9">
        <v>0</v>
      </c>
      <c r="AO9" s="9">
        <f>ROUNDUP(AL9*(1 + AM9) + AN9, 2)</f>
        <v>75.42</v>
      </c>
      <c r="AP9" s="12">
        <v>0.01</v>
      </c>
      <c r="AQ9" s="9">
        <f>ROUNDUP(AO9*(1 + AP9), 2)</f>
        <v>76.180000000000007</v>
      </c>
      <c r="AR9" s="13">
        <v>0.05</v>
      </c>
      <c r="AS9" s="9">
        <f>ROUNDUP(AQ9*(1 + AR9), 2)</f>
        <v>79.990000000000009</v>
      </c>
      <c r="AT9" s="14">
        <v>0</v>
      </c>
      <c r="AU9" s="9">
        <v>0</v>
      </c>
      <c r="AV9" s="14">
        <f>ROUNDUP(AS9*(1 + AT9) + AU9, 2)</f>
        <v>79.989999999999995</v>
      </c>
      <c r="AW9" s="9">
        <v>34</v>
      </c>
      <c r="AX9" s="14">
        <f>ROUNDUP(AV9/AW9, 2)</f>
        <v>2.36</v>
      </c>
      <c r="AY9" s="10">
        <v>2.5999999999999999E-2</v>
      </c>
      <c r="AZ9" s="15">
        <f>ROUNDUP(AX9*(1 + AY9), 2)</f>
        <v>2.4299999999999997</v>
      </c>
    </row>
    <row r="10" spans="1:53" s="6" customFormat="1" ht="53.45" customHeight="1" x14ac:dyDescent="0.25">
      <c r="A10" s="7">
        <v>3</v>
      </c>
      <c r="B10" s="8" t="str">
        <f>VLOOKUP('成本表 '!A10,RFQ!A:G,2,0)</f>
        <v>007049.00105.0035.013</v>
      </c>
      <c r="C10" s="9" t="s">
        <v>63</v>
      </c>
      <c r="D10" s="9" t="s">
        <v>59</v>
      </c>
      <c r="E10" s="48" t="s">
        <v>65</v>
      </c>
      <c r="F10" s="28">
        <f t="shared" si="0"/>
        <v>283.01886792452831</v>
      </c>
      <c r="G10" s="18">
        <f>VLOOKUP('成本表 '!$A10,RFQ!$A:$G,5,0)/1000</f>
        <v>212</v>
      </c>
      <c r="H10" s="9">
        <f>G10*P10</f>
        <v>224.72</v>
      </c>
      <c r="I10" s="9">
        <v>1</v>
      </c>
      <c r="J10" s="9">
        <f>P10*I10</f>
        <v>1.06</v>
      </c>
      <c r="K10" s="9" t="s">
        <v>60</v>
      </c>
      <c r="L10" s="9">
        <f>VLOOKUP(K10,包裝!A:E,4,0)</f>
        <v>6</v>
      </c>
      <c r="M10" s="9">
        <v>2.85</v>
      </c>
      <c r="N10" s="9">
        <v>25</v>
      </c>
      <c r="O10" s="9">
        <v>20</v>
      </c>
      <c r="P10" s="9">
        <v>1.06</v>
      </c>
      <c r="Q10" s="9">
        <f>ROUNDUP(O10/P10, 2)</f>
        <v>18.87</v>
      </c>
      <c r="R10" s="9">
        <f>ROUNDUP((Q10 + N10), 2)</f>
        <v>43.87</v>
      </c>
      <c r="S10" s="10">
        <v>0</v>
      </c>
      <c r="T10" s="9">
        <v>0</v>
      </c>
      <c r="U10" s="9">
        <f>ROUNDUP(T10/P10, 2)</f>
        <v>0</v>
      </c>
      <c r="V10" s="11">
        <f>ROUNDUP(R10*(1 + S10) + U10, 2)</f>
        <v>43.87</v>
      </c>
      <c r="W10" s="10">
        <v>1.4999999999999999E-2</v>
      </c>
      <c r="X10" s="9">
        <v>6.6</v>
      </c>
      <c r="Y10" s="9">
        <f>ROUNDUP(V10*(1 + W10) + X10, 2)</f>
        <v>51.129999999999995</v>
      </c>
      <c r="Z10" s="10">
        <v>0.01</v>
      </c>
      <c r="AA10" s="9">
        <v>7</v>
      </c>
      <c r="AB10" s="11">
        <f>ROUNDUP(Y10*(1 + Z10) + AA10, 2)</f>
        <v>58.65</v>
      </c>
      <c r="AC10" s="10">
        <v>0.01</v>
      </c>
      <c r="AD10" s="9">
        <f>ROUNDUP(L10/J10, 2)</f>
        <v>5.67</v>
      </c>
      <c r="AE10" s="9">
        <f>ROUNDUP(AB10*(1 + AC10) + AD10, 2)</f>
        <v>64.910000000000011</v>
      </c>
      <c r="AF10" s="9" t="s">
        <v>61</v>
      </c>
      <c r="AG10" s="9">
        <v>1.4</v>
      </c>
      <c r="AH10" s="9">
        <f>ROUNDUP((AE10 + AF10 + AG10), 2)</f>
        <v>67.81</v>
      </c>
      <c r="AI10" s="10">
        <v>0</v>
      </c>
      <c r="AJ10" s="9">
        <v>0</v>
      </c>
      <c r="AK10" s="9">
        <f>ROUNDUP(AH10*(1 + AI10) + AJ10, 2)</f>
        <v>67.81</v>
      </c>
      <c r="AL10" s="9">
        <f>ROUNDUP(AK10*P10, 2)</f>
        <v>71.88000000000001</v>
      </c>
      <c r="AM10" s="10">
        <v>0</v>
      </c>
      <c r="AN10" s="9">
        <v>0</v>
      </c>
      <c r="AO10" s="9">
        <f>ROUNDUP(AL10*(1 + AM10) + AN10, 2)</f>
        <v>71.88</v>
      </c>
      <c r="AP10" s="12">
        <v>0.01</v>
      </c>
      <c r="AQ10" s="9">
        <f>ROUNDUP(AO10*(1 + AP10), 2)</f>
        <v>72.600000000000009</v>
      </c>
      <c r="AR10" s="13">
        <v>0.05</v>
      </c>
      <c r="AS10" s="9">
        <f>ROUNDUP(AQ10*(1 + AR10), 2)</f>
        <v>76.23</v>
      </c>
      <c r="AT10" s="14">
        <v>0</v>
      </c>
      <c r="AU10" s="9">
        <v>0</v>
      </c>
      <c r="AV10" s="14">
        <f>ROUNDUP(AS10*(1 + AT10) + AU10, 2)</f>
        <v>76.23</v>
      </c>
      <c r="AW10" s="9">
        <v>34</v>
      </c>
      <c r="AX10" s="14">
        <f>ROUNDUP(AV10/AW10, 2)</f>
        <v>2.25</v>
      </c>
      <c r="AY10" s="10">
        <v>2.5999999999999999E-2</v>
      </c>
      <c r="AZ10" s="15">
        <f>ROUNDUP(AX10*(1 + AY10), 2)</f>
        <v>2.3099999999999996</v>
      </c>
    </row>
    <row r="11" spans="1:53" s="6" customFormat="1" ht="53.45" customHeight="1" x14ac:dyDescent="0.25">
      <c r="A11" s="7">
        <v>4</v>
      </c>
      <c r="B11" s="8" t="str">
        <f>VLOOKUP('成本表 '!A11,RFQ!A:G,2,0)</f>
        <v>007049.00105.0035.025</v>
      </c>
      <c r="C11" s="9" t="s">
        <v>63</v>
      </c>
      <c r="D11" s="9" t="s">
        <v>69</v>
      </c>
      <c r="E11" s="48" t="s">
        <v>65</v>
      </c>
      <c r="F11" s="28">
        <f t="shared" si="0"/>
        <v>175.43859649122808</v>
      </c>
      <c r="G11" s="18">
        <f>VLOOKUP('成本表 '!$A11,RFQ!$A:$G,5,0)/1000</f>
        <v>150</v>
      </c>
      <c r="H11" s="9">
        <f>G11*P11</f>
        <v>256.5</v>
      </c>
      <c r="I11" s="9">
        <v>1</v>
      </c>
      <c r="J11" s="9">
        <f>P11*I11</f>
        <v>1.71</v>
      </c>
      <c r="K11" s="9" t="s">
        <v>70</v>
      </c>
      <c r="L11" s="9">
        <f>VLOOKUP(K11,包裝!A:E,4,0)</f>
        <v>6.5</v>
      </c>
      <c r="M11" s="9">
        <v>2.85</v>
      </c>
      <c r="N11" s="9">
        <v>25</v>
      </c>
      <c r="O11" s="9">
        <v>20</v>
      </c>
      <c r="P11" s="9">
        <v>1.71</v>
      </c>
      <c r="Q11" s="9">
        <f>ROUNDUP(O11/P11, 2)</f>
        <v>11.7</v>
      </c>
      <c r="R11" s="9">
        <f>ROUNDUP((Q11 + N11), 2)</f>
        <v>36.700000000000003</v>
      </c>
      <c r="S11" s="10">
        <v>0</v>
      </c>
      <c r="T11" s="9">
        <v>0</v>
      </c>
      <c r="U11" s="9">
        <f>ROUNDUP(T11/P11, 2)</f>
        <v>0</v>
      </c>
      <c r="V11" s="11">
        <f>ROUNDUP(R11*(1 + S11) + U11, 2)</f>
        <v>36.700000000000003</v>
      </c>
      <c r="W11" s="10">
        <v>1.4999999999999999E-2</v>
      </c>
      <c r="X11" s="9">
        <v>6.6</v>
      </c>
      <c r="Y11" s="9">
        <f>ROUNDUP(V11*(1 + W11) + X11, 2)</f>
        <v>43.86</v>
      </c>
      <c r="Z11" s="10">
        <v>0.01</v>
      </c>
      <c r="AA11" s="9">
        <v>7</v>
      </c>
      <c r="AB11" s="11">
        <f>ROUNDUP(Y11*(1 + Z11) + AA11, 2)</f>
        <v>51.3</v>
      </c>
      <c r="AC11" s="10">
        <v>0.01</v>
      </c>
      <c r="AD11" s="9">
        <f>ROUNDUP(L11/J11, 2)</f>
        <v>3.8099999999999996</v>
      </c>
      <c r="AE11" s="9">
        <f>ROUNDUP(AB11*(1 + AC11) + AD11, 2)</f>
        <v>55.629999999999995</v>
      </c>
      <c r="AF11" s="9" t="s">
        <v>61</v>
      </c>
      <c r="AG11" s="9">
        <v>1.4</v>
      </c>
      <c r="AH11" s="9">
        <f>ROUNDUP((AE11 + AF11 + AG11), 2)</f>
        <v>58.53</v>
      </c>
      <c r="AI11" s="10">
        <v>0</v>
      </c>
      <c r="AJ11" s="9">
        <v>0</v>
      </c>
      <c r="AK11" s="9">
        <f>ROUNDUP(AH11*(1 + AI11) + AJ11, 2)</f>
        <v>58.53</v>
      </c>
      <c r="AL11" s="9">
        <f>ROUNDUP(AK11*P11, 2)</f>
        <v>100.09</v>
      </c>
      <c r="AM11" s="10">
        <v>0</v>
      </c>
      <c r="AN11" s="9">
        <v>0</v>
      </c>
      <c r="AO11" s="9">
        <f>ROUNDUP(AL11*(1 + AM11) + AN11, 2)</f>
        <v>100.09</v>
      </c>
      <c r="AP11" s="12">
        <v>0.01</v>
      </c>
      <c r="AQ11" s="9">
        <f>ROUNDUP(AO11*(1 + AP11), 2)</f>
        <v>101.10000000000001</v>
      </c>
      <c r="AR11" s="13">
        <v>0.04</v>
      </c>
      <c r="AS11" s="9">
        <f>ROUNDUP(AQ11*(1 + AR11), 2)</f>
        <v>105.15</v>
      </c>
      <c r="AT11" s="14">
        <v>0</v>
      </c>
      <c r="AU11" s="9">
        <v>0</v>
      </c>
      <c r="AV11" s="14">
        <f>ROUNDUP(AS11*(1 + AT11) + AU11, 2)</f>
        <v>105.15</v>
      </c>
      <c r="AW11" s="9">
        <v>34</v>
      </c>
      <c r="AX11" s="14">
        <f>ROUNDUP(AV11/AW11, 2)</f>
        <v>3.0999999999999996</v>
      </c>
      <c r="AY11" s="10">
        <v>2.5999999999999999E-2</v>
      </c>
      <c r="AZ11" s="15">
        <f>ROUNDUP(AX11*(1 + AY11), 2)</f>
        <v>3.19</v>
      </c>
      <c r="BA11" s="101">
        <v>3000</v>
      </c>
    </row>
    <row r="12" spans="1:53" s="6" customFormat="1" ht="53.45" customHeight="1" x14ac:dyDescent="0.25">
      <c r="A12" s="7">
        <v>5</v>
      </c>
      <c r="B12" s="8" t="str">
        <f>VLOOKUP('成本表 '!A12,RFQ!A:G,2,0)</f>
        <v>007049.00105.0042.009</v>
      </c>
      <c r="C12" s="9" t="s">
        <v>63</v>
      </c>
      <c r="D12" s="18" t="s">
        <v>452</v>
      </c>
      <c r="E12" s="52" t="s">
        <v>477</v>
      </c>
      <c r="F12" s="28" t="str">
        <f t="shared" si="0"/>
        <v>-</v>
      </c>
      <c r="G12" s="18">
        <f>VLOOKUP('成本表 '!$A12,RFQ!$A:$G,5,0)/1000</f>
        <v>232</v>
      </c>
      <c r="H12" s="9">
        <f>G12*P12</f>
        <v>334.08</v>
      </c>
      <c r="I12" s="9">
        <v>1</v>
      </c>
      <c r="J12" s="9">
        <f>P12*I12</f>
        <v>1.44</v>
      </c>
      <c r="K12" s="9" t="s">
        <v>72</v>
      </c>
      <c r="L12" s="9">
        <f>VLOOKUP(K12,包裝!A:E,4,0)</f>
        <v>6.3</v>
      </c>
      <c r="M12" s="9">
        <v>3.35</v>
      </c>
      <c r="N12" s="9">
        <v>24</v>
      </c>
      <c r="O12" s="9">
        <v>21</v>
      </c>
      <c r="P12" s="9">
        <v>1.44</v>
      </c>
      <c r="Q12" s="9">
        <f>ROUNDUP(O12/P12, 2)</f>
        <v>14.59</v>
      </c>
      <c r="R12" s="9">
        <f>ROUNDUP((Q12 + N12), 2)</f>
        <v>38.590000000000003</v>
      </c>
      <c r="S12" s="10">
        <v>0</v>
      </c>
      <c r="T12" s="9">
        <v>0</v>
      </c>
      <c r="U12" s="9">
        <f>ROUNDUP(T12/P12, 2)</f>
        <v>0</v>
      </c>
      <c r="V12" s="11">
        <f>ROUNDUP(R12*(1 + S12) + U12, 2)</f>
        <v>38.590000000000003</v>
      </c>
      <c r="W12" s="10">
        <v>1.4999999999999999E-2</v>
      </c>
      <c r="X12" s="9">
        <v>6.6</v>
      </c>
      <c r="Y12" s="9">
        <f>ROUNDUP(V12*(1 + W12) + X12, 2)</f>
        <v>45.769999999999996</v>
      </c>
      <c r="Z12" s="10">
        <v>0.01</v>
      </c>
      <c r="AA12" s="9">
        <v>7</v>
      </c>
      <c r="AB12" s="11">
        <f>ROUNDUP(Y12*(1 + Z12) + AA12, 2)</f>
        <v>53.23</v>
      </c>
      <c r="AC12" s="10">
        <v>0.01</v>
      </c>
      <c r="AD12" s="9">
        <f>ROUNDUP(L12/J12, 2)</f>
        <v>4.38</v>
      </c>
      <c r="AE12" s="9">
        <f>ROUNDUP(AB12*(1 + AC12) + AD12, 2)</f>
        <v>58.15</v>
      </c>
      <c r="AF12" s="9" t="s">
        <v>61</v>
      </c>
      <c r="AG12" s="9">
        <v>1.4</v>
      </c>
      <c r="AH12" s="9">
        <f>ROUNDUP((AE12 + AF12 + AG12), 2)</f>
        <v>61.05</v>
      </c>
      <c r="AI12" s="10">
        <v>0</v>
      </c>
      <c r="AJ12" s="9">
        <v>0</v>
      </c>
      <c r="AK12" s="9">
        <f>ROUNDUP(AH12*(1 + AI12) + AJ12, 2)</f>
        <v>61.05</v>
      </c>
      <c r="AL12" s="9">
        <f>ROUNDUP(AK12*P12, 2)</f>
        <v>87.92</v>
      </c>
      <c r="AM12" s="10">
        <v>0</v>
      </c>
      <c r="AN12" s="9">
        <v>0</v>
      </c>
      <c r="AO12" s="9">
        <f>ROUNDUP(AL12*(1 + AM12) + AN12, 2)</f>
        <v>87.92</v>
      </c>
      <c r="AP12" s="12">
        <v>0.01</v>
      </c>
      <c r="AQ12" s="9">
        <f>ROUNDUP(AO12*(1 + AP12), 2)</f>
        <v>88.800000000000011</v>
      </c>
      <c r="AR12" s="13">
        <v>0.04</v>
      </c>
      <c r="AS12" s="9">
        <f>ROUNDUP(AQ12*(1 + AR12), 2)</f>
        <v>92.36</v>
      </c>
      <c r="AT12" s="14">
        <v>0</v>
      </c>
      <c r="AU12" s="9">
        <v>0</v>
      </c>
      <c r="AV12" s="14">
        <f>ROUNDUP(AS12*(1 + AT12) + AU12, 2)</f>
        <v>92.36</v>
      </c>
      <c r="AW12" s="9">
        <v>32.5</v>
      </c>
      <c r="AX12" s="14">
        <f>ROUNDUP(AV12/AW12, 2)</f>
        <v>2.8499999999999996</v>
      </c>
      <c r="AY12" s="10">
        <v>2.5999999999999999E-2</v>
      </c>
      <c r="AZ12" s="15">
        <f>ROUNDUP(AX12*(1 + AY12), 2)</f>
        <v>2.9299999999999997</v>
      </c>
    </row>
    <row r="13" spans="1:53" ht="53.45" customHeight="1" x14ac:dyDescent="0.25"/>
    <row r="14" spans="1:53" s="3" customFormat="1" ht="62.45" customHeight="1" x14ac:dyDescent="0.45">
      <c r="A14" s="3" t="s">
        <v>0</v>
      </c>
      <c r="B14" s="3" t="s">
        <v>453</v>
      </c>
      <c r="E14" s="44"/>
    </row>
    <row r="15" spans="1:53" s="4" customFormat="1" ht="63.75" customHeight="1" x14ac:dyDescent="0.25">
      <c r="A15" s="5" t="s">
        <v>0</v>
      </c>
      <c r="B15" s="4" t="s">
        <v>6</v>
      </c>
      <c r="C15" s="4" t="s">
        <v>7</v>
      </c>
      <c r="D15" s="4" t="s">
        <v>8</v>
      </c>
      <c r="E15" s="45" t="s">
        <v>9</v>
      </c>
      <c r="F15" s="4" t="s">
        <v>10</v>
      </c>
      <c r="G15" s="4" t="s">
        <v>11</v>
      </c>
      <c r="H15" s="4" t="s">
        <v>12</v>
      </c>
      <c r="I15" s="4" t="s">
        <v>13</v>
      </c>
      <c r="J15" s="4" t="s">
        <v>14</v>
      </c>
      <c r="K15" s="4" t="s">
        <v>15</v>
      </c>
      <c r="L15" s="4" t="s">
        <v>16</v>
      </c>
      <c r="M15" s="4" t="s">
        <v>17</v>
      </c>
      <c r="N15" s="4" t="s">
        <v>18</v>
      </c>
      <c r="O15" s="4" t="s">
        <v>19</v>
      </c>
      <c r="P15" s="4" t="s">
        <v>20</v>
      </c>
      <c r="Q15" s="4" t="s">
        <v>21</v>
      </c>
      <c r="R15" s="4" t="s">
        <v>22</v>
      </c>
      <c r="S15" s="4" t="s">
        <v>23</v>
      </c>
      <c r="T15" s="4" t="s">
        <v>24</v>
      </c>
      <c r="U15" s="4" t="s">
        <v>25</v>
      </c>
      <c r="V15" s="4" t="s">
        <v>26</v>
      </c>
      <c r="W15" s="4" t="s">
        <v>27</v>
      </c>
      <c r="X15" s="4" t="s">
        <v>28</v>
      </c>
      <c r="Y15" s="4" t="s">
        <v>29</v>
      </c>
      <c r="Z15" s="4" t="s">
        <v>30</v>
      </c>
      <c r="AA15" s="4" t="s">
        <v>31</v>
      </c>
      <c r="AB15" s="4" t="s">
        <v>32</v>
      </c>
      <c r="AC15" s="4" t="s">
        <v>33</v>
      </c>
      <c r="AD15" s="4" t="s">
        <v>34</v>
      </c>
      <c r="AE15" s="4" t="s">
        <v>35</v>
      </c>
      <c r="AF15" s="4" t="s">
        <v>36</v>
      </c>
      <c r="AG15" s="4" t="s">
        <v>37</v>
      </c>
      <c r="AH15" s="4" t="s">
        <v>38</v>
      </c>
      <c r="AI15" s="4" t="s">
        <v>39</v>
      </c>
      <c r="AJ15" s="4" t="s">
        <v>40</v>
      </c>
      <c r="AK15" s="4" t="s">
        <v>41</v>
      </c>
      <c r="AL15" s="4" t="s">
        <v>42</v>
      </c>
      <c r="AM15" s="4" t="s">
        <v>43</v>
      </c>
      <c r="AN15" s="4" t="s">
        <v>44</v>
      </c>
      <c r="AO15" s="4" t="s">
        <v>45</v>
      </c>
      <c r="AP15" s="4" t="s">
        <v>46</v>
      </c>
      <c r="AQ15" s="4" t="s">
        <v>47</v>
      </c>
      <c r="AR15" s="4" t="s">
        <v>48</v>
      </c>
      <c r="AS15" s="4" t="s">
        <v>49</v>
      </c>
      <c r="AT15" s="4" t="s">
        <v>50</v>
      </c>
      <c r="AU15" s="4" t="s">
        <v>51</v>
      </c>
      <c r="AV15" s="4" t="s">
        <v>52</v>
      </c>
      <c r="AW15" s="4" t="s">
        <v>53</v>
      </c>
      <c r="AX15" s="4" t="s">
        <v>54</v>
      </c>
      <c r="AY15" s="4" t="s">
        <v>55</v>
      </c>
      <c r="AZ15" s="4" t="s">
        <v>56</v>
      </c>
    </row>
    <row r="16" spans="1:53" s="6" customFormat="1" ht="53.45" customHeight="1" x14ac:dyDescent="0.25">
      <c r="A16" s="7">
        <v>6</v>
      </c>
      <c r="B16" s="8" t="str">
        <f>VLOOKUP('成本表 '!A16,RFQ!A:G,2,0)</f>
        <v>007049.00106.0035.006</v>
      </c>
      <c r="C16" s="9" t="s">
        <v>74</v>
      </c>
      <c r="D16" s="9" t="s">
        <v>64</v>
      </c>
      <c r="E16" s="48" t="s">
        <v>65</v>
      </c>
      <c r="F16" s="28">
        <f>IF(300/P16&gt;G16, 300/P16, "-")</f>
        <v>410.95890410958907</v>
      </c>
      <c r="G16" s="18">
        <f>VLOOKUP('成本表 '!$A16,RFQ!$A:$G,5,0)/1000</f>
        <v>200</v>
      </c>
      <c r="H16" s="9">
        <f t="shared" ref="H16:H21" si="1">G16*P16</f>
        <v>146</v>
      </c>
      <c r="I16" s="9">
        <v>1</v>
      </c>
      <c r="J16" s="9">
        <f t="shared" ref="J16:J21" si="2">P16*I16</f>
        <v>0.73</v>
      </c>
      <c r="K16" s="9" t="s">
        <v>66</v>
      </c>
      <c r="L16" s="9">
        <f>VLOOKUP(K16,包裝!A:E,4,0)</f>
        <v>5.6999999999999993</v>
      </c>
      <c r="M16" s="9">
        <v>2.85</v>
      </c>
      <c r="N16" s="9">
        <v>25</v>
      </c>
      <c r="O16" s="9">
        <v>27</v>
      </c>
      <c r="P16" s="9">
        <v>0.73</v>
      </c>
      <c r="Q16" s="9">
        <f t="shared" ref="Q16:Q21" si="3">ROUNDUP(O16/P16, 2)</f>
        <v>36.989999999999995</v>
      </c>
      <c r="R16" s="9">
        <f t="shared" ref="R16:R21" si="4">ROUNDUP((Q16 + N16), 2)</f>
        <v>61.99</v>
      </c>
      <c r="S16" s="10">
        <v>0</v>
      </c>
      <c r="T16" s="9">
        <v>0</v>
      </c>
      <c r="U16" s="9">
        <f t="shared" ref="U16:U21" si="5">ROUNDUP(T16/P16, 2)</f>
        <v>0</v>
      </c>
      <c r="V16" s="11">
        <f t="shared" ref="V16:V21" si="6">ROUNDUP(R16*(1 + S16) + U16, 2)</f>
        <v>61.99</v>
      </c>
      <c r="W16" s="10">
        <v>1.4999999999999999E-2</v>
      </c>
      <c r="X16" s="9">
        <v>6.6</v>
      </c>
      <c r="Y16" s="9">
        <f t="shared" ref="Y16:Y21" si="7">ROUNDUP(V16*(1 + W16) + X16, 2)</f>
        <v>69.52000000000001</v>
      </c>
      <c r="Z16" s="10">
        <v>0.01</v>
      </c>
      <c r="AA16" s="9">
        <v>7</v>
      </c>
      <c r="AB16" s="11">
        <f t="shared" ref="AB16:AB21" si="8">ROUNDUP(Y16*(1 + Z16) + AA16, 2)</f>
        <v>77.22</v>
      </c>
      <c r="AC16" s="10">
        <v>0.01</v>
      </c>
      <c r="AD16" s="9">
        <f t="shared" ref="AD16:AD21" si="9">ROUNDUP(L16/J16, 2)</f>
        <v>7.81</v>
      </c>
      <c r="AE16" s="9">
        <f t="shared" ref="AE16:AE21" si="10">ROUNDUP(AB16*(1 + AC16) + AD16, 2)</f>
        <v>85.81</v>
      </c>
      <c r="AF16" s="9" t="s">
        <v>61</v>
      </c>
      <c r="AG16" s="9">
        <v>1.4</v>
      </c>
      <c r="AH16" s="9">
        <f t="shared" ref="AH16:AH21" si="11">ROUNDUP((AE16 + AF16 + AG16), 2)</f>
        <v>88.71</v>
      </c>
      <c r="AI16" s="10">
        <v>0</v>
      </c>
      <c r="AJ16" s="9">
        <v>0</v>
      </c>
      <c r="AK16" s="9">
        <f t="shared" ref="AK16:AK21" si="12">ROUNDUP(AH16*(1 + AI16) + AJ16, 2)</f>
        <v>88.71</v>
      </c>
      <c r="AL16" s="9">
        <f t="shared" ref="AL16:AL21" si="13">ROUNDUP(AK16*P16, 2)</f>
        <v>64.760000000000005</v>
      </c>
      <c r="AM16" s="10">
        <v>0</v>
      </c>
      <c r="AN16" s="9">
        <v>0</v>
      </c>
      <c r="AO16" s="9">
        <f t="shared" ref="AO16:AO21" si="14">ROUNDUP(AL16*(1 + AM16) + AN16, 2)</f>
        <v>64.760000000000005</v>
      </c>
      <c r="AP16" s="12">
        <v>0.01</v>
      </c>
      <c r="AQ16" s="9">
        <f t="shared" ref="AQ16:AQ21" si="15">ROUNDUP(AO16*(1 + AP16), 2)</f>
        <v>65.410000000000011</v>
      </c>
      <c r="AR16" s="13">
        <v>0.04</v>
      </c>
      <c r="AS16" s="9">
        <f t="shared" ref="AS16:AS21" si="16">ROUNDUP(AQ16*(1 + AR16), 2)</f>
        <v>68.03</v>
      </c>
      <c r="AT16" s="14">
        <v>0</v>
      </c>
      <c r="AU16" s="9">
        <v>0</v>
      </c>
      <c r="AV16" s="14">
        <f t="shared" ref="AV16:AV21" si="17">ROUNDUP(AS16*(1 + AT16) + AU16, 2)</f>
        <v>68.03</v>
      </c>
      <c r="AW16" s="9">
        <v>34</v>
      </c>
      <c r="AX16" s="14">
        <f t="shared" ref="AX16:AX21" si="18">ROUNDUP(AV16/AW16, 2)</f>
        <v>2.0099999999999998</v>
      </c>
      <c r="AY16" s="10">
        <v>2.5999999999999999E-2</v>
      </c>
      <c r="AZ16" s="15">
        <f t="shared" ref="AZ16:AZ21" si="19">ROUNDUP(AX16*(1 + AY16), 2)</f>
        <v>2.0699999999999998</v>
      </c>
    </row>
    <row r="17" spans="1:53" s="6" customFormat="1" ht="53.45" customHeight="1" x14ac:dyDescent="0.25">
      <c r="A17" s="7">
        <v>7</v>
      </c>
      <c r="B17" s="8" t="str">
        <f>VLOOKUP('成本表 '!A17,RFQ!A:G,2,0)</f>
        <v>007049.00106.0048.009</v>
      </c>
      <c r="C17" s="9" t="s">
        <v>74</v>
      </c>
      <c r="D17" s="9" t="s">
        <v>80</v>
      </c>
      <c r="E17" s="48" t="s">
        <v>65</v>
      </c>
      <c r="F17" s="28" t="str">
        <f t="shared" ref="F17:F21" si="20">IF(300/P17&gt;G17, 300/P17, "-")</f>
        <v>-</v>
      </c>
      <c r="G17" s="18">
        <f>VLOOKUP('成本表 '!$A17,RFQ!$A:$G,5,0)/1000</f>
        <v>150</v>
      </c>
      <c r="H17" s="9">
        <f t="shared" si="1"/>
        <v>309</v>
      </c>
      <c r="I17" s="9">
        <v>0.5</v>
      </c>
      <c r="J17" s="9">
        <f t="shared" si="2"/>
        <v>1.03</v>
      </c>
      <c r="K17" s="9" t="s">
        <v>60</v>
      </c>
      <c r="L17" s="9">
        <f>VLOOKUP(K17,包裝!A:E,4,0)</f>
        <v>6</v>
      </c>
      <c r="M17" s="9">
        <v>3.85</v>
      </c>
      <c r="N17" s="9">
        <v>24.5</v>
      </c>
      <c r="O17" s="9">
        <v>22</v>
      </c>
      <c r="P17" s="9">
        <v>2.06</v>
      </c>
      <c r="Q17" s="9">
        <f t="shared" si="3"/>
        <v>10.68</v>
      </c>
      <c r="R17" s="9">
        <f t="shared" si="4"/>
        <v>35.18</v>
      </c>
      <c r="S17" s="10">
        <v>0</v>
      </c>
      <c r="T17" s="9">
        <v>0</v>
      </c>
      <c r="U17" s="9">
        <f t="shared" si="5"/>
        <v>0</v>
      </c>
      <c r="V17" s="11">
        <f t="shared" si="6"/>
        <v>35.18</v>
      </c>
      <c r="W17" s="10">
        <v>1.4999999999999999E-2</v>
      </c>
      <c r="X17" s="9">
        <v>6.6</v>
      </c>
      <c r="Y17" s="9">
        <f t="shared" si="7"/>
        <v>42.309999999999995</v>
      </c>
      <c r="Z17" s="10">
        <v>0.01</v>
      </c>
      <c r="AA17" s="9">
        <v>7</v>
      </c>
      <c r="AB17" s="11">
        <f t="shared" si="8"/>
        <v>49.739999999999995</v>
      </c>
      <c r="AC17" s="10">
        <v>0.01</v>
      </c>
      <c r="AD17" s="9">
        <f t="shared" si="9"/>
        <v>5.83</v>
      </c>
      <c r="AE17" s="9">
        <f t="shared" si="10"/>
        <v>56.07</v>
      </c>
      <c r="AF17" s="9" t="s">
        <v>61</v>
      </c>
      <c r="AG17" s="9">
        <v>1.4</v>
      </c>
      <c r="AH17" s="9">
        <f t="shared" si="11"/>
        <v>58.97</v>
      </c>
      <c r="AI17" s="10">
        <v>0</v>
      </c>
      <c r="AJ17" s="9">
        <v>0</v>
      </c>
      <c r="AK17" s="9">
        <f t="shared" si="12"/>
        <v>58.97</v>
      </c>
      <c r="AL17" s="9">
        <f t="shared" si="13"/>
        <v>121.48</v>
      </c>
      <c r="AM17" s="10">
        <v>0</v>
      </c>
      <c r="AN17" s="9">
        <v>0</v>
      </c>
      <c r="AO17" s="9">
        <f t="shared" si="14"/>
        <v>121.48</v>
      </c>
      <c r="AP17" s="12">
        <v>0.01</v>
      </c>
      <c r="AQ17" s="9">
        <f t="shared" si="15"/>
        <v>122.7</v>
      </c>
      <c r="AR17" s="13">
        <v>0.03</v>
      </c>
      <c r="AS17" s="9">
        <f t="shared" si="16"/>
        <v>126.39</v>
      </c>
      <c r="AT17" s="14">
        <v>0</v>
      </c>
      <c r="AU17" s="9">
        <v>0</v>
      </c>
      <c r="AV17" s="14">
        <f t="shared" si="17"/>
        <v>126.39</v>
      </c>
      <c r="AW17" s="9">
        <v>34.75</v>
      </c>
      <c r="AX17" s="14">
        <f t="shared" si="18"/>
        <v>3.6399999999999997</v>
      </c>
      <c r="AY17" s="10">
        <v>2.5999999999999999E-2</v>
      </c>
      <c r="AZ17" s="15">
        <f t="shared" si="19"/>
        <v>3.7399999999999998</v>
      </c>
    </row>
    <row r="18" spans="1:53" s="6" customFormat="1" ht="53.45" customHeight="1" x14ac:dyDescent="0.25">
      <c r="A18" s="7">
        <v>8</v>
      </c>
      <c r="B18" s="8" t="str">
        <f>VLOOKUP('成本表 '!A18,RFQ!A:G,2,0)</f>
        <v>007049.00106.0048.019</v>
      </c>
      <c r="C18" s="9" t="s">
        <v>74</v>
      </c>
      <c r="D18" s="9" t="s">
        <v>82</v>
      </c>
      <c r="E18" s="48" t="s">
        <v>65</v>
      </c>
      <c r="F18" s="28" t="str">
        <f t="shared" si="20"/>
        <v>-</v>
      </c>
      <c r="G18" s="18">
        <f>VLOOKUP('成本表 '!$A18,RFQ!$A:$G,5,0)/1000</f>
        <v>230.5</v>
      </c>
      <c r="H18" s="9">
        <f t="shared" si="1"/>
        <v>679.97500000000002</v>
      </c>
      <c r="I18" s="9">
        <v>0.5</v>
      </c>
      <c r="J18" s="9">
        <f t="shared" si="2"/>
        <v>1.4750000000000001</v>
      </c>
      <c r="K18" s="9" t="s">
        <v>72</v>
      </c>
      <c r="L18" s="9">
        <f>VLOOKUP(K18,包裝!A:E,4,0)</f>
        <v>6.3</v>
      </c>
      <c r="M18" s="9">
        <v>3.85</v>
      </c>
      <c r="N18" s="9">
        <v>24.5</v>
      </c>
      <c r="O18" s="9">
        <v>22</v>
      </c>
      <c r="P18" s="9">
        <v>2.95</v>
      </c>
      <c r="Q18" s="9">
        <f t="shared" si="3"/>
        <v>7.46</v>
      </c>
      <c r="R18" s="9">
        <f t="shared" si="4"/>
        <v>31.96</v>
      </c>
      <c r="S18" s="10">
        <v>0</v>
      </c>
      <c r="T18" s="9">
        <v>0</v>
      </c>
      <c r="U18" s="9">
        <f t="shared" si="5"/>
        <v>0</v>
      </c>
      <c r="V18" s="11">
        <f t="shared" si="6"/>
        <v>31.96</v>
      </c>
      <c r="W18" s="10">
        <v>1.4999999999999999E-2</v>
      </c>
      <c r="X18" s="9">
        <v>6.6</v>
      </c>
      <c r="Y18" s="9">
        <f t="shared" si="7"/>
        <v>39.04</v>
      </c>
      <c r="Z18" s="10">
        <v>0.01</v>
      </c>
      <c r="AA18" s="9">
        <v>7</v>
      </c>
      <c r="AB18" s="11">
        <f t="shared" si="8"/>
        <v>46.44</v>
      </c>
      <c r="AC18" s="10">
        <v>0.01</v>
      </c>
      <c r="AD18" s="9">
        <f t="shared" si="9"/>
        <v>4.2799999999999994</v>
      </c>
      <c r="AE18" s="9">
        <f t="shared" si="10"/>
        <v>51.19</v>
      </c>
      <c r="AF18" s="9" t="s">
        <v>61</v>
      </c>
      <c r="AG18" s="9">
        <v>1.4</v>
      </c>
      <c r="AH18" s="9">
        <f t="shared" si="11"/>
        <v>54.09</v>
      </c>
      <c r="AI18" s="10">
        <v>0</v>
      </c>
      <c r="AJ18" s="9">
        <v>0</v>
      </c>
      <c r="AK18" s="9">
        <f t="shared" si="12"/>
        <v>54.09</v>
      </c>
      <c r="AL18" s="9">
        <f t="shared" si="13"/>
        <v>159.57</v>
      </c>
      <c r="AM18" s="10">
        <v>0</v>
      </c>
      <c r="AN18" s="9">
        <v>0</v>
      </c>
      <c r="AO18" s="9">
        <f t="shared" si="14"/>
        <v>159.57</v>
      </c>
      <c r="AP18" s="12">
        <v>0.01</v>
      </c>
      <c r="AQ18" s="9">
        <f t="shared" si="15"/>
        <v>161.16999999999999</v>
      </c>
      <c r="AR18" s="13">
        <v>0.03</v>
      </c>
      <c r="AS18" s="9">
        <f t="shared" si="16"/>
        <v>166.01</v>
      </c>
      <c r="AT18" s="14">
        <v>0</v>
      </c>
      <c r="AU18" s="9">
        <v>0</v>
      </c>
      <c r="AV18" s="14">
        <f t="shared" si="17"/>
        <v>166.01</v>
      </c>
      <c r="AW18" s="9">
        <v>34.75</v>
      </c>
      <c r="AX18" s="14">
        <f t="shared" si="18"/>
        <v>4.7799999999999994</v>
      </c>
      <c r="AY18" s="10">
        <v>2.5999999999999999E-2</v>
      </c>
      <c r="AZ18" s="15">
        <f t="shared" si="19"/>
        <v>4.91</v>
      </c>
    </row>
    <row r="19" spans="1:53" s="6" customFormat="1" ht="53.45" customHeight="1" x14ac:dyDescent="0.25">
      <c r="A19" s="7">
        <v>9</v>
      </c>
      <c r="B19" s="8" t="str">
        <f>VLOOKUP('成本表 '!A19,RFQ!A:G,2,0)</f>
        <v>007049.00106.0048.032</v>
      </c>
      <c r="C19" s="9" t="s">
        <v>74</v>
      </c>
      <c r="D19" s="9" t="s">
        <v>76</v>
      </c>
      <c r="E19" s="48" t="s">
        <v>65</v>
      </c>
      <c r="F19" s="28" t="str">
        <f t="shared" si="20"/>
        <v>-</v>
      </c>
      <c r="G19" s="18">
        <f>VLOOKUP('成本表 '!$A19,RFQ!$A:$G,5,0)/1000</f>
        <v>100</v>
      </c>
      <c r="H19" s="9">
        <f t="shared" si="1"/>
        <v>418</v>
      </c>
      <c r="I19" s="9">
        <v>0.25</v>
      </c>
      <c r="J19" s="9">
        <f t="shared" si="2"/>
        <v>1.0449999999999999</v>
      </c>
      <c r="K19" s="9" t="s">
        <v>72</v>
      </c>
      <c r="L19" s="9">
        <f>VLOOKUP(K19,包裝!A:E,4,0)</f>
        <v>6.3</v>
      </c>
      <c r="M19" s="9">
        <v>3.85</v>
      </c>
      <c r="N19" s="9">
        <v>23.5</v>
      </c>
      <c r="O19" s="9">
        <v>22</v>
      </c>
      <c r="P19" s="9">
        <v>4.18</v>
      </c>
      <c r="Q19" s="9">
        <f t="shared" si="3"/>
        <v>5.27</v>
      </c>
      <c r="R19" s="9">
        <f t="shared" si="4"/>
        <v>28.77</v>
      </c>
      <c r="S19" s="10">
        <v>0</v>
      </c>
      <c r="T19" s="9">
        <v>0</v>
      </c>
      <c r="U19" s="9">
        <f t="shared" si="5"/>
        <v>0</v>
      </c>
      <c r="V19" s="11">
        <f t="shared" si="6"/>
        <v>28.77</v>
      </c>
      <c r="W19" s="10">
        <v>1.4999999999999999E-2</v>
      </c>
      <c r="X19" s="9">
        <v>6.6</v>
      </c>
      <c r="Y19" s="9">
        <f t="shared" si="7"/>
        <v>35.809999999999995</v>
      </c>
      <c r="Z19" s="10">
        <v>0.01</v>
      </c>
      <c r="AA19" s="9">
        <v>7</v>
      </c>
      <c r="AB19" s="11">
        <f t="shared" si="8"/>
        <v>43.169999999999995</v>
      </c>
      <c r="AC19" s="10">
        <v>0.01</v>
      </c>
      <c r="AD19" s="9">
        <f t="shared" si="9"/>
        <v>6.0299999999999994</v>
      </c>
      <c r="AE19" s="9">
        <f t="shared" si="10"/>
        <v>49.64</v>
      </c>
      <c r="AF19" s="9" t="s">
        <v>61</v>
      </c>
      <c r="AG19" s="9">
        <v>1.4</v>
      </c>
      <c r="AH19" s="9">
        <f t="shared" si="11"/>
        <v>52.54</v>
      </c>
      <c r="AI19" s="10">
        <v>0</v>
      </c>
      <c r="AJ19" s="9">
        <v>0</v>
      </c>
      <c r="AK19" s="9">
        <f t="shared" si="12"/>
        <v>52.54</v>
      </c>
      <c r="AL19" s="9">
        <f t="shared" si="13"/>
        <v>219.62</v>
      </c>
      <c r="AM19" s="10">
        <v>0</v>
      </c>
      <c r="AN19" s="9">
        <v>0</v>
      </c>
      <c r="AO19" s="9">
        <f t="shared" si="14"/>
        <v>219.62</v>
      </c>
      <c r="AP19" s="12">
        <v>0.01</v>
      </c>
      <c r="AQ19" s="9">
        <f t="shared" si="15"/>
        <v>221.82</v>
      </c>
      <c r="AR19" s="13">
        <v>0.04</v>
      </c>
      <c r="AS19" s="9">
        <f t="shared" si="16"/>
        <v>230.7</v>
      </c>
      <c r="AT19" s="14">
        <v>0</v>
      </c>
      <c r="AU19" s="9">
        <v>0</v>
      </c>
      <c r="AV19" s="14">
        <f t="shared" si="17"/>
        <v>230.7</v>
      </c>
      <c r="AW19" s="9">
        <v>33.5</v>
      </c>
      <c r="AX19" s="14">
        <f t="shared" si="18"/>
        <v>6.89</v>
      </c>
      <c r="AY19" s="10">
        <v>2.5999999999999999E-2</v>
      </c>
      <c r="AZ19" s="15">
        <f t="shared" si="19"/>
        <v>7.0699999999999994</v>
      </c>
    </row>
    <row r="20" spans="1:53" s="6" customFormat="1" ht="53.45" customHeight="1" x14ac:dyDescent="0.25">
      <c r="A20" s="7">
        <v>10</v>
      </c>
      <c r="B20" s="8" t="str">
        <f>VLOOKUP('成本表 '!A20,RFQ!A:G,2,0)</f>
        <v>007049.00106.0048.050</v>
      </c>
      <c r="C20" s="9" t="s">
        <v>74</v>
      </c>
      <c r="D20" s="9" t="s">
        <v>78</v>
      </c>
      <c r="E20" s="48" t="s">
        <v>65</v>
      </c>
      <c r="F20" s="28" t="str">
        <f t="shared" si="20"/>
        <v>-</v>
      </c>
      <c r="G20" s="18">
        <f>VLOOKUP('成本表 '!$A20,RFQ!$A:$G,5,0)/1000</f>
        <v>100</v>
      </c>
      <c r="H20" s="9">
        <f t="shared" si="1"/>
        <v>592</v>
      </c>
      <c r="I20" s="9">
        <v>0.25</v>
      </c>
      <c r="J20" s="9">
        <f t="shared" si="2"/>
        <v>1.48</v>
      </c>
      <c r="K20" s="9" t="s">
        <v>70</v>
      </c>
      <c r="L20" s="9">
        <f>VLOOKUP(K20,包裝!A:E,4,0)</f>
        <v>6.5</v>
      </c>
      <c r="M20" s="9">
        <v>3.85</v>
      </c>
      <c r="N20" s="9">
        <v>25</v>
      </c>
      <c r="O20" s="9">
        <v>28</v>
      </c>
      <c r="P20" s="9">
        <v>5.92</v>
      </c>
      <c r="Q20" s="9">
        <f t="shared" si="3"/>
        <v>4.7299999999999995</v>
      </c>
      <c r="R20" s="9">
        <f t="shared" si="4"/>
        <v>29.73</v>
      </c>
      <c r="S20" s="10">
        <v>0</v>
      </c>
      <c r="T20" s="9">
        <v>0</v>
      </c>
      <c r="U20" s="9">
        <f t="shared" si="5"/>
        <v>0</v>
      </c>
      <c r="V20" s="11">
        <f t="shared" si="6"/>
        <v>29.73</v>
      </c>
      <c r="W20" s="10">
        <v>1.4999999999999999E-2</v>
      </c>
      <c r="X20" s="9">
        <v>6.6</v>
      </c>
      <c r="Y20" s="9">
        <f t="shared" si="7"/>
        <v>36.78</v>
      </c>
      <c r="Z20" s="10">
        <v>0.01</v>
      </c>
      <c r="AA20" s="9">
        <v>7</v>
      </c>
      <c r="AB20" s="11">
        <f t="shared" si="8"/>
        <v>44.15</v>
      </c>
      <c r="AC20" s="10">
        <v>0.01</v>
      </c>
      <c r="AD20" s="9">
        <f t="shared" si="9"/>
        <v>4.3999999999999995</v>
      </c>
      <c r="AE20" s="9">
        <f t="shared" si="10"/>
        <v>49</v>
      </c>
      <c r="AF20" s="9" t="s">
        <v>61</v>
      </c>
      <c r="AG20" s="9">
        <v>1.4</v>
      </c>
      <c r="AH20" s="9">
        <f t="shared" si="11"/>
        <v>51.9</v>
      </c>
      <c r="AI20" s="10">
        <v>0</v>
      </c>
      <c r="AJ20" s="9">
        <v>0</v>
      </c>
      <c r="AK20" s="9">
        <f t="shared" si="12"/>
        <v>51.9</v>
      </c>
      <c r="AL20" s="9">
        <f t="shared" si="13"/>
        <v>307.25</v>
      </c>
      <c r="AM20" s="10">
        <v>0</v>
      </c>
      <c r="AN20" s="9">
        <v>0</v>
      </c>
      <c r="AO20" s="9">
        <f t="shared" si="14"/>
        <v>307.25</v>
      </c>
      <c r="AP20" s="12">
        <v>0.01</v>
      </c>
      <c r="AQ20" s="9">
        <f t="shared" si="15"/>
        <v>310.33</v>
      </c>
      <c r="AR20" s="13">
        <v>0.05</v>
      </c>
      <c r="AS20" s="9">
        <f t="shared" si="16"/>
        <v>325.84999999999997</v>
      </c>
      <c r="AT20" s="14">
        <v>0</v>
      </c>
      <c r="AU20" s="9">
        <v>0</v>
      </c>
      <c r="AV20" s="14">
        <f t="shared" si="17"/>
        <v>325.85000000000002</v>
      </c>
      <c r="AW20" s="9">
        <v>34</v>
      </c>
      <c r="AX20" s="14">
        <f t="shared" si="18"/>
        <v>9.59</v>
      </c>
      <c r="AY20" s="10">
        <v>2.5999999999999999E-2</v>
      </c>
      <c r="AZ20" s="15">
        <f t="shared" si="19"/>
        <v>9.84</v>
      </c>
    </row>
    <row r="21" spans="1:53" s="27" customFormat="1" ht="53.45" customHeight="1" x14ac:dyDescent="0.25">
      <c r="A21" s="19">
        <v>11</v>
      </c>
      <c r="B21" s="20" t="str">
        <f>VLOOKUP('成本表 '!A21,RFQ!A:G,2,0)</f>
        <v>007049.00106.0063.025</v>
      </c>
      <c r="C21" s="21" t="s">
        <v>74</v>
      </c>
      <c r="D21" s="18" t="s">
        <v>468</v>
      </c>
      <c r="E21" s="49" t="s">
        <v>65</v>
      </c>
      <c r="F21" s="28" t="str">
        <f t="shared" si="20"/>
        <v>-</v>
      </c>
      <c r="G21" s="18">
        <f>VLOOKUP('成本表 '!$A21,RFQ!$A:$G,5,0)/1000</f>
        <v>100</v>
      </c>
      <c r="H21" s="21">
        <f t="shared" si="1"/>
        <v>661</v>
      </c>
      <c r="I21" s="18">
        <f>VLOOKUP('成本表 '!$A21,RFQ!$A:$G,6,0)/1000</f>
        <v>0.25</v>
      </c>
      <c r="J21" s="21">
        <f t="shared" si="2"/>
        <v>1.6525000000000001</v>
      </c>
      <c r="K21" s="9" t="s">
        <v>72</v>
      </c>
      <c r="L21" s="9">
        <f>VLOOKUP(K21,包裝!A:E,4,0)</f>
        <v>6.3</v>
      </c>
      <c r="M21" s="9">
        <v>5.15</v>
      </c>
      <c r="N21" s="21">
        <v>25</v>
      </c>
      <c r="O21" s="9">
        <v>42</v>
      </c>
      <c r="P21" s="9">
        <v>6.61</v>
      </c>
      <c r="Q21" s="21">
        <f t="shared" si="3"/>
        <v>6.3599999999999994</v>
      </c>
      <c r="R21" s="21">
        <f t="shared" si="4"/>
        <v>31.36</v>
      </c>
      <c r="S21" s="22">
        <v>0</v>
      </c>
      <c r="T21" s="21">
        <v>0</v>
      </c>
      <c r="U21" s="21">
        <f t="shared" si="5"/>
        <v>0</v>
      </c>
      <c r="V21" s="23">
        <f t="shared" si="6"/>
        <v>31.36</v>
      </c>
      <c r="W21" s="22">
        <v>1.4999999999999999E-2</v>
      </c>
      <c r="X21" s="165">
        <v>6.6</v>
      </c>
      <c r="Y21" s="21">
        <f t="shared" si="7"/>
        <v>38.44</v>
      </c>
      <c r="Z21" s="22">
        <v>0.01</v>
      </c>
      <c r="AA21" s="165">
        <v>7</v>
      </c>
      <c r="AB21" s="23">
        <f t="shared" si="8"/>
        <v>45.83</v>
      </c>
      <c r="AC21" s="22">
        <v>0.01</v>
      </c>
      <c r="AD21" s="21">
        <f t="shared" si="9"/>
        <v>3.82</v>
      </c>
      <c r="AE21" s="21">
        <f t="shared" si="10"/>
        <v>50.11</v>
      </c>
      <c r="AF21" s="9" t="s">
        <v>61</v>
      </c>
      <c r="AG21" s="21">
        <v>1.4</v>
      </c>
      <c r="AH21" s="21">
        <f t="shared" si="11"/>
        <v>53.01</v>
      </c>
      <c r="AI21" s="22">
        <v>0</v>
      </c>
      <c r="AJ21" s="21">
        <v>0</v>
      </c>
      <c r="AK21" s="21">
        <f t="shared" si="12"/>
        <v>53.01</v>
      </c>
      <c r="AL21" s="21">
        <f t="shared" si="13"/>
        <v>350.4</v>
      </c>
      <c r="AM21" s="22">
        <v>0</v>
      </c>
      <c r="AN21" s="21">
        <v>0</v>
      </c>
      <c r="AO21" s="21">
        <f t="shared" si="14"/>
        <v>350.4</v>
      </c>
      <c r="AP21" s="24">
        <v>0.01</v>
      </c>
      <c r="AQ21" s="21">
        <f t="shared" si="15"/>
        <v>353.90999999999997</v>
      </c>
      <c r="AR21" s="25">
        <v>0.05</v>
      </c>
      <c r="AS21" s="21">
        <f t="shared" si="16"/>
        <v>371.61</v>
      </c>
      <c r="AT21" s="26">
        <v>0</v>
      </c>
      <c r="AU21" s="21">
        <v>0</v>
      </c>
      <c r="AV21" s="26">
        <f t="shared" si="17"/>
        <v>371.61</v>
      </c>
      <c r="AW21" s="21">
        <v>34</v>
      </c>
      <c r="AX21" s="26">
        <f t="shared" si="18"/>
        <v>10.93</v>
      </c>
      <c r="AY21" s="10">
        <v>2.5999999999999999E-2</v>
      </c>
      <c r="AZ21" s="21">
        <f t="shared" si="19"/>
        <v>11.22</v>
      </c>
    </row>
    <row r="22" spans="1:53" ht="53.45" customHeight="1" x14ac:dyDescent="0.25"/>
    <row r="23" spans="1:53" s="3" customFormat="1" ht="62.45" customHeight="1" x14ac:dyDescent="0.45">
      <c r="A23" s="3" t="s">
        <v>0</v>
      </c>
      <c r="B23" s="3" t="s">
        <v>83</v>
      </c>
      <c r="E23" s="44"/>
    </row>
    <row r="24" spans="1:53" s="4" customFormat="1" ht="63.75" customHeight="1" x14ac:dyDescent="0.25">
      <c r="A24" s="5" t="s">
        <v>0</v>
      </c>
      <c r="B24" s="4" t="s">
        <v>6</v>
      </c>
      <c r="C24" s="4" t="s">
        <v>7</v>
      </c>
      <c r="D24" s="4" t="s">
        <v>8</v>
      </c>
      <c r="E24" s="45" t="s">
        <v>9</v>
      </c>
      <c r="F24" s="4" t="s">
        <v>10</v>
      </c>
      <c r="G24" s="4" t="s">
        <v>11</v>
      </c>
      <c r="H24" s="4" t="s">
        <v>12</v>
      </c>
      <c r="I24" s="4" t="s">
        <v>13</v>
      </c>
      <c r="J24" s="4" t="s">
        <v>14</v>
      </c>
      <c r="K24" s="4" t="s">
        <v>15</v>
      </c>
      <c r="L24" s="4" t="s">
        <v>16</v>
      </c>
      <c r="M24" s="4" t="s">
        <v>17</v>
      </c>
      <c r="N24" s="4" t="s">
        <v>18</v>
      </c>
      <c r="O24" s="4" t="s">
        <v>19</v>
      </c>
      <c r="P24" s="4" t="s">
        <v>20</v>
      </c>
      <c r="Q24" s="4" t="s">
        <v>21</v>
      </c>
      <c r="R24" s="4" t="s">
        <v>22</v>
      </c>
      <c r="S24" s="4" t="s">
        <v>23</v>
      </c>
      <c r="T24" s="4" t="s">
        <v>24</v>
      </c>
      <c r="U24" s="4" t="s">
        <v>25</v>
      </c>
      <c r="V24" s="4" t="s">
        <v>26</v>
      </c>
      <c r="W24" s="4" t="s">
        <v>27</v>
      </c>
      <c r="X24" s="4" t="s">
        <v>28</v>
      </c>
      <c r="Y24" s="4" t="s">
        <v>29</v>
      </c>
      <c r="Z24" s="4" t="s">
        <v>30</v>
      </c>
      <c r="AA24" s="166" t="s">
        <v>31</v>
      </c>
      <c r="AB24" s="4" t="s">
        <v>32</v>
      </c>
      <c r="AC24" s="4" t="s">
        <v>33</v>
      </c>
      <c r="AD24" s="4" t="s">
        <v>34</v>
      </c>
      <c r="AE24" s="4" t="s">
        <v>35</v>
      </c>
      <c r="AF24" s="4" t="s">
        <v>36</v>
      </c>
      <c r="AG24" s="4" t="s">
        <v>37</v>
      </c>
      <c r="AH24" s="4" t="s">
        <v>38</v>
      </c>
      <c r="AI24" s="4" t="s">
        <v>39</v>
      </c>
      <c r="AJ24" s="4" t="s">
        <v>40</v>
      </c>
      <c r="AK24" s="4" t="s">
        <v>41</v>
      </c>
      <c r="AL24" s="4" t="s">
        <v>42</v>
      </c>
      <c r="AM24" s="4" t="s">
        <v>43</v>
      </c>
      <c r="AN24" s="4" t="s">
        <v>44</v>
      </c>
      <c r="AO24" s="4" t="s">
        <v>45</v>
      </c>
      <c r="AP24" s="4" t="s">
        <v>46</v>
      </c>
      <c r="AQ24" s="4" t="s">
        <v>47</v>
      </c>
      <c r="AR24" s="4" t="s">
        <v>48</v>
      </c>
      <c r="AS24" s="4" t="s">
        <v>49</v>
      </c>
      <c r="AT24" s="4" t="s">
        <v>50</v>
      </c>
      <c r="AU24" s="4" t="s">
        <v>51</v>
      </c>
      <c r="AV24" s="4" t="s">
        <v>52</v>
      </c>
      <c r="AW24" s="4" t="s">
        <v>53</v>
      </c>
      <c r="AX24" s="4" t="s">
        <v>54</v>
      </c>
      <c r="AY24" s="4" t="s">
        <v>55</v>
      </c>
      <c r="AZ24" s="4" t="s">
        <v>56</v>
      </c>
    </row>
    <row r="25" spans="1:53" s="27" customFormat="1" ht="53.45" customHeight="1" x14ac:dyDescent="0.25">
      <c r="A25" s="19">
        <v>13</v>
      </c>
      <c r="B25" s="20" t="str">
        <f>VLOOKUP('成本表 '!A25,RFQ!A:G,2,0)</f>
        <v>007500.00104.0025.006</v>
      </c>
      <c r="C25" s="21" t="s">
        <v>85</v>
      </c>
      <c r="D25" s="18" t="s">
        <v>469</v>
      </c>
      <c r="E25" s="49" t="s">
        <v>65</v>
      </c>
      <c r="F25" s="28">
        <f t="shared" ref="F25:F31" si="21">IF(300/P25&gt;G25, 300/P25, "-")</f>
        <v>750</v>
      </c>
      <c r="G25" s="18">
        <f>VLOOKUP('成本表 '!$A25,RFQ!$A:$G,5,0)/1000</f>
        <v>200</v>
      </c>
      <c r="H25" s="21">
        <f t="shared" ref="H25:H31" si="22">G25*P25</f>
        <v>80</v>
      </c>
      <c r="I25" s="18">
        <f>VLOOKUP('成本表 '!$A25,RFQ!$A:$G,6,0)/1000</f>
        <v>1</v>
      </c>
      <c r="J25" s="21">
        <f t="shared" ref="J25:J31" si="23">P25*I25</f>
        <v>0.4</v>
      </c>
      <c r="K25" s="18" t="s">
        <v>723</v>
      </c>
      <c r="L25" s="9">
        <f>VLOOKUP(K25,包裝!A:E,4,0)</f>
        <v>5.6999999999999993</v>
      </c>
      <c r="M25" s="97">
        <f>VLOOKUP($D25,'7500CH Z'!$A:$G,2,0)</f>
        <v>2.25</v>
      </c>
      <c r="N25" s="97">
        <v>25</v>
      </c>
      <c r="O25" s="9">
        <f>VLOOKUP($D25,'7500CH Z'!$A:$G,3,0)</f>
        <v>34</v>
      </c>
      <c r="P25" s="9">
        <f>VLOOKUP($D25,'7500CH Z'!$A:$G,4,0)</f>
        <v>0.4</v>
      </c>
      <c r="Q25" s="21">
        <f t="shared" ref="Q25:Q31" si="24">ROUNDUP(O25/P25, 2)</f>
        <v>85</v>
      </c>
      <c r="R25" s="21">
        <f t="shared" ref="R25:R31" si="25">ROUNDUP((Q25 + N25), 2)</f>
        <v>110</v>
      </c>
      <c r="S25" s="22">
        <v>0</v>
      </c>
      <c r="T25" s="21">
        <v>0</v>
      </c>
      <c r="U25" s="21">
        <f t="shared" ref="U25:U31" si="26">ROUNDUP(T25/P25, 2)</f>
        <v>0</v>
      </c>
      <c r="V25" s="23">
        <f t="shared" ref="V25:V31" si="27">ROUNDUP(R25*(1 + S25) + U25, 2)</f>
        <v>110</v>
      </c>
      <c r="W25" s="22">
        <v>1.4999999999999999E-2</v>
      </c>
      <c r="X25" s="165">
        <v>8.1999999999999993</v>
      </c>
      <c r="Y25" s="21">
        <f t="shared" ref="Y25:Y31" si="28">ROUNDUP(V25*(1 + W25) + X25, 2)</f>
        <v>119.85</v>
      </c>
      <c r="Z25" s="22">
        <v>0.01</v>
      </c>
      <c r="AA25" s="9">
        <f>21+4.8+2.5</f>
        <v>28.3</v>
      </c>
      <c r="AB25" s="23">
        <f t="shared" ref="AB25:AB31" si="29">ROUNDUP(Y25*(1 + Z25) + AA25, 2)</f>
        <v>149.35</v>
      </c>
      <c r="AC25" s="22">
        <v>0.01</v>
      </c>
      <c r="AD25" s="21">
        <f t="shared" ref="AD25:AD31" si="30">ROUNDUP(L25/J25, 2)</f>
        <v>14.25</v>
      </c>
      <c r="AE25" s="21">
        <f t="shared" ref="AE25:AE31" si="31">ROUNDUP(AB25*(1 + AC25) + AD25, 2)</f>
        <v>165.1</v>
      </c>
      <c r="AF25" s="9" t="s">
        <v>61</v>
      </c>
      <c r="AG25" s="21">
        <v>1.6</v>
      </c>
      <c r="AH25" s="21">
        <f t="shared" ref="AH25:AH31" si="32">ROUNDUP((AE25 + AF25 + AG25), 2)</f>
        <v>168.2</v>
      </c>
      <c r="AI25" s="22">
        <v>0</v>
      </c>
      <c r="AJ25" s="21">
        <v>0</v>
      </c>
      <c r="AK25" s="21">
        <f t="shared" ref="AK25:AK31" si="33">ROUNDUP(AH25*(1 + AI25) + AJ25, 2)</f>
        <v>168.2</v>
      </c>
      <c r="AL25" s="21">
        <f t="shared" ref="AL25:AL31" si="34">ROUNDUP(AK25*P25, 2)</f>
        <v>67.28</v>
      </c>
      <c r="AM25" s="22">
        <v>0</v>
      </c>
      <c r="AN25" s="21">
        <v>0</v>
      </c>
      <c r="AO25" s="21">
        <f t="shared" ref="AO25:AO31" si="35">ROUNDUP(AL25*(1 + AM25) + AN25, 2)</f>
        <v>67.28</v>
      </c>
      <c r="AP25" s="24">
        <v>0.01</v>
      </c>
      <c r="AQ25" s="21">
        <f t="shared" ref="AQ25:AQ31" si="36">ROUNDUP(AO25*(1 + AP25), 2)</f>
        <v>67.960000000000008</v>
      </c>
      <c r="AR25" s="25">
        <v>0.05</v>
      </c>
      <c r="AS25" s="21">
        <f t="shared" ref="AS25:AS31" si="37">ROUNDUP(AQ25*(1 + AR25), 2)</f>
        <v>71.36</v>
      </c>
      <c r="AT25" s="26">
        <v>0</v>
      </c>
      <c r="AU25" s="21">
        <v>0</v>
      </c>
      <c r="AV25" s="26">
        <f t="shared" ref="AV25:AV31" si="38">ROUNDUP(AS25*(1 + AT25) + AU25, 2)</f>
        <v>71.36</v>
      </c>
      <c r="AW25" s="21">
        <v>34.75</v>
      </c>
      <c r="AX25" s="26">
        <f t="shared" ref="AX25:AX31" si="39">ROUNDUP(AV25/AW25, 2)</f>
        <v>2.0599999999999996</v>
      </c>
      <c r="AY25" s="10">
        <v>2.5999999999999999E-2</v>
      </c>
      <c r="AZ25" s="21">
        <f t="shared" ref="AZ25:AZ31" si="40">ROUNDUP(AX25*(1 + AY25), 2)</f>
        <v>2.1199999999999997</v>
      </c>
      <c r="BA25" s="48">
        <f>VLOOKUP($D25,'7500CH Z'!$A:$G,6,0)</f>
        <v>0</v>
      </c>
    </row>
    <row r="26" spans="1:53" s="6" customFormat="1" ht="53.45" customHeight="1" x14ac:dyDescent="0.25">
      <c r="A26" s="7">
        <v>14</v>
      </c>
      <c r="B26" s="8" t="str">
        <f>VLOOKUP('成本表 '!A26,RFQ!A:G,2,0)</f>
        <v>007500.00104.0030.008</v>
      </c>
      <c r="C26" s="9" t="s">
        <v>85</v>
      </c>
      <c r="D26" s="9" t="s">
        <v>86</v>
      </c>
      <c r="E26" s="48" t="s">
        <v>65</v>
      </c>
      <c r="F26" s="28">
        <f t="shared" si="21"/>
        <v>389.61038961038957</v>
      </c>
      <c r="G26" s="18">
        <f>VLOOKUP('成本表 '!$A26,RFQ!$A:$G,5,0)/1000</f>
        <v>262</v>
      </c>
      <c r="H26" s="9">
        <f t="shared" si="22"/>
        <v>201.74</v>
      </c>
      <c r="I26" s="9">
        <v>2</v>
      </c>
      <c r="J26" s="9">
        <f t="shared" si="23"/>
        <v>1.54</v>
      </c>
      <c r="K26" s="9" t="s">
        <v>60</v>
      </c>
      <c r="L26" s="9">
        <f>VLOOKUP(K26,包裝!A:E,4,0)</f>
        <v>6</v>
      </c>
      <c r="M26" s="9">
        <f>VLOOKUP($D26,'7500CH Z'!$A:$G,2,0)</f>
        <v>2.7</v>
      </c>
      <c r="N26" s="9">
        <v>25</v>
      </c>
      <c r="O26" s="9">
        <f>VLOOKUP($D26,'7500CH Z'!$A:$G,3,0)</f>
        <v>22</v>
      </c>
      <c r="P26" s="9">
        <f>VLOOKUP($D26,'7500CH Z'!$A:$G,4,0)</f>
        <v>0.77</v>
      </c>
      <c r="Q26" s="9">
        <f t="shared" si="24"/>
        <v>28.580000000000002</v>
      </c>
      <c r="R26" s="9">
        <f t="shared" si="25"/>
        <v>53.58</v>
      </c>
      <c r="S26" s="10">
        <v>0</v>
      </c>
      <c r="T26" s="9">
        <v>0</v>
      </c>
      <c r="U26" s="9">
        <f t="shared" si="26"/>
        <v>0</v>
      </c>
      <c r="V26" s="11">
        <f t="shared" si="27"/>
        <v>53.58</v>
      </c>
      <c r="W26" s="10">
        <v>1.4999999999999999E-2</v>
      </c>
      <c r="X26" s="9">
        <v>7.1</v>
      </c>
      <c r="Y26" s="9">
        <f t="shared" si="28"/>
        <v>61.489999999999995</v>
      </c>
      <c r="Z26" s="10">
        <v>0.01</v>
      </c>
      <c r="AA26" s="9">
        <f>8.5+4.8+2.5</f>
        <v>15.8</v>
      </c>
      <c r="AB26" s="11">
        <f t="shared" si="29"/>
        <v>77.910000000000011</v>
      </c>
      <c r="AC26" s="10">
        <v>0.01</v>
      </c>
      <c r="AD26" s="9">
        <f t="shared" si="30"/>
        <v>3.9</v>
      </c>
      <c r="AE26" s="9">
        <f t="shared" si="31"/>
        <v>82.59</v>
      </c>
      <c r="AF26" s="9" t="s">
        <v>61</v>
      </c>
      <c r="AG26" s="9">
        <v>1.6</v>
      </c>
      <c r="AH26" s="9">
        <f t="shared" si="32"/>
        <v>85.69</v>
      </c>
      <c r="AI26" s="10">
        <v>0</v>
      </c>
      <c r="AJ26" s="9">
        <v>0</v>
      </c>
      <c r="AK26" s="9">
        <f t="shared" si="33"/>
        <v>85.69</v>
      </c>
      <c r="AL26" s="9">
        <f t="shared" si="34"/>
        <v>65.990000000000009</v>
      </c>
      <c r="AM26" s="10">
        <v>0</v>
      </c>
      <c r="AN26" s="9">
        <v>0</v>
      </c>
      <c r="AO26" s="9">
        <f t="shared" si="35"/>
        <v>65.989999999999995</v>
      </c>
      <c r="AP26" s="12">
        <v>0.01</v>
      </c>
      <c r="AQ26" s="9">
        <f t="shared" si="36"/>
        <v>66.650000000000006</v>
      </c>
      <c r="AR26" s="13">
        <v>0.05</v>
      </c>
      <c r="AS26" s="9">
        <f t="shared" si="37"/>
        <v>69.990000000000009</v>
      </c>
      <c r="AT26" s="14">
        <v>0</v>
      </c>
      <c r="AU26" s="9">
        <v>0</v>
      </c>
      <c r="AV26" s="14">
        <f t="shared" si="38"/>
        <v>69.989999999999995</v>
      </c>
      <c r="AW26" s="9">
        <v>34.75</v>
      </c>
      <c r="AX26" s="14">
        <f t="shared" si="39"/>
        <v>2.0199999999999996</v>
      </c>
      <c r="AY26" s="10">
        <v>2.5999999999999999E-2</v>
      </c>
      <c r="AZ26" s="15">
        <f t="shared" si="40"/>
        <v>2.0799999999999996</v>
      </c>
      <c r="BA26" s="48" t="str">
        <f>VLOOKUP($D26,'7500CH Z'!$A:$G,6,0)</f>
        <v>無相關費用</v>
      </c>
    </row>
    <row r="27" spans="1:53" s="6" customFormat="1" ht="53.45" customHeight="1" x14ac:dyDescent="0.25">
      <c r="A27" s="7">
        <v>15</v>
      </c>
      <c r="B27" s="8" t="str">
        <f>VLOOKUP('成本表 '!A27,RFQ!A:G,2,0)</f>
        <v>007500.00104.0040.012</v>
      </c>
      <c r="C27" s="9" t="s">
        <v>85</v>
      </c>
      <c r="D27" s="9" t="s">
        <v>93</v>
      </c>
      <c r="E27" s="48" t="s">
        <v>65</v>
      </c>
      <c r="F27" s="28">
        <f t="shared" si="21"/>
        <v>172.41379310344828</v>
      </c>
      <c r="G27" s="18">
        <f>VLOOKUP('成本表 '!$A27,RFQ!$A:$G,5,0)/1000</f>
        <v>150</v>
      </c>
      <c r="H27" s="9">
        <f t="shared" si="22"/>
        <v>261</v>
      </c>
      <c r="I27" s="9">
        <v>2</v>
      </c>
      <c r="J27" s="9">
        <f t="shared" si="23"/>
        <v>3.48</v>
      </c>
      <c r="K27" s="9" t="s">
        <v>94</v>
      </c>
      <c r="L27" s="9">
        <f>VLOOKUP(K27,包裝!A:E,4,0)</f>
        <v>7</v>
      </c>
      <c r="M27" s="9">
        <f>VLOOKUP($D27,'7500CH Z'!$A:$G,2,0)</f>
        <v>3.6</v>
      </c>
      <c r="N27" s="9">
        <v>25</v>
      </c>
      <c r="O27" s="9">
        <f>VLOOKUP($D27,'7500CH Z'!$A:$G,3,0)</f>
        <v>25</v>
      </c>
      <c r="P27" s="9">
        <f>VLOOKUP($D27,'7500CH Z'!$A:$G,4,0)</f>
        <v>1.74</v>
      </c>
      <c r="Q27" s="9">
        <f t="shared" si="24"/>
        <v>14.37</v>
      </c>
      <c r="R27" s="9">
        <f t="shared" si="25"/>
        <v>39.369999999999997</v>
      </c>
      <c r="S27" s="10">
        <v>0</v>
      </c>
      <c r="T27" s="9">
        <v>0</v>
      </c>
      <c r="U27" s="9">
        <f t="shared" si="26"/>
        <v>0</v>
      </c>
      <c r="V27" s="11">
        <f t="shared" si="27"/>
        <v>39.369999999999997</v>
      </c>
      <c r="W27" s="10">
        <v>1.4999999999999999E-2</v>
      </c>
      <c r="X27" s="9">
        <v>7.1</v>
      </c>
      <c r="Y27" s="9">
        <f t="shared" si="28"/>
        <v>47.07</v>
      </c>
      <c r="Z27" s="10">
        <v>0.01</v>
      </c>
      <c r="AA27" s="9">
        <f>7+4.8+2.5</f>
        <v>14.3</v>
      </c>
      <c r="AB27" s="11">
        <f t="shared" si="29"/>
        <v>61.85</v>
      </c>
      <c r="AC27" s="10">
        <v>0.01</v>
      </c>
      <c r="AD27" s="9">
        <f t="shared" si="30"/>
        <v>2.0199999999999996</v>
      </c>
      <c r="AE27" s="9">
        <f t="shared" si="31"/>
        <v>64.490000000000009</v>
      </c>
      <c r="AF27" s="9" t="s">
        <v>61</v>
      </c>
      <c r="AG27" s="9">
        <v>1.6</v>
      </c>
      <c r="AH27" s="9">
        <f t="shared" si="32"/>
        <v>67.59</v>
      </c>
      <c r="AI27" s="10">
        <v>0</v>
      </c>
      <c r="AJ27" s="9">
        <v>0</v>
      </c>
      <c r="AK27" s="9">
        <f t="shared" si="33"/>
        <v>67.59</v>
      </c>
      <c r="AL27" s="9">
        <f t="shared" si="34"/>
        <v>117.61</v>
      </c>
      <c r="AM27" s="10">
        <v>0</v>
      </c>
      <c r="AN27" s="9">
        <v>0</v>
      </c>
      <c r="AO27" s="9">
        <f t="shared" si="35"/>
        <v>117.61</v>
      </c>
      <c r="AP27" s="12">
        <v>0.01</v>
      </c>
      <c r="AQ27" s="9">
        <f t="shared" si="36"/>
        <v>118.79</v>
      </c>
      <c r="AR27" s="13">
        <v>0.06</v>
      </c>
      <c r="AS27" s="9">
        <f t="shared" si="37"/>
        <v>125.92</v>
      </c>
      <c r="AT27" s="14">
        <v>0</v>
      </c>
      <c r="AU27" s="9">
        <v>0</v>
      </c>
      <c r="AV27" s="14">
        <f t="shared" si="38"/>
        <v>125.92</v>
      </c>
      <c r="AW27" s="9">
        <v>33</v>
      </c>
      <c r="AX27" s="14">
        <f t="shared" si="39"/>
        <v>3.82</v>
      </c>
      <c r="AY27" s="10">
        <v>2.5999999999999999E-2</v>
      </c>
      <c r="AZ27" s="15">
        <f t="shared" si="40"/>
        <v>3.92</v>
      </c>
      <c r="BA27" s="48">
        <f>VLOOKUP($D27,'7500CH Z'!$A:$G,6,0)</f>
        <v>0</v>
      </c>
    </row>
    <row r="28" spans="1:53" s="27" customFormat="1" ht="53.45" customHeight="1" x14ac:dyDescent="0.25">
      <c r="A28" s="19">
        <v>16</v>
      </c>
      <c r="B28" s="20" t="str">
        <f>VLOOKUP('成本表 '!A28,RFQ!A:G,2,0)</f>
        <v>007500.00104.0040.035</v>
      </c>
      <c r="C28" s="21" t="s">
        <v>85</v>
      </c>
      <c r="D28" s="18" t="s">
        <v>470</v>
      </c>
      <c r="E28" s="49" t="s">
        <v>65</v>
      </c>
      <c r="F28" s="28">
        <f t="shared" si="21"/>
        <v>85.714285714285708</v>
      </c>
      <c r="G28" s="18">
        <f>VLOOKUP('成本表 '!$A28,RFQ!$A:$G,5,0)/1000</f>
        <v>50</v>
      </c>
      <c r="H28" s="21">
        <f t="shared" si="22"/>
        <v>175</v>
      </c>
      <c r="I28" s="18">
        <f>VLOOKUP('成本表 '!$A28,RFQ!$A:$G,6,0)/1000</f>
        <v>1</v>
      </c>
      <c r="J28" s="21">
        <f t="shared" si="23"/>
        <v>3.5</v>
      </c>
      <c r="K28" s="9" t="s">
        <v>89</v>
      </c>
      <c r="L28" s="9">
        <f>VLOOKUP(K28,包裝!A:E,4,0)</f>
        <v>11</v>
      </c>
      <c r="M28" s="9">
        <f>VLOOKUP($D28,'7500CH Z'!$A:$G,2,0)</f>
        <v>3.6</v>
      </c>
      <c r="N28" s="21">
        <v>25</v>
      </c>
      <c r="O28" s="9">
        <f>VLOOKUP($D28,'7500CH Z'!$A:$G,3,0)</f>
        <v>30</v>
      </c>
      <c r="P28" s="9">
        <f>VLOOKUP($D28,'7500CH Z'!$A:$G,4,0)</f>
        <v>3.5</v>
      </c>
      <c r="Q28" s="21">
        <f t="shared" si="24"/>
        <v>8.58</v>
      </c>
      <c r="R28" s="21">
        <f t="shared" si="25"/>
        <v>33.58</v>
      </c>
      <c r="S28" s="22">
        <v>0</v>
      </c>
      <c r="T28" s="21">
        <v>0</v>
      </c>
      <c r="U28" s="21">
        <f t="shared" si="26"/>
        <v>0</v>
      </c>
      <c r="V28" s="23">
        <f t="shared" si="27"/>
        <v>33.58</v>
      </c>
      <c r="W28" s="22">
        <v>1.4999999999999999E-2</v>
      </c>
      <c r="X28" s="165">
        <v>7.1</v>
      </c>
      <c r="Y28" s="21">
        <f t="shared" si="28"/>
        <v>41.19</v>
      </c>
      <c r="Z28" s="22">
        <v>0.01</v>
      </c>
      <c r="AA28" s="9">
        <v>14.3</v>
      </c>
      <c r="AB28" s="23">
        <f t="shared" si="29"/>
        <v>55.91</v>
      </c>
      <c r="AC28" s="22">
        <v>0.01</v>
      </c>
      <c r="AD28" s="21">
        <f t="shared" si="30"/>
        <v>3.15</v>
      </c>
      <c r="AE28" s="21">
        <f t="shared" si="31"/>
        <v>59.62</v>
      </c>
      <c r="AF28" s="9" t="s">
        <v>61</v>
      </c>
      <c r="AG28" s="21">
        <v>1.6</v>
      </c>
      <c r="AH28" s="21">
        <f t="shared" si="32"/>
        <v>62.72</v>
      </c>
      <c r="AI28" s="22">
        <v>0</v>
      </c>
      <c r="AJ28" s="21">
        <v>0</v>
      </c>
      <c r="AK28" s="21">
        <f t="shared" si="33"/>
        <v>62.72</v>
      </c>
      <c r="AL28" s="21">
        <f t="shared" si="34"/>
        <v>219.52</v>
      </c>
      <c r="AM28" s="22">
        <v>0</v>
      </c>
      <c r="AN28" s="21">
        <v>0</v>
      </c>
      <c r="AO28" s="21">
        <f t="shared" si="35"/>
        <v>219.52</v>
      </c>
      <c r="AP28" s="24">
        <v>0.01</v>
      </c>
      <c r="AQ28" s="21">
        <f t="shared" si="36"/>
        <v>221.72</v>
      </c>
      <c r="AR28" s="25">
        <v>0.05</v>
      </c>
      <c r="AS28" s="21">
        <f t="shared" si="37"/>
        <v>232.81</v>
      </c>
      <c r="AT28" s="26">
        <v>0</v>
      </c>
      <c r="AU28" s="21">
        <v>0</v>
      </c>
      <c r="AV28" s="26">
        <f t="shared" si="38"/>
        <v>232.81</v>
      </c>
      <c r="AW28" s="21">
        <v>34.75</v>
      </c>
      <c r="AX28" s="26">
        <f t="shared" si="39"/>
        <v>6.7</v>
      </c>
      <c r="AY28" s="10">
        <v>2.5999999999999999E-2</v>
      </c>
      <c r="AZ28" s="21">
        <f t="shared" si="40"/>
        <v>6.88</v>
      </c>
      <c r="BA28" s="48" t="str">
        <f>VLOOKUP($D28,'7500CH Z'!$A:$G,6,0)</f>
        <v>無相關費用</v>
      </c>
    </row>
    <row r="29" spans="1:53" s="6" customFormat="1" ht="53.45" customHeight="1" x14ac:dyDescent="0.25">
      <c r="A29" s="7">
        <v>17</v>
      </c>
      <c r="B29" s="8" t="str">
        <f>VLOOKUP('成本表 '!A29,RFQ!A:G,2,0)</f>
        <v>007500.00104.0050.010</v>
      </c>
      <c r="C29" s="9" t="s">
        <v>85</v>
      </c>
      <c r="D29" s="9" t="s">
        <v>88</v>
      </c>
      <c r="E29" s="48" t="s">
        <v>65</v>
      </c>
      <c r="F29" s="28" t="str">
        <f t="shared" si="21"/>
        <v>-</v>
      </c>
      <c r="G29" s="18">
        <f>VLOOKUP('成本表 '!$A29,RFQ!$A:$G,5,0)/1000</f>
        <v>290</v>
      </c>
      <c r="H29" s="9">
        <f t="shared" si="22"/>
        <v>841</v>
      </c>
      <c r="I29" s="9">
        <v>2</v>
      </c>
      <c r="J29" s="9">
        <f t="shared" si="23"/>
        <v>5.8</v>
      </c>
      <c r="K29" s="9" t="s">
        <v>89</v>
      </c>
      <c r="L29" s="9">
        <f>VLOOKUP(K29,包裝!A:E,4,0)</f>
        <v>11</v>
      </c>
      <c r="M29" s="9">
        <f>VLOOKUP($D29,'7500CH Z'!$A:$G,2,0)</f>
        <v>4.54</v>
      </c>
      <c r="N29" s="9">
        <v>25</v>
      </c>
      <c r="O29" s="9">
        <f>VLOOKUP($D29,'7500CH Z'!$A:$G,3,0)</f>
        <v>30</v>
      </c>
      <c r="P29" s="9">
        <f>VLOOKUP($D29,'7500CH Z'!$A:$G,4,0)</f>
        <v>2.9</v>
      </c>
      <c r="Q29" s="9">
        <f t="shared" si="24"/>
        <v>10.35</v>
      </c>
      <c r="R29" s="9">
        <f t="shared" si="25"/>
        <v>35.35</v>
      </c>
      <c r="S29" s="10">
        <v>0</v>
      </c>
      <c r="T29" s="9">
        <v>0</v>
      </c>
      <c r="U29" s="9">
        <f t="shared" si="26"/>
        <v>0</v>
      </c>
      <c r="V29" s="11">
        <f t="shared" si="27"/>
        <v>35.35</v>
      </c>
      <c r="W29" s="10">
        <v>1.4999999999999999E-2</v>
      </c>
      <c r="X29" s="9">
        <v>7.1</v>
      </c>
      <c r="Y29" s="9">
        <f t="shared" si="28"/>
        <v>42.989999999999995</v>
      </c>
      <c r="Z29" s="10">
        <v>0.01</v>
      </c>
      <c r="AA29" s="9">
        <v>14.3</v>
      </c>
      <c r="AB29" s="11">
        <f t="shared" si="29"/>
        <v>57.72</v>
      </c>
      <c r="AC29" s="10">
        <v>0.01</v>
      </c>
      <c r="AD29" s="9">
        <f t="shared" si="30"/>
        <v>1.9</v>
      </c>
      <c r="AE29" s="9">
        <f t="shared" si="31"/>
        <v>60.199999999999996</v>
      </c>
      <c r="AF29" s="9" t="s">
        <v>61</v>
      </c>
      <c r="AG29" s="9">
        <v>1.6</v>
      </c>
      <c r="AH29" s="9">
        <f t="shared" si="32"/>
        <v>63.3</v>
      </c>
      <c r="AI29" s="10">
        <v>0</v>
      </c>
      <c r="AJ29" s="9">
        <v>0</v>
      </c>
      <c r="AK29" s="9">
        <f t="shared" si="33"/>
        <v>63.3</v>
      </c>
      <c r="AL29" s="9">
        <f t="shared" si="34"/>
        <v>183.57</v>
      </c>
      <c r="AM29" s="10">
        <v>0</v>
      </c>
      <c r="AN29" s="9">
        <v>0</v>
      </c>
      <c r="AO29" s="9">
        <f t="shared" si="35"/>
        <v>183.57</v>
      </c>
      <c r="AP29" s="12">
        <v>0.01</v>
      </c>
      <c r="AQ29" s="9">
        <f t="shared" si="36"/>
        <v>185.41</v>
      </c>
      <c r="AR29" s="13">
        <v>0.05</v>
      </c>
      <c r="AS29" s="9">
        <f t="shared" si="37"/>
        <v>194.69</v>
      </c>
      <c r="AT29" s="14">
        <v>0</v>
      </c>
      <c r="AU29" s="9">
        <v>0</v>
      </c>
      <c r="AV29" s="14">
        <f t="shared" si="38"/>
        <v>194.69</v>
      </c>
      <c r="AW29" s="9">
        <v>34.75</v>
      </c>
      <c r="AX29" s="14">
        <f t="shared" si="39"/>
        <v>5.6099999999999994</v>
      </c>
      <c r="AY29" s="10">
        <v>2.5999999999999999E-2</v>
      </c>
      <c r="AZ29" s="15">
        <f t="shared" si="40"/>
        <v>5.76</v>
      </c>
      <c r="BA29" s="48">
        <f>VLOOKUP($D29,'7500CH Z'!$A:$G,6,0)</f>
        <v>0</v>
      </c>
    </row>
    <row r="30" spans="1:53" s="6" customFormat="1" ht="53.45" customHeight="1" x14ac:dyDescent="0.25">
      <c r="A30" s="7">
        <v>18</v>
      </c>
      <c r="B30" s="8" t="str">
        <f>VLOOKUP('成本表 '!A30,RFQ!A:G,2,0)</f>
        <v>007500.00104.0060.008</v>
      </c>
      <c r="C30" s="9" t="s">
        <v>85</v>
      </c>
      <c r="D30" s="9" t="s">
        <v>96</v>
      </c>
      <c r="E30" s="48" t="s">
        <v>65</v>
      </c>
      <c r="F30" s="28">
        <f t="shared" si="21"/>
        <v>68.965517241379317</v>
      </c>
      <c r="G30" s="18">
        <f>VLOOKUP('成本表 '!$A30,RFQ!$A:$G,5,0)/1000</f>
        <v>50</v>
      </c>
      <c r="H30" s="9">
        <f t="shared" si="22"/>
        <v>217.49999999999997</v>
      </c>
      <c r="I30" s="9">
        <v>0.5</v>
      </c>
      <c r="J30" s="9">
        <f t="shared" si="23"/>
        <v>2.1749999999999998</v>
      </c>
      <c r="K30" s="9" t="s">
        <v>70</v>
      </c>
      <c r="L30" s="9">
        <f>VLOOKUP(K30,包裝!A:E,4,0)</f>
        <v>6.5</v>
      </c>
      <c r="M30" s="9">
        <f>VLOOKUP($D30,'7500CH Z'!$A:$G,2,0)</f>
        <v>5.45</v>
      </c>
      <c r="N30" s="9">
        <v>27</v>
      </c>
      <c r="O30" s="9">
        <f>VLOOKUP($D30,'7500CH Z'!$A:$G,3,0)</f>
        <v>40</v>
      </c>
      <c r="P30" s="9">
        <f>VLOOKUP($D30,'7500CH Z'!$A:$G,4,0)</f>
        <v>4.3499999999999996</v>
      </c>
      <c r="Q30" s="9">
        <f t="shared" si="24"/>
        <v>9.1999999999999993</v>
      </c>
      <c r="R30" s="9">
        <f t="shared" si="25"/>
        <v>36.200000000000003</v>
      </c>
      <c r="S30" s="10">
        <v>0</v>
      </c>
      <c r="T30" s="9">
        <v>0</v>
      </c>
      <c r="U30" s="9">
        <f t="shared" si="26"/>
        <v>0</v>
      </c>
      <c r="V30" s="11">
        <f t="shared" si="27"/>
        <v>36.200000000000003</v>
      </c>
      <c r="W30" s="10">
        <v>1.4999999999999999E-2</v>
      </c>
      <c r="X30" s="9">
        <v>7.1</v>
      </c>
      <c r="Y30" s="9">
        <f t="shared" si="28"/>
        <v>43.85</v>
      </c>
      <c r="Z30" s="10">
        <v>0.01</v>
      </c>
      <c r="AA30" s="9">
        <v>14.3</v>
      </c>
      <c r="AB30" s="11">
        <f t="shared" si="29"/>
        <v>58.589999999999996</v>
      </c>
      <c r="AC30" s="10">
        <v>0.01</v>
      </c>
      <c r="AD30" s="9">
        <f t="shared" si="30"/>
        <v>2.9899999999999998</v>
      </c>
      <c r="AE30" s="9">
        <f t="shared" si="31"/>
        <v>62.169999999999995</v>
      </c>
      <c r="AF30" s="9" t="s">
        <v>61</v>
      </c>
      <c r="AG30" s="9">
        <v>1.6</v>
      </c>
      <c r="AH30" s="9">
        <f t="shared" si="32"/>
        <v>65.27</v>
      </c>
      <c r="AI30" s="10">
        <v>0</v>
      </c>
      <c r="AJ30" s="9">
        <v>0</v>
      </c>
      <c r="AK30" s="9">
        <f t="shared" si="33"/>
        <v>65.27</v>
      </c>
      <c r="AL30" s="9">
        <f t="shared" si="34"/>
        <v>283.93</v>
      </c>
      <c r="AM30" s="10">
        <v>0</v>
      </c>
      <c r="AN30" s="9">
        <v>0</v>
      </c>
      <c r="AO30" s="9">
        <f t="shared" si="35"/>
        <v>283.93</v>
      </c>
      <c r="AP30" s="12">
        <v>0.01</v>
      </c>
      <c r="AQ30" s="9">
        <f t="shared" si="36"/>
        <v>286.77</v>
      </c>
      <c r="AR30" s="13">
        <v>0.06</v>
      </c>
      <c r="AS30" s="9">
        <f t="shared" si="37"/>
        <v>303.98</v>
      </c>
      <c r="AT30" s="14">
        <v>0</v>
      </c>
      <c r="AU30" s="9">
        <v>0</v>
      </c>
      <c r="AV30" s="14">
        <f t="shared" si="38"/>
        <v>303.98</v>
      </c>
      <c r="AW30" s="9">
        <v>34</v>
      </c>
      <c r="AX30" s="14">
        <f t="shared" si="39"/>
        <v>8.9499999999999993</v>
      </c>
      <c r="AY30" s="10">
        <v>2.5999999999999999E-2</v>
      </c>
      <c r="AZ30" s="15">
        <f t="shared" si="40"/>
        <v>9.19</v>
      </c>
      <c r="BA30" s="48" t="str">
        <f>VLOOKUP($D30,'7500CH Z'!$A:$G,6,0)</f>
        <v>無相關費用</v>
      </c>
    </row>
    <row r="31" spans="1:53" s="6" customFormat="1" ht="53.45" customHeight="1" x14ac:dyDescent="0.25">
      <c r="A31" s="7">
        <v>19</v>
      </c>
      <c r="B31" s="8" t="str">
        <f>VLOOKUP('成本表 '!A31,RFQ!A:G,2,0)</f>
        <v>007500.00104.0060.025</v>
      </c>
      <c r="C31" s="9" t="s">
        <v>85</v>
      </c>
      <c r="D31" s="9" t="s">
        <v>91</v>
      </c>
      <c r="E31" s="48" t="s">
        <v>65</v>
      </c>
      <c r="F31" s="28" t="str">
        <f t="shared" si="21"/>
        <v>-</v>
      </c>
      <c r="G31" s="18">
        <f>VLOOKUP('成本表 '!$A31,RFQ!$A:$G,5,0)/1000</f>
        <v>50</v>
      </c>
      <c r="H31" s="9">
        <f t="shared" si="22"/>
        <v>358.5</v>
      </c>
      <c r="I31" s="9">
        <v>0.5</v>
      </c>
      <c r="J31" s="9">
        <f t="shared" si="23"/>
        <v>3.585</v>
      </c>
      <c r="K31" s="9" t="s">
        <v>89</v>
      </c>
      <c r="L31" s="9">
        <f>VLOOKUP(K31,包裝!A:E,4,0)</f>
        <v>11</v>
      </c>
      <c r="M31" s="9">
        <f>VLOOKUP($D31,'7500CH Z'!$A:$G,2,0)</f>
        <v>5.45</v>
      </c>
      <c r="N31" s="9">
        <v>25</v>
      </c>
      <c r="O31" s="9">
        <f>VLOOKUP($D31,'7500CH Z'!$A:$G,3,0)</f>
        <v>32</v>
      </c>
      <c r="P31" s="9">
        <f>VLOOKUP($D31,'7500CH Z'!$A:$G,4,0)</f>
        <v>7.17</v>
      </c>
      <c r="Q31" s="9">
        <f t="shared" si="24"/>
        <v>4.47</v>
      </c>
      <c r="R31" s="9">
        <f t="shared" si="25"/>
        <v>29.47</v>
      </c>
      <c r="S31" s="10">
        <v>0</v>
      </c>
      <c r="T31" s="9">
        <v>0</v>
      </c>
      <c r="U31" s="9">
        <f t="shared" si="26"/>
        <v>0</v>
      </c>
      <c r="V31" s="11">
        <f t="shared" si="27"/>
        <v>29.47</v>
      </c>
      <c r="W31" s="10">
        <v>1.4999999999999999E-2</v>
      </c>
      <c r="X31" s="9">
        <v>7.1</v>
      </c>
      <c r="Y31" s="9">
        <f t="shared" si="28"/>
        <v>37.019999999999996</v>
      </c>
      <c r="Z31" s="10">
        <v>0.01</v>
      </c>
      <c r="AA31" s="9">
        <v>14.3</v>
      </c>
      <c r="AB31" s="11">
        <f t="shared" si="29"/>
        <v>51.699999999999996</v>
      </c>
      <c r="AC31" s="10">
        <v>0.01</v>
      </c>
      <c r="AD31" s="9">
        <f t="shared" si="30"/>
        <v>3.07</v>
      </c>
      <c r="AE31" s="9">
        <f t="shared" si="31"/>
        <v>55.29</v>
      </c>
      <c r="AF31" s="9" t="s">
        <v>61</v>
      </c>
      <c r="AG31" s="9">
        <v>1.6</v>
      </c>
      <c r="AH31" s="9">
        <f t="shared" si="32"/>
        <v>58.39</v>
      </c>
      <c r="AI31" s="10">
        <v>0</v>
      </c>
      <c r="AJ31" s="9">
        <v>0</v>
      </c>
      <c r="AK31" s="9">
        <f t="shared" si="33"/>
        <v>58.39</v>
      </c>
      <c r="AL31" s="9">
        <f t="shared" si="34"/>
        <v>418.65999999999997</v>
      </c>
      <c r="AM31" s="10">
        <v>0</v>
      </c>
      <c r="AN31" s="9">
        <v>0</v>
      </c>
      <c r="AO31" s="9">
        <f t="shared" si="35"/>
        <v>418.66</v>
      </c>
      <c r="AP31" s="12">
        <v>0.01</v>
      </c>
      <c r="AQ31" s="9">
        <f t="shared" si="36"/>
        <v>422.84999999999997</v>
      </c>
      <c r="AR31" s="13">
        <v>0.05</v>
      </c>
      <c r="AS31" s="9">
        <f t="shared" si="37"/>
        <v>444</v>
      </c>
      <c r="AT31" s="14">
        <v>0</v>
      </c>
      <c r="AU31" s="9">
        <v>0</v>
      </c>
      <c r="AV31" s="14">
        <f t="shared" si="38"/>
        <v>444</v>
      </c>
      <c r="AW31" s="9">
        <v>34.75</v>
      </c>
      <c r="AX31" s="14">
        <f t="shared" si="39"/>
        <v>12.78</v>
      </c>
      <c r="AY31" s="10">
        <v>2.5999999999999999E-2</v>
      </c>
      <c r="AZ31" s="15">
        <f t="shared" si="40"/>
        <v>13.12</v>
      </c>
      <c r="BA31" s="48" t="str">
        <f>VLOOKUP($D31,'7500CH Z'!$A:$G,6,0)</f>
        <v>無相關費用</v>
      </c>
    </row>
    <row r="32" spans="1:53" ht="53.45" customHeight="1" x14ac:dyDescent="0.25"/>
    <row r="33" spans="1:52" s="3" customFormat="1" ht="62.45" customHeight="1" x14ac:dyDescent="0.45">
      <c r="A33" s="3" t="s">
        <v>0</v>
      </c>
      <c r="B33" s="3" t="s">
        <v>107</v>
      </c>
      <c r="E33" s="44"/>
    </row>
    <row r="34" spans="1:52" s="4" customFormat="1" ht="63.75" customHeight="1" x14ac:dyDescent="0.25">
      <c r="A34" s="5" t="s">
        <v>0</v>
      </c>
      <c r="B34" s="4" t="s">
        <v>6</v>
      </c>
      <c r="C34" s="4" t="s">
        <v>7</v>
      </c>
      <c r="D34" s="4" t="s">
        <v>8</v>
      </c>
      <c r="E34" s="45" t="s">
        <v>9</v>
      </c>
      <c r="F34" s="4" t="s">
        <v>10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15</v>
      </c>
      <c r="L34" s="4" t="s">
        <v>16</v>
      </c>
      <c r="M34" s="4" t="s">
        <v>17</v>
      </c>
      <c r="N34" s="4" t="s">
        <v>18</v>
      </c>
      <c r="O34" s="4" t="s">
        <v>19</v>
      </c>
      <c r="P34" s="4" t="s">
        <v>20</v>
      </c>
      <c r="Q34" s="4" t="s">
        <v>21</v>
      </c>
      <c r="R34" s="4" t="s">
        <v>22</v>
      </c>
      <c r="S34" s="4" t="s">
        <v>23</v>
      </c>
      <c r="T34" s="4" t="s">
        <v>24</v>
      </c>
      <c r="U34" s="4" t="s">
        <v>25</v>
      </c>
      <c r="V34" s="4" t="s">
        <v>26</v>
      </c>
      <c r="W34" s="4" t="s">
        <v>27</v>
      </c>
      <c r="X34" s="4" t="s">
        <v>28</v>
      </c>
      <c r="Y34" s="4" t="s">
        <v>29</v>
      </c>
      <c r="Z34" s="4" t="s">
        <v>30</v>
      </c>
      <c r="AA34" s="4" t="s">
        <v>31</v>
      </c>
      <c r="AB34" s="4" t="s">
        <v>32</v>
      </c>
      <c r="AC34" s="4" t="s">
        <v>33</v>
      </c>
      <c r="AD34" s="4" t="s">
        <v>34</v>
      </c>
      <c r="AE34" s="4" t="s">
        <v>35</v>
      </c>
      <c r="AF34" s="4" t="s">
        <v>36</v>
      </c>
      <c r="AG34" s="4" t="s">
        <v>37</v>
      </c>
      <c r="AH34" s="4" t="s">
        <v>38</v>
      </c>
      <c r="AI34" s="4" t="s">
        <v>39</v>
      </c>
      <c r="AJ34" s="4" t="s">
        <v>40</v>
      </c>
      <c r="AK34" s="4" t="s">
        <v>41</v>
      </c>
      <c r="AL34" s="4" t="s">
        <v>42</v>
      </c>
      <c r="AM34" s="4" t="s">
        <v>43</v>
      </c>
      <c r="AN34" s="4" t="s">
        <v>44</v>
      </c>
      <c r="AO34" s="4" t="s">
        <v>45</v>
      </c>
      <c r="AP34" s="4" t="s">
        <v>46</v>
      </c>
      <c r="AQ34" s="4" t="s">
        <v>47</v>
      </c>
      <c r="AR34" s="4" t="s">
        <v>48</v>
      </c>
      <c r="AS34" s="4" t="s">
        <v>49</v>
      </c>
      <c r="AT34" s="4" t="s">
        <v>50</v>
      </c>
      <c r="AU34" s="4" t="s">
        <v>51</v>
      </c>
      <c r="AV34" s="4" t="s">
        <v>52</v>
      </c>
      <c r="AW34" s="4" t="s">
        <v>53</v>
      </c>
      <c r="AX34" s="4" t="s">
        <v>54</v>
      </c>
      <c r="AY34" s="4" t="s">
        <v>55</v>
      </c>
      <c r="AZ34" s="4" t="s">
        <v>56</v>
      </c>
    </row>
    <row r="35" spans="1:52" s="6" customFormat="1" ht="53.45" customHeight="1" x14ac:dyDescent="0.25">
      <c r="A35" s="7">
        <v>20</v>
      </c>
      <c r="B35" s="8" t="str">
        <f>VLOOKUP('成本表 '!A35,RFQ!A:G,2,0)</f>
        <v>007500.00105.0050.010</v>
      </c>
      <c r="C35" s="9" t="s">
        <v>98</v>
      </c>
      <c r="D35" s="9" t="s">
        <v>88</v>
      </c>
      <c r="E35" s="48" t="s">
        <v>65</v>
      </c>
      <c r="F35" s="28" t="str">
        <f t="shared" ref="F35:F41" si="41">IF(300/P35&gt;G35, 300/P35, "-")</f>
        <v>-</v>
      </c>
      <c r="G35" s="18">
        <f>VLOOKUP('成本表 '!$A35,RFQ!$A:$G,5,0)/1000</f>
        <v>230</v>
      </c>
      <c r="H35" s="9">
        <f t="shared" ref="H35:H41" si="42">G35*P35</f>
        <v>669.30000000000007</v>
      </c>
      <c r="I35" s="9">
        <v>1</v>
      </c>
      <c r="J35" s="9">
        <f t="shared" ref="J35:J41" si="43">P35*I35</f>
        <v>2.91</v>
      </c>
      <c r="K35" s="9" t="s">
        <v>70</v>
      </c>
      <c r="L35" s="9">
        <f>VLOOKUP(K35,包裝!A:E,4,0)</f>
        <v>6.5</v>
      </c>
      <c r="M35" s="9">
        <f>VLOOKUP($D35,'7500D'!$A:$E,2,0)</f>
        <v>4.54</v>
      </c>
      <c r="N35" s="9">
        <v>25</v>
      </c>
      <c r="O35" s="9">
        <f>VLOOKUP($D35,'7500D'!$A:$E,3,0)</f>
        <v>35</v>
      </c>
      <c r="P35" s="9">
        <f>VLOOKUP($D35,'7500D'!$A:$E,4,0)</f>
        <v>2.91</v>
      </c>
      <c r="Q35" s="9">
        <f t="shared" ref="Q35:Q41" si="44">ROUNDUP(O35/P35, 2)</f>
        <v>12.03</v>
      </c>
      <c r="R35" s="9">
        <f t="shared" ref="R35:R41" si="45">ROUNDUP((Q35 + N35), 2)</f>
        <v>37.03</v>
      </c>
      <c r="S35" s="10">
        <v>0</v>
      </c>
      <c r="T35" s="9">
        <v>0</v>
      </c>
      <c r="U35" s="9">
        <f t="shared" ref="U35:U41" si="46">ROUNDUP(T35/P35, 2)</f>
        <v>0</v>
      </c>
      <c r="V35" s="11">
        <f t="shared" ref="V35:V41" si="47">ROUNDUP(R35*(1 + S35) + U35, 2)</f>
        <v>37.03</v>
      </c>
      <c r="W35" s="10">
        <v>1.4999999999999999E-2</v>
      </c>
      <c r="X35" s="9">
        <v>7.1</v>
      </c>
      <c r="Y35" s="9">
        <f t="shared" ref="Y35:Y41" si="48">ROUNDUP(V35*(1 + W35) + X35, 2)</f>
        <v>44.69</v>
      </c>
      <c r="Z35" s="10">
        <v>0.01</v>
      </c>
      <c r="AA35" s="9">
        <v>14.3</v>
      </c>
      <c r="AB35" s="11">
        <f t="shared" ref="AB35:AB41" si="49">ROUNDUP(Y35*(1 + Z35) + AA35, 2)</f>
        <v>59.44</v>
      </c>
      <c r="AC35" s="10">
        <v>0.01</v>
      </c>
      <c r="AD35" s="9">
        <f t="shared" ref="AD35:AD41" si="50">ROUNDUP(L35/J35, 2)</f>
        <v>2.2399999999999998</v>
      </c>
      <c r="AE35" s="9">
        <f t="shared" ref="AE35:AE41" si="51">ROUNDUP(AB35*(1 + AC35) + AD35, 2)</f>
        <v>62.28</v>
      </c>
      <c r="AF35" s="9" t="s">
        <v>61</v>
      </c>
      <c r="AG35" s="9">
        <v>1.6</v>
      </c>
      <c r="AH35" s="9">
        <f t="shared" ref="AH35:AH41" si="52">ROUNDUP((AE35 + AF35 + AG35), 2)</f>
        <v>65.38</v>
      </c>
      <c r="AI35" s="10">
        <v>0</v>
      </c>
      <c r="AJ35" s="9">
        <v>0</v>
      </c>
      <c r="AK35" s="9">
        <f t="shared" ref="AK35:AK41" si="53">ROUNDUP(AH35*(1 + AI35) + AJ35, 2)</f>
        <v>65.38</v>
      </c>
      <c r="AL35" s="9">
        <f t="shared" ref="AL35:AL41" si="54">ROUNDUP(AK35*P35, 2)</f>
        <v>190.26</v>
      </c>
      <c r="AM35" s="10">
        <v>0</v>
      </c>
      <c r="AN35" s="9">
        <v>0</v>
      </c>
      <c r="AO35" s="9">
        <f t="shared" ref="AO35:AO41" si="55">ROUNDUP(AL35*(1 + AM35) + AN35, 2)</f>
        <v>190.26</v>
      </c>
      <c r="AP35" s="12">
        <v>0.01</v>
      </c>
      <c r="AQ35" s="9">
        <f t="shared" ref="AQ35:AQ41" si="56">ROUNDUP(AO35*(1 + AP35), 2)</f>
        <v>192.17</v>
      </c>
      <c r="AR35" s="13">
        <v>0.05</v>
      </c>
      <c r="AS35" s="9">
        <f t="shared" ref="AS35:AS41" si="57">ROUNDUP(AQ35*(1 + AR35), 2)</f>
        <v>201.78</v>
      </c>
      <c r="AT35" s="14">
        <v>0</v>
      </c>
      <c r="AU35" s="9">
        <v>0</v>
      </c>
      <c r="AV35" s="14">
        <f t="shared" ref="AV35:AV41" si="58">ROUNDUP(AS35*(1 + AT35) + AU35, 2)</f>
        <v>201.78</v>
      </c>
      <c r="AW35" s="9">
        <v>34.75</v>
      </c>
      <c r="AX35" s="14">
        <f t="shared" ref="AX35:AX41" si="59">ROUNDUP(AV35/AW35, 2)</f>
        <v>5.81</v>
      </c>
      <c r="AY35" s="10">
        <v>2.5999999999999999E-2</v>
      </c>
      <c r="AZ35" s="15">
        <f t="shared" ref="AZ35:AZ41" si="60">ROUNDUP(AX35*(1 + AY35), 2)</f>
        <v>5.97</v>
      </c>
    </row>
    <row r="36" spans="1:52" s="6" customFormat="1" ht="53.45" customHeight="1" x14ac:dyDescent="0.25">
      <c r="A36" s="7">
        <v>21</v>
      </c>
      <c r="B36" s="8" t="str">
        <f>VLOOKUP('成本表 '!A36,RFQ!A:G,2,0)</f>
        <v>007500.00105.0050.012</v>
      </c>
      <c r="C36" s="9" t="s">
        <v>98</v>
      </c>
      <c r="D36" s="9" t="s">
        <v>109</v>
      </c>
      <c r="E36" s="48" t="s">
        <v>65</v>
      </c>
      <c r="F36" s="28" t="str">
        <f t="shared" si="41"/>
        <v>-</v>
      </c>
      <c r="G36" s="18">
        <f>VLOOKUP('成本表 '!$A36,RFQ!$A:$G,5,0)/1000</f>
        <v>150</v>
      </c>
      <c r="H36" s="9">
        <f t="shared" si="42"/>
        <v>472.5</v>
      </c>
      <c r="I36" s="9">
        <v>1</v>
      </c>
      <c r="J36" s="9">
        <f t="shared" si="43"/>
        <v>3.15</v>
      </c>
      <c r="K36" s="9" t="s">
        <v>70</v>
      </c>
      <c r="L36" s="9">
        <f>VLOOKUP(K36,包裝!A:E,4,0)</f>
        <v>6.5</v>
      </c>
      <c r="M36" s="9">
        <f>VLOOKUP(D36,'7500D'!A:E,2,0)</f>
        <v>4.54</v>
      </c>
      <c r="N36" s="9">
        <v>25</v>
      </c>
      <c r="O36" s="9">
        <f>VLOOKUP($D36,'7500D'!$A:$E,3,0)</f>
        <v>35</v>
      </c>
      <c r="P36" s="9">
        <f>VLOOKUP($D36,'7500D'!$A:$E,4,0)</f>
        <v>3.15</v>
      </c>
      <c r="Q36" s="9">
        <f t="shared" si="44"/>
        <v>11.12</v>
      </c>
      <c r="R36" s="9">
        <f t="shared" si="45"/>
        <v>36.119999999999997</v>
      </c>
      <c r="S36" s="10">
        <v>0</v>
      </c>
      <c r="T36" s="9">
        <v>0</v>
      </c>
      <c r="U36" s="9">
        <f t="shared" si="46"/>
        <v>0</v>
      </c>
      <c r="V36" s="11">
        <f t="shared" si="47"/>
        <v>36.119999999999997</v>
      </c>
      <c r="W36" s="10">
        <v>1.4999999999999999E-2</v>
      </c>
      <c r="X36" s="9">
        <v>7.1</v>
      </c>
      <c r="Y36" s="9">
        <f t="shared" si="48"/>
        <v>43.769999999999996</v>
      </c>
      <c r="Z36" s="10">
        <v>0.01</v>
      </c>
      <c r="AA36" s="9">
        <v>14.3</v>
      </c>
      <c r="AB36" s="11">
        <f t="shared" si="49"/>
        <v>58.51</v>
      </c>
      <c r="AC36" s="10">
        <v>0.01</v>
      </c>
      <c r="AD36" s="9">
        <f t="shared" si="50"/>
        <v>2.0699999999999998</v>
      </c>
      <c r="AE36" s="9">
        <f t="shared" si="51"/>
        <v>61.169999999999995</v>
      </c>
      <c r="AF36" s="9" t="s">
        <v>61</v>
      </c>
      <c r="AG36" s="9">
        <v>1.6</v>
      </c>
      <c r="AH36" s="9">
        <f t="shared" si="52"/>
        <v>64.27</v>
      </c>
      <c r="AI36" s="10">
        <v>0</v>
      </c>
      <c r="AJ36" s="9">
        <v>0</v>
      </c>
      <c r="AK36" s="9">
        <f t="shared" si="53"/>
        <v>64.27</v>
      </c>
      <c r="AL36" s="9">
        <f t="shared" si="54"/>
        <v>202.45999999999998</v>
      </c>
      <c r="AM36" s="10">
        <v>0</v>
      </c>
      <c r="AN36" s="9">
        <v>0</v>
      </c>
      <c r="AO36" s="9">
        <f t="shared" si="55"/>
        <v>202.46</v>
      </c>
      <c r="AP36" s="12">
        <v>0.01</v>
      </c>
      <c r="AQ36" s="9">
        <f t="shared" si="56"/>
        <v>204.48999999999998</v>
      </c>
      <c r="AR36" s="13">
        <v>0.05</v>
      </c>
      <c r="AS36" s="9">
        <f t="shared" si="57"/>
        <v>214.72</v>
      </c>
      <c r="AT36" s="14">
        <v>0</v>
      </c>
      <c r="AU36" s="9">
        <v>0</v>
      </c>
      <c r="AV36" s="14">
        <f t="shared" si="58"/>
        <v>214.72</v>
      </c>
      <c r="AW36" s="9">
        <v>33</v>
      </c>
      <c r="AX36" s="14">
        <f t="shared" si="59"/>
        <v>6.51</v>
      </c>
      <c r="AY36" s="10">
        <v>2.5999999999999999E-2</v>
      </c>
      <c r="AZ36" s="15">
        <f t="shared" si="60"/>
        <v>6.68</v>
      </c>
    </row>
    <row r="37" spans="1:52" s="6" customFormat="1" ht="53.45" customHeight="1" x14ac:dyDescent="0.25">
      <c r="A37" s="7">
        <v>22</v>
      </c>
      <c r="B37" s="8" t="str">
        <f>VLOOKUP('成本表 '!A37,RFQ!A:G,2,0)</f>
        <v>007500.00105.0060.012</v>
      </c>
      <c r="C37" s="9" t="s">
        <v>98</v>
      </c>
      <c r="D37" s="9" t="s">
        <v>111</v>
      </c>
      <c r="E37" s="48" t="s">
        <v>65</v>
      </c>
      <c r="F37" s="28" t="str">
        <f t="shared" si="41"/>
        <v>-</v>
      </c>
      <c r="G37" s="18">
        <f>VLOOKUP('成本表 '!$A37,RFQ!$A:$G,5,0)/1000</f>
        <v>150</v>
      </c>
      <c r="H37" s="9">
        <f t="shared" si="42"/>
        <v>762</v>
      </c>
      <c r="I37" s="9">
        <v>1</v>
      </c>
      <c r="J37" s="9">
        <f t="shared" si="43"/>
        <v>5.08</v>
      </c>
      <c r="K37" s="9" t="s">
        <v>94</v>
      </c>
      <c r="L37" s="9">
        <f>VLOOKUP(K37,包裝!A:E,4,0)</f>
        <v>7</v>
      </c>
      <c r="M37" s="9">
        <f>VLOOKUP(D37,'7500D'!A:E,2,0)</f>
        <v>5.45</v>
      </c>
      <c r="N37" s="9">
        <v>25</v>
      </c>
      <c r="O37" s="9">
        <f>VLOOKUP($D37,'7500D'!$A:$E,3,0)</f>
        <v>45</v>
      </c>
      <c r="P37" s="9">
        <f>VLOOKUP($D37,'7500D'!$A:$E,4,0)</f>
        <v>5.08</v>
      </c>
      <c r="Q37" s="9">
        <f t="shared" si="44"/>
        <v>8.86</v>
      </c>
      <c r="R37" s="9">
        <f t="shared" si="45"/>
        <v>33.86</v>
      </c>
      <c r="S37" s="10">
        <v>0</v>
      </c>
      <c r="T37" s="9">
        <v>0</v>
      </c>
      <c r="U37" s="9">
        <f t="shared" si="46"/>
        <v>0</v>
      </c>
      <c r="V37" s="11">
        <f t="shared" si="47"/>
        <v>33.86</v>
      </c>
      <c r="W37" s="10">
        <v>1.4999999999999999E-2</v>
      </c>
      <c r="X37" s="9">
        <v>7.1</v>
      </c>
      <c r="Y37" s="9">
        <f t="shared" si="48"/>
        <v>41.47</v>
      </c>
      <c r="Z37" s="10">
        <v>0.01</v>
      </c>
      <c r="AA37" s="9">
        <v>14.3</v>
      </c>
      <c r="AB37" s="11">
        <f t="shared" si="49"/>
        <v>56.19</v>
      </c>
      <c r="AC37" s="10">
        <v>0.01</v>
      </c>
      <c r="AD37" s="9">
        <f t="shared" si="50"/>
        <v>1.3800000000000001</v>
      </c>
      <c r="AE37" s="9">
        <f t="shared" si="51"/>
        <v>58.14</v>
      </c>
      <c r="AF37" s="9" t="s">
        <v>61</v>
      </c>
      <c r="AG37" s="9">
        <v>1.6</v>
      </c>
      <c r="AH37" s="9">
        <f t="shared" si="52"/>
        <v>61.24</v>
      </c>
      <c r="AI37" s="10">
        <v>0</v>
      </c>
      <c r="AJ37" s="9">
        <v>0</v>
      </c>
      <c r="AK37" s="9">
        <f t="shared" si="53"/>
        <v>61.24</v>
      </c>
      <c r="AL37" s="9">
        <f t="shared" si="54"/>
        <v>311.09999999999997</v>
      </c>
      <c r="AM37" s="10">
        <v>0</v>
      </c>
      <c r="AN37" s="9">
        <v>0</v>
      </c>
      <c r="AO37" s="9">
        <f t="shared" si="55"/>
        <v>311.10000000000002</v>
      </c>
      <c r="AP37" s="12">
        <v>0.01</v>
      </c>
      <c r="AQ37" s="9">
        <f t="shared" si="56"/>
        <v>314.21999999999997</v>
      </c>
      <c r="AR37" s="13">
        <v>0.05</v>
      </c>
      <c r="AS37" s="9">
        <f t="shared" si="57"/>
        <v>329.94</v>
      </c>
      <c r="AT37" s="14">
        <v>0</v>
      </c>
      <c r="AU37" s="9">
        <v>0</v>
      </c>
      <c r="AV37" s="14">
        <f t="shared" si="58"/>
        <v>329.94</v>
      </c>
      <c r="AW37" s="9">
        <v>33</v>
      </c>
      <c r="AX37" s="14">
        <f t="shared" si="59"/>
        <v>10</v>
      </c>
      <c r="AY37" s="10">
        <v>2.5999999999999999E-2</v>
      </c>
      <c r="AZ37" s="15">
        <f t="shared" si="60"/>
        <v>10.26</v>
      </c>
    </row>
    <row r="38" spans="1:52" s="6" customFormat="1" ht="53.45" customHeight="1" x14ac:dyDescent="0.25">
      <c r="A38" s="7">
        <v>23</v>
      </c>
      <c r="B38" s="8" t="str">
        <f>VLOOKUP('成本表 '!A38,RFQ!A:G,2,0)</f>
        <v>007500.00105.0060.016</v>
      </c>
      <c r="C38" s="9" t="s">
        <v>98</v>
      </c>
      <c r="D38" s="9" t="s">
        <v>100</v>
      </c>
      <c r="E38" s="48" t="s">
        <v>65</v>
      </c>
      <c r="F38" s="28" t="str">
        <f t="shared" si="41"/>
        <v>-</v>
      </c>
      <c r="G38" s="18">
        <f>VLOOKUP('成本表 '!$A38,RFQ!$A:$G,5,0)/1000</f>
        <v>150</v>
      </c>
      <c r="H38" s="9">
        <f t="shared" si="42"/>
        <v>873</v>
      </c>
      <c r="I38" s="9">
        <v>1</v>
      </c>
      <c r="J38" s="9">
        <f t="shared" si="43"/>
        <v>5.82</v>
      </c>
      <c r="K38" s="9" t="s">
        <v>89</v>
      </c>
      <c r="L38" s="9">
        <f>VLOOKUP(K38,包裝!A:E,4,0)</f>
        <v>11</v>
      </c>
      <c r="M38" s="9">
        <f>VLOOKUP(D38,'7500D'!A:E,2,0)</f>
        <v>5.45</v>
      </c>
      <c r="N38" s="9">
        <v>24.5</v>
      </c>
      <c r="O38" s="9">
        <f>VLOOKUP($D38,'7500D'!$A:$E,3,0)</f>
        <v>45</v>
      </c>
      <c r="P38" s="9">
        <f>VLOOKUP($D38,'7500D'!$A:$E,4,0)</f>
        <v>5.82</v>
      </c>
      <c r="Q38" s="9">
        <f t="shared" si="44"/>
        <v>7.74</v>
      </c>
      <c r="R38" s="9">
        <f t="shared" si="45"/>
        <v>32.24</v>
      </c>
      <c r="S38" s="10">
        <v>0</v>
      </c>
      <c r="T38" s="9">
        <v>0</v>
      </c>
      <c r="U38" s="9">
        <f t="shared" si="46"/>
        <v>0</v>
      </c>
      <c r="V38" s="11">
        <f t="shared" si="47"/>
        <v>32.24</v>
      </c>
      <c r="W38" s="10">
        <v>1.4999999999999999E-2</v>
      </c>
      <c r="X38" s="9">
        <v>7.1</v>
      </c>
      <c r="Y38" s="9">
        <f t="shared" si="48"/>
        <v>39.83</v>
      </c>
      <c r="Z38" s="10">
        <v>0.01</v>
      </c>
      <c r="AA38" s="9">
        <v>14.3</v>
      </c>
      <c r="AB38" s="11">
        <f t="shared" si="49"/>
        <v>54.53</v>
      </c>
      <c r="AC38" s="10">
        <v>0.01</v>
      </c>
      <c r="AD38" s="9">
        <f t="shared" si="50"/>
        <v>1.9</v>
      </c>
      <c r="AE38" s="9">
        <f t="shared" si="51"/>
        <v>56.98</v>
      </c>
      <c r="AF38" s="9" t="s">
        <v>61</v>
      </c>
      <c r="AG38" s="9">
        <v>1.6</v>
      </c>
      <c r="AH38" s="9">
        <f t="shared" si="52"/>
        <v>60.08</v>
      </c>
      <c r="AI38" s="10">
        <v>0</v>
      </c>
      <c r="AJ38" s="9">
        <v>0</v>
      </c>
      <c r="AK38" s="9">
        <f t="shared" si="53"/>
        <v>60.08</v>
      </c>
      <c r="AL38" s="9">
        <f t="shared" si="54"/>
        <v>349.67</v>
      </c>
      <c r="AM38" s="10">
        <v>0</v>
      </c>
      <c r="AN38" s="9">
        <v>0</v>
      </c>
      <c r="AO38" s="9">
        <f t="shared" si="55"/>
        <v>349.67</v>
      </c>
      <c r="AP38" s="12">
        <v>0.01</v>
      </c>
      <c r="AQ38" s="9">
        <f t="shared" si="56"/>
        <v>353.17</v>
      </c>
      <c r="AR38" s="13">
        <v>0.05</v>
      </c>
      <c r="AS38" s="9">
        <f t="shared" si="57"/>
        <v>370.83</v>
      </c>
      <c r="AT38" s="14">
        <v>0</v>
      </c>
      <c r="AU38" s="9">
        <v>0</v>
      </c>
      <c r="AV38" s="14">
        <f t="shared" si="58"/>
        <v>370.83</v>
      </c>
      <c r="AW38" s="9">
        <v>32.5</v>
      </c>
      <c r="AX38" s="14">
        <f t="shared" si="59"/>
        <v>11.42</v>
      </c>
      <c r="AY38" s="10">
        <v>2.5999999999999999E-2</v>
      </c>
      <c r="AZ38" s="15">
        <f t="shared" si="60"/>
        <v>11.72</v>
      </c>
    </row>
    <row r="39" spans="1:52" s="41" customFormat="1" ht="53.45" hidden="1" customHeight="1" x14ac:dyDescent="0.25">
      <c r="A39" s="30">
        <v>24</v>
      </c>
      <c r="B39" s="31" t="str">
        <f>VLOOKUP('成本表 '!A39,RFQ!A:G,2,0)</f>
        <v>007500.00105.0080.016</v>
      </c>
      <c r="C39" s="35" t="s">
        <v>98</v>
      </c>
      <c r="D39" s="35" t="s">
        <v>113</v>
      </c>
      <c r="E39" s="95" t="s">
        <v>103</v>
      </c>
      <c r="F39" s="34" t="str">
        <f t="shared" si="41"/>
        <v>-</v>
      </c>
      <c r="G39" s="32">
        <f>VLOOKUP('成本表 '!$A39,RFQ!$A:$G,5,0)/1000</f>
        <v>159</v>
      </c>
      <c r="H39" s="35">
        <f t="shared" si="42"/>
        <v>2114.7000000000003</v>
      </c>
      <c r="I39" s="35">
        <v>0.5</v>
      </c>
      <c r="J39" s="35">
        <f t="shared" si="43"/>
        <v>6.65</v>
      </c>
      <c r="K39" s="35" t="s">
        <v>106</v>
      </c>
      <c r="L39" s="9">
        <f>VLOOKUP(K39,包裝!A:E,4,0)</f>
        <v>11.6</v>
      </c>
      <c r="M39" s="35">
        <f>VLOOKUP(D39,'7500D'!A:E,2,0)</f>
        <v>7.28</v>
      </c>
      <c r="N39" s="35">
        <v>30.5</v>
      </c>
      <c r="O39" s="35">
        <f>VLOOKUP($D39,'7500D'!$A:$E,3,0)</f>
        <v>200</v>
      </c>
      <c r="P39" s="35">
        <f>VLOOKUP($D39,'7500D'!$A:$E,4,0)</f>
        <v>13.3</v>
      </c>
      <c r="Q39" s="35">
        <f t="shared" si="44"/>
        <v>15.04</v>
      </c>
      <c r="R39" s="35">
        <f t="shared" si="45"/>
        <v>45.54</v>
      </c>
      <c r="S39" s="36">
        <v>0</v>
      </c>
      <c r="T39" s="35">
        <v>0</v>
      </c>
      <c r="U39" s="35">
        <f t="shared" si="46"/>
        <v>0</v>
      </c>
      <c r="V39" s="37">
        <f t="shared" si="47"/>
        <v>45.54</v>
      </c>
      <c r="W39" s="36">
        <v>1.4999999999999999E-2</v>
      </c>
      <c r="X39" s="35">
        <v>7.1</v>
      </c>
      <c r="Y39" s="35">
        <f t="shared" si="48"/>
        <v>53.33</v>
      </c>
      <c r="Z39" s="36">
        <v>0.01</v>
      </c>
      <c r="AA39" s="35">
        <v>14.3</v>
      </c>
      <c r="AB39" s="37">
        <f t="shared" si="49"/>
        <v>68.17</v>
      </c>
      <c r="AC39" s="36">
        <v>0.01</v>
      </c>
      <c r="AD39" s="35">
        <f t="shared" si="50"/>
        <v>1.75</v>
      </c>
      <c r="AE39" s="35">
        <f t="shared" si="51"/>
        <v>70.61</v>
      </c>
      <c r="AF39" s="35" t="s">
        <v>61</v>
      </c>
      <c r="AG39" s="35">
        <v>1.6</v>
      </c>
      <c r="AH39" s="35">
        <f t="shared" si="52"/>
        <v>73.709999999999994</v>
      </c>
      <c r="AI39" s="36">
        <v>0</v>
      </c>
      <c r="AJ39" s="35">
        <v>0</v>
      </c>
      <c r="AK39" s="35">
        <f t="shared" si="53"/>
        <v>73.709999999999994</v>
      </c>
      <c r="AL39" s="35">
        <f t="shared" si="54"/>
        <v>980.35</v>
      </c>
      <c r="AM39" s="36">
        <v>0</v>
      </c>
      <c r="AN39" s="35">
        <v>0</v>
      </c>
      <c r="AO39" s="35">
        <f t="shared" si="55"/>
        <v>980.35</v>
      </c>
      <c r="AP39" s="38">
        <v>0.01</v>
      </c>
      <c r="AQ39" s="35">
        <f t="shared" si="56"/>
        <v>990.16</v>
      </c>
      <c r="AR39" s="39">
        <v>0.05</v>
      </c>
      <c r="AS39" s="35">
        <f t="shared" si="57"/>
        <v>1039.67</v>
      </c>
      <c r="AT39" s="40">
        <v>0</v>
      </c>
      <c r="AU39" s="35">
        <v>0</v>
      </c>
      <c r="AV39" s="40">
        <f t="shared" si="58"/>
        <v>1039.67</v>
      </c>
      <c r="AW39" s="35">
        <v>32.5</v>
      </c>
      <c r="AX39" s="40">
        <f t="shared" si="59"/>
        <v>31.990000000000002</v>
      </c>
      <c r="AY39" s="36">
        <v>2.5999999999999999E-2</v>
      </c>
      <c r="AZ39" s="35">
        <f t="shared" si="60"/>
        <v>32.83</v>
      </c>
    </row>
    <row r="40" spans="1:52" s="41" customFormat="1" ht="53.45" hidden="1" customHeight="1" x14ac:dyDescent="0.25">
      <c r="A40" s="30">
        <v>25</v>
      </c>
      <c r="B40" s="31" t="str">
        <f>VLOOKUP('成本表 '!A40,RFQ!A:G,2,0)</f>
        <v>007500.00105.0080.020</v>
      </c>
      <c r="C40" s="35" t="s">
        <v>98</v>
      </c>
      <c r="D40" s="35" t="s">
        <v>102</v>
      </c>
      <c r="E40" s="95" t="s">
        <v>103</v>
      </c>
      <c r="F40" s="34" t="str">
        <f t="shared" si="41"/>
        <v>-</v>
      </c>
      <c r="G40" s="32">
        <f>VLOOKUP('成本表 '!$A40,RFQ!$A:$G,5,0)/1000</f>
        <v>100</v>
      </c>
      <c r="H40" s="35">
        <f t="shared" si="42"/>
        <v>1470</v>
      </c>
      <c r="I40" s="35">
        <v>0.5</v>
      </c>
      <c r="J40" s="35">
        <f t="shared" si="43"/>
        <v>7.35</v>
      </c>
      <c r="K40" s="35" t="s">
        <v>94</v>
      </c>
      <c r="L40" s="9">
        <f>VLOOKUP(K40,包裝!A:E,4,0)</f>
        <v>7</v>
      </c>
      <c r="M40" s="35">
        <f>VLOOKUP(D40,'7500D'!A:E,2,0)</f>
        <v>7.28</v>
      </c>
      <c r="N40" s="35">
        <v>33</v>
      </c>
      <c r="O40" s="35">
        <f>VLOOKUP($D40,'7500D'!$A:$E,3,0)</f>
        <v>200</v>
      </c>
      <c r="P40" s="35">
        <f>VLOOKUP($D40,'7500D'!$A:$E,4,0)</f>
        <v>14.7</v>
      </c>
      <c r="Q40" s="35">
        <f t="shared" si="44"/>
        <v>13.61</v>
      </c>
      <c r="R40" s="35">
        <f t="shared" si="45"/>
        <v>46.61</v>
      </c>
      <c r="S40" s="36">
        <v>0</v>
      </c>
      <c r="T40" s="35">
        <v>0</v>
      </c>
      <c r="U40" s="35">
        <f t="shared" si="46"/>
        <v>0</v>
      </c>
      <c r="V40" s="37">
        <f t="shared" si="47"/>
        <v>46.61</v>
      </c>
      <c r="W40" s="36">
        <v>1.4999999999999999E-2</v>
      </c>
      <c r="X40" s="35">
        <v>6.9</v>
      </c>
      <c r="Y40" s="35">
        <f t="shared" si="48"/>
        <v>54.21</v>
      </c>
      <c r="Z40" s="36">
        <v>0.01</v>
      </c>
      <c r="AA40" s="35">
        <v>14.5</v>
      </c>
      <c r="AB40" s="37">
        <f t="shared" si="49"/>
        <v>69.260000000000005</v>
      </c>
      <c r="AC40" s="36">
        <v>0.01</v>
      </c>
      <c r="AD40" s="35">
        <f t="shared" si="50"/>
        <v>0.96</v>
      </c>
      <c r="AE40" s="35">
        <f t="shared" si="51"/>
        <v>70.92</v>
      </c>
      <c r="AF40" s="35" t="s">
        <v>61</v>
      </c>
      <c r="AG40" s="35">
        <v>1.6</v>
      </c>
      <c r="AH40" s="35">
        <f t="shared" si="52"/>
        <v>74.02</v>
      </c>
      <c r="AI40" s="36">
        <v>0</v>
      </c>
      <c r="AJ40" s="35">
        <v>0</v>
      </c>
      <c r="AK40" s="35">
        <f t="shared" si="53"/>
        <v>74.02</v>
      </c>
      <c r="AL40" s="35">
        <f t="shared" si="54"/>
        <v>1088.0999999999999</v>
      </c>
      <c r="AM40" s="36">
        <v>0</v>
      </c>
      <c r="AN40" s="35">
        <v>0</v>
      </c>
      <c r="AO40" s="35">
        <f t="shared" si="55"/>
        <v>1088.0999999999999</v>
      </c>
      <c r="AP40" s="38">
        <v>0.01</v>
      </c>
      <c r="AQ40" s="35">
        <f t="shared" si="56"/>
        <v>1098.99</v>
      </c>
      <c r="AR40" s="39">
        <v>0.06</v>
      </c>
      <c r="AS40" s="35">
        <f t="shared" si="57"/>
        <v>1164.93</v>
      </c>
      <c r="AT40" s="40">
        <v>0</v>
      </c>
      <c r="AU40" s="35">
        <v>0</v>
      </c>
      <c r="AV40" s="40">
        <f t="shared" si="58"/>
        <v>1164.93</v>
      </c>
      <c r="AW40" s="35">
        <v>33.25</v>
      </c>
      <c r="AX40" s="40">
        <f t="shared" si="59"/>
        <v>35.04</v>
      </c>
      <c r="AY40" s="36">
        <v>2.5999999999999999E-2</v>
      </c>
      <c r="AZ40" s="35">
        <f t="shared" si="60"/>
        <v>35.96</v>
      </c>
    </row>
    <row r="41" spans="1:52" s="41" customFormat="1" ht="53.45" hidden="1" customHeight="1" x14ac:dyDescent="0.25">
      <c r="A41" s="30">
        <v>26</v>
      </c>
      <c r="B41" s="31" t="str">
        <f>VLOOKUP('成本表 '!A41,RFQ!A:G,2,0)</f>
        <v>007500.00105.0080.030</v>
      </c>
      <c r="C41" s="35" t="s">
        <v>98</v>
      </c>
      <c r="D41" s="35" t="s">
        <v>105</v>
      </c>
      <c r="E41" s="95" t="s">
        <v>103</v>
      </c>
      <c r="F41" s="34" t="str">
        <f t="shared" si="41"/>
        <v>-</v>
      </c>
      <c r="G41" s="32">
        <f>VLOOKUP('成本表 '!$A41,RFQ!$A:$G,5,0)/1000</f>
        <v>50</v>
      </c>
      <c r="H41" s="35">
        <f t="shared" si="42"/>
        <v>905.00000000000011</v>
      </c>
      <c r="I41" s="35">
        <v>0.5</v>
      </c>
      <c r="J41" s="35">
        <f t="shared" si="43"/>
        <v>9.0500000000000007</v>
      </c>
      <c r="K41" s="35" t="s">
        <v>106</v>
      </c>
      <c r="L41" s="9">
        <f>VLOOKUP(K41,包裝!A:E,4,0)</f>
        <v>11.6</v>
      </c>
      <c r="M41" s="35">
        <f>VLOOKUP(D41,'7500D'!A:E,2,0)</f>
        <v>7.28</v>
      </c>
      <c r="N41" s="35">
        <v>33</v>
      </c>
      <c r="O41" s="35">
        <f>VLOOKUP($D41,'7500D'!$A:$E,3,0)</f>
        <v>200</v>
      </c>
      <c r="P41" s="35">
        <f>VLOOKUP($D41,'7500D'!$A:$E,4,0)</f>
        <v>18.100000000000001</v>
      </c>
      <c r="Q41" s="35">
        <f t="shared" si="44"/>
        <v>11.049999999999999</v>
      </c>
      <c r="R41" s="35">
        <f t="shared" si="45"/>
        <v>44.05</v>
      </c>
      <c r="S41" s="36">
        <v>0</v>
      </c>
      <c r="T41" s="35">
        <v>0</v>
      </c>
      <c r="U41" s="35">
        <f t="shared" si="46"/>
        <v>0</v>
      </c>
      <c r="V41" s="37">
        <f t="shared" si="47"/>
        <v>44.05</v>
      </c>
      <c r="W41" s="36">
        <v>1.4999999999999999E-2</v>
      </c>
      <c r="X41" s="35">
        <v>6.9</v>
      </c>
      <c r="Y41" s="35">
        <f t="shared" si="48"/>
        <v>51.62</v>
      </c>
      <c r="Z41" s="36">
        <v>0.01</v>
      </c>
      <c r="AA41" s="35">
        <v>14.5</v>
      </c>
      <c r="AB41" s="37">
        <f t="shared" si="49"/>
        <v>66.64</v>
      </c>
      <c r="AC41" s="36">
        <v>0.01</v>
      </c>
      <c r="AD41" s="35">
        <f t="shared" si="50"/>
        <v>1.29</v>
      </c>
      <c r="AE41" s="35">
        <f t="shared" si="51"/>
        <v>68.600000000000009</v>
      </c>
      <c r="AF41" s="35" t="s">
        <v>61</v>
      </c>
      <c r="AG41" s="35">
        <v>1.6</v>
      </c>
      <c r="AH41" s="35">
        <f t="shared" si="52"/>
        <v>71.7</v>
      </c>
      <c r="AI41" s="36">
        <v>0</v>
      </c>
      <c r="AJ41" s="35">
        <v>0</v>
      </c>
      <c r="AK41" s="35">
        <f t="shared" si="53"/>
        <v>71.7</v>
      </c>
      <c r="AL41" s="35">
        <f t="shared" si="54"/>
        <v>1297.77</v>
      </c>
      <c r="AM41" s="36">
        <v>0</v>
      </c>
      <c r="AN41" s="35">
        <v>0</v>
      </c>
      <c r="AO41" s="35">
        <f t="shared" si="55"/>
        <v>1297.77</v>
      </c>
      <c r="AP41" s="38">
        <v>0.01</v>
      </c>
      <c r="AQ41" s="35">
        <f t="shared" si="56"/>
        <v>1310.75</v>
      </c>
      <c r="AR41" s="39">
        <v>0.06</v>
      </c>
      <c r="AS41" s="35">
        <f t="shared" si="57"/>
        <v>1389.4</v>
      </c>
      <c r="AT41" s="40">
        <v>0</v>
      </c>
      <c r="AU41" s="35">
        <v>0</v>
      </c>
      <c r="AV41" s="40">
        <f t="shared" si="58"/>
        <v>1389.4</v>
      </c>
      <c r="AW41" s="35">
        <v>34</v>
      </c>
      <c r="AX41" s="40">
        <f t="shared" si="59"/>
        <v>40.869999999999997</v>
      </c>
      <c r="AY41" s="36">
        <v>2.5999999999999999E-2</v>
      </c>
      <c r="AZ41" s="35">
        <f t="shared" si="60"/>
        <v>41.94</v>
      </c>
    </row>
    <row r="42" spans="1:52" ht="53.45" customHeight="1" x14ac:dyDescent="0.25"/>
    <row r="43" spans="1:52" s="3" customFormat="1" ht="62.45" customHeight="1" x14ac:dyDescent="0.45">
      <c r="A43" s="3" t="s">
        <v>0</v>
      </c>
      <c r="B43" s="3" t="s">
        <v>458</v>
      </c>
      <c r="E43" s="44"/>
    </row>
    <row r="44" spans="1:52" s="4" customFormat="1" ht="63.75" customHeight="1" x14ac:dyDescent="0.25">
      <c r="A44" s="5" t="s">
        <v>0</v>
      </c>
      <c r="B44" s="4" t="s">
        <v>6</v>
      </c>
      <c r="C44" s="4" t="s">
        <v>7</v>
      </c>
      <c r="D44" s="4" t="s">
        <v>8</v>
      </c>
      <c r="E44" s="45" t="s">
        <v>9</v>
      </c>
      <c r="F44" s="4" t="s">
        <v>10</v>
      </c>
      <c r="G44" s="4" t="s">
        <v>11</v>
      </c>
      <c r="H44" s="4" t="s">
        <v>12</v>
      </c>
      <c r="I44" s="4" t="s">
        <v>13</v>
      </c>
      <c r="J44" s="4" t="s">
        <v>14</v>
      </c>
      <c r="K44" s="4" t="s">
        <v>15</v>
      </c>
      <c r="L44" s="4" t="s">
        <v>16</v>
      </c>
      <c r="M44" s="4" t="s">
        <v>17</v>
      </c>
      <c r="N44" s="4" t="s">
        <v>18</v>
      </c>
      <c r="O44" s="4" t="s">
        <v>19</v>
      </c>
      <c r="P44" s="4" t="s">
        <v>20</v>
      </c>
      <c r="Q44" s="4" t="s">
        <v>21</v>
      </c>
      <c r="R44" s="4" t="s">
        <v>22</v>
      </c>
      <c r="S44" s="4" t="s">
        <v>23</v>
      </c>
      <c r="T44" s="4" t="s">
        <v>24</v>
      </c>
      <c r="U44" s="4" t="s">
        <v>25</v>
      </c>
      <c r="V44" s="4" t="s">
        <v>26</v>
      </c>
      <c r="W44" s="4" t="s">
        <v>27</v>
      </c>
      <c r="X44" s="4" t="s">
        <v>28</v>
      </c>
      <c r="Y44" s="4" t="s">
        <v>29</v>
      </c>
      <c r="Z44" s="4" t="s">
        <v>30</v>
      </c>
      <c r="AA44" s="4" t="s">
        <v>31</v>
      </c>
      <c r="AB44" s="4" t="s">
        <v>32</v>
      </c>
      <c r="AC44" s="4" t="s">
        <v>33</v>
      </c>
      <c r="AD44" s="4" t="s">
        <v>34</v>
      </c>
      <c r="AE44" s="4" t="s">
        <v>35</v>
      </c>
      <c r="AF44" s="4" t="s">
        <v>36</v>
      </c>
      <c r="AG44" s="4" t="s">
        <v>37</v>
      </c>
      <c r="AH44" s="4" t="s">
        <v>38</v>
      </c>
      <c r="AI44" s="4" t="s">
        <v>39</v>
      </c>
      <c r="AJ44" s="4" t="s">
        <v>40</v>
      </c>
      <c r="AK44" s="4" t="s">
        <v>41</v>
      </c>
      <c r="AL44" s="4" t="s">
        <v>42</v>
      </c>
      <c r="AM44" s="4" t="s">
        <v>43</v>
      </c>
      <c r="AN44" s="4" t="s">
        <v>44</v>
      </c>
      <c r="AO44" s="4" t="s">
        <v>45</v>
      </c>
      <c r="AP44" s="4" t="s">
        <v>46</v>
      </c>
      <c r="AQ44" s="4" t="s">
        <v>47</v>
      </c>
      <c r="AR44" s="4" t="s">
        <v>48</v>
      </c>
      <c r="AS44" s="4" t="s">
        <v>49</v>
      </c>
      <c r="AT44" s="4" t="s">
        <v>50</v>
      </c>
      <c r="AU44" s="4" t="s">
        <v>51</v>
      </c>
      <c r="AV44" s="4" t="s">
        <v>52</v>
      </c>
      <c r="AW44" s="4" t="s">
        <v>53</v>
      </c>
      <c r="AX44" s="4" t="s">
        <v>54</v>
      </c>
      <c r="AY44" s="4" t="s">
        <v>55</v>
      </c>
      <c r="AZ44" s="4" t="s">
        <v>56</v>
      </c>
    </row>
    <row r="45" spans="1:52" s="6" customFormat="1" ht="53.45" customHeight="1" x14ac:dyDescent="0.25">
      <c r="A45" s="7">
        <v>27</v>
      </c>
      <c r="B45" s="8" t="str">
        <f>VLOOKUP('成本表 '!A45,RFQ!A:G,2,0)</f>
        <v>007500.00106.0025.006</v>
      </c>
      <c r="C45" s="18" t="s">
        <v>454</v>
      </c>
      <c r="D45" s="9" t="s">
        <v>115</v>
      </c>
      <c r="E45" s="48" t="s">
        <v>65</v>
      </c>
      <c r="F45" s="28">
        <f t="shared" ref="F45:F46" si="61">IF(300/P45&gt;G45, 300/P45, "-")</f>
        <v>1250</v>
      </c>
      <c r="G45" s="18">
        <f>VLOOKUP('成本表 '!$A45,RFQ!$A:$G,5,0)/1000</f>
        <v>200</v>
      </c>
      <c r="H45" s="9">
        <f>G45*P45</f>
        <v>48</v>
      </c>
      <c r="I45" s="9">
        <v>1</v>
      </c>
      <c r="J45" s="9">
        <f>P45*I45</f>
        <v>0.24</v>
      </c>
      <c r="K45" s="9" t="s">
        <v>66</v>
      </c>
      <c r="L45" s="9">
        <f>VLOOKUP(K45,包裝!A:E,4,0)</f>
        <v>5.6999999999999993</v>
      </c>
      <c r="M45" s="97">
        <v>2.25</v>
      </c>
      <c r="N45" s="97">
        <v>28.5</v>
      </c>
      <c r="O45" s="9">
        <v>40</v>
      </c>
      <c r="P45" s="9">
        <v>0.24</v>
      </c>
      <c r="Q45" s="9">
        <f>ROUNDUP(O45/P45, 2)</f>
        <v>166.67</v>
      </c>
      <c r="R45" s="9">
        <f>ROUNDUP((Q45 + N45), 2)</f>
        <v>195.17</v>
      </c>
      <c r="S45" s="10">
        <v>0</v>
      </c>
      <c r="T45" s="9">
        <v>0</v>
      </c>
      <c r="U45" s="9">
        <f>ROUNDUP(T45/P45, 2)</f>
        <v>0</v>
      </c>
      <c r="V45" s="11">
        <f>ROUNDUP(R45*(1 + S45) + U45, 2)</f>
        <v>195.17</v>
      </c>
      <c r="W45" s="10">
        <v>0.03</v>
      </c>
      <c r="X45" s="9">
        <v>8.1999999999999993</v>
      </c>
      <c r="Y45" s="9">
        <f>ROUNDUP(V45*(1 + W45) + X45, 2)</f>
        <v>209.23</v>
      </c>
      <c r="Z45" s="10">
        <v>0.01</v>
      </c>
      <c r="AA45" s="9">
        <f>21+2.5</f>
        <v>23.5</v>
      </c>
      <c r="AB45" s="11">
        <f>ROUNDUP(Y45*(1 + Z45) + AA45, 2)</f>
        <v>234.82999999999998</v>
      </c>
      <c r="AC45" s="10">
        <v>0.01</v>
      </c>
      <c r="AD45" s="9">
        <f>ROUNDUP(L45/J45, 2)</f>
        <v>23.75</v>
      </c>
      <c r="AE45" s="9">
        <f>ROUNDUP(AB45*(1 + AC45) + AD45, 2)</f>
        <v>260.93</v>
      </c>
      <c r="AF45" s="9" t="s">
        <v>61</v>
      </c>
      <c r="AG45" s="9">
        <v>1.4</v>
      </c>
      <c r="AH45" s="9">
        <f>ROUNDUP((AE45 + AF45 + AG45), 2)</f>
        <v>263.83</v>
      </c>
      <c r="AI45" s="10">
        <v>0</v>
      </c>
      <c r="AJ45" s="9">
        <v>0</v>
      </c>
      <c r="AK45" s="9">
        <f>ROUNDUP(AH45*(1 + AI45) + AJ45, 2)</f>
        <v>263.83</v>
      </c>
      <c r="AL45" s="9">
        <f>ROUNDUP(AK45*P45, 2)</f>
        <v>63.32</v>
      </c>
      <c r="AM45" s="10">
        <v>0</v>
      </c>
      <c r="AN45" s="9">
        <v>0</v>
      </c>
      <c r="AO45" s="9">
        <f>ROUNDUP(AL45*(1 + AM45) + AN45, 2)</f>
        <v>63.32</v>
      </c>
      <c r="AP45" s="12">
        <v>0.01</v>
      </c>
      <c r="AQ45" s="9">
        <f>ROUNDUP(AO45*(1 + AP45), 2)</f>
        <v>63.96</v>
      </c>
      <c r="AR45" s="13">
        <v>0.1</v>
      </c>
      <c r="AS45" s="9">
        <f>ROUNDUP(AQ45*(1 + AR45), 2)</f>
        <v>70.36</v>
      </c>
      <c r="AT45" s="14">
        <v>0</v>
      </c>
      <c r="AU45" s="9">
        <v>0</v>
      </c>
      <c r="AV45" s="14">
        <f>ROUNDUP(AS45*(1 + AT45) + AU45, 2)</f>
        <v>70.36</v>
      </c>
      <c r="AW45" s="9">
        <v>31</v>
      </c>
      <c r="AX45" s="14">
        <f>ROUNDUP(AV45/AW45, 2)</f>
        <v>2.2699999999999996</v>
      </c>
      <c r="AY45" s="10">
        <v>2.5999999999999999E-2</v>
      </c>
      <c r="AZ45" s="15">
        <f>ROUNDUP(AX45*(1 + AY45), 2)</f>
        <v>2.3299999999999996</v>
      </c>
    </row>
    <row r="46" spans="1:52" s="27" customFormat="1" ht="53.45" customHeight="1" x14ac:dyDescent="0.25">
      <c r="A46" s="19">
        <v>28</v>
      </c>
      <c r="B46" s="20" t="str">
        <f>VLOOKUP('成本表 '!A46,RFQ!A:G,2,0)</f>
        <v>007500.00106.0040.012</v>
      </c>
      <c r="C46" s="96" t="s">
        <v>454</v>
      </c>
      <c r="D46" s="18" t="s">
        <v>553</v>
      </c>
      <c r="E46" s="49" t="s">
        <v>65</v>
      </c>
      <c r="F46" s="29">
        <f t="shared" si="61"/>
        <v>283.01886792452831</v>
      </c>
      <c r="G46" s="96">
        <f>VLOOKUP('成本表 '!$A46,RFQ!$A:$G,5,0)/1000</f>
        <v>200</v>
      </c>
      <c r="H46" s="21">
        <f>G46*P46</f>
        <v>212</v>
      </c>
      <c r="I46" s="18">
        <f>VLOOKUP('成本表 '!$A46,RFQ!$A:$G,6,0)/1000</f>
        <v>1</v>
      </c>
      <c r="J46" s="21">
        <f>P46*I46</f>
        <v>1.06</v>
      </c>
      <c r="K46" s="18" t="s">
        <v>724</v>
      </c>
      <c r="L46" s="9">
        <f>VLOOKUP(K46,包裝!A:E,4,0)</f>
        <v>6.3</v>
      </c>
      <c r="M46" s="9">
        <v>3.6</v>
      </c>
      <c r="N46" s="21">
        <v>28.5</v>
      </c>
      <c r="O46" s="9">
        <v>25</v>
      </c>
      <c r="P46" s="9">
        <v>1.06</v>
      </c>
      <c r="Q46" s="21">
        <f>ROUNDUP(O46/P46, 2)</f>
        <v>23.59</v>
      </c>
      <c r="R46" s="21">
        <f>ROUNDUP((Q46 + N46), 2)</f>
        <v>52.09</v>
      </c>
      <c r="S46" s="22">
        <v>0</v>
      </c>
      <c r="T46" s="21">
        <v>0</v>
      </c>
      <c r="U46" s="21">
        <f>ROUNDUP(T46/P46, 2)</f>
        <v>0</v>
      </c>
      <c r="V46" s="23">
        <f>ROUNDUP(R46*(1 + S46) + U46, 2)</f>
        <v>52.09</v>
      </c>
      <c r="W46" s="22">
        <v>0.03</v>
      </c>
      <c r="X46" s="165">
        <v>7.1</v>
      </c>
      <c r="Y46" s="21">
        <f>ROUNDUP(V46*(1 + W46) + X46, 2)</f>
        <v>60.76</v>
      </c>
      <c r="Z46" s="22">
        <v>0.01</v>
      </c>
      <c r="AA46" s="9">
        <f>7+2.5</f>
        <v>9.5</v>
      </c>
      <c r="AB46" s="23">
        <f>ROUNDUP(Y46*(1 + Z46) + AA46, 2)</f>
        <v>70.87</v>
      </c>
      <c r="AC46" s="22">
        <v>0.01</v>
      </c>
      <c r="AD46" s="21">
        <f>ROUNDUP(L46/J46, 2)</f>
        <v>5.95</v>
      </c>
      <c r="AE46" s="21">
        <f>ROUNDUP(AB46*(1 + AC46) + AD46, 2)</f>
        <v>77.53</v>
      </c>
      <c r="AF46" s="9" t="s">
        <v>61</v>
      </c>
      <c r="AG46" s="21">
        <v>1.4</v>
      </c>
      <c r="AH46" s="21">
        <f>ROUNDUP((AE46 + AF46 + AG46), 2)</f>
        <v>80.430000000000007</v>
      </c>
      <c r="AI46" s="22">
        <v>0</v>
      </c>
      <c r="AJ46" s="21">
        <v>0</v>
      </c>
      <c r="AK46" s="21">
        <f>ROUNDUP(AH46*(1 + AI46) + AJ46, 2)</f>
        <v>80.430000000000007</v>
      </c>
      <c r="AL46" s="21">
        <f>ROUNDUP(AK46*P46, 2)</f>
        <v>85.26</v>
      </c>
      <c r="AM46" s="22">
        <v>0</v>
      </c>
      <c r="AN46" s="21">
        <v>0</v>
      </c>
      <c r="AO46" s="21">
        <f>ROUNDUP(AL46*(1 + AM46) + AN46, 2)</f>
        <v>85.26</v>
      </c>
      <c r="AP46" s="24">
        <v>0.01</v>
      </c>
      <c r="AQ46" s="21">
        <f>ROUNDUP(AO46*(1 + AP46), 2)</f>
        <v>86.12</v>
      </c>
      <c r="AR46" s="25">
        <v>0.1</v>
      </c>
      <c r="AS46" s="21">
        <f>ROUNDUP(AQ46*(1 + AR46), 2)</f>
        <v>94.740000000000009</v>
      </c>
      <c r="AT46" s="26">
        <v>0</v>
      </c>
      <c r="AU46" s="21">
        <v>0</v>
      </c>
      <c r="AV46" s="26">
        <f>ROUNDUP(AS46*(1 + AT46) + AU46, 2)</f>
        <v>94.74</v>
      </c>
      <c r="AW46" s="21">
        <v>31</v>
      </c>
      <c r="AX46" s="26">
        <f>ROUNDUP(AV46/AW46, 2)</f>
        <v>3.0599999999999996</v>
      </c>
      <c r="AY46" s="22">
        <v>2.5999999999999999E-2</v>
      </c>
      <c r="AZ46" s="21">
        <f>ROUNDUP(AX46*(1 + AY46), 2)</f>
        <v>3.1399999999999997</v>
      </c>
    </row>
    <row r="47" spans="1:52" ht="53.45" customHeight="1" x14ac:dyDescent="0.25"/>
    <row r="48" spans="1:52" s="3" customFormat="1" ht="62.45" customHeight="1" x14ac:dyDescent="0.45">
      <c r="A48" s="3" t="s">
        <v>0</v>
      </c>
      <c r="B48" s="3" t="s">
        <v>459</v>
      </c>
      <c r="E48" s="44"/>
    </row>
    <row r="49" spans="1:53" s="4" customFormat="1" ht="63.75" customHeight="1" x14ac:dyDescent="0.25">
      <c r="A49" s="5" t="s">
        <v>0</v>
      </c>
      <c r="B49" s="4" t="s">
        <v>6</v>
      </c>
      <c r="C49" s="4" t="s">
        <v>7</v>
      </c>
      <c r="D49" s="4" t="s">
        <v>8</v>
      </c>
      <c r="E49" s="45" t="s">
        <v>9</v>
      </c>
      <c r="F49" s="4" t="s">
        <v>10</v>
      </c>
      <c r="G49" s="4" t="s">
        <v>11</v>
      </c>
      <c r="H49" s="4" t="s">
        <v>12</v>
      </c>
      <c r="I49" s="4" t="s">
        <v>13</v>
      </c>
      <c r="J49" s="4" t="s">
        <v>14</v>
      </c>
      <c r="K49" s="4" t="s">
        <v>15</v>
      </c>
      <c r="L49" s="4" t="s">
        <v>16</v>
      </c>
      <c r="M49" s="4" t="s">
        <v>17</v>
      </c>
      <c r="N49" s="4" t="s">
        <v>18</v>
      </c>
      <c r="O49" s="4" t="s">
        <v>19</v>
      </c>
      <c r="P49" s="4" t="s">
        <v>20</v>
      </c>
      <c r="Q49" s="4" t="s">
        <v>21</v>
      </c>
      <c r="R49" s="4" t="s">
        <v>22</v>
      </c>
      <c r="S49" s="4" t="s">
        <v>23</v>
      </c>
      <c r="T49" s="4" t="s">
        <v>24</v>
      </c>
      <c r="U49" s="4" t="s">
        <v>25</v>
      </c>
      <c r="V49" s="4" t="s">
        <v>26</v>
      </c>
      <c r="W49" s="4" t="s">
        <v>27</v>
      </c>
      <c r="X49" s="4" t="s">
        <v>28</v>
      </c>
      <c r="Y49" s="4" t="s">
        <v>29</v>
      </c>
      <c r="Z49" s="4" t="s">
        <v>30</v>
      </c>
      <c r="AA49" s="4" t="s">
        <v>31</v>
      </c>
      <c r="AB49" s="4" t="s">
        <v>32</v>
      </c>
      <c r="AC49" s="4" t="s">
        <v>33</v>
      </c>
      <c r="AD49" s="4" t="s">
        <v>34</v>
      </c>
      <c r="AE49" s="4" t="s">
        <v>35</v>
      </c>
      <c r="AF49" s="4" t="s">
        <v>36</v>
      </c>
      <c r="AG49" s="4" t="s">
        <v>37</v>
      </c>
      <c r="AH49" s="4" t="s">
        <v>38</v>
      </c>
      <c r="AI49" s="4" t="s">
        <v>39</v>
      </c>
      <c r="AJ49" s="4" t="s">
        <v>40</v>
      </c>
      <c r="AK49" s="4" t="s">
        <v>41</v>
      </c>
      <c r="AL49" s="4" t="s">
        <v>42</v>
      </c>
      <c r="AM49" s="4" t="s">
        <v>43</v>
      </c>
      <c r="AN49" s="4" t="s">
        <v>44</v>
      </c>
      <c r="AO49" s="4" t="s">
        <v>45</v>
      </c>
      <c r="AP49" s="4" t="s">
        <v>46</v>
      </c>
      <c r="AQ49" s="4" t="s">
        <v>47</v>
      </c>
      <c r="AR49" s="4" t="s">
        <v>48</v>
      </c>
      <c r="AS49" s="4" t="s">
        <v>49</v>
      </c>
      <c r="AT49" s="4" t="s">
        <v>50</v>
      </c>
      <c r="AU49" s="4" t="s">
        <v>51</v>
      </c>
      <c r="AV49" s="4" t="s">
        <v>52</v>
      </c>
      <c r="AW49" s="4" t="s">
        <v>53</v>
      </c>
      <c r="AX49" s="4" t="s">
        <v>54</v>
      </c>
      <c r="AY49" s="4" t="s">
        <v>55</v>
      </c>
      <c r="AZ49" s="4" t="s">
        <v>56</v>
      </c>
    </row>
    <row r="50" spans="1:53" s="6" customFormat="1" ht="53.45" customHeight="1" x14ac:dyDescent="0.25">
      <c r="A50" s="7">
        <v>29</v>
      </c>
      <c r="B50" s="8" t="str">
        <f>VLOOKUP('成本表 '!A50,RFQ!A:G,2,0)</f>
        <v>007500.00108.0060.012</v>
      </c>
      <c r="C50" s="9" t="s">
        <v>118</v>
      </c>
      <c r="D50" s="9" t="s">
        <v>111</v>
      </c>
      <c r="E50" s="48" t="s">
        <v>65</v>
      </c>
      <c r="F50" s="28" t="str">
        <f t="shared" ref="F50:F51" si="62">IF(300/P50&gt;G50, 300/P50, "-")</f>
        <v>-</v>
      </c>
      <c r="G50" s="18">
        <f>VLOOKUP('成本表 '!$A50,RFQ!$A:$G,5,0)/1000</f>
        <v>117</v>
      </c>
      <c r="H50" s="9">
        <f>G50*P50</f>
        <v>608.4</v>
      </c>
      <c r="I50" s="9">
        <v>1</v>
      </c>
      <c r="J50" s="9">
        <f>P50*I50</f>
        <v>5.2</v>
      </c>
      <c r="K50" s="9" t="s">
        <v>89</v>
      </c>
      <c r="L50" s="9">
        <f>VLOOKUP(K50,包裝!A:E,4,0)</f>
        <v>11</v>
      </c>
      <c r="M50" s="9">
        <v>5.45</v>
      </c>
      <c r="N50" s="9">
        <v>25</v>
      </c>
      <c r="O50" s="9">
        <v>150</v>
      </c>
      <c r="P50" s="9">
        <v>5.2</v>
      </c>
      <c r="Q50" s="9">
        <f>ROUNDUP(O50/P50, 2)</f>
        <v>28.85</v>
      </c>
      <c r="R50" s="9">
        <f>ROUNDUP((Q50 + N50), 2)</f>
        <v>53.85</v>
      </c>
      <c r="S50" s="10">
        <v>0</v>
      </c>
      <c r="T50" s="9">
        <v>0</v>
      </c>
      <c r="U50" s="9">
        <f>ROUNDUP(T50/P50, 2)</f>
        <v>0</v>
      </c>
      <c r="V50" s="11">
        <f>ROUNDUP(R50*(1 + S50) + U50, 2)</f>
        <v>53.85</v>
      </c>
      <c r="W50" s="10">
        <v>1.4999999999999999E-2</v>
      </c>
      <c r="X50" s="9">
        <v>7.1</v>
      </c>
      <c r="Y50" s="9">
        <f>ROUNDUP(V50*(1 + W50) + X50, 2)</f>
        <v>61.76</v>
      </c>
      <c r="Z50" s="10">
        <v>0.01</v>
      </c>
      <c r="AA50" s="9">
        <v>14.3</v>
      </c>
      <c r="AB50" s="11">
        <f>ROUNDUP(Y50*(1 + Z50) + AA50, 2)</f>
        <v>76.680000000000007</v>
      </c>
      <c r="AC50" s="10">
        <v>0.01</v>
      </c>
      <c r="AD50" s="9">
        <f>ROUNDUP(L50/J50, 2)</f>
        <v>2.1199999999999997</v>
      </c>
      <c r="AE50" s="9">
        <f>ROUNDUP(AB50*(1 + AC50) + AD50, 2)</f>
        <v>79.570000000000007</v>
      </c>
      <c r="AF50" s="9" t="s">
        <v>61</v>
      </c>
      <c r="AG50" s="9">
        <v>1.6</v>
      </c>
      <c r="AH50" s="9">
        <f>ROUNDUP((AE50 + AF50 + AG50), 2)</f>
        <v>82.67</v>
      </c>
      <c r="AI50" s="10">
        <v>0</v>
      </c>
      <c r="AJ50" s="9">
        <v>0</v>
      </c>
      <c r="AK50" s="9">
        <f>ROUNDUP(AH50*(1 + AI50) + AJ50, 2)</f>
        <v>82.67</v>
      </c>
      <c r="AL50" s="9">
        <f>ROUNDUP(AK50*P50, 2)</f>
        <v>429.89</v>
      </c>
      <c r="AM50" s="10">
        <v>0</v>
      </c>
      <c r="AN50" s="9">
        <v>0</v>
      </c>
      <c r="AO50" s="9">
        <f>ROUNDUP(AL50*(1 + AM50) + AN50, 2)</f>
        <v>429.89</v>
      </c>
      <c r="AP50" s="12">
        <v>0.01</v>
      </c>
      <c r="AQ50" s="9">
        <f>ROUNDUP(AO50*(1 + AP50), 2)</f>
        <v>434.19</v>
      </c>
      <c r="AR50" s="13">
        <v>0.06</v>
      </c>
      <c r="AS50" s="9">
        <f>ROUNDUP(AQ50*(1 + AR50), 2)</f>
        <v>460.25</v>
      </c>
      <c r="AT50" s="14">
        <v>0</v>
      </c>
      <c r="AU50" s="9">
        <v>0</v>
      </c>
      <c r="AV50" s="14">
        <f>ROUNDUP(AS50*(1 + AT50) + AU50, 2)</f>
        <v>460.25</v>
      </c>
      <c r="AW50" s="9">
        <v>32.5</v>
      </c>
      <c r="AX50" s="14">
        <f>ROUNDUP(AV50/AW50, 2)</f>
        <v>14.17</v>
      </c>
      <c r="AY50" s="10">
        <v>2.5999999999999999E-2</v>
      </c>
      <c r="AZ50" s="15">
        <f>ROUNDUP(AX50*(1 + AY50), 2)</f>
        <v>14.54</v>
      </c>
    </row>
    <row r="51" spans="1:53" s="6" customFormat="1" ht="53.45" customHeight="1" x14ac:dyDescent="0.25">
      <c r="A51" s="7">
        <v>30</v>
      </c>
      <c r="B51" s="8" t="str">
        <f>VLOOKUP('成本表 '!A51,RFQ!A:G,2,0)</f>
        <v>007500.00108.0060.030</v>
      </c>
      <c r="C51" s="9" t="s">
        <v>118</v>
      </c>
      <c r="D51" s="9" t="s">
        <v>120</v>
      </c>
      <c r="E51" s="48" t="s">
        <v>65</v>
      </c>
      <c r="F51" s="28" t="str">
        <f t="shared" si="62"/>
        <v>-</v>
      </c>
      <c r="G51" s="18">
        <f>VLOOKUP('成本表 '!$A51,RFQ!$A:$G,5,0)/1000</f>
        <v>100</v>
      </c>
      <c r="H51" s="9">
        <f>G51*P51</f>
        <v>785</v>
      </c>
      <c r="I51" s="9">
        <v>0.5</v>
      </c>
      <c r="J51" s="9">
        <f>P51*I51</f>
        <v>3.9249999999999998</v>
      </c>
      <c r="K51" s="18" t="s">
        <v>725</v>
      </c>
      <c r="L51" s="9">
        <f>VLOOKUP(K51,包裝!A:E,4,0)</f>
        <v>11.6</v>
      </c>
      <c r="M51" s="9">
        <v>5.45</v>
      </c>
      <c r="N51" s="9">
        <v>25</v>
      </c>
      <c r="O51" s="9">
        <v>180</v>
      </c>
      <c r="P51" s="9">
        <v>7.85</v>
      </c>
      <c r="Q51" s="9">
        <f>ROUNDUP(O51/P51, 2)</f>
        <v>22.930000000000003</v>
      </c>
      <c r="R51" s="9">
        <f>ROUNDUP((Q51 + N51), 2)</f>
        <v>47.93</v>
      </c>
      <c r="S51" s="10">
        <v>0</v>
      </c>
      <c r="T51" s="9">
        <v>0</v>
      </c>
      <c r="U51" s="9">
        <f>ROUNDUP(T51/P51, 2)</f>
        <v>0</v>
      </c>
      <c r="V51" s="11">
        <f>ROUNDUP(R51*(1 + S51) + U51, 2)</f>
        <v>47.93</v>
      </c>
      <c r="W51" s="10">
        <v>1.4999999999999999E-2</v>
      </c>
      <c r="X51" s="9">
        <v>7.1</v>
      </c>
      <c r="Y51" s="9">
        <f>ROUNDUP(V51*(1 + W51) + X51, 2)</f>
        <v>55.75</v>
      </c>
      <c r="Z51" s="10">
        <v>0.01</v>
      </c>
      <c r="AA51" s="9">
        <v>14.3</v>
      </c>
      <c r="AB51" s="11">
        <f>ROUNDUP(Y51*(1 + Z51) + AA51, 2)</f>
        <v>70.61</v>
      </c>
      <c r="AC51" s="10">
        <v>0.01</v>
      </c>
      <c r="AD51" s="9">
        <f>ROUNDUP(L51/J51, 2)</f>
        <v>2.96</v>
      </c>
      <c r="AE51" s="9">
        <f>ROUNDUP(AB51*(1 + AC51) + AD51, 2)</f>
        <v>74.28</v>
      </c>
      <c r="AF51" s="9" t="s">
        <v>61</v>
      </c>
      <c r="AG51" s="9">
        <v>1.6</v>
      </c>
      <c r="AH51" s="9">
        <f>ROUNDUP((AE51 + AF51 + AG51), 2)</f>
        <v>77.38</v>
      </c>
      <c r="AI51" s="10">
        <v>0</v>
      </c>
      <c r="AJ51" s="9">
        <v>0</v>
      </c>
      <c r="AK51" s="9">
        <f>ROUNDUP(AH51*(1 + AI51) + AJ51, 2)</f>
        <v>77.38</v>
      </c>
      <c r="AL51" s="9">
        <f>ROUNDUP(AK51*P51, 2)</f>
        <v>607.43999999999994</v>
      </c>
      <c r="AM51" s="10">
        <v>0</v>
      </c>
      <c r="AN51" s="9">
        <v>0</v>
      </c>
      <c r="AO51" s="9">
        <f>ROUNDUP(AL51*(1 + AM51) + AN51, 2)</f>
        <v>607.44000000000005</v>
      </c>
      <c r="AP51" s="12">
        <v>0.01</v>
      </c>
      <c r="AQ51" s="9">
        <f>ROUNDUP(AO51*(1 + AP51), 2)</f>
        <v>613.52</v>
      </c>
      <c r="AR51" s="13">
        <v>0.06</v>
      </c>
      <c r="AS51" s="9">
        <f>ROUNDUP(AQ51*(1 + AR51), 2)</f>
        <v>650.34</v>
      </c>
      <c r="AT51" s="14">
        <v>0</v>
      </c>
      <c r="AU51" s="9">
        <v>0</v>
      </c>
      <c r="AV51" s="14">
        <f>ROUNDUP(AS51*(1 + AT51) + AU51, 2)</f>
        <v>650.34</v>
      </c>
      <c r="AW51" s="9">
        <v>33.5</v>
      </c>
      <c r="AX51" s="14">
        <f>ROUNDUP(AV51/AW51, 2)</f>
        <v>19.420000000000002</v>
      </c>
      <c r="AY51" s="10">
        <v>2.5999999999999999E-2</v>
      </c>
      <c r="AZ51" s="15">
        <f>ROUNDUP(AX51*(1 + AY51), 2)</f>
        <v>19.930000000000003</v>
      </c>
    </row>
    <row r="52" spans="1:53" ht="53.45" customHeight="1" x14ac:dyDescent="0.25"/>
    <row r="53" spans="1:53" s="3" customFormat="1" ht="62.45" customHeight="1" x14ac:dyDescent="0.45">
      <c r="A53" s="3" t="s">
        <v>0</v>
      </c>
      <c r="B53" s="3" t="s">
        <v>121</v>
      </c>
      <c r="E53" s="44"/>
    </row>
    <row r="54" spans="1:53" s="4" customFormat="1" ht="63.75" customHeight="1" x14ac:dyDescent="0.25">
      <c r="A54" s="5" t="s">
        <v>0</v>
      </c>
      <c r="B54" s="4" t="s">
        <v>6</v>
      </c>
      <c r="C54" s="4" t="s">
        <v>7</v>
      </c>
      <c r="D54" s="4" t="s">
        <v>8</v>
      </c>
      <c r="E54" s="45" t="s">
        <v>9</v>
      </c>
      <c r="F54" s="4" t="s">
        <v>10</v>
      </c>
      <c r="G54" s="4" t="s">
        <v>11</v>
      </c>
      <c r="H54" s="4" t="s">
        <v>12</v>
      </c>
      <c r="I54" s="4" t="s">
        <v>13</v>
      </c>
      <c r="J54" s="4" t="s">
        <v>14</v>
      </c>
      <c r="K54" s="4" t="s">
        <v>15</v>
      </c>
      <c r="L54" s="4" t="s">
        <v>16</v>
      </c>
      <c r="M54" s="4" t="s">
        <v>17</v>
      </c>
      <c r="N54" s="4" t="s">
        <v>18</v>
      </c>
      <c r="O54" s="4" t="s">
        <v>19</v>
      </c>
      <c r="P54" s="4" t="s">
        <v>20</v>
      </c>
      <c r="Q54" s="4" t="s">
        <v>21</v>
      </c>
      <c r="R54" s="4" t="s">
        <v>22</v>
      </c>
      <c r="S54" s="4" t="s">
        <v>23</v>
      </c>
      <c r="T54" s="4" t="s">
        <v>24</v>
      </c>
      <c r="U54" s="4" t="s">
        <v>25</v>
      </c>
      <c r="V54" s="4" t="s">
        <v>26</v>
      </c>
      <c r="W54" s="4" t="s">
        <v>27</v>
      </c>
      <c r="X54" s="4" t="s">
        <v>28</v>
      </c>
      <c r="Y54" s="4" t="s">
        <v>29</v>
      </c>
      <c r="Z54" s="4" t="s">
        <v>30</v>
      </c>
      <c r="AA54" s="4" t="s">
        <v>31</v>
      </c>
      <c r="AB54" s="4" t="s">
        <v>32</v>
      </c>
      <c r="AC54" s="4" t="s">
        <v>33</v>
      </c>
      <c r="AD54" s="4" t="s">
        <v>34</v>
      </c>
      <c r="AE54" s="4" t="s">
        <v>35</v>
      </c>
      <c r="AF54" s="4" t="s">
        <v>36</v>
      </c>
      <c r="AG54" s="4" t="s">
        <v>37</v>
      </c>
      <c r="AH54" s="4" t="s">
        <v>38</v>
      </c>
      <c r="AI54" s="4" t="s">
        <v>39</v>
      </c>
      <c r="AJ54" s="4" t="s">
        <v>40</v>
      </c>
      <c r="AK54" s="4" t="s">
        <v>41</v>
      </c>
      <c r="AL54" s="4" t="s">
        <v>42</v>
      </c>
      <c r="AM54" s="4" t="s">
        <v>43</v>
      </c>
      <c r="AN54" s="4" t="s">
        <v>44</v>
      </c>
      <c r="AO54" s="4" t="s">
        <v>45</v>
      </c>
      <c r="AP54" s="4" t="s">
        <v>46</v>
      </c>
      <c r="AQ54" s="4" t="s">
        <v>47</v>
      </c>
      <c r="AR54" s="4" t="s">
        <v>48</v>
      </c>
      <c r="AS54" s="4" t="s">
        <v>49</v>
      </c>
      <c r="AT54" s="4" t="s">
        <v>50</v>
      </c>
      <c r="AU54" s="4" t="s">
        <v>51</v>
      </c>
      <c r="AV54" s="4" t="s">
        <v>52</v>
      </c>
      <c r="AW54" s="4" t="s">
        <v>53</v>
      </c>
      <c r="AX54" s="4" t="s">
        <v>54</v>
      </c>
      <c r="AY54" s="4" t="s">
        <v>55</v>
      </c>
      <c r="AZ54" s="4" t="s">
        <v>56</v>
      </c>
    </row>
    <row r="55" spans="1:53" s="6" customFormat="1" ht="53.45" customHeight="1" x14ac:dyDescent="0.25">
      <c r="A55" s="7">
        <v>31</v>
      </c>
      <c r="B55" s="8" t="str">
        <f>VLOOKUP('成本表 '!A55,RFQ!A:G,2,0)</f>
        <v>007500.40000.0030.006</v>
      </c>
      <c r="C55" s="9" t="s">
        <v>123</v>
      </c>
      <c r="D55" s="9" t="s">
        <v>124</v>
      </c>
      <c r="E55" s="48" t="s">
        <v>65</v>
      </c>
      <c r="F55" s="28">
        <f t="shared" ref="F55:F64" si="63">IF(300/P55&gt;G55, 300/P55, "-")</f>
        <v>508.47457627118649</v>
      </c>
      <c r="G55" s="18">
        <f>VLOOKUP('成本表 '!$A55,RFQ!$A:$G,5,0)/1000</f>
        <v>459</v>
      </c>
      <c r="H55" s="9">
        <f t="shared" ref="H55:H64" si="64">G55*P55</f>
        <v>270.81</v>
      </c>
      <c r="I55" s="9">
        <v>1</v>
      </c>
      <c r="J55" s="9">
        <f t="shared" ref="J55:J64" si="65">P55*I55</f>
        <v>0.59</v>
      </c>
      <c r="K55" s="9" t="s">
        <v>66</v>
      </c>
      <c r="L55" s="9">
        <f>VLOOKUP(K55,包裝!A:E,4,0)</f>
        <v>5.6999999999999993</v>
      </c>
      <c r="M55" s="9">
        <f>VLOOKUP($D55,'7500CT'!$A:$H,2,0)</f>
        <v>2.72</v>
      </c>
      <c r="N55" s="9">
        <v>25</v>
      </c>
      <c r="O55" s="9">
        <f>VLOOKUP($D55,'7500CT'!$A:$H,3,0)</f>
        <v>28</v>
      </c>
      <c r="P55" s="9">
        <f>VLOOKUP($D55,'7500CT'!$A:$H,4,0)</f>
        <v>0.59</v>
      </c>
      <c r="Q55" s="9">
        <f t="shared" ref="Q55:Q64" si="66">ROUNDUP(O55/P55, 2)</f>
        <v>47.46</v>
      </c>
      <c r="R55" s="9">
        <f t="shared" ref="R55:R64" si="67">ROUNDUP((Q55 + N55), 2)</f>
        <v>72.459999999999994</v>
      </c>
      <c r="S55" s="10">
        <v>0</v>
      </c>
      <c r="T55" s="9">
        <v>0</v>
      </c>
      <c r="U55" s="9">
        <f t="shared" ref="U55:U64" si="68">ROUNDUP(T55/P55, 2)</f>
        <v>0</v>
      </c>
      <c r="V55" s="11">
        <f t="shared" ref="V55:V64" si="69">ROUNDUP(R55*(1 + S55) + U55, 2)</f>
        <v>72.459999999999994</v>
      </c>
      <c r="W55" s="10">
        <v>1.4999999999999999E-2</v>
      </c>
      <c r="X55" s="9">
        <v>7.1</v>
      </c>
      <c r="Y55" s="9">
        <f t="shared" ref="Y55:Y64" si="70">ROUNDUP(V55*(1 + W55) + X55, 2)</f>
        <v>80.650000000000006</v>
      </c>
      <c r="Z55" s="10">
        <v>0.01</v>
      </c>
      <c r="AA55" s="9">
        <f>8.5+4.8+2.5</f>
        <v>15.8</v>
      </c>
      <c r="AB55" s="11">
        <f t="shared" ref="AB55:AB64" si="71">ROUNDUP(Y55*(1 + Z55) + AA55, 2)</f>
        <v>97.26</v>
      </c>
      <c r="AC55" s="10">
        <v>0.01</v>
      </c>
      <c r="AD55" s="9">
        <f t="shared" ref="AD55:AD64" si="72">ROUNDUP(L55/J55, 2)</f>
        <v>9.67</v>
      </c>
      <c r="AE55" s="9">
        <f t="shared" ref="AE55:AE64" si="73">ROUNDUP(AB55*(1 + AC55) + AD55, 2)</f>
        <v>107.91000000000001</v>
      </c>
      <c r="AF55" s="9" t="s">
        <v>61</v>
      </c>
      <c r="AG55" s="9">
        <v>1.6</v>
      </c>
      <c r="AH55" s="9">
        <f t="shared" ref="AH55:AH64" si="74">ROUNDUP((AE55 + AF55 + AG55), 2)</f>
        <v>111.01</v>
      </c>
      <c r="AI55" s="10">
        <v>0</v>
      </c>
      <c r="AJ55" s="9">
        <v>0</v>
      </c>
      <c r="AK55" s="9">
        <f t="shared" ref="AK55:AK64" si="75">ROUNDUP(AH55*(1 + AI55) + AJ55, 2)</f>
        <v>111.01</v>
      </c>
      <c r="AL55" s="9">
        <f t="shared" ref="AL55:AL64" si="76">ROUNDUP(AK55*P55, 2)</f>
        <v>65.5</v>
      </c>
      <c r="AM55" s="10">
        <v>0</v>
      </c>
      <c r="AN55" s="9">
        <v>0</v>
      </c>
      <c r="AO55" s="9">
        <f t="shared" ref="AO55:AO64" si="77">ROUNDUP(AL55*(1 + AM55) + AN55, 2)</f>
        <v>65.5</v>
      </c>
      <c r="AP55" s="12">
        <v>0.01</v>
      </c>
      <c r="AQ55" s="9">
        <f t="shared" ref="AQ55:AQ64" si="78">ROUNDUP(AO55*(1 + AP55), 2)</f>
        <v>66.160000000000011</v>
      </c>
      <c r="AR55" s="13">
        <v>0.05</v>
      </c>
      <c r="AS55" s="9">
        <f t="shared" ref="AS55:AS64" si="79">ROUNDUP(AQ55*(1 + AR55), 2)</f>
        <v>69.47</v>
      </c>
      <c r="AT55" s="14">
        <v>0</v>
      </c>
      <c r="AU55" s="9">
        <v>0</v>
      </c>
      <c r="AV55" s="14">
        <f t="shared" ref="AV55:AV64" si="80">ROUNDUP(AS55*(1 + AT55) + AU55, 2)</f>
        <v>69.47</v>
      </c>
      <c r="AW55" s="9">
        <v>34.75</v>
      </c>
      <c r="AX55" s="14">
        <f t="shared" ref="AX55:AX64" si="81">ROUNDUP(AV55/AW55, 2)</f>
        <v>2</v>
      </c>
      <c r="AY55" s="10">
        <v>2.5999999999999999E-2</v>
      </c>
      <c r="AZ55" s="15">
        <f t="shared" ref="AZ55:AZ64" si="82">ROUNDUP(AX55*(1 + AY55), 2)</f>
        <v>2.0599999999999996</v>
      </c>
      <c r="BA55" s="48" t="str">
        <f>VLOOKUP($D55,'7500CT'!$A:$H,6,0)</f>
        <v>無相關費用</v>
      </c>
    </row>
    <row r="56" spans="1:53" s="6" customFormat="1" ht="53.45" customHeight="1" x14ac:dyDescent="0.25">
      <c r="A56" s="7">
        <v>32</v>
      </c>
      <c r="B56" s="8" t="str">
        <f>VLOOKUP('成本表 '!A56,RFQ!A:G,2,0)</f>
        <v>007500.40000.0030.008</v>
      </c>
      <c r="C56" s="9" t="s">
        <v>123</v>
      </c>
      <c r="D56" s="9" t="s">
        <v>86</v>
      </c>
      <c r="E56" s="48" t="s">
        <v>65</v>
      </c>
      <c r="F56" s="28">
        <f t="shared" si="63"/>
        <v>434.78260869565219</v>
      </c>
      <c r="G56" s="18">
        <f>VLOOKUP('成本表 '!$A56,RFQ!$A:$G,5,0)/1000</f>
        <v>240</v>
      </c>
      <c r="H56" s="9">
        <f t="shared" si="64"/>
        <v>165.6</v>
      </c>
      <c r="I56" s="9">
        <v>1</v>
      </c>
      <c r="J56" s="9">
        <f t="shared" si="65"/>
        <v>0.69</v>
      </c>
      <c r="K56" s="9" t="s">
        <v>66</v>
      </c>
      <c r="L56" s="9">
        <f>VLOOKUP(K56,包裝!A:E,4,0)</f>
        <v>5.6999999999999993</v>
      </c>
      <c r="M56" s="9">
        <f>VLOOKUP($D56,'7500CT'!$A:$H,2,0)</f>
        <v>2.72</v>
      </c>
      <c r="N56" s="9">
        <v>27</v>
      </c>
      <c r="O56" s="9">
        <f>VLOOKUP($D56,'7500CT'!$A:$H,3,0)</f>
        <v>24</v>
      </c>
      <c r="P56" s="9">
        <f>VLOOKUP($D56,'7500CT'!$A:$H,4,0)</f>
        <v>0.69</v>
      </c>
      <c r="Q56" s="9">
        <f t="shared" si="66"/>
        <v>34.79</v>
      </c>
      <c r="R56" s="9">
        <f t="shared" si="67"/>
        <v>61.79</v>
      </c>
      <c r="S56" s="10">
        <v>0</v>
      </c>
      <c r="T56" s="9">
        <v>0</v>
      </c>
      <c r="U56" s="9">
        <f t="shared" si="68"/>
        <v>0</v>
      </c>
      <c r="V56" s="11">
        <f t="shared" si="69"/>
        <v>61.79</v>
      </c>
      <c r="W56" s="10">
        <v>1.4999999999999999E-2</v>
      </c>
      <c r="X56" s="9">
        <v>7.1</v>
      </c>
      <c r="Y56" s="9">
        <f t="shared" si="70"/>
        <v>69.820000000000007</v>
      </c>
      <c r="Z56" s="10">
        <v>0.01</v>
      </c>
      <c r="AA56" s="9">
        <f>8.5+4.8+2.5</f>
        <v>15.8</v>
      </c>
      <c r="AB56" s="11">
        <f t="shared" si="71"/>
        <v>86.320000000000007</v>
      </c>
      <c r="AC56" s="10">
        <v>0.01</v>
      </c>
      <c r="AD56" s="9">
        <f t="shared" si="72"/>
        <v>8.27</v>
      </c>
      <c r="AE56" s="9">
        <f t="shared" si="73"/>
        <v>95.460000000000008</v>
      </c>
      <c r="AF56" s="9" t="s">
        <v>61</v>
      </c>
      <c r="AG56" s="9">
        <v>1.6</v>
      </c>
      <c r="AH56" s="9">
        <f t="shared" si="74"/>
        <v>98.56</v>
      </c>
      <c r="AI56" s="10">
        <v>0</v>
      </c>
      <c r="AJ56" s="9">
        <v>0</v>
      </c>
      <c r="AK56" s="9">
        <f t="shared" si="75"/>
        <v>98.56</v>
      </c>
      <c r="AL56" s="9">
        <f t="shared" si="76"/>
        <v>68.010000000000005</v>
      </c>
      <c r="AM56" s="10">
        <v>0</v>
      </c>
      <c r="AN56" s="9">
        <v>0</v>
      </c>
      <c r="AO56" s="9">
        <f t="shared" si="77"/>
        <v>68.010000000000005</v>
      </c>
      <c r="AP56" s="12">
        <v>0.01</v>
      </c>
      <c r="AQ56" s="9">
        <f t="shared" si="78"/>
        <v>68.7</v>
      </c>
      <c r="AR56" s="13">
        <v>0.06</v>
      </c>
      <c r="AS56" s="9">
        <f t="shared" si="79"/>
        <v>72.83</v>
      </c>
      <c r="AT56" s="14">
        <v>0</v>
      </c>
      <c r="AU56" s="9">
        <v>0</v>
      </c>
      <c r="AV56" s="14">
        <f t="shared" si="80"/>
        <v>72.83</v>
      </c>
      <c r="AW56" s="9">
        <v>34</v>
      </c>
      <c r="AX56" s="14">
        <f t="shared" si="81"/>
        <v>2.15</v>
      </c>
      <c r="AY56" s="10">
        <v>2.5999999999999999E-2</v>
      </c>
      <c r="AZ56" s="15">
        <f t="shared" si="82"/>
        <v>2.21</v>
      </c>
      <c r="BA56" s="48">
        <f>VLOOKUP($D56,'7500CT'!$A:$H,6,0)</f>
        <v>0</v>
      </c>
    </row>
    <row r="57" spans="1:53" s="6" customFormat="1" ht="53.45" customHeight="1" x14ac:dyDescent="0.25">
      <c r="A57" s="7">
        <v>33</v>
      </c>
      <c r="B57" s="8" t="str">
        <f>VLOOKUP('成本表 '!A57,RFQ!A:G,2,0)</f>
        <v>007500.40000.0030.012</v>
      </c>
      <c r="C57" s="9" t="s">
        <v>123</v>
      </c>
      <c r="D57" s="9" t="s">
        <v>130</v>
      </c>
      <c r="E57" s="48" t="s">
        <v>65</v>
      </c>
      <c r="F57" s="28">
        <f t="shared" si="63"/>
        <v>340.90909090909093</v>
      </c>
      <c r="G57" s="18">
        <f>VLOOKUP('成本表 '!$A57,RFQ!$A:$G,5,0)/1000</f>
        <v>304</v>
      </c>
      <c r="H57" s="9">
        <f t="shared" si="64"/>
        <v>267.52</v>
      </c>
      <c r="I57" s="9">
        <v>1</v>
      </c>
      <c r="J57" s="9">
        <f t="shared" si="65"/>
        <v>0.88</v>
      </c>
      <c r="K57" s="9" t="s">
        <v>60</v>
      </c>
      <c r="L57" s="9">
        <f>VLOOKUP(K57,包裝!A:E,4,0)</f>
        <v>6</v>
      </c>
      <c r="M57" s="9">
        <f>VLOOKUP($D57,'7500CT'!$A:$H,2,0)</f>
        <v>2.72</v>
      </c>
      <c r="N57" s="9">
        <v>25</v>
      </c>
      <c r="O57" s="9">
        <f>VLOOKUP($D57,'7500CT'!$A:$H,3,0)</f>
        <v>24</v>
      </c>
      <c r="P57" s="9">
        <f>VLOOKUP($D57,'7500CT'!$A:$H,4,0)</f>
        <v>0.88</v>
      </c>
      <c r="Q57" s="9">
        <f t="shared" si="66"/>
        <v>27.28</v>
      </c>
      <c r="R57" s="9">
        <f t="shared" si="67"/>
        <v>52.28</v>
      </c>
      <c r="S57" s="10">
        <v>0</v>
      </c>
      <c r="T57" s="9">
        <v>0</v>
      </c>
      <c r="U57" s="9">
        <f t="shared" si="68"/>
        <v>0</v>
      </c>
      <c r="V57" s="11">
        <f t="shared" si="69"/>
        <v>52.28</v>
      </c>
      <c r="W57" s="10">
        <v>1.4999999999999999E-2</v>
      </c>
      <c r="X57" s="9">
        <v>7.1</v>
      </c>
      <c r="Y57" s="9">
        <f t="shared" si="70"/>
        <v>60.169999999999995</v>
      </c>
      <c r="Z57" s="10">
        <v>0.01</v>
      </c>
      <c r="AA57" s="9">
        <f>8.5+4.8+2.5</f>
        <v>15.8</v>
      </c>
      <c r="AB57" s="11">
        <f t="shared" si="71"/>
        <v>76.58</v>
      </c>
      <c r="AC57" s="10">
        <v>0.01</v>
      </c>
      <c r="AD57" s="9">
        <f t="shared" si="72"/>
        <v>6.8199999999999994</v>
      </c>
      <c r="AE57" s="9">
        <f t="shared" si="73"/>
        <v>84.17</v>
      </c>
      <c r="AF57" s="9" t="s">
        <v>61</v>
      </c>
      <c r="AG57" s="9">
        <v>1.6</v>
      </c>
      <c r="AH57" s="9">
        <f t="shared" si="74"/>
        <v>87.27</v>
      </c>
      <c r="AI57" s="10">
        <v>0</v>
      </c>
      <c r="AJ57" s="9">
        <v>0</v>
      </c>
      <c r="AK57" s="9">
        <f t="shared" si="75"/>
        <v>87.27</v>
      </c>
      <c r="AL57" s="9">
        <f t="shared" si="76"/>
        <v>76.800000000000011</v>
      </c>
      <c r="AM57" s="10">
        <v>0</v>
      </c>
      <c r="AN57" s="9">
        <v>0</v>
      </c>
      <c r="AO57" s="9">
        <f t="shared" si="77"/>
        <v>76.8</v>
      </c>
      <c r="AP57" s="12">
        <v>0.01</v>
      </c>
      <c r="AQ57" s="9">
        <f t="shared" si="78"/>
        <v>77.570000000000007</v>
      </c>
      <c r="AR57" s="13">
        <v>0.06</v>
      </c>
      <c r="AS57" s="9">
        <f t="shared" si="79"/>
        <v>82.23</v>
      </c>
      <c r="AT57" s="14">
        <v>0</v>
      </c>
      <c r="AU57" s="9">
        <v>0</v>
      </c>
      <c r="AV57" s="14">
        <f t="shared" si="80"/>
        <v>82.23</v>
      </c>
      <c r="AW57" s="9">
        <v>33.25</v>
      </c>
      <c r="AX57" s="14">
        <f t="shared" si="81"/>
        <v>2.48</v>
      </c>
      <c r="AY57" s="10">
        <v>2.5999999999999999E-2</v>
      </c>
      <c r="AZ57" s="15">
        <f t="shared" si="82"/>
        <v>2.5499999999999998</v>
      </c>
      <c r="BA57" s="48">
        <f>VLOOKUP($D57,'7500CT'!$A:$H,6,0)</f>
        <v>0</v>
      </c>
    </row>
    <row r="58" spans="1:53" s="6" customFormat="1" ht="53.45" customHeight="1" x14ac:dyDescent="0.25">
      <c r="A58" s="7">
        <v>34</v>
      </c>
      <c r="B58" s="8" t="str">
        <f>VLOOKUP('成本表 '!A58,RFQ!A:G,2,0)</f>
        <v>007500.40000.0040.010</v>
      </c>
      <c r="C58" s="9" t="s">
        <v>123</v>
      </c>
      <c r="D58" s="9" t="s">
        <v>126</v>
      </c>
      <c r="E58" s="48" t="s">
        <v>65</v>
      </c>
      <c r="F58" s="28" t="str">
        <f t="shared" si="63"/>
        <v>-</v>
      </c>
      <c r="G58" s="18">
        <f>VLOOKUP('成本表 '!$A58,RFQ!$A:$G,5,0)/1000</f>
        <v>540</v>
      </c>
      <c r="H58" s="9">
        <f t="shared" si="64"/>
        <v>864</v>
      </c>
      <c r="I58" s="9">
        <v>1</v>
      </c>
      <c r="J58" s="9">
        <f t="shared" si="65"/>
        <v>1.6</v>
      </c>
      <c r="K58" s="9" t="s">
        <v>72</v>
      </c>
      <c r="L58" s="9">
        <f>VLOOKUP(K58,包裝!A:E,4,0)</f>
        <v>6.3</v>
      </c>
      <c r="M58" s="9">
        <f>VLOOKUP($D58,'7500CT'!$A:$H,2,0)</f>
        <v>3.6</v>
      </c>
      <c r="N58" s="9">
        <v>25</v>
      </c>
      <c r="O58" s="9">
        <f>VLOOKUP($D58,'7500CT'!$A:$H,3,0)</f>
        <v>26</v>
      </c>
      <c r="P58" s="9">
        <f>VLOOKUP($D58,'7500CT'!$A:$H,4,0)</f>
        <v>1.6</v>
      </c>
      <c r="Q58" s="9">
        <f t="shared" si="66"/>
        <v>16.25</v>
      </c>
      <c r="R58" s="9">
        <f t="shared" si="67"/>
        <v>41.25</v>
      </c>
      <c r="S58" s="10">
        <v>0</v>
      </c>
      <c r="T58" s="9">
        <v>0</v>
      </c>
      <c r="U58" s="9">
        <f t="shared" si="68"/>
        <v>0</v>
      </c>
      <c r="V58" s="11">
        <f t="shared" si="69"/>
        <v>41.25</v>
      </c>
      <c r="W58" s="10">
        <v>1.4999999999999999E-2</v>
      </c>
      <c r="X58" s="9">
        <v>7.1</v>
      </c>
      <c r="Y58" s="9">
        <f t="shared" si="70"/>
        <v>48.97</v>
      </c>
      <c r="Z58" s="10">
        <v>0.01</v>
      </c>
      <c r="AA58" s="9">
        <v>14.3</v>
      </c>
      <c r="AB58" s="11">
        <f t="shared" si="71"/>
        <v>63.76</v>
      </c>
      <c r="AC58" s="10">
        <v>0.01</v>
      </c>
      <c r="AD58" s="9">
        <f t="shared" si="72"/>
        <v>3.94</v>
      </c>
      <c r="AE58" s="9">
        <f t="shared" si="73"/>
        <v>68.34</v>
      </c>
      <c r="AF58" s="9" t="s">
        <v>61</v>
      </c>
      <c r="AG58" s="9">
        <v>1.6</v>
      </c>
      <c r="AH58" s="9">
        <f t="shared" si="74"/>
        <v>71.44</v>
      </c>
      <c r="AI58" s="10">
        <v>0</v>
      </c>
      <c r="AJ58" s="9">
        <v>0</v>
      </c>
      <c r="AK58" s="9">
        <f t="shared" si="75"/>
        <v>71.44</v>
      </c>
      <c r="AL58" s="9">
        <f t="shared" si="76"/>
        <v>114.31</v>
      </c>
      <c r="AM58" s="10">
        <v>0</v>
      </c>
      <c r="AN58" s="9">
        <v>0</v>
      </c>
      <c r="AO58" s="9">
        <f t="shared" si="77"/>
        <v>114.31</v>
      </c>
      <c r="AP58" s="12">
        <v>0.01</v>
      </c>
      <c r="AQ58" s="9">
        <f t="shared" si="78"/>
        <v>115.46000000000001</v>
      </c>
      <c r="AR58" s="13">
        <v>0.05</v>
      </c>
      <c r="AS58" s="9">
        <f t="shared" si="79"/>
        <v>121.24000000000001</v>
      </c>
      <c r="AT58" s="14">
        <v>0</v>
      </c>
      <c r="AU58" s="9">
        <v>0</v>
      </c>
      <c r="AV58" s="14">
        <f t="shared" si="80"/>
        <v>121.24</v>
      </c>
      <c r="AW58" s="9">
        <v>34.75</v>
      </c>
      <c r="AX58" s="14">
        <f t="shared" si="81"/>
        <v>3.4899999999999998</v>
      </c>
      <c r="AY58" s="10">
        <v>2.5999999999999999E-2</v>
      </c>
      <c r="AZ58" s="15">
        <f t="shared" si="82"/>
        <v>3.59</v>
      </c>
      <c r="BA58" s="48">
        <f>VLOOKUP($D58,'7500CT'!$A:$H,6,0)</f>
        <v>0</v>
      </c>
    </row>
    <row r="59" spans="1:53" s="6" customFormat="1" ht="53.45" customHeight="1" x14ac:dyDescent="0.25">
      <c r="A59" s="7">
        <v>35</v>
      </c>
      <c r="B59" s="8" t="str">
        <f>VLOOKUP('成本表 '!A59,RFQ!A:G,2,0)</f>
        <v>007500.40000.0040.016</v>
      </c>
      <c r="C59" s="9" t="s">
        <v>123</v>
      </c>
      <c r="D59" s="9" t="s">
        <v>132</v>
      </c>
      <c r="E59" s="48" t="s">
        <v>65</v>
      </c>
      <c r="F59" s="28" t="str">
        <f t="shared" si="63"/>
        <v>-</v>
      </c>
      <c r="G59" s="18">
        <f>VLOOKUP('成本表 '!$A59,RFQ!$A:$G,5,0)/1000</f>
        <v>212</v>
      </c>
      <c r="H59" s="9">
        <f t="shared" si="64"/>
        <v>434.59999999999997</v>
      </c>
      <c r="I59" s="9">
        <v>1</v>
      </c>
      <c r="J59" s="9">
        <f t="shared" si="65"/>
        <v>2.0499999999999998</v>
      </c>
      <c r="K59" s="9" t="s">
        <v>72</v>
      </c>
      <c r="L59" s="9">
        <f>VLOOKUP(K59,包裝!A:E,4,0)</f>
        <v>6.3</v>
      </c>
      <c r="M59" s="9">
        <f>VLOOKUP($D59,'7500CT'!$A:$H,2,0)</f>
        <v>3.6</v>
      </c>
      <c r="N59" s="9">
        <v>25</v>
      </c>
      <c r="O59" s="9">
        <f>VLOOKUP($D59,'7500CT'!$A:$H,3,0)</f>
        <v>26</v>
      </c>
      <c r="P59" s="9">
        <f>VLOOKUP($D59,'7500CT'!$A:$H,4,0)</f>
        <v>2.0499999999999998</v>
      </c>
      <c r="Q59" s="9">
        <f t="shared" si="66"/>
        <v>12.69</v>
      </c>
      <c r="R59" s="9">
        <f t="shared" si="67"/>
        <v>37.69</v>
      </c>
      <c r="S59" s="10">
        <v>0</v>
      </c>
      <c r="T59" s="9">
        <v>0</v>
      </c>
      <c r="U59" s="9">
        <f t="shared" si="68"/>
        <v>0</v>
      </c>
      <c r="V59" s="11">
        <f t="shared" si="69"/>
        <v>37.69</v>
      </c>
      <c r="W59" s="10">
        <v>1.4999999999999999E-2</v>
      </c>
      <c r="X59" s="9">
        <v>7.1</v>
      </c>
      <c r="Y59" s="9">
        <f t="shared" si="70"/>
        <v>45.36</v>
      </c>
      <c r="Z59" s="10">
        <v>0.01</v>
      </c>
      <c r="AA59" s="9">
        <v>14.3</v>
      </c>
      <c r="AB59" s="11">
        <f t="shared" si="71"/>
        <v>60.12</v>
      </c>
      <c r="AC59" s="10">
        <v>0.01</v>
      </c>
      <c r="AD59" s="9">
        <f t="shared" si="72"/>
        <v>3.0799999999999996</v>
      </c>
      <c r="AE59" s="9">
        <f t="shared" si="73"/>
        <v>63.809999999999995</v>
      </c>
      <c r="AF59" s="9" t="s">
        <v>61</v>
      </c>
      <c r="AG59" s="9">
        <v>1.6</v>
      </c>
      <c r="AH59" s="9">
        <f t="shared" si="74"/>
        <v>66.91</v>
      </c>
      <c r="AI59" s="10">
        <v>0</v>
      </c>
      <c r="AJ59" s="9">
        <v>0</v>
      </c>
      <c r="AK59" s="9">
        <f t="shared" si="75"/>
        <v>66.91</v>
      </c>
      <c r="AL59" s="9">
        <f t="shared" si="76"/>
        <v>137.16999999999999</v>
      </c>
      <c r="AM59" s="10">
        <v>0</v>
      </c>
      <c r="AN59" s="9">
        <v>0</v>
      </c>
      <c r="AO59" s="9">
        <f t="shared" si="77"/>
        <v>137.16999999999999</v>
      </c>
      <c r="AP59" s="12">
        <v>0.01</v>
      </c>
      <c r="AQ59" s="9">
        <f t="shared" si="78"/>
        <v>138.54999999999998</v>
      </c>
      <c r="AR59" s="13">
        <v>0.06</v>
      </c>
      <c r="AS59" s="9">
        <f t="shared" si="79"/>
        <v>146.87</v>
      </c>
      <c r="AT59" s="14">
        <v>0</v>
      </c>
      <c r="AU59" s="9">
        <v>0</v>
      </c>
      <c r="AV59" s="14">
        <f t="shared" si="80"/>
        <v>146.87</v>
      </c>
      <c r="AW59" s="9">
        <v>33</v>
      </c>
      <c r="AX59" s="14">
        <f t="shared" si="81"/>
        <v>4.46</v>
      </c>
      <c r="AY59" s="10">
        <v>2.5999999999999999E-2</v>
      </c>
      <c r="AZ59" s="15">
        <f t="shared" si="82"/>
        <v>4.58</v>
      </c>
      <c r="BA59" s="48" t="str">
        <f>VLOOKUP($D59,'7500CT'!$A:$H,6,0)</f>
        <v>無相關費用</v>
      </c>
    </row>
    <row r="60" spans="1:53" s="6" customFormat="1" ht="53.45" customHeight="1" x14ac:dyDescent="0.25">
      <c r="A60" s="7">
        <v>36</v>
      </c>
      <c r="B60" s="8" t="str">
        <f>VLOOKUP('成本表 '!A60,RFQ!A:G,2,0)</f>
        <v>007500.40000.0060.010</v>
      </c>
      <c r="C60" s="9" t="s">
        <v>123</v>
      </c>
      <c r="D60" s="9" t="s">
        <v>140</v>
      </c>
      <c r="E60" s="48" t="s">
        <v>65</v>
      </c>
      <c r="F60" s="28" t="str">
        <f t="shared" si="63"/>
        <v>-</v>
      </c>
      <c r="G60" s="18">
        <f>VLOOKUP('成本表 '!$A60,RFQ!$A:$G,5,0)/1000</f>
        <v>205</v>
      </c>
      <c r="H60" s="9">
        <f t="shared" si="64"/>
        <v>922.5</v>
      </c>
      <c r="I60" s="9">
        <v>1</v>
      </c>
      <c r="J60" s="9">
        <f t="shared" si="65"/>
        <v>4.5</v>
      </c>
      <c r="K60" s="9" t="s">
        <v>94</v>
      </c>
      <c r="L60" s="9">
        <f>VLOOKUP(K60,包裝!A:E,4,0)</f>
        <v>7</v>
      </c>
      <c r="M60" s="9">
        <f>VLOOKUP($D60,'7500CT'!$A:$H,2,0)</f>
        <v>5.45</v>
      </c>
      <c r="N60" s="9">
        <v>25</v>
      </c>
      <c r="O60" s="9">
        <f>VLOOKUP($D60,'7500CT'!$A:$H,3,0)</f>
        <v>35</v>
      </c>
      <c r="P60" s="9">
        <f>VLOOKUP($D60,'7500CT'!$A:$H,4,0)</f>
        <v>4.5</v>
      </c>
      <c r="Q60" s="9">
        <f t="shared" si="66"/>
        <v>7.7799999999999994</v>
      </c>
      <c r="R60" s="9">
        <f t="shared" si="67"/>
        <v>32.78</v>
      </c>
      <c r="S60" s="10">
        <v>0</v>
      </c>
      <c r="T60" s="9">
        <v>0</v>
      </c>
      <c r="U60" s="9">
        <f t="shared" si="68"/>
        <v>0</v>
      </c>
      <c r="V60" s="11">
        <f t="shared" si="69"/>
        <v>32.78</v>
      </c>
      <c r="W60" s="10">
        <v>1.4999999999999999E-2</v>
      </c>
      <c r="X60" s="9">
        <v>7.1</v>
      </c>
      <c r="Y60" s="9">
        <f t="shared" si="70"/>
        <v>40.379999999999995</v>
      </c>
      <c r="Z60" s="10">
        <v>0.01</v>
      </c>
      <c r="AA60" s="9">
        <v>14.3</v>
      </c>
      <c r="AB60" s="11">
        <f t="shared" si="71"/>
        <v>55.089999999999996</v>
      </c>
      <c r="AC60" s="10">
        <v>0.01</v>
      </c>
      <c r="AD60" s="9">
        <f t="shared" si="72"/>
        <v>1.56</v>
      </c>
      <c r="AE60" s="9">
        <f t="shared" si="73"/>
        <v>57.21</v>
      </c>
      <c r="AF60" s="9" t="s">
        <v>61</v>
      </c>
      <c r="AG60" s="9">
        <v>1.6</v>
      </c>
      <c r="AH60" s="9">
        <f t="shared" si="74"/>
        <v>60.31</v>
      </c>
      <c r="AI60" s="10">
        <v>0</v>
      </c>
      <c r="AJ60" s="9">
        <v>0</v>
      </c>
      <c r="AK60" s="9">
        <f t="shared" si="75"/>
        <v>60.31</v>
      </c>
      <c r="AL60" s="9">
        <f t="shared" si="76"/>
        <v>271.39999999999998</v>
      </c>
      <c r="AM60" s="10">
        <v>0</v>
      </c>
      <c r="AN60" s="9">
        <v>0</v>
      </c>
      <c r="AO60" s="9">
        <f t="shared" si="77"/>
        <v>271.39999999999998</v>
      </c>
      <c r="AP60" s="12">
        <v>0.01</v>
      </c>
      <c r="AQ60" s="9">
        <f t="shared" si="78"/>
        <v>274.12</v>
      </c>
      <c r="AR60" s="13">
        <v>0.06</v>
      </c>
      <c r="AS60" s="9">
        <f t="shared" si="79"/>
        <v>290.57</v>
      </c>
      <c r="AT60" s="14">
        <v>0</v>
      </c>
      <c r="AU60" s="9">
        <v>0</v>
      </c>
      <c r="AV60" s="14">
        <f t="shared" si="80"/>
        <v>290.57</v>
      </c>
      <c r="AW60" s="9">
        <v>32.5</v>
      </c>
      <c r="AX60" s="14">
        <f t="shared" si="81"/>
        <v>8.9499999999999993</v>
      </c>
      <c r="AY60" s="10">
        <v>2.5999999999999999E-2</v>
      </c>
      <c r="AZ60" s="15">
        <f t="shared" si="82"/>
        <v>9.19</v>
      </c>
      <c r="BA60" s="48">
        <f>VLOOKUP($D60,'7500CT'!$A:$H,6,0)</f>
        <v>0</v>
      </c>
    </row>
    <row r="61" spans="1:53" s="6" customFormat="1" ht="53.45" customHeight="1" x14ac:dyDescent="0.25">
      <c r="A61" s="7">
        <v>37</v>
      </c>
      <c r="B61" s="8" t="str">
        <f>VLOOKUP('成本表 '!A61,RFQ!A:G,2,0)</f>
        <v>007500.40000.0060.012</v>
      </c>
      <c r="C61" s="9" t="s">
        <v>123</v>
      </c>
      <c r="D61" s="9" t="s">
        <v>111</v>
      </c>
      <c r="E61" s="48" t="s">
        <v>65</v>
      </c>
      <c r="F61" s="28" t="str">
        <f t="shared" si="63"/>
        <v>-</v>
      </c>
      <c r="G61" s="18">
        <f>VLOOKUP('成本表 '!$A61,RFQ!$A:$G,5,0)/1000</f>
        <v>170</v>
      </c>
      <c r="H61" s="9">
        <f t="shared" si="64"/>
        <v>816</v>
      </c>
      <c r="I61" s="9">
        <v>0.5</v>
      </c>
      <c r="J61" s="9">
        <f t="shared" si="65"/>
        <v>2.4</v>
      </c>
      <c r="K61" s="9" t="s">
        <v>70</v>
      </c>
      <c r="L61" s="9">
        <f>VLOOKUP(K61,包裝!A:E,4,0)</f>
        <v>6.5</v>
      </c>
      <c r="M61" s="9">
        <f>VLOOKUP($D61,'7500CT'!$A:$H,2,0)</f>
        <v>5.45</v>
      </c>
      <c r="N61" s="9">
        <v>25</v>
      </c>
      <c r="O61" s="9">
        <f>VLOOKUP($D61,'7500CT'!$A:$H,3,0)</f>
        <v>35</v>
      </c>
      <c r="P61" s="9">
        <f>VLOOKUP($D61,'7500CT'!$A:$H,4,0)</f>
        <v>4.8</v>
      </c>
      <c r="Q61" s="9">
        <f t="shared" si="66"/>
        <v>7.3</v>
      </c>
      <c r="R61" s="9">
        <f t="shared" si="67"/>
        <v>32.299999999999997</v>
      </c>
      <c r="S61" s="10">
        <v>0</v>
      </c>
      <c r="T61" s="9">
        <v>0</v>
      </c>
      <c r="U61" s="9">
        <f t="shared" si="68"/>
        <v>0</v>
      </c>
      <c r="V61" s="11">
        <f t="shared" si="69"/>
        <v>32.299999999999997</v>
      </c>
      <c r="W61" s="10">
        <v>1.4999999999999999E-2</v>
      </c>
      <c r="X61" s="9">
        <v>7.1</v>
      </c>
      <c r="Y61" s="9">
        <f t="shared" si="70"/>
        <v>39.89</v>
      </c>
      <c r="Z61" s="10">
        <v>0.01</v>
      </c>
      <c r="AA61" s="9">
        <v>14.3</v>
      </c>
      <c r="AB61" s="11">
        <f t="shared" si="71"/>
        <v>54.589999999999996</v>
      </c>
      <c r="AC61" s="10">
        <v>0.01</v>
      </c>
      <c r="AD61" s="9">
        <f t="shared" si="72"/>
        <v>2.71</v>
      </c>
      <c r="AE61" s="9">
        <f t="shared" si="73"/>
        <v>57.85</v>
      </c>
      <c r="AF61" s="9" t="s">
        <v>61</v>
      </c>
      <c r="AG61" s="9">
        <v>1.6</v>
      </c>
      <c r="AH61" s="9">
        <f t="shared" si="74"/>
        <v>60.95</v>
      </c>
      <c r="AI61" s="10">
        <v>0</v>
      </c>
      <c r="AJ61" s="9">
        <v>0</v>
      </c>
      <c r="AK61" s="9">
        <f t="shared" si="75"/>
        <v>60.95</v>
      </c>
      <c r="AL61" s="9">
        <f t="shared" si="76"/>
        <v>292.56</v>
      </c>
      <c r="AM61" s="10">
        <v>0</v>
      </c>
      <c r="AN61" s="9">
        <v>0</v>
      </c>
      <c r="AO61" s="9">
        <f t="shared" si="77"/>
        <v>292.56</v>
      </c>
      <c r="AP61" s="12">
        <v>0.01</v>
      </c>
      <c r="AQ61" s="9">
        <f t="shared" si="78"/>
        <v>295.49</v>
      </c>
      <c r="AR61" s="13">
        <v>0.05</v>
      </c>
      <c r="AS61" s="9">
        <f t="shared" si="79"/>
        <v>310.27</v>
      </c>
      <c r="AT61" s="14">
        <v>0</v>
      </c>
      <c r="AU61" s="9">
        <v>0</v>
      </c>
      <c r="AV61" s="14">
        <f t="shared" si="80"/>
        <v>310.27</v>
      </c>
      <c r="AW61" s="9">
        <v>34.75</v>
      </c>
      <c r="AX61" s="14">
        <f t="shared" si="81"/>
        <v>8.93</v>
      </c>
      <c r="AY61" s="10">
        <v>2.5999999999999999E-2</v>
      </c>
      <c r="AZ61" s="15">
        <f t="shared" si="82"/>
        <v>9.17</v>
      </c>
      <c r="BA61" s="48" t="str">
        <f>VLOOKUP($D61,'7500CT'!$A:$H,6,0)</f>
        <v>無相關費用</v>
      </c>
    </row>
    <row r="62" spans="1:53" s="6" customFormat="1" ht="53.45" customHeight="1" x14ac:dyDescent="0.25">
      <c r="A62" s="7">
        <v>38</v>
      </c>
      <c r="B62" s="8" t="str">
        <f>VLOOKUP('成本表 '!A62,RFQ!A:G,2,0)</f>
        <v>007500.40000.0060.050</v>
      </c>
      <c r="C62" s="9" t="s">
        <v>123</v>
      </c>
      <c r="D62" s="9" t="s">
        <v>134</v>
      </c>
      <c r="E62" s="48" t="s">
        <v>65</v>
      </c>
      <c r="F62" s="28" t="str">
        <f t="shared" si="63"/>
        <v>-</v>
      </c>
      <c r="G62" s="18">
        <f>VLOOKUP('成本表 '!$A62,RFQ!$A:$G,5,0)/1000</f>
        <v>120</v>
      </c>
      <c r="H62" s="9">
        <f t="shared" si="64"/>
        <v>1428</v>
      </c>
      <c r="I62" s="9">
        <v>0.5</v>
      </c>
      <c r="J62" s="9">
        <f t="shared" si="65"/>
        <v>5.95</v>
      </c>
      <c r="K62" s="9" t="s">
        <v>106</v>
      </c>
      <c r="L62" s="9">
        <f>VLOOKUP(K62,包裝!A:E,4,0)</f>
        <v>11.6</v>
      </c>
      <c r="M62" s="9">
        <f>VLOOKUP($D62,'7500CT'!$A:$H,2,0)</f>
        <v>5.45</v>
      </c>
      <c r="N62" s="9">
        <v>27</v>
      </c>
      <c r="O62" s="9">
        <f>VLOOKUP($D62,'7500CT'!$A:$H,3,0)</f>
        <v>65</v>
      </c>
      <c r="P62" s="9">
        <f>VLOOKUP($D62,'7500CT'!$A:$H,4,0)</f>
        <v>11.9</v>
      </c>
      <c r="Q62" s="9">
        <f t="shared" si="66"/>
        <v>5.47</v>
      </c>
      <c r="R62" s="9">
        <f t="shared" si="67"/>
        <v>32.47</v>
      </c>
      <c r="S62" s="10">
        <v>0</v>
      </c>
      <c r="T62" s="9">
        <v>0</v>
      </c>
      <c r="U62" s="9">
        <f t="shared" si="68"/>
        <v>0</v>
      </c>
      <c r="V62" s="11">
        <f t="shared" si="69"/>
        <v>32.47</v>
      </c>
      <c r="W62" s="10">
        <v>1.4999999999999999E-2</v>
      </c>
      <c r="X62" s="9">
        <v>7.1</v>
      </c>
      <c r="Y62" s="9">
        <f t="shared" si="70"/>
        <v>40.059999999999995</v>
      </c>
      <c r="Z62" s="10">
        <v>0.01</v>
      </c>
      <c r="AA62" s="9">
        <v>14.3</v>
      </c>
      <c r="AB62" s="11">
        <f t="shared" si="71"/>
        <v>54.769999999999996</v>
      </c>
      <c r="AC62" s="10">
        <v>0.01</v>
      </c>
      <c r="AD62" s="9">
        <f t="shared" si="72"/>
        <v>1.95</v>
      </c>
      <c r="AE62" s="9">
        <f t="shared" si="73"/>
        <v>57.269999999999996</v>
      </c>
      <c r="AF62" s="9" t="s">
        <v>61</v>
      </c>
      <c r="AG62" s="9">
        <v>1.6</v>
      </c>
      <c r="AH62" s="9">
        <f t="shared" si="74"/>
        <v>60.37</v>
      </c>
      <c r="AI62" s="10">
        <v>0</v>
      </c>
      <c r="AJ62" s="9">
        <v>0</v>
      </c>
      <c r="AK62" s="9">
        <f t="shared" si="75"/>
        <v>60.37</v>
      </c>
      <c r="AL62" s="9">
        <f t="shared" si="76"/>
        <v>718.41</v>
      </c>
      <c r="AM62" s="10">
        <v>0</v>
      </c>
      <c r="AN62" s="9">
        <v>0</v>
      </c>
      <c r="AO62" s="9">
        <f t="shared" si="77"/>
        <v>718.41</v>
      </c>
      <c r="AP62" s="12">
        <v>0.01</v>
      </c>
      <c r="AQ62" s="9">
        <f t="shared" si="78"/>
        <v>725.6</v>
      </c>
      <c r="AR62" s="13">
        <v>0.06</v>
      </c>
      <c r="AS62" s="9">
        <f t="shared" si="79"/>
        <v>769.14</v>
      </c>
      <c r="AT62" s="14">
        <v>0</v>
      </c>
      <c r="AU62" s="9">
        <v>0</v>
      </c>
      <c r="AV62" s="14">
        <f t="shared" si="80"/>
        <v>769.14</v>
      </c>
      <c r="AW62" s="9">
        <v>34</v>
      </c>
      <c r="AX62" s="14">
        <f t="shared" si="81"/>
        <v>22.630000000000003</v>
      </c>
      <c r="AY62" s="10">
        <v>2.5999999999999999E-2</v>
      </c>
      <c r="AZ62" s="15">
        <f t="shared" si="82"/>
        <v>23.220000000000002</v>
      </c>
      <c r="BA62" s="48" t="str">
        <f>VLOOKUP($D62,'7500CT'!$A:$H,6,0)</f>
        <v>無相關費用</v>
      </c>
    </row>
    <row r="63" spans="1:53" s="41" customFormat="1" ht="53.45" hidden="1" customHeight="1" x14ac:dyDescent="0.25">
      <c r="A63" s="30">
        <v>39</v>
      </c>
      <c r="B63" s="31" t="str">
        <f>VLOOKUP('成本表 '!A63,RFQ!A:G,2,0)</f>
        <v>007500.40000.0080.025</v>
      </c>
      <c r="C63" s="35" t="s">
        <v>123</v>
      </c>
      <c r="D63" s="35" t="s">
        <v>142</v>
      </c>
      <c r="E63" s="33" t="s">
        <v>727</v>
      </c>
      <c r="F63" s="34" t="str">
        <f t="shared" si="63"/>
        <v>-</v>
      </c>
      <c r="G63" s="32">
        <f>VLOOKUP('成本表 '!$A63,RFQ!$A:$G,5,0)/1000</f>
        <v>76</v>
      </c>
      <c r="H63" s="35">
        <f t="shared" si="64"/>
        <v>1344.44</v>
      </c>
      <c r="I63" s="35">
        <v>0.5</v>
      </c>
      <c r="J63" s="35">
        <f t="shared" si="65"/>
        <v>8.8450000000000006</v>
      </c>
      <c r="K63" s="35" t="s">
        <v>89</v>
      </c>
      <c r="L63" s="35">
        <f>VLOOKUP(K63,包裝!A:E,4,0)</f>
        <v>11</v>
      </c>
      <c r="M63" s="35">
        <f>VLOOKUP($D63,'7500CT'!$A:$H,2,0)</f>
        <v>7.3</v>
      </c>
      <c r="N63" s="35">
        <v>25</v>
      </c>
      <c r="O63" s="35">
        <f>VLOOKUP($D63,'7500CT'!$A:$H,3,0)</f>
        <v>250</v>
      </c>
      <c r="P63" s="35">
        <f>VLOOKUP($D63,'7500CT'!$A:$H,4,0)</f>
        <v>17.690000000000001</v>
      </c>
      <c r="Q63" s="35">
        <f t="shared" si="66"/>
        <v>14.14</v>
      </c>
      <c r="R63" s="35">
        <f t="shared" si="67"/>
        <v>39.14</v>
      </c>
      <c r="S63" s="36">
        <v>0</v>
      </c>
      <c r="T63" s="35">
        <v>0</v>
      </c>
      <c r="U63" s="35">
        <f t="shared" si="68"/>
        <v>0</v>
      </c>
      <c r="V63" s="37">
        <f t="shared" si="69"/>
        <v>39.14</v>
      </c>
      <c r="W63" s="36">
        <v>1.4999999999999999E-2</v>
      </c>
      <c r="X63" s="35">
        <v>6.9</v>
      </c>
      <c r="Y63" s="35">
        <f t="shared" si="70"/>
        <v>46.629999999999995</v>
      </c>
      <c r="Z63" s="36">
        <v>0.01</v>
      </c>
      <c r="AA63" s="35">
        <v>14.8</v>
      </c>
      <c r="AB63" s="37">
        <f t="shared" si="71"/>
        <v>61.9</v>
      </c>
      <c r="AC63" s="36">
        <v>0.01</v>
      </c>
      <c r="AD63" s="35">
        <f t="shared" si="72"/>
        <v>1.25</v>
      </c>
      <c r="AE63" s="35">
        <f t="shared" si="73"/>
        <v>63.769999999999996</v>
      </c>
      <c r="AF63" s="35" t="s">
        <v>61</v>
      </c>
      <c r="AG63" s="35">
        <v>1.6</v>
      </c>
      <c r="AH63" s="35">
        <f t="shared" si="74"/>
        <v>66.87</v>
      </c>
      <c r="AI63" s="36">
        <v>0</v>
      </c>
      <c r="AJ63" s="35">
        <v>0</v>
      </c>
      <c r="AK63" s="35">
        <f t="shared" si="75"/>
        <v>66.87</v>
      </c>
      <c r="AL63" s="35">
        <f t="shared" si="76"/>
        <v>1182.94</v>
      </c>
      <c r="AM63" s="36">
        <v>0</v>
      </c>
      <c r="AN63" s="35">
        <v>0</v>
      </c>
      <c r="AO63" s="35">
        <f t="shared" si="77"/>
        <v>1182.94</v>
      </c>
      <c r="AP63" s="38">
        <v>0.01</v>
      </c>
      <c r="AQ63" s="35">
        <f t="shared" si="78"/>
        <v>1194.77</v>
      </c>
      <c r="AR63" s="39">
        <v>0.06</v>
      </c>
      <c r="AS63" s="35">
        <f t="shared" si="79"/>
        <v>1266.46</v>
      </c>
      <c r="AT63" s="40">
        <v>0</v>
      </c>
      <c r="AU63" s="35">
        <v>0</v>
      </c>
      <c r="AV63" s="40">
        <f t="shared" si="80"/>
        <v>1266.46</v>
      </c>
      <c r="AW63" s="35">
        <v>32.5</v>
      </c>
      <c r="AX63" s="40">
        <f t="shared" si="81"/>
        <v>38.97</v>
      </c>
      <c r="AY63" s="36">
        <v>2.5999999999999999E-2</v>
      </c>
      <c r="AZ63" s="35">
        <f t="shared" si="82"/>
        <v>39.989999999999995</v>
      </c>
      <c r="BA63" s="95">
        <f>VLOOKUP($D63,'7500CT'!$A:$H,6,0)</f>
        <v>20000</v>
      </c>
    </row>
    <row r="64" spans="1:53" s="41" customFormat="1" ht="53.45" hidden="1" customHeight="1" x14ac:dyDescent="0.25">
      <c r="A64" s="30">
        <v>40</v>
      </c>
      <c r="B64" s="31" t="str">
        <f>VLOOKUP('成本表 '!A64,RFQ!A:G,2,0)</f>
        <v>007500.40000.0080.050</v>
      </c>
      <c r="C64" s="35" t="s">
        <v>123</v>
      </c>
      <c r="D64" s="35" t="s">
        <v>136</v>
      </c>
      <c r="E64" s="33" t="s">
        <v>727</v>
      </c>
      <c r="F64" s="34" t="str">
        <f t="shared" si="63"/>
        <v>-</v>
      </c>
      <c r="G64" s="32">
        <f>VLOOKUP('成本表 '!$A64,RFQ!$A:$G,5,0)/1000</f>
        <v>26.9</v>
      </c>
      <c r="H64" s="35">
        <f t="shared" si="64"/>
        <v>696.97899999999993</v>
      </c>
      <c r="I64" s="35">
        <v>0.1</v>
      </c>
      <c r="J64" s="35">
        <f t="shared" si="65"/>
        <v>2.5910000000000002</v>
      </c>
      <c r="K64" s="35" t="s">
        <v>94</v>
      </c>
      <c r="L64" s="35">
        <f>VLOOKUP(K64,包裝!A:E,4,0)</f>
        <v>7</v>
      </c>
      <c r="M64" s="35">
        <f>VLOOKUP($D64,'7500CT'!$A:$H,2,0)</f>
        <v>7.3</v>
      </c>
      <c r="N64" s="35">
        <v>33</v>
      </c>
      <c r="O64" s="35">
        <f>VLOOKUP($D64,'7500CT'!$A:$H,3,0)</f>
        <v>250</v>
      </c>
      <c r="P64" s="35">
        <f>VLOOKUP($D64,'7500CT'!$A:$H,4,0)</f>
        <v>25.91</v>
      </c>
      <c r="Q64" s="35">
        <f t="shared" si="66"/>
        <v>9.65</v>
      </c>
      <c r="R64" s="35">
        <f t="shared" si="67"/>
        <v>42.65</v>
      </c>
      <c r="S64" s="36">
        <v>0</v>
      </c>
      <c r="T64" s="35">
        <v>0</v>
      </c>
      <c r="U64" s="35">
        <f t="shared" si="68"/>
        <v>0</v>
      </c>
      <c r="V64" s="37">
        <f t="shared" si="69"/>
        <v>42.65</v>
      </c>
      <c r="W64" s="36">
        <v>1.4999999999999999E-2</v>
      </c>
      <c r="X64" s="35">
        <v>6.9</v>
      </c>
      <c r="Y64" s="35">
        <f t="shared" si="70"/>
        <v>50.19</v>
      </c>
      <c r="Z64" s="36">
        <v>0.01</v>
      </c>
      <c r="AA64" s="35">
        <v>14.5</v>
      </c>
      <c r="AB64" s="37">
        <f t="shared" si="71"/>
        <v>65.2</v>
      </c>
      <c r="AC64" s="36">
        <v>0.01</v>
      </c>
      <c r="AD64" s="35">
        <f t="shared" si="72"/>
        <v>2.71</v>
      </c>
      <c r="AE64" s="35">
        <f t="shared" si="73"/>
        <v>68.570000000000007</v>
      </c>
      <c r="AF64" s="35" t="s">
        <v>61</v>
      </c>
      <c r="AG64" s="35">
        <v>1.6</v>
      </c>
      <c r="AH64" s="35">
        <f t="shared" si="74"/>
        <v>71.67</v>
      </c>
      <c r="AI64" s="36">
        <v>0</v>
      </c>
      <c r="AJ64" s="35">
        <v>0</v>
      </c>
      <c r="AK64" s="35">
        <f t="shared" si="75"/>
        <v>71.67</v>
      </c>
      <c r="AL64" s="35">
        <f t="shared" si="76"/>
        <v>1856.97</v>
      </c>
      <c r="AM64" s="36">
        <v>0</v>
      </c>
      <c r="AN64" s="35">
        <v>0</v>
      </c>
      <c r="AO64" s="35">
        <f t="shared" si="77"/>
        <v>1856.97</v>
      </c>
      <c r="AP64" s="38">
        <v>0.01</v>
      </c>
      <c r="AQ64" s="35">
        <f t="shared" si="78"/>
        <v>1875.54</v>
      </c>
      <c r="AR64" s="39">
        <v>0.06</v>
      </c>
      <c r="AS64" s="35">
        <f t="shared" si="79"/>
        <v>1988.08</v>
      </c>
      <c r="AT64" s="40">
        <v>0</v>
      </c>
      <c r="AU64" s="35">
        <v>0</v>
      </c>
      <c r="AV64" s="40">
        <f t="shared" si="80"/>
        <v>1988.08</v>
      </c>
      <c r="AW64" s="35">
        <v>33.25</v>
      </c>
      <c r="AX64" s="40">
        <f t="shared" si="81"/>
        <v>59.8</v>
      </c>
      <c r="AY64" s="36">
        <v>2.5999999999999999E-2</v>
      </c>
      <c r="AZ64" s="35">
        <f t="shared" si="82"/>
        <v>61.36</v>
      </c>
      <c r="BA64" s="95">
        <f>VLOOKUP($D64,'7500CT'!$A:$H,6,0)</f>
        <v>20000</v>
      </c>
    </row>
    <row r="65" spans="1:52" ht="53.45" customHeight="1" x14ac:dyDescent="0.25"/>
    <row r="66" spans="1:52" s="3" customFormat="1" ht="62.45" customHeight="1" x14ac:dyDescent="0.45">
      <c r="A66" s="3" t="s">
        <v>0</v>
      </c>
      <c r="B66" s="3" t="s">
        <v>143</v>
      </c>
      <c r="E66" s="44"/>
    </row>
    <row r="67" spans="1:52" s="4" customFormat="1" ht="63.75" customHeight="1" x14ac:dyDescent="0.25">
      <c r="A67" s="5" t="s">
        <v>0</v>
      </c>
      <c r="B67" s="4" t="s">
        <v>6</v>
      </c>
      <c r="C67" s="4" t="s">
        <v>7</v>
      </c>
      <c r="D67" s="4" t="s">
        <v>8</v>
      </c>
      <c r="E67" s="45" t="s">
        <v>9</v>
      </c>
      <c r="F67" s="4" t="s">
        <v>10</v>
      </c>
      <c r="G67" s="4" t="s">
        <v>11</v>
      </c>
      <c r="H67" s="4" t="s">
        <v>12</v>
      </c>
      <c r="I67" s="4" t="s">
        <v>13</v>
      </c>
      <c r="J67" s="4" t="s">
        <v>14</v>
      </c>
      <c r="K67" s="4" t="s">
        <v>15</v>
      </c>
      <c r="L67" s="4" t="s">
        <v>16</v>
      </c>
      <c r="M67" s="4" t="s">
        <v>17</v>
      </c>
      <c r="N67" s="4" t="s">
        <v>18</v>
      </c>
      <c r="O67" s="4" t="s">
        <v>19</v>
      </c>
      <c r="P67" s="4" t="s">
        <v>20</v>
      </c>
      <c r="Q67" s="4" t="s">
        <v>21</v>
      </c>
      <c r="R67" s="4" t="s">
        <v>22</v>
      </c>
      <c r="S67" s="4" t="s">
        <v>23</v>
      </c>
      <c r="T67" s="4" t="s">
        <v>24</v>
      </c>
      <c r="U67" s="4" t="s">
        <v>25</v>
      </c>
      <c r="V67" s="4" t="s">
        <v>26</v>
      </c>
      <c r="W67" s="4" t="s">
        <v>27</v>
      </c>
      <c r="X67" s="4" t="s">
        <v>28</v>
      </c>
      <c r="Y67" s="4" t="s">
        <v>29</v>
      </c>
      <c r="Z67" s="4" t="s">
        <v>30</v>
      </c>
      <c r="AA67" s="4" t="s">
        <v>31</v>
      </c>
      <c r="AB67" s="4" t="s">
        <v>32</v>
      </c>
      <c r="AC67" s="4" t="s">
        <v>33</v>
      </c>
      <c r="AD67" s="4" t="s">
        <v>34</v>
      </c>
      <c r="AE67" s="4" t="s">
        <v>35</v>
      </c>
      <c r="AF67" s="4" t="s">
        <v>36</v>
      </c>
      <c r="AG67" s="4" t="s">
        <v>37</v>
      </c>
      <c r="AH67" s="4" t="s">
        <v>38</v>
      </c>
      <c r="AI67" s="4" t="s">
        <v>39</v>
      </c>
      <c r="AJ67" s="4" t="s">
        <v>40</v>
      </c>
      <c r="AK67" s="4" t="s">
        <v>41</v>
      </c>
      <c r="AL67" s="4" t="s">
        <v>42</v>
      </c>
      <c r="AM67" s="4" t="s">
        <v>43</v>
      </c>
      <c r="AN67" s="4" t="s">
        <v>44</v>
      </c>
      <c r="AO67" s="4" t="s">
        <v>45</v>
      </c>
      <c r="AP67" s="4" t="s">
        <v>46</v>
      </c>
      <c r="AQ67" s="4" t="s">
        <v>47</v>
      </c>
      <c r="AR67" s="4" t="s">
        <v>48</v>
      </c>
      <c r="AS67" s="4" t="s">
        <v>49</v>
      </c>
      <c r="AT67" s="4" t="s">
        <v>50</v>
      </c>
      <c r="AU67" s="4" t="s">
        <v>51</v>
      </c>
      <c r="AV67" s="4" t="s">
        <v>52</v>
      </c>
      <c r="AW67" s="4" t="s">
        <v>53</v>
      </c>
      <c r="AX67" s="4" t="s">
        <v>54</v>
      </c>
      <c r="AY67" s="4" t="s">
        <v>55</v>
      </c>
      <c r="AZ67" s="4" t="s">
        <v>56</v>
      </c>
    </row>
    <row r="68" spans="1:52" s="6" customFormat="1" ht="53.45" customHeight="1" x14ac:dyDescent="0.25">
      <c r="A68" s="7">
        <v>41</v>
      </c>
      <c r="B68" s="8" t="str">
        <f>VLOOKUP('成本表 '!A68,RFQ!A:G,2,0)</f>
        <v>007504.00106.0029.013</v>
      </c>
      <c r="C68" s="9" t="s">
        <v>145</v>
      </c>
      <c r="D68" s="9" t="s">
        <v>146</v>
      </c>
      <c r="E68" s="48" t="s">
        <v>65</v>
      </c>
      <c r="F68" s="28">
        <f t="shared" ref="F68:F70" si="83">IF(300/P68&gt;G68, 300/P68, "-")</f>
        <v>600</v>
      </c>
      <c r="G68" s="18">
        <f>VLOOKUP('成本表 '!$A68,RFQ!$A:$G,5,0)/1000</f>
        <v>337</v>
      </c>
      <c r="H68" s="9">
        <f>G68*P68</f>
        <v>168.5</v>
      </c>
      <c r="I68" s="9">
        <v>1</v>
      </c>
      <c r="J68" s="9">
        <f>P68*I68</f>
        <v>0.5</v>
      </c>
      <c r="K68" s="9" t="s">
        <v>66</v>
      </c>
      <c r="L68" s="9">
        <f>VLOOKUP(K68,包裝!A:E,4,0)</f>
        <v>5.6999999999999993</v>
      </c>
      <c r="M68" s="97">
        <v>2.35</v>
      </c>
      <c r="N68" s="97">
        <v>25.5</v>
      </c>
      <c r="O68" s="9">
        <v>32</v>
      </c>
      <c r="P68" s="9">
        <v>0.5</v>
      </c>
      <c r="Q68" s="9">
        <f>ROUNDUP(O68/P68, 2)</f>
        <v>64</v>
      </c>
      <c r="R68" s="9">
        <f>ROUNDUP((Q68 + N68), 2)</f>
        <v>89.5</v>
      </c>
      <c r="S68" s="10">
        <v>0</v>
      </c>
      <c r="T68" s="9">
        <v>0</v>
      </c>
      <c r="U68" s="9">
        <f>ROUNDUP(T68/P68, 2)</f>
        <v>0</v>
      </c>
      <c r="V68" s="11">
        <f>ROUNDUP(R68*(1 + S68) + U68, 2)</f>
        <v>89.5</v>
      </c>
      <c r="W68" s="10">
        <v>0.03</v>
      </c>
      <c r="X68" s="9">
        <v>8.6</v>
      </c>
      <c r="Y68" s="9">
        <f>ROUNDUP(V68*(1 + W68) + X68, 2)</f>
        <v>100.79</v>
      </c>
      <c r="Z68" s="10">
        <v>0.01</v>
      </c>
      <c r="AA68" s="9">
        <v>21</v>
      </c>
      <c r="AB68" s="11">
        <f>ROUNDUP(Y68*(1 + Z68) + AA68, 2)</f>
        <v>122.80000000000001</v>
      </c>
      <c r="AC68" s="10">
        <v>0.01</v>
      </c>
      <c r="AD68" s="9">
        <f>ROUNDUP(L68/J68, 2)</f>
        <v>11.4</v>
      </c>
      <c r="AE68" s="9">
        <f>ROUNDUP(AB68*(1 + AC68) + AD68, 2)</f>
        <v>135.42999999999998</v>
      </c>
      <c r="AF68" s="9" t="s">
        <v>61</v>
      </c>
      <c r="AG68" s="9">
        <v>1.4</v>
      </c>
      <c r="AH68" s="9">
        <f>ROUNDUP((AE68 + AF68 + AG68), 2)</f>
        <v>138.33000000000001</v>
      </c>
      <c r="AI68" s="10">
        <v>0</v>
      </c>
      <c r="AJ68" s="9">
        <v>0</v>
      </c>
      <c r="AK68" s="9">
        <f>ROUNDUP(AH68*(1 + AI68) + AJ68, 2)</f>
        <v>138.33000000000001</v>
      </c>
      <c r="AL68" s="9">
        <f>ROUNDUP(AK68*P68, 2)</f>
        <v>69.17</v>
      </c>
      <c r="AM68" s="10">
        <v>0</v>
      </c>
      <c r="AN68" s="9">
        <v>0</v>
      </c>
      <c r="AO68" s="9">
        <f>ROUNDUP(AL68*(1 + AM68) + AN68, 2)</f>
        <v>69.17</v>
      </c>
      <c r="AP68" s="12">
        <v>0.01</v>
      </c>
      <c r="AQ68" s="9">
        <f>ROUNDUP(AO68*(1 + AP68), 2)</f>
        <v>69.87</v>
      </c>
      <c r="AR68" s="13">
        <v>0.03</v>
      </c>
      <c r="AS68" s="9">
        <f>ROUNDUP(AQ68*(1 + AR68), 2)</f>
        <v>71.97</v>
      </c>
      <c r="AT68" s="14">
        <v>0</v>
      </c>
      <c r="AU68" s="9">
        <v>0</v>
      </c>
      <c r="AV68" s="14">
        <f>ROUNDUP(AS68*(1 + AT68) + AU68, 2)</f>
        <v>71.97</v>
      </c>
      <c r="AW68" s="9">
        <v>34.75</v>
      </c>
      <c r="AX68" s="14">
        <f>ROUNDUP(AV68/AW68, 2)</f>
        <v>2.0799999999999996</v>
      </c>
      <c r="AY68" s="10">
        <v>2.5999999999999999E-2</v>
      </c>
      <c r="AZ68" s="15">
        <f>ROUNDUP(AX68*(1 + AY68), 2)</f>
        <v>2.1399999999999997</v>
      </c>
    </row>
    <row r="69" spans="1:52" s="6" customFormat="1" ht="53.45" customHeight="1" x14ac:dyDescent="0.25">
      <c r="A69" s="7">
        <v>42</v>
      </c>
      <c r="B69" s="8" t="str">
        <f>VLOOKUP('成本表 '!A69,RFQ!A:G,2,0)</f>
        <v>007504.00106.0039.016</v>
      </c>
      <c r="C69" s="9" t="s">
        <v>145</v>
      </c>
      <c r="D69" s="9" t="s">
        <v>148</v>
      </c>
      <c r="E69" s="48" t="s">
        <v>65</v>
      </c>
      <c r="F69" s="28">
        <f t="shared" si="83"/>
        <v>263.15789473684214</v>
      </c>
      <c r="G69" s="18">
        <f>VLOOKUP('成本表 '!$A69,RFQ!$A:$G,5,0)/1000</f>
        <v>200</v>
      </c>
      <c r="H69" s="9">
        <f>G69*P69</f>
        <v>227.99999999999997</v>
      </c>
      <c r="I69" s="9">
        <v>1</v>
      </c>
      <c r="J69" s="9">
        <f>P69*I69</f>
        <v>1.1399999999999999</v>
      </c>
      <c r="K69" s="9" t="s">
        <v>60</v>
      </c>
      <c r="L69" s="9">
        <f>VLOOKUP(K69,包裝!A:E,4,0)</f>
        <v>6</v>
      </c>
      <c r="M69" s="9">
        <v>3.15</v>
      </c>
      <c r="N69" s="9">
        <v>24</v>
      </c>
      <c r="O69" s="9">
        <v>23</v>
      </c>
      <c r="P69" s="9">
        <v>1.1399999999999999</v>
      </c>
      <c r="Q69" s="9">
        <f>ROUNDUP(O69/P69, 2)</f>
        <v>20.180000000000003</v>
      </c>
      <c r="R69" s="9">
        <f>ROUNDUP((Q69 + N69), 2)</f>
        <v>44.18</v>
      </c>
      <c r="S69" s="10">
        <v>0</v>
      </c>
      <c r="T69" s="9">
        <v>0</v>
      </c>
      <c r="U69" s="9">
        <f>ROUNDUP(T69/P69, 2)</f>
        <v>0</v>
      </c>
      <c r="V69" s="11">
        <f>ROUNDUP(R69*(1 + S69) + U69, 2)</f>
        <v>44.18</v>
      </c>
      <c r="W69" s="10">
        <v>1.4999999999999999E-2</v>
      </c>
      <c r="X69" s="9">
        <v>6.2</v>
      </c>
      <c r="Y69" s="9">
        <f>ROUNDUP(V69*(1 + W69) + X69, 2)</f>
        <v>51.05</v>
      </c>
      <c r="Z69" s="10">
        <v>0.01</v>
      </c>
      <c r="AA69" s="9">
        <v>7</v>
      </c>
      <c r="AB69" s="11">
        <f>ROUNDUP(Y69*(1 + Z69) + AA69, 2)</f>
        <v>58.57</v>
      </c>
      <c r="AC69" s="10">
        <v>0.01</v>
      </c>
      <c r="AD69" s="9">
        <f>ROUNDUP(L69/J69, 2)</f>
        <v>5.27</v>
      </c>
      <c r="AE69" s="9">
        <f>ROUNDUP(AB69*(1 + AC69) + AD69, 2)</f>
        <v>64.430000000000007</v>
      </c>
      <c r="AF69" s="9" t="s">
        <v>61</v>
      </c>
      <c r="AG69" s="9">
        <v>1.4</v>
      </c>
      <c r="AH69" s="9">
        <f>ROUNDUP((AE69 + AF69 + AG69), 2)</f>
        <v>67.33</v>
      </c>
      <c r="AI69" s="10">
        <v>0</v>
      </c>
      <c r="AJ69" s="9">
        <v>0</v>
      </c>
      <c r="AK69" s="9">
        <f>ROUNDUP(AH69*(1 + AI69) + AJ69, 2)</f>
        <v>67.33</v>
      </c>
      <c r="AL69" s="9">
        <f>ROUNDUP(AK69*P69, 2)</f>
        <v>76.760000000000005</v>
      </c>
      <c r="AM69" s="10">
        <v>0</v>
      </c>
      <c r="AN69" s="9">
        <v>0</v>
      </c>
      <c r="AO69" s="9">
        <f>ROUNDUP(AL69*(1 + AM69) + AN69, 2)</f>
        <v>76.760000000000005</v>
      </c>
      <c r="AP69" s="12">
        <v>0.01</v>
      </c>
      <c r="AQ69" s="9">
        <f>ROUNDUP(AO69*(1 + AP69), 2)</f>
        <v>77.53</v>
      </c>
      <c r="AR69" s="13">
        <v>0.04</v>
      </c>
      <c r="AS69" s="9">
        <f>ROUNDUP(AQ69*(1 + AR69), 2)</f>
        <v>80.64</v>
      </c>
      <c r="AT69" s="14">
        <v>0</v>
      </c>
      <c r="AU69" s="9">
        <v>0</v>
      </c>
      <c r="AV69" s="14">
        <f>ROUNDUP(AS69*(1 + AT69) + AU69, 2)</f>
        <v>80.64</v>
      </c>
      <c r="AW69" s="9">
        <v>32.5</v>
      </c>
      <c r="AX69" s="14">
        <f>ROUNDUP(AV69/AW69, 2)</f>
        <v>2.4899999999999998</v>
      </c>
      <c r="AY69" s="10">
        <v>2.5999999999999999E-2</v>
      </c>
      <c r="AZ69" s="15">
        <f>ROUNDUP(AX69*(1 + AY69), 2)</f>
        <v>2.5599999999999996</v>
      </c>
    </row>
    <row r="70" spans="1:52" s="6" customFormat="1" ht="53.45" customHeight="1" x14ac:dyDescent="0.25">
      <c r="A70" s="7">
        <v>43</v>
      </c>
      <c r="B70" s="8" t="str">
        <f>VLOOKUP('成本表 '!A70,RFQ!A:G,2,0)</f>
        <v>007504.00106.0039.025</v>
      </c>
      <c r="C70" s="9" t="s">
        <v>145</v>
      </c>
      <c r="D70" s="9" t="s">
        <v>150</v>
      </c>
      <c r="E70" s="48" t="s">
        <v>65</v>
      </c>
      <c r="F70" s="28" t="str">
        <f t="shared" si="83"/>
        <v>-</v>
      </c>
      <c r="G70" s="18">
        <f>VLOOKUP('成本表 '!$A70,RFQ!$A:$G,5,0)/1000</f>
        <v>400</v>
      </c>
      <c r="H70" s="9">
        <f>G70*P70</f>
        <v>664</v>
      </c>
      <c r="I70" s="9">
        <v>1</v>
      </c>
      <c r="J70" s="9">
        <f>P70*I70</f>
        <v>1.66</v>
      </c>
      <c r="K70" s="9" t="s">
        <v>70</v>
      </c>
      <c r="L70" s="9">
        <f>VLOOKUP(K70,包裝!A:E,4,0)</f>
        <v>6.5</v>
      </c>
      <c r="M70" s="9">
        <v>3.15</v>
      </c>
      <c r="N70" s="9">
        <v>24</v>
      </c>
      <c r="O70" s="9">
        <v>23</v>
      </c>
      <c r="P70" s="9">
        <v>1.66</v>
      </c>
      <c r="Q70" s="9">
        <f>ROUNDUP(O70/P70, 2)</f>
        <v>13.86</v>
      </c>
      <c r="R70" s="9">
        <f>ROUNDUP((Q70 + N70), 2)</f>
        <v>37.86</v>
      </c>
      <c r="S70" s="10">
        <v>0</v>
      </c>
      <c r="T70" s="9">
        <v>0</v>
      </c>
      <c r="U70" s="9">
        <f>ROUNDUP(T70/P70, 2)</f>
        <v>0</v>
      </c>
      <c r="V70" s="11">
        <f>ROUNDUP(R70*(1 + S70) + U70, 2)</f>
        <v>37.86</v>
      </c>
      <c r="W70" s="10">
        <v>1.4999999999999999E-2</v>
      </c>
      <c r="X70" s="9">
        <v>6.2</v>
      </c>
      <c r="Y70" s="9">
        <f>ROUNDUP(V70*(1 + W70) + X70, 2)</f>
        <v>44.629999999999995</v>
      </c>
      <c r="Z70" s="10">
        <v>0.01</v>
      </c>
      <c r="AA70" s="9">
        <v>7</v>
      </c>
      <c r="AB70" s="11">
        <f>ROUNDUP(Y70*(1 + Z70) + AA70, 2)</f>
        <v>52.08</v>
      </c>
      <c r="AC70" s="10">
        <v>0.01</v>
      </c>
      <c r="AD70" s="9">
        <f>ROUNDUP(L70/J70, 2)</f>
        <v>3.92</v>
      </c>
      <c r="AE70" s="9">
        <f>ROUNDUP(AB70*(1 + AC70) + AD70, 2)</f>
        <v>56.53</v>
      </c>
      <c r="AF70" s="9" t="s">
        <v>61</v>
      </c>
      <c r="AG70" s="9">
        <v>1.4</v>
      </c>
      <c r="AH70" s="9">
        <f>ROUNDUP((AE70 + AF70 + AG70), 2)</f>
        <v>59.43</v>
      </c>
      <c r="AI70" s="10">
        <v>0</v>
      </c>
      <c r="AJ70" s="9">
        <v>0</v>
      </c>
      <c r="AK70" s="9">
        <f>ROUNDUP(AH70*(1 + AI70) + AJ70, 2)</f>
        <v>59.43</v>
      </c>
      <c r="AL70" s="9">
        <f>ROUNDUP(AK70*P70, 2)</f>
        <v>98.660000000000011</v>
      </c>
      <c r="AM70" s="10">
        <v>0</v>
      </c>
      <c r="AN70" s="9">
        <v>0</v>
      </c>
      <c r="AO70" s="9">
        <f>ROUNDUP(AL70*(1 + AM70) + AN70, 2)</f>
        <v>98.66</v>
      </c>
      <c r="AP70" s="12">
        <v>0.01</v>
      </c>
      <c r="AQ70" s="9">
        <f>ROUNDUP(AO70*(1 + AP70), 2)</f>
        <v>99.65</v>
      </c>
      <c r="AR70" s="13">
        <v>0.04</v>
      </c>
      <c r="AS70" s="9">
        <f>ROUNDUP(AQ70*(1 + AR70), 2)</f>
        <v>103.64</v>
      </c>
      <c r="AT70" s="14">
        <v>0</v>
      </c>
      <c r="AU70" s="9">
        <v>0</v>
      </c>
      <c r="AV70" s="14">
        <f>ROUNDUP(AS70*(1 + AT70) + AU70, 2)</f>
        <v>103.64</v>
      </c>
      <c r="AW70" s="9">
        <v>32.5</v>
      </c>
      <c r="AX70" s="14">
        <f>ROUNDUP(AV70/AW70, 2)</f>
        <v>3.19</v>
      </c>
      <c r="AY70" s="10">
        <v>2.5999999999999999E-2</v>
      </c>
      <c r="AZ70" s="15">
        <f>ROUNDUP(AX70*(1 + AY70), 2)</f>
        <v>3.28</v>
      </c>
    </row>
    <row r="71" spans="1:52" ht="53.45" customHeight="1" x14ac:dyDescent="0.25"/>
    <row r="72" spans="1:52" s="3" customFormat="1" ht="62.45" customHeight="1" x14ac:dyDescent="0.45">
      <c r="A72" s="3" t="s">
        <v>0</v>
      </c>
      <c r="B72" s="3" t="s">
        <v>151</v>
      </c>
      <c r="E72" s="44"/>
    </row>
    <row r="73" spans="1:52" s="4" customFormat="1" ht="63.75" customHeight="1" x14ac:dyDescent="0.25">
      <c r="A73" s="5" t="s">
        <v>0</v>
      </c>
      <c r="B73" s="4" t="s">
        <v>6</v>
      </c>
      <c r="C73" s="4" t="s">
        <v>7</v>
      </c>
      <c r="D73" s="4" t="s">
        <v>8</v>
      </c>
      <c r="E73" s="45" t="s">
        <v>9</v>
      </c>
      <c r="F73" s="4" t="s">
        <v>10</v>
      </c>
      <c r="G73" s="4" t="s">
        <v>11</v>
      </c>
      <c r="H73" s="4" t="s">
        <v>12</v>
      </c>
      <c r="I73" s="4" t="s">
        <v>13</v>
      </c>
      <c r="J73" s="4" t="s">
        <v>14</v>
      </c>
      <c r="K73" s="4" t="s">
        <v>15</v>
      </c>
      <c r="L73" s="4" t="s">
        <v>16</v>
      </c>
      <c r="M73" s="4" t="s">
        <v>17</v>
      </c>
      <c r="N73" s="4" t="s">
        <v>18</v>
      </c>
      <c r="O73" s="4" t="s">
        <v>19</v>
      </c>
      <c r="P73" s="4" t="s">
        <v>20</v>
      </c>
      <c r="Q73" s="4" t="s">
        <v>21</v>
      </c>
      <c r="R73" s="4" t="s">
        <v>22</v>
      </c>
      <c r="S73" s="4" t="s">
        <v>23</v>
      </c>
      <c r="T73" s="4" t="s">
        <v>24</v>
      </c>
      <c r="U73" s="4" t="s">
        <v>25</v>
      </c>
      <c r="V73" s="4" t="s">
        <v>26</v>
      </c>
      <c r="W73" s="4" t="s">
        <v>27</v>
      </c>
      <c r="X73" s="4" t="s">
        <v>28</v>
      </c>
      <c r="Y73" s="4" t="s">
        <v>29</v>
      </c>
      <c r="Z73" s="4" t="s">
        <v>30</v>
      </c>
      <c r="AA73" s="4" t="s">
        <v>31</v>
      </c>
      <c r="AB73" s="4" t="s">
        <v>32</v>
      </c>
      <c r="AC73" s="4" t="s">
        <v>33</v>
      </c>
      <c r="AD73" s="4" t="s">
        <v>34</v>
      </c>
      <c r="AE73" s="4" t="s">
        <v>35</v>
      </c>
      <c r="AF73" s="4" t="s">
        <v>36</v>
      </c>
      <c r="AG73" s="4" t="s">
        <v>37</v>
      </c>
      <c r="AH73" s="4" t="s">
        <v>38</v>
      </c>
      <c r="AI73" s="4" t="s">
        <v>39</v>
      </c>
      <c r="AJ73" s="4" t="s">
        <v>40</v>
      </c>
      <c r="AK73" s="4" t="s">
        <v>41</v>
      </c>
      <c r="AL73" s="4" t="s">
        <v>42</v>
      </c>
      <c r="AM73" s="4" t="s">
        <v>43</v>
      </c>
      <c r="AN73" s="4" t="s">
        <v>44</v>
      </c>
      <c r="AO73" s="4" t="s">
        <v>45</v>
      </c>
      <c r="AP73" s="4" t="s">
        <v>46</v>
      </c>
      <c r="AQ73" s="4" t="s">
        <v>47</v>
      </c>
      <c r="AR73" s="4" t="s">
        <v>48</v>
      </c>
      <c r="AS73" s="4" t="s">
        <v>49</v>
      </c>
      <c r="AT73" s="4" t="s">
        <v>50</v>
      </c>
      <c r="AU73" s="4" t="s">
        <v>51</v>
      </c>
      <c r="AV73" s="4" t="s">
        <v>52</v>
      </c>
      <c r="AW73" s="4" t="s">
        <v>53</v>
      </c>
      <c r="AX73" s="4" t="s">
        <v>54</v>
      </c>
      <c r="AY73" s="4" t="s">
        <v>55</v>
      </c>
      <c r="AZ73" s="4" t="s">
        <v>56</v>
      </c>
    </row>
    <row r="74" spans="1:52" s="6" customFormat="1" ht="53.45" customHeight="1" x14ac:dyDescent="0.25">
      <c r="A74" s="7">
        <v>44</v>
      </c>
      <c r="B74" s="8" t="str">
        <f>VLOOKUP('成本表 '!A74,RFQ!A:G,2,0)</f>
        <v>007504.00107.0039.032</v>
      </c>
      <c r="C74" s="9" t="s">
        <v>153</v>
      </c>
      <c r="D74" s="9" t="s">
        <v>154</v>
      </c>
      <c r="E74" s="48" t="s">
        <v>65</v>
      </c>
      <c r="F74" s="28">
        <f t="shared" ref="F74:F81" si="84">IF(300/P74&gt;G74, 300/P74, "-")</f>
        <v>140.84507042253523</v>
      </c>
      <c r="G74" s="18">
        <f>VLOOKUP('成本表 '!$A74,RFQ!$A:$G,5,0)/1000</f>
        <v>126</v>
      </c>
      <c r="H74" s="9">
        <f t="shared" ref="H74:H81" si="85">G74*P74</f>
        <v>268.38</v>
      </c>
      <c r="I74" s="9">
        <v>1</v>
      </c>
      <c r="J74" s="9">
        <f t="shared" ref="J74:J81" si="86">P74*I74</f>
        <v>2.13</v>
      </c>
      <c r="K74" s="9" t="s">
        <v>94</v>
      </c>
      <c r="L74" s="9">
        <f>VLOOKUP(K74,包裝!A:E,4,0)</f>
        <v>7</v>
      </c>
      <c r="M74" s="9">
        <f>VLOOKUP($D74,'TK002'!$A:$E,3,0)</f>
        <v>3.15</v>
      </c>
      <c r="N74" s="9">
        <v>24.5</v>
      </c>
      <c r="O74" s="9">
        <f>VLOOKUP($D74,'TK002'!$A:$E,2,0)</f>
        <v>34</v>
      </c>
      <c r="P74" s="9">
        <f>VLOOKUP($D74,'TK002'!$A:$E,4,0)</f>
        <v>2.13</v>
      </c>
      <c r="Q74" s="9">
        <f t="shared" ref="Q74:Q81" si="87">ROUNDUP(O74/P74, 2)</f>
        <v>15.97</v>
      </c>
      <c r="R74" s="9">
        <f t="shared" ref="R74:R81" si="88">ROUNDUP((Q74 + N74), 2)</f>
        <v>40.47</v>
      </c>
      <c r="S74" s="10">
        <v>0</v>
      </c>
      <c r="T74" s="9">
        <v>0</v>
      </c>
      <c r="U74" s="9">
        <f t="shared" ref="U74:U81" si="89">ROUNDUP(T74/P74, 2)</f>
        <v>0</v>
      </c>
      <c r="V74" s="11">
        <f t="shared" ref="V74:V81" si="90">ROUNDUP(R74*(1 + S74) + U74, 2)</f>
        <v>40.47</v>
      </c>
      <c r="W74" s="10">
        <v>1.4999999999999999E-2</v>
      </c>
      <c r="X74" s="9">
        <v>6.2</v>
      </c>
      <c r="Y74" s="9">
        <f t="shared" ref="Y74:Y81" si="91">ROUNDUP(V74*(1 + W74) + X74, 2)</f>
        <v>47.28</v>
      </c>
      <c r="Z74" s="10">
        <v>0.01</v>
      </c>
      <c r="AA74" s="9">
        <v>7</v>
      </c>
      <c r="AB74" s="11">
        <f t="shared" ref="AB74:AB81" si="92">ROUNDUP(Y74*(1 + Z74) + AA74, 2)</f>
        <v>54.76</v>
      </c>
      <c r="AC74" s="10">
        <v>0.01</v>
      </c>
      <c r="AD74" s="9">
        <f t="shared" ref="AD74:AD81" si="93">ROUNDUP(L74/J74, 2)</f>
        <v>3.2899999999999996</v>
      </c>
      <c r="AE74" s="9">
        <f t="shared" ref="AE74:AE81" si="94">ROUNDUP(AB74*(1 + AC74) + AD74, 2)</f>
        <v>58.6</v>
      </c>
      <c r="AF74" s="9" t="s">
        <v>61</v>
      </c>
      <c r="AG74" s="9">
        <v>1.4</v>
      </c>
      <c r="AH74" s="9">
        <f t="shared" ref="AH74:AH81" si="95">ROUNDUP((AE74 + AF74 + AG74), 2)</f>
        <v>61.5</v>
      </c>
      <c r="AI74" s="10">
        <v>0</v>
      </c>
      <c r="AJ74" s="9">
        <v>0</v>
      </c>
      <c r="AK74" s="9">
        <f t="shared" ref="AK74:AK81" si="96">ROUNDUP(AH74*(1 + AI74) + AJ74, 2)</f>
        <v>61.5</v>
      </c>
      <c r="AL74" s="9">
        <f t="shared" ref="AL74:AL81" si="97">ROUNDUP(AK74*P74, 2)</f>
        <v>131</v>
      </c>
      <c r="AM74" s="10">
        <v>0</v>
      </c>
      <c r="AN74" s="9">
        <v>0</v>
      </c>
      <c r="AO74" s="9">
        <f t="shared" ref="AO74:AO81" si="98">ROUNDUP(AL74*(1 + AM74) + AN74, 2)</f>
        <v>131</v>
      </c>
      <c r="AP74" s="12">
        <v>0.01</v>
      </c>
      <c r="AQ74" s="9">
        <f t="shared" ref="AQ74:AQ81" si="99">ROUNDUP(AO74*(1 + AP74), 2)</f>
        <v>132.31</v>
      </c>
      <c r="AR74" s="13">
        <v>0.03</v>
      </c>
      <c r="AS74" s="9">
        <f t="shared" ref="AS74:AS81" si="100">ROUNDUP(AQ74*(1 + AR74), 2)</f>
        <v>136.28</v>
      </c>
      <c r="AT74" s="14">
        <v>0</v>
      </c>
      <c r="AU74" s="9">
        <v>0</v>
      </c>
      <c r="AV74" s="14">
        <f t="shared" ref="AV74:AV81" si="101">ROUNDUP(AS74*(1 + AT74) + AU74, 2)</f>
        <v>136.28</v>
      </c>
      <c r="AW74" s="9">
        <v>34.75</v>
      </c>
      <c r="AX74" s="14">
        <f t="shared" ref="AX74:AX81" si="102">ROUNDUP(AV74/AW74, 2)</f>
        <v>3.9299999999999997</v>
      </c>
      <c r="AY74" s="10">
        <v>2.5999999999999999E-2</v>
      </c>
      <c r="AZ74" s="15">
        <f t="shared" ref="AZ74:AZ81" si="103">ROUNDUP(AX74*(1 + AY74), 2)</f>
        <v>4.04</v>
      </c>
    </row>
    <row r="75" spans="1:52" s="6" customFormat="1" ht="53.45" customHeight="1" x14ac:dyDescent="0.25">
      <c r="A75" s="7">
        <v>45</v>
      </c>
      <c r="B75" s="8" t="str">
        <f>VLOOKUP('成本表 '!A75,RFQ!A:G,2,0)</f>
        <v>007504.00107.0042.016</v>
      </c>
      <c r="C75" s="9" t="s">
        <v>153</v>
      </c>
      <c r="D75" s="9" t="s">
        <v>164</v>
      </c>
      <c r="E75" s="48" t="s">
        <v>65</v>
      </c>
      <c r="F75" s="28">
        <f t="shared" si="84"/>
        <v>220.58823529411762</v>
      </c>
      <c r="G75" s="18">
        <f>VLOOKUP('成本表 '!$A75,RFQ!$A:$G,5,0)/1000</f>
        <v>100</v>
      </c>
      <c r="H75" s="9">
        <f t="shared" si="85"/>
        <v>136</v>
      </c>
      <c r="I75" s="9">
        <v>1</v>
      </c>
      <c r="J75" s="9">
        <f t="shared" si="86"/>
        <v>1.36</v>
      </c>
      <c r="K75" s="9" t="s">
        <v>72</v>
      </c>
      <c r="L75" s="9">
        <f>VLOOKUP(K75,包裝!A:E,4,0)</f>
        <v>6.3</v>
      </c>
      <c r="M75" s="9">
        <f>VLOOKUP($D75,'TK002'!$A:$E,3,0)</f>
        <v>3.35</v>
      </c>
      <c r="N75" s="9">
        <v>24</v>
      </c>
      <c r="O75" s="9">
        <f>VLOOKUP($D75,'TK002'!$A:$E,2,0)</f>
        <v>32</v>
      </c>
      <c r="P75" s="9">
        <f>VLOOKUP($D75,'TK002'!$A:$E,4,0)</f>
        <v>1.36</v>
      </c>
      <c r="Q75" s="9">
        <f t="shared" si="87"/>
        <v>23.53</v>
      </c>
      <c r="R75" s="9">
        <f t="shared" si="88"/>
        <v>47.53</v>
      </c>
      <c r="S75" s="10">
        <v>0</v>
      </c>
      <c r="T75" s="9">
        <v>0</v>
      </c>
      <c r="U75" s="9">
        <f t="shared" si="89"/>
        <v>0</v>
      </c>
      <c r="V75" s="11">
        <f t="shared" si="90"/>
        <v>47.53</v>
      </c>
      <c r="W75" s="10">
        <v>1.4999999999999999E-2</v>
      </c>
      <c r="X75" s="9">
        <v>6.2</v>
      </c>
      <c r="Y75" s="9">
        <f t="shared" si="91"/>
        <v>54.449999999999996</v>
      </c>
      <c r="Z75" s="10">
        <v>0.01</v>
      </c>
      <c r="AA75" s="9">
        <v>7</v>
      </c>
      <c r="AB75" s="11">
        <f t="shared" si="92"/>
        <v>62</v>
      </c>
      <c r="AC75" s="10">
        <v>0.01</v>
      </c>
      <c r="AD75" s="9">
        <f t="shared" si="93"/>
        <v>4.6399999999999997</v>
      </c>
      <c r="AE75" s="9">
        <f t="shared" si="94"/>
        <v>67.260000000000005</v>
      </c>
      <c r="AF75" s="9" t="s">
        <v>61</v>
      </c>
      <c r="AG75" s="9">
        <v>1.4</v>
      </c>
      <c r="AH75" s="9">
        <f t="shared" si="95"/>
        <v>70.16</v>
      </c>
      <c r="AI75" s="10">
        <v>0</v>
      </c>
      <c r="AJ75" s="9">
        <v>0</v>
      </c>
      <c r="AK75" s="9">
        <f t="shared" si="96"/>
        <v>70.16</v>
      </c>
      <c r="AL75" s="9">
        <f t="shared" si="97"/>
        <v>95.42</v>
      </c>
      <c r="AM75" s="10">
        <v>0</v>
      </c>
      <c r="AN75" s="9">
        <v>0</v>
      </c>
      <c r="AO75" s="9">
        <f t="shared" si="98"/>
        <v>95.42</v>
      </c>
      <c r="AP75" s="12">
        <v>0.01</v>
      </c>
      <c r="AQ75" s="9">
        <f t="shared" si="99"/>
        <v>96.38000000000001</v>
      </c>
      <c r="AR75" s="13">
        <v>0.04</v>
      </c>
      <c r="AS75" s="9">
        <f t="shared" si="100"/>
        <v>100.24000000000001</v>
      </c>
      <c r="AT75" s="14">
        <v>0</v>
      </c>
      <c r="AU75" s="9">
        <v>0</v>
      </c>
      <c r="AV75" s="14">
        <f t="shared" si="101"/>
        <v>100.24</v>
      </c>
      <c r="AW75" s="9">
        <v>33</v>
      </c>
      <c r="AX75" s="14">
        <f t="shared" si="102"/>
        <v>3.0399999999999996</v>
      </c>
      <c r="AY75" s="10">
        <v>2.5999999999999999E-2</v>
      </c>
      <c r="AZ75" s="15">
        <f t="shared" si="103"/>
        <v>3.1199999999999997</v>
      </c>
    </row>
    <row r="76" spans="1:52" s="6" customFormat="1" ht="53.45" customHeight="1" x14ac:dyDescent="0.25">
      <c r="A76" s="7">
        <v>46</v>
      </c>
      <c r="B76" s="8" t="str">
        <f>VLOOKUP('成本表 '!A76,RFQ!A:G,2,0)</f>
        <v>007504.00107.0048.016</v>
      </c>
      <c r="C76" s="9" t="s">
        <v>153</v>
      </c>
      <c r="D76" s="9" t="s">
        <v>166</v>
      </c>
      <c r="E76" s="48" t="s">
        <v>65</v>
      </c>
      <c r="F76" s="28">
        <f t="shared" si="84"/>
        <v>160.427807486631</v>
      </c>
      <c r="G76" s="18">
        <f>VLOOKUP('成本表 '!$A76,RFQ!$A:$G,5,0)/1000</f>
        <v>90</v>
      </c>
      <c r="H76" s="9">
        <f t="shared" si="85"/>
        <v>168.3</v>
      </c>
      <c r="I76" s="9">
        <v>1</v>
      </c>
      <c r="J76" s="9">
        <f t="shared" si="86"/>
        <v>1.87</v>
      </c>
      <c r="K76" s="9" t="s">
        <v>70</v>
      </c>
      <c r="L76" s="9">
        <f>VLOOKUP(K76,包裝!A:E,4,0)</f>
        <v>6.5</v>
      </c>
      <c r="M76" s="9">
        <f>VLOOKUP($D76,'TK002'!$A:$E,3,0)</f>
        <v>3.85</v>
      </c>
      <c r="N76" s="9">
        <v>25</v>
      </c>
      <c r="O76" s="9">
        <f>VLOOKUP($D76,'TK002'!$A:$E,2,0)</f>
        <v>35</v>
      </c>
      <c r="P76" s="9">
        <f>VLOOKUP($D76,'TK002'!$A:$E,4,0)</f>
        <v>1.87</v>
      </c>
      <c r="Q76" s="9">
        <f t="shared" si="87"/>
        <v>18.720000000000002</v>
      </c>
      <c r="R76" s="9">
        <f t="shared" si="88"/>
        <v>43.72</v>
      </c>
      <c r="S76" s="10">
        <v>0</v>
      </c>
      <c r="T76" s="9">
        <v>0</v>
      </c>
      <c r="U76" s="9">
        <f t="shared" si="89"/>
        <v>0</v>
      </c>
      <c r="V76" s="11">
        <f t="shared" si="90"/>
        <v>43.72</v>
      </c>
      <c r="W76" s="10">
        <v>1.4999999999999999E-2</v>
      </c>
      <c r="X76" s="9">
        <v>6.2</v>
      </c>
      <c r="Y76" s="9">
        <f t="shared" si="91"/>
        <v>50.58</v>
      </c>
      <c r="Z76" s="10">
        <v>0.01</v>
      </c>
      <c r="AA76" s="9">
        <v>7</v>
      </c>
      <c r="AB76" s="11">
        <f t="shared" si="92"/>
        <v>58.089999999999996</v>
      </c>
      <c r="AC76" s="10">
        <v>0.01</v>
      </c>
      <c r="AD76" s="9">
        <f t="shared" si="93"/>
        <v>3.48</v>
      </c>
      <c r="AE76" s="9">
        <f t="shared" si="94"/>
        <v>62.16</v>
      </c>
      <c r="AF76" s="9" t="s">
        <v>61</v>
      </c>
      <c r="AG76" s="9">
        <v>1.4</v>
      </c>
      <c r="AH76" s="9">
        <f t="shared" si="95"/>
        <v>65.06</v>
      </c>
      <c r="AI76" s="10">
        <v>0</v>
      </c>
      <c r="AJ76" s="9">
        <v>0</v>
      </c>
      <c r="AK76" s="9">
        <f t="shared" si="96"/>
        <v>65.06</v>
      </c>
      <c r="AL76" s="9">
        <f t="shared" si="97"/>
        <v>121.67</v>
      </c>
      <c r="AM76" s="10">
        <v>0</v>
      </c>
      <c r="AN76" s="9">
        <v>0</v>
      </c>
      <c r="AO76" s="9">
        <f t="shared" si="98"/>
        <v>121.67</v>
      </c>
      <c r="AP76" s="12">
        <v>0.01</v>
      </c>
      <c r="AQ76" s="9">
        <f t="shared" si="99"/>
        <v>122.89</v>
      </c>
      <c r="AR76" s="13">
        <v>7.0000000000000007E-2</v>
      </c>
      <c r="AS76" s="9">
        <f t="shared" si="100"/>
        <v>131.5</v>
      </c>
      <c r="AT76" s="14">
        <v>0</v>
      </c>
      <c r="AU76" s="9">
        <v>0</v>
      </c>
      <c r="AV76" s="14">
        <f t="shared" si="101"/>
        <v>131.5</v>
      </c>
      <c r="AW76" s="9">
        <v>33</v>
      </c>
      <c r="AX76" s="14">
        <f t="shared" si="102"/>
        <v>3.9899999999999998</v>
      </c>
      <c r="AY76" s="10">
        <v>2.5999999999999999E-2</v>
      </c>
      <c r="AZ76" s="15">
        <f t="shared" si="103"/>
        <v>4.0999999999999996</v>
      </c>
    </row>
    <row r="77" spans="1:52" s="6" customFormat="1" ht="53.45" customHeight="1" x14ac:dyDescent="0.25">
      <c r="A77" s="7">
        <v>47</v>
      </c>
      <c r="B77" s="8" t="str">
        <f>VLOOKUP('成本表 '!A77,RFQ!A:G,2,0)</f>
        <v>007504.00107.0048.045</v>
      </c>
      <c r="C77" s="9" t="s">
        <v>153</v>
      </c>
      <c r="D77" s="9" t="s">
        <v>156</v>
      </c>
      <c r="E77" s="48" t="s">
        <v>65</v>
      </c>
      <c r="F77" s="28" t="str">
        <f t="shared" si="84"/>
        <v>-</v>
      </c>
      <c r="G77" s="18">
        <f>VLOOKUP('成本表 '!$A77,RFQ!$A:$G,5,0)/1000</f>
        <v>119</v>
      </c>
      <c r="H77" s="9">
        <f t="shared" si="85"/>
        <v>542.64</v>
      </c>
      <c r="I77" s="9">
        <v>0.5</v>
      </c>
      <c r="J77" s="9">
        <f t="shared" si="86"/>
        <v>2.2799999999999998</v>
      </c>
      <c r="K77" s="9" t="s">
        <v>94</v>
      </c>
      <c r="L77" s="9">
        <f>VLOOKUP(K77,包裝!A:E,4,0)</f>
        <v>7</v>
      </c>
      <c r="M77" s="9">
        <f>VLOOKUP($D77,'TK002'!$A:$E,3,0)</f>
        <v>3.85</v>
      </c>
      <c r="N77" s="9">
        <v>24.5</v>
      </c>
      <c r="O77" s="9">
        <f>VLOOKUP($D77,'TK002'!$A:$E,2,0)</f>
        <v>42</v>
      </c>
      <c r="P77" s="9">
        <f>VLOOKUP($D77,'TK002'!$A:$E,4,0)</f>
        <v>4.5599999999999996</v>
      </c>
      <c r="Q77" s="9">
        <f t="shared" si="87"/>
        <v>9.2200000000000006</v>
      </c>
      <c r="R77" s="9">
        <f t="shared" si="88"/>
        <v>33.72</v>
      </c>
      <c r="S77" s="10">
        <v>0</v>
      </c>
      <c r="T77" s="9">
        <v>0</v>
      </c>
      <c r="U77" s="9">
        <f t="shared" si="89"/>
        <v>0</v>
      </c>
      <c r="V77" s="11">
        <f t="shared" si="90"/>
        <v>33.72</v>
      </c>
      <c r="W77" s="10">
        <v>1.4999999999999999E-2</v>
      </c>
      <c r="X77" s="9">
        <v>6.2</v>
      </c>
      <c r="Y77" s="9">
        <f t="shared" si="91"/>
        <v>40.43</v>
      </c>
      <c r="Z77" s="10">
        <v>0.01</v>
      </c>
      <c r="AA77" s="9">
        <v>7</v>
      </c>
      <c r="AB77" s="11">
        <f t="shared" si="92"/>
        <v>47.839999999999996</v>
      </c>
      <c r="AC77" s="10">
        <v>0.01</v>
      </c>
      <c r="AD77" s="9">
        <f t="shared" si="93"/>
        <v>3.0799999999999996</v>
      </c>
      <c r="AE77" s="9">
        <f t="shared" si="94"/>
        <v>51.4</v>
      </c>
      <c r="AF77" s="9" t="s">
        <v>61</v>
      </c>
      <c r="AG77" s="9">
        <v>1.4</v>
      </c>
      <c r="AH77" s="9">
        <f t="shared" si="95"/>
        <v>54.3</v>
      </c>
      <c r="AI77" s="10">
        <v>0</v>
      </c>
      <c r="AJ77" s="9">
        <v>0</v>
      </c>
      <c r="AK77" s="9">
        <f t="shared" si="96"/>
        <v>54.3</v>
      </c>
      <c r="AL77" s="9">
        <f t="shared" si="97"/>
        <v>247.60999999999999</v>
      </c>
      <c r="AM77" s="10">
        <v>0</v>
      </c>
      <c r="AN77" s="9">
        <v>0</v>
      </c>
      <c r="AO77" s="9">
        <f t="shared" si="98"/>
        <v>247.61</v>
      </c>
      <c r="AP77" s="12">
        <v>0.01</v>
      </c>
      <c r="AQ77" s="9">
        <f t="shared" si="99"/>
        <v>250.09</v>
      </c>
      <c r="AR77" s="13">
        <v>0.03</v>
      </c>
      <c r="AS77" s="9">
        <f t="shared" si="100"/>
        <v>257.59999999999997</v>
      </c>
      <c r="AT77" s="14">
        <v>0</v>
      </c>
      <c r="AU77" s="9">
        <v>0</v>
      </c>
      <c r="AV77" s="14">
        <f t="shared" si="101"/>
        <v>257.60000000000002</v>
      </c>
      <c r="AW77" s="9">
        <v>34.75</v>
      </c>
      <c r="AX77" s="14">
        <f t="shared" si="102"/>
        <v>7.42</v>
      </c>
      <c r="AY77" s="10">
        <v>2.5999999999999999E-2</v>
      </c>
      <c r="AZ77" s="15">
        <f t="shared" si="103"/>
        <v>7.62</v>
      </c>
    </row>
    <row r="78" spans="1:52" s="6" customFormat="1" ht="53.45" customHeight="1" x14ac:dyDescent="0.25">
      <c r="A78" s="7">
        <v>48</v>
      </c>
      <c r="B78" s="8" t="str">
        <f>VLOOKUP('成本表 '!A78,RFQ!A:G,2,0)</f>
        <v>007504.00107.0055.045</v>
      </c>
      <c r="C78" s="9" t="s">
        <v>153</v>
      </c>
      <c r="D78" s="9" t="s">
        <v>168</v>
      </c>
      <c r="E78" s="48" t="s">
        <v>65</v>
      </c>
      <c r="F78" s="28" t="str">
        <f t="shared" si="84"/>
        <v>-</v>
      </c>
      <c r="G78" s="18">
        <f>VLOOKUP('成本表 '!$A78,RFQ!$A:$G,5,0)/1000</f>
        <v>50</v>
      </c>
      <c r="H78" s="9">
        <f t="shared" si="85"/>
        <v>300</v>
      </c>
      <c r="I78" s="9">
        <v>0.25</v>
      </c>
      <c r="J78" s="9">
        <f t="shared" si="86"/>
        <v>1.5</v>
      </c>
      <c r="K78" s="9" t="s">
        <v>70</v>
      </c>
      <c r="L78" s="9">
        <f>VLOOKUP(K78,包裝!A:E,4,0)</f>
        <v>6.5</v>
      </c>
      <c r="M78" s="9">
        <f>VLOOKUP($D78,'TK002'!$A:$E,3,0)</f>
        <v>4.45</v>
      </c>
      <c r="N78" s="9">
        <v>23.5</v>
      </c>
      <c r="O78" s="9">
        <f>VLOOKUP($D78,'TK002'!$A:$E,2,0)</f>
        <v>44</v>
      </c>
      <c r="P78" s="9">
        <f>VLOOKUP($D78,'TK002'!$A:$E,4,0)</f>
        <v>6</v>
      </c>
      <c r="Q78" s="9">
        <f t="shared" si="87"/>
        <v>7.34</v>
      </c>
      <c r="R78" s="9">
        <f t="shared" si="88"/>
        <v>30.84</v>
      </c>
      <c r="S78" s="10">
        <v>0</v>
      </c>
      <c r="T78" s="9">
        <v>0</v>
      </c>
      <c r="U78" s="9">
        <f t="shared" si="89"/>
        <v>0</v>
      </c>
      <c r="V78" s="11">
        <f t="shared" si="90"/>
        <v>30.84</v>
      </c>
      <c r="W78" s="10">
        <v>1.4999999999999999E-2</v>
      </c>
      <c r="X78" s="9">
        <v>6.2</v>
      </c>
      <c r="Y78" s="9">
        <f t="shared" si="91"/>
        <v>37.51</v>
      </c>
      <c r="Z78" s="10">
        <v>0.01</v>
      </c>
      <c r="AA78" s="9">
        <v>7</v>
      </c>
      <c r="AB78" s="11">
        <f t="shared" si="92"/>
        <v>44.89</v>
      </c>
      <c r="AC78" s="10">
        <v>0.01</v>
      </c>
      <c r="AD78" s="9">
        <f t="shared" si="93"/>
        <v>4.34</v>
      </c>
      <c r="AE78" s="9">
        <f t="shared" si="94"/>
        <v>49.68</v>
      </c>
      <c r="AF78" s="9" t="s">
        <v>61</v>
      </c>
      <c r="AG78" s="9">
        <v>1.4</v>
      </c>
      <c r="AH78" s="9">
        <f t="shared" si="95"/>
        <v>52.58</v>
      </c>
      <c r="AI78" s="10">
        <v>0</v>
      </c>
      <c r="AJ78" s="9">
        <v>0</v>
      </c>
      <c r="AK78" s="9">
        <f t="shared" si="96"/>
        <v>52.58</v>
      </c>
      <c r="AL78" s="9">
        <f t="shared" si="97"/>
        <v>315.48</v>
      </c>
      <c r="AM78" s="10">
        <v>0</v>
      </c>
      <c r="AN78" s="9">
        <v>0</v>
      </c>
      <c r="AO78" s="9">
        <f t="shared" si="98"/>
        <v>315.48</v>
      </c>
      <c r="AP78" s="12">
        <v>0.01</v>
      </c>
      <c r="AQ78" s="9">
        <f t="shared" si="99"/>
        <v>318.64</v>
      </c>
      <c r="AR78" s="13">
        <v>0.04</v>
      </c>
      <c r="AS78" s="9">
        <f t="shared" si="100"/>
        <v>331.39</v>
      </c>
      <c r="AT78" s="14">
        <v>0</v>
      </c>
      <c r="AU78" s="9">
        <v>0</v>
      </c>
      <c r="AV78" s="14">
        <f t="shared" si="101"/>
        <v>331.39</v>
      </c>
      <c r="AW78" s="9">
        <v>33.5</v>
      </c>
      <c r="AX78" s="14">
        <f t="shared" si="102"/>
        <v>9.9</v>
      </c>
      <c r="AY78" s="10">
        <v>2.5999999999999999E-2</v>
      </c>
      <c r="AZ78" s="15">
        <f t="shared" si="103"/>
        <v>10.16</v>
      </c>
    </row>
    <row r="79" spans="1:52" s="6" customFormat="1" ht="53.45" customHeight="1" x14ac:dyDescent="0.25">
      <c r="A79" s="7">
        <v>49</v>
      </c>
      <c r="B79" s="8" t="str">
        <f>VLOOKUP('成本表 '!A79,RFQ!A:G,2,0)</f>
        <v>007504.00107.0063.050</v>
      </c>
      <c r="C79" s="9" t="s">
        <v>153</v>
      </c>
      <c r="D79" s="9" t="s">
        <v>158</v>
      </c>
      <c r="E79" s="48" t="s">
        <v>65</v>
      </c>
      <c r="F79" s="28" t="str">
        <f t="shared" si="84"/>
        <v>-</v>
      </c>
      <c r="G79" s="18">
        <f>VLOOKUP('成本表 '!$A79,RFQ!$A:$G,5,0)/1000</f>
        <v>65.5</v>
      </c>
      <c r="H79" s="9">
        <f t="shared" si="85"/>
        <v>589.5</v>
      </c>
      <c r="I79" s="9">
        <v>0.25</v>
      </c>
      <c r="J79" s="9">
        <f t="shared" si="86"/>
        <v>2.25</v>
      </c>
      <c r="K79" s="9" t="s">
        <v>94</v>
      </c>
      <c r="L79" s="9">
        <f>VLOOKUP(K79,包裝!A:E,4,0)</f>
        <v>7</v>
      </c>
      <c r="M79" s="9">
        <f>VLOOKUP($D79,'TK002'!$A:$E,3,0)</f>
        <v>5.15</v>
      </c>
      <c r="N79" s="9">
        <v>25</v>
      </c>
      <c r="O79" s="9">
        <f>VLOOKUP($D79,'TK002'!$A:$E,2,0)</f>
        <v>62</v>
      </c>
      <c r="P79" s="9">
        <f>VLOOKUP($D79,'TK002'!$A:$E,4,0)</f>
        <v>9</v>
      </c>
      <c r="Q79" s="9">
        <f t="shared" si="87"/>
        <v>6.89</v>
      </c>
      <c r="R79" s="9">
        <f t="shared" si="88"/>
        <v>31.89</v>
      </c>
      <c r="S79" s="10">
        <v>0</v>
      </c>
      <c r="T79" s="9">
        <v>0</v>
      </c>
      <c r="U79" s="9">
        <f t="shared" si="89"/>
        <v>0</v>
      </c>
      <c r="V79" s="11">
        <f t="shared" si="90"/>
        <v>31.89</v>
      </c>
      <c r="W79" s="10">
        <v>1.4999999999999999E-2</v>
      </c>
      <c r="X79" s="9">
        <v>6.2</v>
      </c>
      <c r="Y79" s="9">
        <f t="shared" si="91"/>
        <v>38.57</v>
      </c>
      <c r="Z79" s="10">
        <v>0.01</v>
      </c>
      <c r="AA79" s="9">
        <v>7</v>
      </c>
      <c r="AB79" s="11">
        <f t="shared" si="92"/>
        <v>45.96</v>
      </c>
      <c r="AC79" s="10">
        <v>0.01</v>
      </c>
      <c r="AD79" s="9">
        <f t="shared" si="93"/>
        <v>3.1199999999999997</v>
      </c>
      <c r="AE79" s="9">
        <f t="shared" si="94"/>
        <v>49.54</v>
      </c>
      <c r="AF79" s="9" t="s">
        <v>61</v>
      </c>
      <c r="AG79" s="9">
        <v>1.4</v>
      </c>
      <c r="AH79" s="9">
        <f t="shared" si="95"/>
        <v>52.44</v>
      </c>
      <c r="AI79" s="10">
        <v>0</v>
      </c>
      <c r="AJ79" s="9">
        <v>0</v>
      </c>
      <c r="AK79" s="9">
        <f t="shared" si="96"/>
        <v>52.44</v>
      </c>
      <c r="AL79" s="9">
        <f t="shared" si="97"/>
        <v>471.96</v>
      </c>
      <c r="AM79" s="10">
        <v>0</v>
      </c>
      <c r="AN79" s="9">
        <v>0</v>
      </c>
      <c r="AO79" s="9">
        <f t="shared" si="98"/>
        <v>471.96</v>
      </c>
      <c r="AP79" s="12">
        <v>0.01</v>
      </c>
      <c r="AQ79" s="9">
        <f t="shared" si="99"/>
        <v>476.68</v>
      </c>
      <c r="AR79" s="13">
        <v>0.05</v>
      </c>
      <c r="AS79" s="9">
        <f t="shared" si="100"/>
        <v>500.52</v>
      </c>
      <c r="AT79" s="14">
        <v>0</v>
      </c>
      <c r="AU79" s="9">
        <v>0</v>
      </c>
      <c r="AV79" s="14">
        <f t="shared" si="101"/>
        <v>500.52</v>
      </c>
      <c r="AW79" s="9">
        <v>34.5</v>
      </c>
      <c r="AX79" s="14">
        <f t="shared" si="102"/>
        <v>14.51</v>
      </c>
      <c r="AY79" s="10">
        <v>2.5999999999999999E-2</v>
      </c>
      <c r="AZ79" s="15">
        <f t="shared" si="103"/>
        <v>14.89</v>
      </c>
    </row>
    <row r="80" spans="1:52" s="6" customFormat="1" ht="53.45" customHeight="1" x14ac:dyDescent="0.25">
      <c r="A80" s="7">
        <v>50</v>
      </c>
      <c r="B80" s="8" t="str">
        <f>VLOOKUP('成本表 '!A80,RFQ!A:G,2,0)</f>
        <v>007504.00107.0063.060</v>
      </c>
      <c r="C80" s="9" t="s">
        <v>153</v>
      </c>
      <c r="D80" s="9" t="s">
        <v>160</v>
      </c>
      <c r="E80" s="48" t="s">
        <v>65</v>
      </c>
      <c r="F80" s="28" t="str">
        <f t="shared" si="84"/>
        <v>-</v>
      </c>
      <c r="G80" s="18">
        <f>VLOOKUP('成本表 '!$A80,RFQ!$A:$G,5,0)/1000</f>
        <v>72</v>
      </c>
      <c r="H80" s="9">
        <f t="shared" si="85"/>
        <v>763.92</v>
      </c>
      <c r="I80" s="9">
        <v>0.25</v>
      </c>
      <c r="J80" s="9">
        <f t="shared" si="86"/>
        <v>2.6524999999999999</v>
      </c>
      <c r="K80" s="9" t="s">
        <v>94</v>
      </c>
      <c r="L80" s="9">
        <f>VLOOKUP(K80,包裝!A:E,4,0)</f>
        <v>7</v>
      </c>
      <c r="M80" s="9">
        <f>VLOOKUP($D80,'TK002'!$A:$E,3,0)</f>
        <v>5.15</v>
      </c>
      <c r="N80" s="9">
        <v>24.5</v>
      </c>
      <c r="O80" s="9">
        <f>VLOOKUP($D80,'TK002'!$A:$E,2,0)</f>
        <v>70</v>
      </c>
      <c r="P80" s="9">
        <f>VLOOKUP($D80,'TK002'!$A:$E,4,0)</f>
        <v>10.61</v>
      </c>
      <c r="Q80" s="9">
        <f t="shared" si="87"/>
        <v>6.6</v>
      </c>
      <c r="R80" s="9">
        <f t="shared" si="88"/>
        <v>31.1</v>
      </c>
      <c r="S80" s="10">
        <v>0</v>
      </c>
      <c r="T80" s="9">
        <v>0</v>
      </c>
      <c r="U80" s="9">
        <f t="shared" si="89"/>
        <v>0</v>
      </c>
      <c r="V80" s="11">
        <f t="shared" si="90"/>
        <v>31.1</v>
      </c>
      <c r="W80" s="10">
        <v>1.4999999999999999E-2</v>
      </c>
      <c r="X80" s="9">
        <v>6.2</v>
      </c>
      <c r="Y80" s="9">
        <f t="shared" si="91"/>
        <v>37.769999999999996</v>
      </c>
      <c r="Z80" s="10">
        <v>0.01</v>
      </c>
      <c r="AA80" s="9">
        <v>7</v>
      </c>
      <c r="AB80" s="11">
        <f t="shared" si="92"/>
        <v>45.15</v>
      </c>
      <c r="AC80" s="10">
        <v>0.01</v>
      </c>
      <c r="AD80" s="9">
        <f t="shared" si="93"/>
        <v>2.6399999999999997</v>
      </c>
      <c r="AE80" s="9">
        <f t="shared" si="94"/>
        <v>48.25</v>
      </c>
      <c r="AF80" s="9" t="s">
        <v>61</v>
      </c>
      <c r="AG80" s="9">
        <v>1.4</v>
      </c>
      <c r="AH80" s="9">
        <f t="shared" si="95"/>
        <v>51.15</v>
      </c>
      <c r="AI80" s="10">
        <v>0</v>
      </c>
      <c r="AJ80" s="9">
        <v>0</v>
      </c>
      <c r="AK80" s="9">
        <f t="shared" si="96"/>
        <v>51.15</v>
      </c>
      <c r="AL80" s="9">
        <f t="shared" si="97"/>
        <v>542.71</v>
      </c>
      <c r="AM80" s="10">
        <v>0</v>
      </c>
      <c r="AN80" s="9">
        <v>0</v>
      </c>
      <c r="AO80" s="9">
        <f t="shared" si="98"/>
        <v>542.71</v>
      </c>
      <c r="AP80" s="12">
        <v>0.01</v>
      </c>
      <c r="AQ80" s="9">
        <f t="shared" si="99"/>
        <v>548.14</v>
      </c>
      <c r="AR80" s="13">
        <v>0.04</v>
      </c>
      <c r="AS80" s="9">
        <f t="shared" si="100"/>
        <v>570.06999999999994</v>
      </c>
      <c r="AT80" s="14">
        <v>0</v>
      </c>
      <c r="AU80" s="9">
        <v>0</v>
      </c>
      <c r="AV80" s="14">
        <f t="shared" si="101"/>
        <v>570.07000000000005</v>
      </c>
      <c r="AW80" s="9">
        <v>33</v>
      </c>
      <c r="AX80" s="14">
        <f t="shared" si="102"/>
        <v>17.28</v>
      </c>
      <c r="AY80" s="10">
        <v>2.5999999999999999E-2</v>
      </c>
      <c r="AZ80" s="15">
        <f t="shared" si="103"/>
        <v>17.73</v>
      </c>
    </row>
    <row r="81" spans="1:52" s="6" customFormat="1" ht="53.45" customHeight="1" x14ac:dyDescent="0.25">
      <c r="A81" s="7">
        <v>51</v>
      </c>
      <c r="B81" s="8" t="str">
        <f>VLOOKUP('成本表 '!A81,RFQ!A:G,2,0)</f>
        <v>007504.00107.0063.070</v>
      </c>
      <c r="C81" s="9" t="s">
        <v>153</v>
      </c>
      <c r="D81" s="9" t="s">
        <v>162</v>
      </c>
      <c r="E81" s="48" t="s">
        <v>65</v>
      </c>
      <c r="F81" s="28" t="str">
        <f t="shared" si="84"/>
        <v>-</v>
      </c>
      <c r="G81" s="18">
        <f>VLOOKUP('成本表 '!$A81,RFQ!$A:$G,5,0)/1000</f>
        <v>61.75</v>
      </c>
      <c r="H81" s="9">
        <f t="shared" si="85"/>
        <v>755.20249999999999</v>
      </c>
      <c r="I81" s="9">
        <v>0.25</v>
      </c>
      <c r="J81" s="9">
        <f t="shared" si="86"/>
        <v>3.0575000000000001</v>
      </c>
      <c r="K81" s="9" t="s">
        <v>89</v>
      </c>
      <c r="L81" s="9">
        <f>VLOOKUP(K81,包裝!A:E,4,0)</f>
        <v>11</v>
      </c>
      <c r="M81" s="9">
        <f>VLOOKUP($D81,'TK002'!$A:$E,3,0)</f>
        <v>5.15</v>
      </c>
      <c r="N81" s="9">
        <v>24.5</v>
      </c>
      <c r="O81" s="9">
        <f>VLOOKUP($D81,'TK002'!$A:$E,2,0)</f>
        <v>75</v>
      </c>
      <c r="P81" s="9">
        <f>VLOOKUP($D81,'TK002'!$A:$E,4,0)</f>
        <v>12.23</v>
      </c>
      <c r="Q81" s="9">
        <f t="shared" si="87"/>
        <v>6.14</v>
      </c>
      <c r="R81" s="9">
        <f t="shared" si="88"/>
        <v>30.64</v>
      </c>
      <c r="S81" s="10">
        <v>0</v>
      </c>
      <c r="T81" s="9">
        <v>0</v>
      </c>
      <c r="U81" s="9">
        <f t="shared" si="89"/>
        <v>0</v>
      </c>
      <c r="V81" s="11">
        <f t="shared" si="90"/>
        <v>30.64</v>
      </c>
      <c r="W81" s="10">
        <v>1.4999999999999999E-2</v>
      </c>
      <c r="X81" s="9">
        <v>6.2</v>
      </c>
      <c r="Y81" s="9">
        <f t="shared" si="91"/>
        <v>37.299999999999997</v>
      </c>
      <c r="Z81" s="10">
        <v>0.01</v>
      </c>
      <c r="AA81" s="9">
        <v>7</v>
      </c>
      <c r="AB81" s="11">
        <f t="shared" si="92"/>
        <v>44.68</v>
      </c>
      <c r="AC81" s="10">
        <v>0.01</v>
      </c>
      <c r="AD81" s="9">
        <f t="shared" si="93"/>
        <v>3.5999999999999996</v>
      </c>
      <c r="AE81" s="9">
        <f t="shared" si="94"/>
        <v>48.73</v>
      </c>
      <c r="AF81" s="9" t="s">
        <v>61</v>
      </c>
      <c r="AG81" s="9">
        <v>1.4</v>
      </c>
      <c r="AH81" s="9">
        <f t="shared" si="95"/>
        <v>51.63</v>
      </c>
      <c r="AI81" s="10">
        <v>0</v>
      </c>
      <c r="AJ81" s="9">
        <v>0</v>
      </c>
      <c r="AK81" s="9">
        <f t="shared" si="96"/>
        <v>51.63</v>
      </c>
      <c r="AL81" s="9">
        <f t="shared" si="97"/>
        <v>631.43999999999994</v>
      </c>
      <c r="AM81" s="10">
        <v>0</v>
      </c>
      <c r="AN81" s="9">
        <v>0</v>
      </c>
      <c r="AO81" s="9">
        <f t="shared" si="98"/>
        <v>631.44000000000005</v>
      </c>
      <c r="AP81" s="12">
        <v>0.01</v>
      </c>
      <c r="AQ81" s="9">
        <f t="shared" si="99"/>
        <v>637.76</v>
      </c>
      <c r="AR81" s="13">
        <v>0.04</v>
      </c>
      <c r="AS81" s="9">
        <f t="shared" si="100"/>
        <v>663.28</v>
      </c>
      <c r="AT81" s="14">
        <v>0</v>
      </c>
      <c r="AU81" s="9">
        <v>0</v>
      </c>
      <c r="AV81" s="14">
        <f t="shared" si="101"/>
        <v>663.28</v>
      </c>
      <c r="AW81" s="9">
        <v>33</v>
      </c>
      <c r="AX81" s="14">
        <f t="shared" si="102"/>
        <v>20.100000000000001</v>
      </c>
      <c r="AY81" s="10">
        <v>2.5999999999999999E-2</v>
      </c>
      <c r="AZ81" s="15">
        <f t="shared" si="103"/>
        <v>20.630000000000003</v>
      </c>
    </row>
    <row r="82" spans="1:52" ht="53.45" customHeight="1" x14ac:dyDescent="0.25"/>
    <row r="83" spans="1:52" s="3" customFormat="1" ht="62.45" customHeight="1" x14ac:dyDescent="0.45">
      <c r="A83" s="3" t="s">
        <v>0</v>
      </c>
      <c r="B83" s="3" t="s">
        <v>172</v>
      </c>
      <c r="E83" s="44"/>
    </row>
    <row r="84" spans="1:52" s="4" customFormat="1" ht="63.75" customHeight="1" x14ac:dyDescent="0.25">
      <c r="A84" s="5" t="s">
        <v>0</v>
      </c>
      <c r="B84" s="4" t="s">
        <v>6</v>
      </c>
      <c r="C84" s="4" t="s">
        <v>7</v>
      </c>
      <c r="D84" s="4" t="s">
        <v>8</v>
      </c>
      <c r="E84" s="45" t="s">
        <v>9</v>
      </c>
      <c r="F84" s="4" t="s">
        <v>10</v>
      </c>
      <c r="G84" s="4" t="s">
        <v>11</v>
      </c>
      <c r="H84" s="4" t="s">
        <v>12</v>
      </c>
      <c r="I84" s="4" t="s">
        <v>13</v>
      </c>
      <c r="J84" s="4" t="s">
        <v>14</v>
      </c>
      <c r="K84" s="4" t="s">
        <v>15</v>
      </c>
      <c r="L84" s="4" t="s">
        <v>16</v>
      </c>
      <c r="M84" s="4" t="s">
        <v>17</v>
      </c>
      <c r="N84" s="4" t="s">
        <v>18</v>
      </c>
      <c r="O84" s="4" t="s">
        <v>19</v>
      </c>
      <c r="P84" s="4" t="s">
        <v>20</v>
      </c>
      <c r="Q84" s="4" t="s">
        <v>21</v>
      </c>
      <c r="R84" s="4" t="s">
        <v>22</v>
      </c>
      <c r="S84" s="4" t="s">
        <v>23</v>
      </c>
      <c r="T84" s="4" t="s">
        <v>24</v>
      </c>
      <c r="U84" s="4" t="s">
        <v>25</v>
      </c>
      <c r="V84" s="4" t="s">
        <v>26</v>
      </c>
      <c r="W84" s="4" t="s">
        <v>27</v>
      </c>
      <c r="X84" s="4" t="s">
        <v>28</v>
      </c>
      <c r="Y84" s="4" t="s">
        <v>29</v>
      </c>
      <c r="Z84" s="4" t="s">
        <v>30</v>
      </c>
      <c r="AA84" s="4" t="s">
        <v>31</v>
      </c>
      <c r="AB84" s="4" t="s">
        <v>32</v>
      </c>
      <c r="AC84" s="4" t="s">
        <v>33</v>
      </c>
      <c r="AD84" s="4" t="s">
        <v>34</v>
      </c>
      <c r="AE84" s="4" t="s">
        <v>35</v>
      </c>
      <c r="AF84" s="4" t="s">
        <v>36</v>
      </c>
      <c r="AG84" s="4" t="s">
        <v>37</v>
      </c>
      <c r="AH84" s="4" t="s">
        <v>38</v>
      </c>
      <c r="AI84" s="4" t="s">
        <v>39</v>
      </c>
      <c r="AJ84" s="4" t="s">
        <v>40</v>
      </c>
      <c r="AK84" s="4" t="s">
        <v>41</v>
      </c>
      <c r="AL84" s="4" t="s">
        <v>42</v>
      </c>
      <c r="AM84" s="4" t="s">
        <v>43</v>
      </c>
      <c r="AN84" s="4" t="s">
        <v>44</v>
      </c>
      <c r="AO84" s="4" t="s">
        <v>45</v>
      </c>
      <c r="AP84" s="4" t="s">
        <v>46</v>
      </c>
      <c r="AQ84" s="4" t="s">
        <v>47</v>
      </c>
      <c r="AR84" s="4" t="s">
        <v>48</v>
      </c>
      <c r="AS84" s="4" t="s">
        <v>49</v>
      </c>
      <c r="AT84" s="4" t="s">
        <v>50</v>
      </c>
      <c r="AU84" s="4" t="s">
        <v>51</v>
      </c>
      <c r="AV84" s="4" t="s">
        <v>52</v>
      </c>
      <c r="AW84" s="4" t="s">
        <v>53</v>
      </c>
      <c r="AX84" s="4" t="s">
        <v>54</v>
      </c>
      <c r="AY84" s="4" t="s">
        <v>55</v>
      </c>
      <c r="AZ84" s="4" t="s">
        <v>56</v>
      </c>
    </row>
    <row r="85" spans="1:52" s="6" customFormat="1" ht="53.45" customHeight="1" x14ac:dyDescent="0.25">
      <c r="A85" s="7">
        <v>52</v>
      </c>
      <c r="B85" s="8" t="str">
        <f>VLOOKUP('成本表 '!A85,RFQ!A:G,2,0)</f>
        <v>007504.00108.0035.025</v>
      </c>
      <c r="C85" s="9" t="s">
        <v>170</v>
      </c>
      <c r="D85" s="9" t="s">
        <v>69</v>
      </c>
      <c r="E85" s="48" t="s">
        <v>171</v>
      </c>
      <c r="F85" s="28">
        <f t="shared" ref="F85:F91" si="104">IF(300/P85&gt;G85, 300/P85, "-")</f>
        <v>184.04907975460125</v>
      </c>
      <c r="G85" s="18">
        <f>VLOOKUP('成本表 '!$A85,RFQ!$A:$G,5,0)/1000</f>
        <v>85</v>
      </c>
      <c r="H85" s="9">
        <f t="shared" ref="H85:H91" si="105">G85*P85</f>
        <v>138.54999999999998</v>
      </c>
      <c r="I85" s="9">
        <v>1</v>
      </c>
      <c r="J85" s="9">
        <f t="shared" ref="J85:J91" si="106">P85*I85</f>
        <v>1.63</v>
      </c>
      <c r="K85" s="9" t="s">
        <v>94</v>
      </c>
      <c r="L85" s="9">
        <f>VLOOKUP(K85,包裝!A:E,4,0)</f>
        <v>7</v>
      </c>
      <c r="M85" s="9">
        <f>VLOOKUP($D85,'TK001'!$A:$E,2,0)</f>
        <v>2.85</v>
      </c>
      <c r="N85" s="9">
        <v>25</v>
      </c>
      <c r="O85" s="9">
        <f>VLOOKUP($D85,'TK001'!$A:$E,3,0)</f>
        <v>27</v>
      </c>
      <c r="P85" s="9">
        <f>VLOOKUP($D85,'TK001'!$A:$E,4,0)</f>
        <v>1.63</v>
      </c>
      <c r="Q85" s="9">
        <f t="shared" ref="Q85:Q91" si="107">ROUNDUP(O85/P85, 2)</f>
        <v>16.57</v>
      </c>
      <c r="R85" s="9">
        <f t="shared" ref="R85:R91" si="108">ROUNDUP((Q85 + N85), 2)</f>
        <v>41.57</v>
      </c>
      <c r="S85" s="10">
        <v>0</v>
      </c>
      <c r="T85" s="9">
        <v>0</v>
      </c>
      <c r="U85" s="9">
        <f t="shared" ref="U85:U91" si="109">ROUNDUP(T85/P85, 2)</f>
        <v>0</v>
      </c>
      <c r="V85" s="11">
        <f t="shared" ref="V85:V91" si="110">ROUNDUP(R85*(1 + S85) + U85, 2)</f>
        <v>41.57</v>
      </c>
      <c r="W85" s="10">
        <v>1.4999999999999999E-2</v>
      </c>
      <c r="X85" s="9">
        <v>6.2</v>
      </c>
      <c r="Y85" s="9">
        <f t="shared" ref="Y85:Y91" si="111">ROUNDUP(V85*(1 + W85) + X85, 2)</f>
        <v>48.4</v>
      </c>
      <c r="Z85" s="10">
        <v>0.01</v>
      </c>
      <c r="AA85" s="9">
        <v>7</v>
      </c>
      <c r="AB85" s="11">
        <f t="shared" ref="AB85:AB91" si="112">ROUNDUP(Y85*(1 + Z85) + AA85, 2)</f>
        <v>55.89</v>
      </c>
      <c r="AC85" s="10">
        <v>0.01</v>
      </c>
      <c r="AD85" s="9">
        <f t="shared" ref="AD85:AD91" si="113">ROUNDUP(L85/J85, 2)</f>
        <v>4.3</v>
      </c>
      <c r="AE85" s="9">
        <f t="shared" ref="AE85:AE91" si="114">ROUNDUP(AB85*(1 + AC85) + AD85, 2)</f>
        <v>60.75</v>
      </c>
      <c r="AF85" s="9" t="s">
        <v>61</v>
      </c>
      <c r="AG85" s="9">
        <v>1.4</v>
      </c>
      <c r="AH85" s="9">
        <f t="shared" ref="AH85:AH91" si="115">ROUNDUP((AE85 + AF85 + AG85), 2)</f>
        <v>63.65</v>
      </c>
      <c r="AI85" s="10">
        <v>0</v>
      </c>
      <c r="AJ85" s="9">
        <v>0</v>
      </c>
      <c r="AK85" s="9">
        <f t="shared" ref="AK85:AK91" si="116">ROUNDUP(AH85*(1 + AI85) + AJ85, 2)</f>
        <v>63.65</v>
      </c>
      <c r="AL85" s="9">
        <f t="shared" ref="AL85:AL91" si="117">ROUNDUP(AK85*P85, 2)</f>
        <v>103.75</v>
      </c>
      <c r="AM85" s="10">
        <v>0</v>
      </c>
      <c r="AN85" s="9">
        <v>0</v>
      </c>
      <c r="AO85" s="9">
        <f t="shared" ref="AO85:AO91" si="118">ROUNDUP(AL85*(1 + AM85) + AN85, 2)</f>
        <v>103.75</v>
      </c>
      <c r="AP85" s="12">
        <v>0.01</v>
      </c>
      <c r="AQ85" s="9">
        <f t="shared" ref="AQ85:AQ91" si="119">ROUNDUP(AO85*(1 + AP85), 2)</f>
        <v>104.79</v>
      </c>
      <c r="AR85" s="13">
        <v>7.0000000000000007E-2</v>
      </c>
      <c r="AS85" s="9">
        <f t="shared" ref="AS85:AS91" si="120">ROUNDUP(AQ85*(1 + AR85), 2)</f>
        <v>112.13000000000001</v>
      </c>
      <c r="AT85" s="14">
        <v>0</v>
      </c>
      <c r="AU85" s="9">
        <v>0</v>
      </c>
      <c r="AV85" s="14">
        <f t="shared" ref="AV85:AV91" si="121">ROUNDUP(AS85*(1 + AT85) + AU85, 2)</f>
        <v>112.13</v>
      </c>
      <c r="AW85" s="9">
        <v>32.5</v>
      </c>
      <c r="AX85" s="14">
        <f t="shared" ref="AX85:AX91" si="122">ROUNDUP(AV85/AW85, 2)</f>
        <v>3.46</v>
      </c>
      <c r="AY85" s="10">
        <v>2.5999999999999999E-2</v>
      </c>
      <c r="AZ85" s="15">
        <f t="shared" ref="AZ85:AZ91" si="123">ROUNDUP(AX85*(1 + AY85), 2)</f>
        <v>3.55</v>
      </c>
    </row>
    <row r="86" spans="1:52" s="6" customFormat="1" ht="53.45" customHeight="1" x14ac:dyDescent="0.25">
      <c r="A86" s="7">
        <v>53</v>
      </c>
      <c r="B86" s="8" t="str">
        <f>VLOOKUP('成本表 '!A86,RFQ!A:G,2,0)</f>
        <v>007504.00108.0042.013</v>
      </c>
      <c r="C86" s="9" t="s">
        <v>170</v>
      </c>
      <c r="D86" s="9" t="s">
        <v>174</v>
      </c>
      <c r="E86" s="48" t="s">
        <v>65</v>
      </c>
      <c r="F86" s="28" t="str">
        <f t="shared" si="104"/>
        <v>-</v>
      </c>
      <c r="G86" s="18">
        <f>VLOOKUP('成本表 '!$A86,RFQ!$A:$G,5,0)/1000</f>
        <v>218</v>
      </c>
      <c r="H86" s="9">
        <f t="shared" si="105"/>
        <v>309.56</v>
      </c>
      <c r="I86" s="9">
        <v>1</v>
      </c>
      <c r="J86" s="9">
        <f t="shared" si="106"/>
        <v>1.42</v>
      </c>
      <c r="K86" s="9" t="s">
        <v>70</v>
      </c>
      <c r="L86" s="9">
        <f>VLOOKUP(K86,包裝!A:E,4,0)</f>
        <v>6.5</v>
      </c>
      <c r="M86" s="9">
        <f>VLOOKUP($D86,'TK001'!$A:$E,2,0)</f>
        <v>3.35</v>
      </c>
      <c r="N86" s="9">
        <v>24.5</v>
      </c>
      <c r="O86" s="9">
        <f>VLOOKUP($D86,'TK001'!$A:$E,3,0)</f>
        <v>28</v>
      </c>
      <c r="P86" s="9">
        <f>VLOOKUP($D86,'TK001'!$A:$E,4,0)</f>
        <v>1.42</v>
      </c>
      <c r="Q86" s="9">
        <f t="shared" si="107"/>
        <v>19.720000000000002</v>
      </c>
      <c r="R86" s="9">
        <f t="shared" si="108"/>
        <v>44.22</v>
      </c>
      <c r="S86" s="10">
        <v>0</v>
      </c>
      <c r="T86" s="9">
        <v>0</v>
      </c>
      <c r="U86" s="9">
        <f t="shared" si="109"/>
        <v>0</v>
      </c>
      <c r="V86" s="11">
        <f t="shared" si="110"/>
        <v>44.22</v>
      </c>
      <c r="W86" s="10">
        <v>1.4999999999999999E-2</v>
      </c>
      <c r="X86" s="9">
        <v>6.2</v>
      </c>
      <c r="Y86" s="9">
        <f t="shared" si="111"/>
        <v>51.089999999999996</v>
      </c>
      <c r="Z86" s="10">
        <v>0.01</v>
      </c>
      <c r="AA86" s="9">
        <v>7</v>
      </c>
      <c r="AB86" s="11">
        <f t="shared" si="112"/>
        <v>58.61</v>
      </c>
      <c r="AC86" s="10">
        <v>0.01</v>
      </c>
      <c r="AD86" s="9">
        <f t="shared" si="113"/>
        <v>4.58</v>
      </c>
      <c r="AE86" s="9">
        <f t="shared" si="114"/>
        <v>63.78</v>
      </c>
      <c r="AF86" s="9" t="s">
        <v>61</v>
      </c>
      <c r="AG86" s="9">
        <v>1.4</v>
      </c>
      <c r="AH86" s="9">
        <f t="shared" si="115"/>
        <v>66.680000000000007</v>
      </c>
      <c r="AI86" s="10">
        <v>0</v>
      </c>
      <c r="AJ86" s="9">
        <v>0</v>
      </c>
      <c r="AK86" s="9">
        <f t="shared" si="116"/>
        <v>66.680000000000007</v>
      </c>
      <c r="AL86" s="9">
        <f t="shared" si="117"/>
        <v>94.690000000000012</v>
      </c>
      <c r="AM86" s="10">
        <v>0</v>
      </c>
      <c r="AN86" s="9">
        <v>0</v>
      </c>
      <c r="AO86" s="9">
        <f t="shared" si="118"/>
        <v>94.69</v>
      </c>
      <c r="AP86" s="12">
        <v>0.01</v>
      </c>
      <c r="AQ86" s="9">
        <f t="shared" si="119"/>
        <v>95.64</v>
      </c>
      <c r="AR86" s="13">
        <v>0.03</v>
      </c>
      <c r="AS86" s="9">
        <f t="shared" si="120"/>
        <v>98.51</v>
      </c>
      <c r="AT86" s="14">
        <v>0</v>
      </c>
      <c r="AU86" s="9">
        <v>0</v>
      </c>
      <c r="AV86" s="14">
        <f t="shared" si="121"/>
        <v>98.51</v>
      </c>
      <c r="AW86" s="9">
        <v>34.75</v>
      </c>
      <c r="AX86" s="14">
        <f t="shared" si="122"/>
        <v>2.84</v>
      </c>
      <c r="AY86" s="10">
        <v>2.5999999999999999E-2</v>
      </c>
      <c r="AZ86" s="15">
        <f t="shared" si="123"/>
        <v>2.92</v>
      </c>
    </row>
    <row r="87" spans="1:52" s="6" customFormat="1" ht="53.45" customHeight="1" x14ac:dyDescent="0.25">
      <c r="A87" s="7">
        <v>54</v>
      </c>
      <c r="B87" s="8" t="str">
        <f>VLOOKUP('成本表 '!A87,RFQ!A:G,2,0)</f>
        <v>007504.00108.0048.019</v>
      </c>
      <c r="C87" s="9" t="s">
        <v>170</v>
      </c>
      <c r="D87" s="9" t="s">
        <v>82</v>
      </c>
      <c r="E87" s="48" t="s">
        <v>65</v>
      </c>
      <c r="F87" s="28" t="str">
        <f t="shared" si="104"/>
        <v>-</v>
      </c>
      <c r="G87" s="18">
        <f>VLOOKUP('成本表 '!$A87,RFQ!$A:$G,5,0)/1000</f>
        <v>272</v>
      </c>
      <c r="H87" s="9">
        <f t="shared" si="105"/>
        <v>769.76</v>
      </c>
      <c r="I87" s="9">
        <v>1</v>
      </c>
      <c r="J87" s="9">
        <f t="shared" si="106"/>
        <v>2.83</v>
      </c>
      <c r="K87" s="9" t="s">
        <v>94</v>
      </c>
      <c r="L87" s="9">
        <f>VLOOKUP(K87,包裝!A:E,4,0)</f>
        <v>7</v>
      </c>
      <c r="M87" s="9">
        <f>VLOOKUP($D87,'TK001'!$A:$E,2,0)</f>
        <v>3.85</v>
      </c>
      <c r="N87" s="9">
        <v>24.5</v>
      </c>
      <c r="O87" s="9">
        <f>VLOOKUP($D87,'TK001'!$A:$E,3,0)</f>
        <v>28</v>
      </c>
      <c r="P87" s="9">
        <f>VLOOKUP($D87,'TK001'!$A:$E,4,0)</f>
        <v>2.83</v>
      </c>
      <c r="Q87" s="9">
        <f t="shared" si="107"/>
        <v>9.9</v>
      </c>
      <c r="R87" s="9">
        <f t="shared" si="108"/>
        <v>34.4</v>
      </c>
      <c r="S87" s="10">
        <v>0</v>
      </c>
      <c r="T87" s="9">
        <v>0</v>
      </c>
      <c r="U87" s="9">
        <f t="shared" si="109"/>
        <v>0</v>
      </c>
      <c r="V87" s="11">
        <f t="shared" si="110"/>
        <v>34.4</v>
      </c>
      <c r="W87" s="10">
        <v>1.4999999999999999E-2</v>
      </c>
      <c r="X87" s="9">
        <v>6.2</v>
      </c>
      <c r="Y87" s="9">
        <f t="shared" si="111"/>
        <v>41.12</v>
      </c>
      <c r="Z87" s="10">
        <v>0.01</v>
      </c>
      <c r="AA87" s="9">
        <v>7</v>
      </c>
      <c r="AB87" s="11">
        <f t="shared" si="112"/>
        <v>48.54</v>
      </c>
      <c r="AC87" s="10">
        <v>0.01</v>
      </c>
      <c r="AD87" s="9">
        <f t="shared" si="113"/>
        <v>2.48</v>
      </c>
      <c r="AE87" s="9">
        <f t="shared" si="114"/>
        <v>51.51</v>
      </c>
      <c r="AF87" s="9" t="s">
        <v>61</v>
      </c>
      <c r="AG87" s="9">
        <v>1.4</v>
      </c>
      <c r="AH87" s="9">
        <f t="shared" si="115"/>
        <v>54.41</v>
      </c>
      <c r="AI87" s="10">
        <v>0</v>
      </c>
      <c r="AJ87" s="9">
        <v>0</v>
      </c>
      <c r="AK87" s="9">
        <f t="shared" si="116"/>
        <v>54.41</v>
      </c>
      <c r="AL87" s="9">
        <f t="shared" si="117"/>
        <v>153.98999999999998</v>
      </c>
      <c r="AM87" s="10">
        <v>0</v>
      </c>
      <c r="AN87" s="9">
        <v>0</v>
      </c>
      <c r="AO87" s="9">
        <f t="shared" si="118"/>
        <v>153.99</v>
      </c>
      <c r="AP87" s="12">
        <v>0.01</v>
      </c>
      <c r="AQ87" s="9">
        <f t="shared" si="119"/>
        <v>155.53</v>
      </c>
      <c r="AR87" s="13">
        <v>0.04</v>
      </c>
      <c r="AS87" s="9">
        <f t="shared" si="120"/>
        <v>161.76</v>
      </c>
      <c r="AT87" s="14">
        <v>0</v>
      </c>
      <c r="AU87" s="9">
        <v>0</v>
      </c>
      <c r="AV87" s="14">
        <f t="shared" si="121"/>
        <v>161.76</v>
      </c>
      <c r="AW87" s="9">
        <v>33</v>
      </c>
      <c r="AX87" s="14">
        <f t="shared" si="122"/>
        <v>4.91</v>
      </c>
      <c r="AY87" s="10">
        <v>2.5999999999999999E-2</v>
      </c>
      <c r="AZ87" s="15">
        <f t="shared" si="123"/>
        <v>5.04</v>
      </c>
    </row>
    <row r="88" spans="1:52" s="6" customFormat="1" ht="53.45" customHeight="1" x14ac:dyDescent="0.25">
      <c r="A88" s="7">
        <v>55</v>
      </c>
      <c r="B88" s="8" t="str">
        <f>VLOOKUP('成本表 '!A88,RFQ!A:G,2,0)</f>
        <v>007504.00108.0048.050</v>
      </c>
      <c r="C88" s="9" t="s">
        <v>170</v>
      </c>
      <c r="D88" s="9" t="s">
        <v>78</v>
      </c>
      <c r="E88" s="48" t="s">
        <v>65</v>
      </c>
      <c r="F88" s="28" t="str">
        <f t="shared" si="104"/>
        <v>-</v>
      </c>
      <c r="G88" s="18">
        <f>VLOOKUP('成本表 '!$A88,RFQ!$A:$G,5,0)/1000</f>
        <v>98.5</v>
      </c>
      <c r="H88" s="9">
        <f t="shared" si="105"/>
        <v>551.59999999999991</v>
      </c>
      <c r="I88" s="9">
        <v>0.5</v>
      </c>
      <c r="J88" s="9">
        <f t="shared" si="106"/>
        <v>2.8</v>
      </c>
      <c r="K88" s="9" t="s">
        <v>89</v>
      </c>
      <c r="L88" s="9">
        <f>VLOOKUP(K88,包裝!A:E,4,0)</f>
        <v>11</v>
      </c>
      <c r="M88" s="9">
        <f>VLOOKUP($D88,'TK001'!$A:$E,2,0)</f>
        <v>3.85</v>
      </c>
      <c r="N88" s="9">
        <v>24.5</v>
      </c>
      <c r="O88" s="9">
        <f>VLOOKUP($D88,'TK001'!$A:$E,3,0)</f>
        <v>34</v>
      </c>
      <c r="P88" s="9">
        <f>VLOOKUP($D88,'TK001'!$A:$E,4,0)</f>
        <v>5.6</v>
      </c>
      <c r="Q88" s="9">
        <f t="shared" si="107"/>
        <v>6.08</v>
      </c>
      <c r="R88" s="9">
        <f t="shared" si="108"/>
        <v>30.58</v>
      </c>
      <c r="S88" s="10">
        <v>0</v>
      </c>
      <c r="T88" s="9">
        <v>0</v>
      </c>
      <c r="U88" s="9">
        <f t="shared" si="109"/>
        <v>0</v>
      </c>
      <c r="V88" s="11">
        <f t="shared" si="110"/>
        <v>30.58</v>
      </c>
      <c r="W88" s="10">
        <v>1.4999999999999999E-2</v>
      </c>
      <c r="X88" s="9">
        <v>6.2</v>
      </c>
      <c r="Y88" s="9">
        <f t="shared" si="111"/>
        <v>37.239999999999995</v>
      </c>
      <c r="Z88" s="10">
        <v>0.01</v>
      </c>
      <c r="AA88" s="9">
        <v>7</v>
      </c>
      <c r="AB88" s="11">
        <f t="shared" si="112"/>
        <v>44.62</v>
      </c>
      <c r="AC88" s="10">
        <v>0.01</v>
      </c>
      <c r="AD88" s="9">
        <f t="shared" si="113"/>
        <v>3.9299999999999997</v>
      </c>
      <c r="AE88" s="9">
        <f t="shared" si="114"/>
        <v>49</v>
      </c>
      <c r="AF88" s="9" t="s">
        <v>61</v>
      </c>
      <c r="AG88" s="9">
        <v>1.4</v>
      </c>
      <c r="AH88" s="9">
        <f t="shared" si="115"/>
        <v>51.9</v>
      </c>
      <c r="AI88" s="10">
        <v>0</v>
      </c>
      <c r="AJ88" s="9">
        <v>0</v>
      </c>
      <c r="AK88" s="9">
        <f t="shared" si="116"/>
        <v>51.9</v>
      </c>
      <c r="AL88" s="9">
        <f t="shared" si="117"/>
        <v>290.64</v>
      </c>
      <c r="AM88" s="10">
        <v>0</v>
      </c>
      <c r="AN88" s="9">
        <v>0</v>
      </c>
      <c r="AO88" s="9">
        <f t="shared" si="118"/>
        <v>290.64</v>
      </c>
      <c r="AP88" s="12">
        <v>0.01</v>
      </c>
      <c r="AQ88" s="9">
        <f t="shared" si="119"/>
        <v>293.55</v>
      </c>
      <c r="AR88" s="13">
        <v>0.05</v>
      </c>
      <c r="AS88" s="9">
        <f t="shared" si="120"/>
        <v>308.23</v>
      </c>
      <c r="AT88" s="14">
        <v>0</v>
      </c>
      <c r="AU88" s="9">
        <v>0</v>
      </c>
      <c r="AV88" s="14">
        <f t="shared" si="121"/>
        <v>308.23</v>
      </c>
      <c r="AW88" s="9">
        <v>32.5</v>
      </c>
      <c r="AX88" s="14">
        <f t="shared" si="122"/>
        <v>9.49</v>
      </c>
      <c r="AY88" s="10">
        <v>2.5999999999999999E-2</v>
      </c>
      <c r="AZ88" s="15">
        <f t="shared" si="123"/>
        <v>9.74</v>
      </c>
    </row>
    <row r="89" spans="1:52" s="27" customFormat="1" ht="53.45" customHeight="1" x14ac:dyDescent="0.25">
      <c r="A89" s="19">
        <v>56</v>
      </c>
      <c r="B89" s="20" t="str">
        <f>VLOOKUP('成本表 '!A89,RFQ!A:G,2,0)</f>
        <v>007504.00108.0048.070</v>
      </c>
      <c r="C89" s="21" t="s">
        <v>170</v>
      </c>
      <c r="D89" s="18" t="s">
        <v>471</v>
      </c>
      <c r="E89" s="49" t="s">
        <v>65</v>
      </c>
      <c r="F89" s="28">
        <f t="shared" si="104"/>
        <v>39.473684210526315</v>
      </c>
      <c r="G89" s="18">
        <f>VLOOKUP('成本表 '!$A89,RFQ!$A:$G,5,0)/1000</f>
        <v>30</v>
      </c>
      <c r="H89" s="21">
        <f t="shared" si="105"/>
        <v>228</v>
      </c>
      <c r="I89" s="18">
        <f>VLOOKUP('成本表 '!$A89,RFQ!$A:$G,6,0)/1000</f>
        <v>0.25</v>
      </c>
      <c r="J89" s="21">
        <f t="shared" si="106"/>
        <v>1.9</v>
      </c>
      <c r="K89" s="9" t="s">
        <v>94</v>
      </c>
      <c r="L89" s="9">
        <f>VLOOKUP(K89,包裝!A:E,4,0)</f>
        <v>7</v>
      </c>
      <c r="M89" s="9">
        <f>VLOOKUP($D89,'TK001'!$A:$E,2,0)</f>
        <v>3.85</v>
      </c>
      <c r="N89" s="21">
        <v>23.5</v>
      </c>
      <c r="O89" s="9">
        <f>VLOOKUP($D89,'TK001'!$A:$E,3,0)</f>
        <v>70</v>
      </c>
      <c r="P89" s="9">
        <f>VLOOKUP($D89,'TK001'!$A:$E,4,0)</f>
        <v>7.6</v>
      </c>
      <c r="Q89" s="21">
        <f t="shared" si="107"/>
        <v>9.2200000000000006</v>
      </c>
      <c r="R89" s="21">
        <f t="shared" si="108"/>
        <v>32.72</v>
      </c>
      <c r="S89" s="22">
        <v>0</v>
      </c>
      <c r="T89" s="21">
        <v>0</v>
      </c>
      <c r="U89" s="21">
        <f t="shared" si="109"/>
        <v>0</v>
      </c>
      <c r="V89" s="23">
        <f t="shared" si="110"/>
        <v>32.72</v>
      </c>
      <c r="W89" s="22">
        <v>1.4999999999999999E-2</v>
      </c>
      <c r="X89" s="9">
        <v>6.2</v>
      </c>
      <c r="Y89" s="21">
        <f t="shared" si="111"/>
        <v>39.419999999999995</v>
      </c>
      <c r="Z89" s="22">
        <v>0.01</v>
      </c>
      <c r="AA89" s="165">
        <v>7</v>
      </c>
      <c r="AB89" s="23">
        <f t="shared" si="112"/>
        <v>46.82</v>
      </c>
      <c r="AC89" s="22">
        <v>0.01</v>
      </c>
      <c r="AD89" s="21">
        <f t="shared" si="113"/>
        <v>3.69</v>
      </c>
      <c r="AE89" s="21">
        <f t="shared" si="114"/>
        <v>50.98</v>
      </c>
      <c r="AF89" s="9" t="s">
        <v>61</v>
      </c>
      <c r="AG89" s="21">
        <v>1.4</v>
      </c>
      <c r="AH89" s="21">
        <f t="shared" si="115"/>
        <v>53.88</v>
      </c>
      <c r="AI89" s="22">
        <v>0</v>
      </c>
      <c r="AJ89" s="21">
        <v>0</v>
      </c>
      <c r="AK89" s="21">
        <f t="shared" si="116"/>
        <v>53.88</v>
      </c>
      <c r="AL89" s="21">
        <f t="shared" si="117"/>
        <v>409.49</v>
      </c>
      <c r="AM89" s="22">
        <v>0</v>
      </c>
      <c r="AN89" s="21">
        <v>0</v>
      </c>
      <c r="AO89" s="21">
        <f t="shared" si="118"/>
        <v>409.49</v>
      </c>
      <c r="AP89" s="24">
        <v>0.01</v>
      </c>
      <c r="AQ89" s="21">
        <f t="shared" si="119"/>
        <v>413.59</v>
      </c>
      <c r="AR89" s="25">
        <v>0.04</v>
      </c>
      <c r="AS89" s="21">
        <f t="shared" si="120"/>
        <v>430.14</v>
      </c>
      <c r="AT89" s="26">
        <v>0</v>
      </c>
      <c r="AU89" s="21">
        <v>0</v>
      </c>
      <c r="AV89" s="26">
        <f t="shared" si="121"/>
        <v>430.14</v>
      </c>
      <c r="AW89" s="21">
        <v>33.5</v>
      </c>
      <c r="AX89" s="26">
        <f t="shared" si="122"/>
        <v>12.84</v>
      </c>
      <c r="AY89" s="10">
        <v>2.5999999999999999E-2</v>
      </c>
      <c r="AZ89" s="21">
        <f t="shared" si="123"/>
        <v>13.18</v>
      </c>
    </row>
    <row r="90" spans="1:52" s="6" customFormat="1" ht="53.45" customHeight="1" x14ac:dyDescent="0.25">
      <c r="A90" s="7">
        <v>57</v>
      </c>
      <c r="B90" s="8" t="str">
        <f>VLOOKUP('成本表 '!A90,RFQ!A:G,2,0)</f>
        <v>007504.00108.0055.022</v>
      </c>
      <c r="C90" s="9" t="s">
        <v>170</v>
      </c>
      <c r="D90" s="9" t="s">
        <v>178</v>
      </c>
      <c r="E90" s="48" t="s">
        <v>65</v>
      </c>
      <c r="F90" s="28">
        <f t="shared" si="104"/>
        <v>72.992700729926995</v>
      </c>
      <c r="G90" s="18">
        <f>VLOOKUP('成本表 '!$A90,RFQ!$A:$G,5,0)/1000</f>
        <v>50</v>
      </c>
      <c r="H90" s="9">
        <f t="shared" si="105"/>
        <v>205.50000000000003</v>
      </c>
      <c r="I90" s="9">
        <v>0.5</v>
      </c>
      <c r="J90" s="9">
        <f t="shared" si="106"/>
        <v>2.0550000000000002</v>
      </c>
      <c r="K90" s="9" t="s">
        <v>70</v>
      </c>
      <c r="L90" s="9">
        <f>VLOOKUP(K90,包裝!A:E,4,0)</f>
        <v>6.5</v>
      </c>
      <c r="M90" s="9">
        <f>VLOOKUP($D90,'TK001'!$A:$E,2,0)</f>
        <v>4.45</v>
      </c>
      <c r="N90" s="9">
        <v>23.5</v>
      </c>
      <c r="O90" s="9">
        <f>VLOOKUP($D90,'TK001'!$A:$E,3,0)</f>
        <v>38</v>
      </c>
      <c r="P90" s="9">
        <f>VLOOKUP($D90,'TK001'!$A:$E,4,0)</f>
        <v>4.1100000000000003</v>
      </c>
      <c r="Q90" s="9">
        <f t="shared" si="107"/>
        <v>9.25</v>
      </c>
      <c r="R90" s="9">
        <f t="shared" si="108"/>
        <v>32.75</v>
      </c>
      <c r="S90" s="10">
        <v>0</v>
      </c>
      <c r="T90" s="9">
        <v>0</v>
      </c>
      <c r="U90" s="9">
        <f t="shared" si="109"/>
        <v>0</v>
      </c>
      <c r="V90" s="11">
        <f t="shared" si="110"/>
        <v>32.75</v>
      </c>
      <c r="W90" s="10">
        <v>1.4999999999999999E-2</v>
      </c>
      <c r="X90" s="9">
        <v>6.2</v>
      </c>
      <c r="Y90" s="9">
        <f t="shared" si="111"/>
        <v>39.449999999999996</v>
      </c>
      <c r="Z90" s="10">
        <v>0.01</v>
      </c>
      <c r="AA90" s="9">
        <v>7</v>
      </c>
      <c r="AB90" s="11">
        <f t="shared" si="112"/>
        <v>46.85</v>
      </c>
      <c r="AC90" s="10">
        <v>0.01</v>
      </c>
      <c r="AD90" s="9">
        <f t="shared" si="113"/>
        <v>3.17</v>
      </c>
      <c r="AE90" s="9">
        <f t="shared" si="114"/>
        <v>50.489999999999995</v>
      </c>
      <c r="AF90" s="9" t="s">
        <v>61</v>
      </c>
      <c r="AG90" s="9">
        <v>1.4</v>
      </c>
      <c r="AH90" s="9">
        <f t="shared" si="115"/>
        <v>53.39</v>
      </c>
      <c r="AI90" s="10">
        <v>0</v>
      </c>
      <c r="AJ90" s="9">
        <v>0</v>
      </c>
      <c r="AK90" s="9">
        <f t="shared" si="116"/>
        <v>53.39</v>
      </c>
      <c r="AL90" s="9">
        <f t="shared" si="117"/>
        <v>219.44</v>
      </c>
      <c r="AM90" s="10">
        <v>0</v>
      </c>
      <c r="AN90" s="9">
        <v>0</v>
      </c>
      <c r="AO90" s="9">
        <f t="shared" si="118"/>
        <v>219.44</v>
      </c>
      <c r="AP90" s="12">
        <v>0.01</v>
      </c>
      <c r="AQ90" s="9">
        <f t="shared" si="119"/>
        <v>221.64</v>
      </c>
      <c r="AR90" s="13">
        <v>0.04</v>
      </c>
      <c r="AS90" s="9">
        <f t="shared" si="120"/>
        <v>230.51</v>
      </c>
      <c r="AT90" s="14">
        <v>0</v>
      </c>
      <c r="AU90" s="9">
        <v>0</v>
      </c>
      <c r="AV90" s="14">
        <f t="shared" si="121"/>
        <v>230.51</v>
      </c>
      <c r="AW90" s="9">
        <v>33.5</v>
      </c>
      <c r="AX90" s="14">
        <f t="shared" si="122"/>
        <v>6.89</v>
      </c>
      <c r="AY90" s="10">
        <v>2.5999999999999999E-2</v>
      </c>
      <c r="AZ90" s="15">
        <f t="shared" si="123"/>
        <v>7.0699999999999994</v>
      </c>
    </row>
    <row r="91" spans="1:52" s="6" customFormat="1" ht="53.45" customHeight="1" x14ac:dyDescent="0.25">
      <c r="A91" s="7">
        <v>58</v>
      </c>
      <c r="B91" s="8" t="str">
        <f>VLOOKUP('成本表 '!A91,RFQ!A:G,2,0)</f>
        <v>007504.00108.0063.025</v>
      </c>
      <c r="C91" s="9" t="s">
        <v>170</v>
      </c>
      <c r="D91" s="9" t="s">
        <v>180</v>
      </c>
      <c r="E91" s="48" t="s">
        <v>65</v>
      </c>
      <c r="F91" s="28" t="str">
        <f t="shared" si="104"/>
        <v>-</v>
      </c>
      <c r="G91" s="18">
        <f>VLOOKUP('成本表 '!$A91,RFQ!$A:$G,5,0)/1000</f>
        <v>50</v>
      </c>
      <c r="H91" s="9">
        <f t="shared" si="105"/>
        <v>310</v>
      </c>
      <c r="I91" s="9">
        <v>0.5</v>
      </c>
      <c r="J91" s="9">
        <f t="shared" si="106"/>
        <v>3.1</v>
      </c>
      <c r="K91" s="9" t="s">
        <v>94</v>
      </c>
      <c r="L91" s="9">
        <f>VLOOKUP(K91,包裝!A:E,4,0)</f>
        <v>7</v>
      </c>
      <c r="M91" s="9">
        <f>VLOOKUP($D91,'TK001'!$A:$E,2,0)</f>
        <v>5.15</v>
      </c>
      <c r="N91" s="9">
        <v>25</v>
      </c>
      <c r="O91" s="9">
        <f>VLOOKUP($D91,'TK001'!$A:$E,3,0)</f>
        <v>47</v>
      </c>
      <c r="P91" s="9">
        <f>VLOOKUP($D91,'TK001'!$A:$E,4,0)</f>
        <v>6.2</v>
      </c>
      <c r="Q91" s="9">
        <f t="shared" si="107"/>
        <v>7.59</v>
      </c>
      <c r="R91" s="9">
        <f t="shared" si="108"/>
        <v>32.590000000000003</v>
      </c>
      <c r="S91" s="10">
        <v>0</v>
      </c>
      <c r="T91" s="9">
        <v>0</v>
      </c>
      <c r="U91" s="9">
        <f t="shared" si="109"/>
        <v>0</v>
      </c>
      <c r="V91" s="11">
        <f t="shared" si="110"/>
        <v>32.590000000000003</v>
      </c>
      <c r="W91" s="10">
        <v>1.4999999999999999E-2</v>
      </c>
      <c r="X91" s="9">
        <v>6.2</v>
      </c>
      <c r="Y91" s="9">
        <f t="shared" si="111"/>
        <v>39.28</v>
      </c>
      <c r="Z91" s="10">
        <v>0.01</v>
      </c>
      <c r="AA91" s="9">
        <v>7</v>
      </c>
      <c r="AB91" s="11">
        <f t="shared" si="112"/>
        <v>46.68</v>
      </c>
      <c r="AC91" s="10">
        <v>0.01</v>
      </c>
      <c r="AD91" s="9">
        <f t="shared" si="113"/>
        <v>2.2599999999999998</v>
      </c>
      <c r="AE91" s="9">
        <f t="shared" si="114"/>
        <v>49.41</v>
      </c>
      <c r="AF91" s="9" t="s">
        <v>61</v>
      </c>
      <c r="AG91" s="9">
        <v>1.4</v>
      </c>
      <c r="AH91" s="9">
        <f t="shared" si="115"/>
        <v>52.31</v>
      </c>
      <c r="AI91" s="10">
        <v>0</v>
      </c>
      <c r="AJ91" s="9">
        <v>0</v>
      </c>
      <c r="AK91" s="9">
        <f t="shared" si="116"/>
        <v>52.31</v>
      </c>
      <c r="AL91" s="9">
        <f t="shared" si="117"/>
        <v>324.33</v>
      </c>
      <c r="AM91" s="10">
        <v>0</v>
      </c>
      <c r="AN91" s="9">
        <v>0</v>
      </c>
      <c r="AO91" s="9">
        <f t="shared" si="118"/>
        <v>324.33</v>
      </c>
      <c r="AP91" s="12">
        <v>0.01</v>
      </c>
      <c r="AQ91" s="9">
        <f t="shared" si="119"/>
        <v>327.58</v>
      </c>
      <c r="AR91" s="13">
        <v>0.05</v>
      </c>
      <c r="AS91" s="9">
        <f t="shared" si="120"/>
        <v>343.96</v>
      </c>
      <c r="AT91" s="14">
        <v>0</v>
      </c>
      <c r="AU91" s="9">
        <v>0</v>
      </c>
      <c r="AV91" s="14">
        <f t="shared" si="121"/>
        <v>343.96</v>
      </c>
      <c r="AW91" s="9">
        <v>34</v>
      </c>
      <c r="AX91" s="14">
        <f t="shared" si="122"/>
        <v>10.119999999999999</v>
      </c>
      <c r="AY91" s="10">
        <v>2.5999999999999999E-2</v>
      </c>
      <c r="AZ91" s="15">
        <f t="shared" si="123"/>
        <v>10.39</v>
      </c>
    </row>
    <row r="92" spans="1:52" ht="53.45" customHeight="1" x14ac:dyDescent="0.25"/>
    <row r="93" spans="1:52" s="3" customFormat="1" ht="62.45" customHeight="1" x14ac:dyDescent="0.45">
      <c r="A93" s="3" t="s">
        <v>0</v>
      </c>
      <c r="B93" s="3" t="s">
        <v>181</v>
      </c>
      <c r="E93" s="44"/>
    </row>
    <row r="94" spans="1:52" s="4" customFormat="1" ht="63.75" customHeight="1" x14ac:dyDescent="0.25">
      <c r="A94" s="5" t="s">
        <v>0</v>
      </c>
      <c r="B94" s="4" t="s">
        <v>6</v>
      </c>
      <c r="C94" s="4" t="s">
        <v>7</v>
      </c>
      <c r="D94" s="4" t="s">
        <v>8</v>
      </c>
      <c r="E94" s="45" t="s">
        <v>9</v>
      </c>
      <c r="F94" s="4" t="s">
        <v>10</v>
      </c>
      <c r="G94" s="4" t="s">
        <v>11</v>
      </c>
      <c r="H94" s="4" t="s">
        <v>12</v>
      </c>
      <c r="I94" s="4" t="s">
        <v>13</v>
      </c>
      <c r="J94" s="4" t="s">
        <v>14</v>
      </c>
      <c r="K94" s="4" t="s">
        <v>15</v>
      </c>
      <c r="L94" s="4" t="s">
        <v>16</v>
      </c>
      <c r="M94" s="4" t="s">
        <v>17</v>
      </c>
      <c r="N94" s="4" t="s">
        <v>18</v>
      </c>
      <c r="O94" s="4" t="s">
        <v>19</v>
      </c>
      <c r="P94" s="4" t="s">
        <v>20</v>
      </c>
      <c r="Q94" s="4" t="s">
        <v>21</v>
      </c>
      <c r="R94" s="4" t="s">
        <v>22</v>
      </c>
      <c r="S94" s="4" t="s">
        <v>23</v>
      </c>
      <c r="T94" s="4" t="s">
        <v>24</v>
      </c>
      <c r="U94" s="4" t="s">
        <v>25</v>
      </c>
      <c r="V94" s="4" t="s">
        <v>26</v>
      </c>
      <c r="W94" s="4" t="s">
        <v>27</v>
      </c>
      <c r="X94" s="4" t="s">
        <v>28</v>
      </c>
      <c r="Y94" s="4" t="s">
        <v>29</v>
      </c>
      <c r="Z94" s="4" t="s">
        <v>30</v>
      </c>
      <c r="AA94" s="4" t="s">
        <v>31</v>
      </c>
      <c r="AB94" s="4" t="s">
        <v>32</v>
      </c>
      <c r="AC94" s="4" t="s">
        <v>33</v>
      </c>
      <c r="AD94" s="4" t="s">
        <v>34</v>
      </c>
      <c r="AE94" s="4" t="s">
        <v>35</v>
      </c>
      <c r="AF94" s="4" t="s">
        <v>36</v>
      </c>
      <c r="AG94" s="4" t="s">
        <v>37</v>
      </c>
      <c r="AH94" s="4" t="s">
        <v>38</v>
      </c>
      <c r="AI94" s="4" t="s">
        <v>39</v>
      </c>
      <c r="AJ94" s="4" t="s">
        <v>40</v>
      </c>
      <c r="AK94" s="4" t="s">
        <v>41</v>
      </c>
      <c r="AL94" s="4" t="s">
        <v>42</v>
      </c>
      <c r="AM94" s="4" t="s">
        <v>43</v>
      </c>
      <c r="AN94" s="4" t="s">
        <v>44</v>
      </c>
      <c r="AO94" s="4" t="s">
        <v>45</v>
      </c>
      <c r="AP94" s="4" t="s">
        <v>46</v>
      </c>
      <c r="AQ94" s="4" t="s">
        <v>47</v>
      </c>
      <c r="AR94" s="4" t="s">
        <v>48</v>
      </c>
      <c r="AS94" s="4" t="s">
        <v>49</v>
      </c>
      <c r="AT94" s="4" t="s">
        <v>50</v>
      </c>
      <c r="AU94" s="4" t="s">
        <v>51</v>
      </c>
      <c r="AV94" s="4" t="s">
        <v>52</v>
      </c>
      <c r="AW94" s="4" t="s">
        <v>53</v>
      </c>
      <c r="AX94" s="4" t="s">
        <v>54</v>
      </c>
      <c r="AY94" s="4" t="s">
        <v>55</v>
      </c>
      <c r="AZ94" s="4" t="s">
        <v>56</v>
      </c>
    </row>
    <row r="95" spans="1:52" s="6" customFormat="1" ht="53.45" customHeight="1" x14ac:dyDescent="0.25">
      <c r="A95" s="7">
        <v>66</v>
      </c>
      <c r="B95" s="8" t="str">
        <f>VLOOKUP('成本表 '!A95,RFQ!A:G,2,0)</f>
        <v>007982.00104.0042.019</v>
      </c>
      <c r="C95" s="9" t="s">
        <v>183</v>
      </c>
      <c r="D95" s="9" t="s">
        <v>184</v>
      </c>
      <c r="E95" s="46"/>
      <c r="F95" s="28">
        <f t="shared" ref="F95" si="124">IF(300/P95&gt;G95, 300/P95, "-")</f>
        <v>178.57142857142858</v>
      </c>
      <c r="G95" s="18">
        <f>VLOOKUP('成本表 '!$A95,RFQ!$A:$G,5,0)/1000</f>
        <v>120</v>
      </c>
      <c r="H95" s="9">
        <f>G95*P95</f>
        <v>201.6</v>
      </c>
      <c r="I95" s="9">
        <v>0.5</v>
      </c>
      <c r="J95" s="9">
        <f>P95*I95</f>
        <v>0.84</v>
      </c>
      <c r="K95" s="9" t="s">
        <v>60</v>
      </c>
      <c r="L95" s="9">
        <f>VLOOKUP(K95,包裝!A:E,4,0)</f>
        <v>6</v>
      </c>
      <c r="M95" s="9">
        <v>3.35</v>
      </c>
      <c r="N95" s="9">
        <v>24.5</v>
      </c>
      <c r="O95" s="9">
        <v>22</v>
      </c>
      <c r="P95" s="9">
        <v>1.68</v>
      </c>
      <c r="Q95" s="9">
        <f>ROUNDUP(O95/P95, 2)</f>
        <v>13.1</v>
      </c>
      <c r="R95" s="9">
        <f>ROUNDUP((Q95 + N95), 2)</f>
        <v>37.6</v>
      </c>
      <c r="S95" s="10">
        <v>0</v>
      </c>
      <c r="T95" s="9">
        <v>0</v>
      </c>
      <c r="U95" s="9">
        <f>ROUNDUP(T95/P95, 2)</f>
        <v>0</v>
      </c>
      <c r="V95" s="11">
        <f>ROUNDUP(R95*(1 + S95) + U95, 2)</f>
        <v>37.6</v>
      </c>
      <c r="W95" s="10">
        <v>1.4999999999999999E-2</v>
      </c>
      <c r="X95" s="9">
        <v>6.6</v>
      </c>
      <c r="Y95" s="9">
        <f>ROUNDUP(V95*(1 + W95) + X95, 2)</f>
        <v>44.769999999999996</v>
      </c>
      <c r="Z95" s="10">
        <v>0.01</v>
      </c>
      <c r="AA95" s="9">
        <v>7</v>
      </c>
      <c r="AB95" s="11">
        <f>ROUNDUP(Y95*(1 + Z95) + AA95, 2)</f>
        <v>52.22</v>
      </c>
      <c r="AC95" s="10">
        <v>0.01</v>
      </c>
      <c r="AD95" s="9">
        <f>ROUNDUP(L95/J95, 2)</f>
        <v>7.1499999999999995</v>
      </c>
      <c r="AE95" s="9">
        <f>ROUNDUP(AB95*(1 + AC95) + AD95, 2)</f>
        <v>59.9</v>
      </c>
      <c r="AF95" s="9" t="s">
        <v>61</v>
      </c>
      <c r="AG95" s="9">
        <v>1.4</v>
      </c>
      <c r="AH95" s="9">
        <f>ROUNDUP((AE95 + AF95 + AG95), 2)</f>
        <v>62.8</v>
      </c>
      <c r="AI95" s="10">
        <v>0</v>
      </c>
      <c r="AJ95" s="9">
        <v>0</v>
      </c>
      <c r="AK95" s="9">
        <f>ROUNDUP(AH95*(1 + AI95) + AJ95, 2)</f>
        <v>62.8</v>
      </c>
      <c r="AL95" s="9">
        <f>ROUNDUP(AK95*P95, 2)</f>
        <v>105.51</v>
      </c>
      <c r="AM95" s="10">
        <v>0</v>
      </c>
      <c r="AN95" s="9">
        <v>0</v>
      </c>
      <c r="AO95" s="9">
        <f>ROUNDUP(AL95*(1 + AM95) + AN95, 2)</f>
        <v>105.51</v>
      </c>
      <c r="AP95" s="12">
        <v>0.01</v>
      </c>
      <c r="AQ95" s="9">
        <f>ROUNDUP(AO95*(1 + AP95), 2)</f>
        <v>106.57000000000001</v>
      </c>
      <c r="AR95" s="13">
        <v>0.04</v>
      </c>
      <c r="AS95" s="9">
        <f>ROUNDUP(AQ95*(1 + AR95), 2)</f>
        <v>110.84</v>
      </c>
      <c r="AT95" s="14">
        <v>0</v>
      </c>
      <c r="AU95" s="9">
        <v>0</v>
      </c>
      <c r="AV95" s="14">
        <f>ROUNDUP(AS95*(1 + AT95) + AU95, 2)</f>
        <v>110.84</v>
      </c>
      <c r="AW95" s="9">
        <v>33</v>
      </c>
      <c r="AX95" s="14">
        <f>ROUNDUP(AV95/AW95, 2)</f>
        <v>3.36</v>
      </c>
      <c r="AY95" s="10">
        <v>2.5999999999999999E-2</v>
      </c>
      <c r="AZ95" s="15">
        <f>ROUNDUP(AX95*(1 + AY95), 2)</f>
        <v>3.4499999999999997</v>
      </c>
    </row>
    <row r="96" spans="1:52" ht="53.45" customHeight="1" x14ac:dyDescent="0.25"/>
    <row r="97" spans="1:52" s="3" customFormat="1" ht="62.45" customHeight="1" x14ac:dyDescent="0.45">
      <c r="A97" s="3" t="s">
        <v>0</v>
      </c>
      <c r="B97" s="3" t="s">
        <v>455</v>
      </c>
      <c r="E97" s="44"/>
    </row>
    <row r="98" spans="1:52" s="4" customFormat="1" ht="63.75" customHeight="1" x14ac:dyDescent="0.25">
      <c r="A98" s="5" t="s">
        <v>0</v>
      </c>
      <c r="B98" s="4" t="s">
        <v>6</v>
      </c>
      <c r="C98" s="4" t="s">
        <v>7</v>
      </c>
      <c r="D98" s="4" t="s">
        <v>8</v>
      </c>
      <c r="E98" s="45" t="s">
        <v>9</v>
      </c>
      <c r="F98" s="4" t="s">
        <v>10</v>
      </c>
      <c r="G98" s="4" t="s">
        <v>11</v>
      </c>
      <c r="H98" s="4" t="s">
        <v>12</v>
      </c>
      <c r="I98" s="4" t="s">
        <v>13</v>
      </c>
      <c r="J98" s="4" t="s">
        <v>14</v>
      </c>
      <c r="K98" s="4" t="s">
        <v>15</v>
      </c>
      <c r="L98" s="4" t="s">
        <v>16</v>
      </c>
      <c r="M98" s="4" t="s">
        <v>17</v>
      </c>
      <c r="N98" s="4" t="s">
        <v>18</v>
      </c>
      <c r="O98" s="4" t="s">
        <v>19</v>
      </c>
      <c r="P98" s="4" t="s">
        <v>20</v>
      </c>
      <c r="Q98" s="4" t="s">
        <v>21</v>
      </c>
      <c r="R98" s="4" t="s">
        <v>22</v>
      </c>
      <c r="S98" s="4" t="s">
        <v>23</v>
      </c>
      <c r="T98" s="4" t="s">
        <v>24</v>
      </c>
      <c r="U98" s="4" t="s">
        <v>25</v>
      </c>
      <c r="V98" s="4" t="s">
        <v>26</v>
      </c>
      <c r="W98" s="4" t="s">
        <v>27</v>
      </c>
      <c r="X98" s="4" t="s">
        <v>28</v>
      </c>
      <c r="Y98" s="4" t="s">
        <v>29</v>
      </c>
      <c r="Z98" s="4" t="s">
        <v>30</v>
      </c>
      <c r="AA98" s="4" t="s">
        <v>31</v>
      </c>
      <c r="AB98" s="4" t="s">
        <v>32</v>
      </c>
      <c r="AC98" s="4" t="s">
        <v>33</v>
      </c>
      <c r="AD98" s="4" t="s">
        <v>34</v>
      </c>
      <c r="AE98" s="4" t="s">
        <v>35</v>
      </c>
      <c r="AF98" s="4" t="s">
        <v>36</v>
      </c>
      <c r="AG98" s="4" t="s">
        <v>37</v>
      </c>
      <c r="AH98" s="4" t="s">
        <v>38</v>
      </c>
      <c r="AI98" s="4" t="s">
        <v>39</v>
      </c>
      <c r="AJ98" s="4" t="s">
        <v>40</v>
      </c>
      <c r="AK98" s="4" t="s">
        <v>41</v>
      </c>
      <c r="AL98" s="4" t="s">
        <v>42</v>
      </c>
      <c r="AM98" s="4" t="s">
        <v>43</v>
      </c>
      <c r="AN98" s="4" t="s">
        <v>44</v>
      </c>
      <c r="AO98" s="4" t="s">
        <v>45</v>
      </c>
      <c r="AP98" s="4" t="s">
        <v>46</v>
      </c>
      <c r="AQ98" s="4" t="s">
        <v>47</v>
      </c>
      <c r="AR98" s="4" t="s">
        <v>48</v>
      </c>
      <c r="AS98" s="4" t="s">
        <v>49</v>
      </c>
      <c r="AT98" s="4" t="s">
        <v>50</v>
      </c>
      <c r="AU98" s="4" t="s">
        <v>51</v>
      </c>
      <c r="AV98" s="4" t="s">
        <v>52</v>
      </c>
      <c r="AW98" s="4" t="s">
        <v>53</v>
      </c>
      <c r="AX98" s="4" t="s">
        <v>54</v>
      </c>
      <c r="AY98" s="4" t="s">
        <v>55</v>
      </c>
      <c r="AZ98" s="4" t="s">
        <v>56</v>
      </c>
    </row>
    <row r="99" spans="1:52" s="41" customFormat="1" ht="53.45" hidden="1" customHeight="1" x14ac:dyDescent="0.25">
      <c r="A99" s="30">
        <v>67</v>
      </c>
      <c r="B99" s="31" t="str">
        <f>VLOOKUP('成本表 '!A99,RFQ!A:G,2,0)</f>
        <v>007982.00105.0022.013</v>
      </c>
      <c r="C99" s="35" t="s">
        <v>187</v>
      </c>
      <c r="D99" s="32" t="s">
        <v>472</v>
      </c>
      <c r="E99" s="33" t="s">
        <v>668</v>
      </c>
      <c r="F99" s="34">
        <f t="shared" ref="F99:F102" si="125">IF(300/P99&gt;G99, 300/P99, "-")</f>
        <v>1000</v>
      </c>
      <c r="G99" s="32">
        <f>VLOOKUP('成本表 '!$A99,RFQ!$A:$G,5,0)/1000</f>
        <v>100</v>
      </c>
      <c r="H99" s="35">
        <f>G99*P99</f>
        <v>30</v>
      </c>
      <c r="I99" s="32">
        <f>VLOOKUP('成本表 '!$A99,RFQ!$A:$G,6,0)/1000</f>
        <v>2</v>
      </c>
      <c r="J99" s="35">
        <f>P99*I99</f>
        <v>0.6</v>
      </c>
      <c r="K99" s="35" t="s">
        <v>72</v>
      </c>
      <c r="L99" s="35">
        <v>6.3</v>
      </c>
      <c r="M99" s="35">
        <v>1.8</v>
      </c>
      <c r="N99" s="35">
        <v>24.5</v>
      </c>
      <c r="O99" s="35">
        <v>34</v>
      </c>
      <c r="P99" s="35">
        <v>0.3</v>
      </c>
      <c r="Q99" s="35">
        <f>ROUNDUP(O99/P99, 2)</f>
        <v>113.34</v>
      </c>
      <c r="R99" s="35">
        <f>ROUNDUP((Q99 + N99), 2)</f>
        <v>137.84</v>
      </c>
      <c r="S99" s="36">
        <v>0</v>
      </c>
      <c r="T99" s="35">
        <v>0</v>
      </c>
      <c r="U99" s="35">
        <f>ROUNDUP(T99/P99, 2)</f>
        <v>0</v>
      </c>
      <c r="V99" s="37">
        <f>ROUNDUP(R99*(1 + S99) + U99, 2)</f>
        <v>137.84</v>
      </c>
      <c r="W99" s="36">
        <v>1.4999999999999999E-2</v>
      </c>
      <c r="X99" s="35">
        <v>5.9</v>
      </c>
      <c r="Y99" s="35">
        <f>ROUNDUP(V99*(1 + W99) + X99, 2)</f>
        <v>145.81</v>
      </c>
      <c r="Z99" s="36">
        <v>0.01</v>
      </c>
      <c r="AA99" s="35">
        <v>7.2</v>
      </c>
      <c r="AB99" s="37">
        <f>ROUNDUP(Y99*(1 + Z99) + AA99, 2)</f>
        <v>154.47</v>
      </c>
      <c r="AC99" s="36">
        <v>0.01</v>
      </c>
      <c r="AD99" s="35">
        <f>ROUNDUP(L99/J99, 2)</f>
        <v>10.5</v>
      </c>
      <c r="AE99" s="35">
        <f>ROUNDUP(AB99*(1 + AC99) + AD99, 2)</f>
        <v>166.51999999999998</v>
      </c>
      <c r="AF99" s="35" t="s">
        <v>116</v>
      </c>
      <c r="AG99" s="35">
        <v>1.4</v>
      </c>
      <c r="AH99" s="35">
        <f>ROUNDUP((AE99 + AF99 + AG99), 2)</f>
        <v>169.52</v>
      </c>
      <c r="AI99" s="36">
        <v>0</v>
      </c>
      <c r="AJ99" s="35">
        <v>0</v>
      </c>
      <c r="AK99" s="35">
        <f>ROUNDUP(AH99*(1 + AI99) + AJ99, 2)</f>
        <v>169.52</v>
      </c>
      <c r="AL99" s="35">
        <f>ROUNDUP(AK99*P99, 2)</f>
        <v>50.86</v>
      </c>
      <c r="AM99" s="36">
        <v>0</v>
      </c>
      <c r="AN99" s="35">
        <v>0</v>
      </c>
      <c r="AO99" s="35">
        <f>ROUNDUP(AL99*(1 + AM99) + AN99, 2)</f>
        <v>50.86</v>
      </c>
      <c r="AP99" s="38">
        <v>0.01</v>
      </c>
      <c r="AQ99" s="35">
        <f>ROUNDUP(AO99*(1 + AP99), 2)</f>
        <v>51.37</v>
      </c>
      <c r="AR99" s="39">
        <v>7.0000000000000007E-2</v>
      </c>
      <c r="AS99" s="35">
        <f>ROUNDUP(AQ99*(1 + AR99), 2)</f>
        <v>54.97</v>
      </c>
      <c r="AT99" s="40">
        <v>0</v>
      </c>
      <c r="AU99" s="35">
        <v>0</v>
      </c>
      <c r="AV99" s="40">
        <f>ROUNDUP(AS99*(1 + AT99) + AU99, 2)</f>
        <v>54.97</v>
      </c>
      <c r="AW99" s="35">
        <v>32</v>
      </c>
      <c r="AX99" s="40">
        <f>ROUNDUP(AV99/AW99, 2)</f>
        <v>1.72</v>
      </c>
      <c r="AY99" s="36">
        <v>2.5999999999999999E-2</v>
      </c>
      <c r="AZ99" s="35">
        <f>ROUNDUP(AX99*(1 + AY99), 2)</f>
        <v>1.77</v>
      </c>
    </row>
    <row r="100" spans="1:52" s="27" customFormat="1" ht="53.45" customHeight="1" x14ac:dyDescent="0.25">
      <c r="A100" s="19">
        <v>68</v>
      </c>
      <c r="B100" s="20" t="str">
        <f>VLOOKUP('成本表 '!A100,RFQ!A:G,2,0)</f>
        <v>007982.00105.0035.045</v>
      </c>
      <c r="C100" s="21" t="s">
        <v>187</v>
      </c>
      <c r="D100" s="18" t="s">
        <v>473</v>
      </c>
      <c r="E100" s="49" t="s">
        <v>65</v>
      </c>
      <c r="F100" s="28">
        <f t="shared" si="125"/>
        <v>121.95121951219512</v>
      </c>
      <c r="G100" s="18">
        <f>VLOOKUP('成本表 '!$A100,RFQ!$A:$G,5,0)/1000</f>
        <v>20</v>
      </c>
      <c r="H100" s="21">
        <f>G100*P100</f>
        <v>49.2</v>
      </c>
      <c r="I100" s="18">
        <f>VLOOKUP('成本表 '!$A100,RFQ!$A:$G,6,0)/1000</f>
        <v>0.5</v>
      </c>
      <c r="J100" s="21">
        <f>P100*I100</f>
        <v>1.23</v>
      </c>
      <c r="K100" s="18" t="s">
        <v>726</v>
      </c>
      <c r="L100" s="9">
        <f>VLOOKUP(K100,包裝!A:E,4,0)</f>
        <v>6.5</v>
      </c>
      <c r="M100" s="9">
        <v>2.85</v>
      </c>
      <c r="N100" s="21">
        <v>24.5</v>
      </c>
      <c r="O100" s="9">
        <v>28</v>
      </c>
      <c r="P100" s="9">
        <v>2.46</v>
      </c>
      <c r="Q100" s="21">
        <f>ROUNDUP(O100/P100, 2)</f>
        <v>11.39</v>
      </c>
      <c r="R100" s="21">
        <f>ROUNDUP((Q100 + N100), 2)</f>
        <v>35.89</v>
      </c>
      <c r="S100" s="22">
        <v>0</v>
      </c>
      <c r="T100" s="21">
        <v>0</v>
      </c>
      <c r="U100" s="21">
        <f>ROUNDUP(T100/P100, 2)</f>
        <v>0</v>
      </c>
      <c r="V100" s="23">
        <f>ROUNDUP(R100*(1 + S100) + U100, 2)</f>
        <v>35.89</v>
      </c>
      <c r="W100" s="22">
        <v>1.4999999999999999E-2</v>
      </c>
      <c r="X100" s="165">
        <v>6.6</v>
      </c>
      <c r="Y100" s="21">
        <f>ROUNDUP(V100*(1 + W100) + X100, 2)</f>
        <v>43.03</v>
      </c>
      <c r="Z100" s="22">
        <v>0.01</v>
      </c>
      <c r="AA100" s="165">
        <v>7</v>
      </c>
      <c r="AB100" s="23">
        <f>ROUNDUP(Y100*(1 + Z100) + AA100, 2)</f>
        <v>50.47</v>
      </c>
      <c r="AC100" s="22">
        <v>0.01</v>
      </c>
      <c r="AD100" s="21">
        <f>ROUNDUP(L100/J100, 2)</f>
        <v>5.29</v>
      </c>
      <c r="AE100" s="21">
        <f>ROUNDUP(AB100*(1 + AC100) + AD100, 2)</f>
        <v>56.269999999999996</v>
      </c>
      <c r="AF100" s="9" t="s">
        <v>61</v>
      </c>
      <c r="AG100" s="21">
        <v>1.4</v>
      </c>
      <c r="AH100" s="21">
        <f>ROUNDUP((AE100 + AF100 + AG100), 2)</f>
        <v>59.17</v>
      </c>
      <c r="AI100" s="22">
        <v>0</v>
      </c>
      <c r="AJ100" s="21">
        <v>0</v>
      </c>
      <c r="AK100" s="21">
        <f>ROUNDUP(AH100*(1 + AI100) + AJ100, 2)</f>
        <v>59.17</v>
      </c>
      <c r="AL100" s="21">
        <f>ROUNDUP(AK100*P100, 2)</f>
        <v>145.56</v>
      </c>
      <c r="AM100" s="22">
        <v>0</v>
      </c>
      <c r="AN100" s="21">
        <v>0</v>
      </c>
      <c r="AO100" s="21">
        <f>ROUNDUP(AL100*(1 + AM100) + AN100, 2)</f>
        <v>145.56</v>
      </c>
      <c r="AP100" s="24">
        <v>0.01</v>
      </c>
      <c r="AQ100" s="21">
        <f>ROUNDUP(AO100*(1 + AP100), 2)</f>
        <v>147.01999999999998</v>
      </c>
      <c r="AR100" s="25">
        <v>7.0000000000000007E-2</v>
      </c>
      <c r="AS100" s="21">
        <f>ROUNDUP(AQ100*(1 + AR100), 2)</f>
        <v>157.32</v>
      </c>
      <c r="AT100" s="26">
        <v>0</v>
      </c>
      <c r="AU100" s="21">
        <v>0</v>
      </c>
      <c r="AV100" s="26">
        <f>ROUNDUP(AS100*(1 + AT100) + AU100, 2)</f>
        <v>157.32</v>
      </c>
      <c r="AW100" s="21">
        <v>32</v>
      </c>
      <c r="AX100" s="26">
        <f>ROUNDUP(AV100/AW100, 2)</f>
        <v>4.92</v>
      </c>
      <c r="AY100" s="10">
        <v>2.5999999999999999E-2</v>
      </c>
      <c r="AZ100" s="21">
        <f>ROUNDUP(AX100*(1 + AY100), 2)</f>
        <v>5.05</v>
      </c>
    </row>
    <row r="101" spans="1:52" s="6" customFormat="1" ht="53.45" customHeight="1" x14ac:dyDescent="0.25">
      <c r="A101" s="7">
        <v>69</v>
      </c>
      <c r="B101" s="8" t="str">
        <f>VLOOKUP('成本表 '!A101,RFQ!A:G,2,0)</f>
        <v>007982.00105.0039.016</v>
      </c>
      <c r="C101" s="9" t="s">
        <v>187</v>
      </c>
      <c r="D101" s="9" t="s">
        <v>148</v>
      </c>
      <c r="E101" s="48" t="s">
        <v>65</v>
      </c>
      <c r="F101" s="28">
        <f t="shared" si="125"/>
        <v>245.90163934426229</v>
      </c>
      <c r="G101" s="18">
        <f>VLOOKUP('成本表 '!$A101,RFQ!$A:$G,5,0)/1000</f>
        <v>100</v>
      </c>
      <c r="H101" s="9">
        <f>G101*P101</f>
        <v>122</v>
      </c>
      <c r="I101" s="9">
        <v>1</v>
      </c>
      <c r="J101" s="9">
        <f>P101*I101</f>
        <v>1.22</v>
      </c>
      <c r="K101" s="9" t="s">
        <v>72</v>
      </c>
      <c r="L101" s="9">
        <f>VLOOKUP(K101,包裝!A:E,4,0)</f>
        <v>6.3</v>
      </c>
      <c r="M101" s="9">
        <v>3.15</v>
      </c>
      <c r="N101" s="9">
        <v>24.5</v>
      </c>
      <c r="O101" s="9">
        <v>25</v>
      </c>
      <c r="P101" s="9">
        <v>1.22</v>
      </c>
      <c r="Q101" s="9">
        <f>ROUNDUP(O101/P101, 2)</f>
        <v>20.5</v>
      </c>
      <c r="R101" s="9">
        <f>ROUNDUP((Q101 + N101), 2)</f>
        <v>45</v>
      </c>
      <c r="S101" s="10">
        <v>0</v>
      </c>
      <c r="T101" s="9">
        <v>0</v>
      </c>
      <c r="U101" s="9">
        <f>ROUNDUP(T101/P101, 2)</f>
        <v>0</v>
      </c>
      <c r="V101" s="11">
        <f>ROUNDUP(R101*(1 + S101) + U101, 2)</f>
        <v>45</v>
      </c>
      <c r="W101" s="10">
        <v>1.4999999999999999E-2</v>
      </c>
      <c r="X101" s="9">
        <v>6.6</v>
      </c>
      <c r="Y101" s="9">
        <f>ROUNDUP(V101*(1 + W101) + X101, 2)</f>
        <v>52.28</v>
      </c>
      <c r="Z101" s="10">
        <v>0.01</v>
      </c>
      <c r="AA101" s="9">
        <v>7</v>
      </c>
      <c r="AB101" s="11">
        <f>ROUNDUP(Y101*(1 + Z101) + AA101, 2)</f>
        <v>59.809999999999995</v>
      </c>
      <c r="AC101" s="10">
        <v>0.01</v>
      </c>
      <c r="AD101" s="9">
        <f>ROUNDUP(L101/J101, 2)</f>
        <v>5.17</v>
      </c>
      <c r="AE101" s="9">
        <f>ROUNDUP(AB101*(1 + AC101) + AD101, 2)</f>
        <v>65.58</v>
      </c>
      <c r="AF101" s="9" t="s">
        <v>61</v>
      </c>
      <c r="AG101" s="9">
        <v>1.4</v>
      </c>
      <c r="AH101" s="9">
        <f>ROUNDUP((AE101 + AF101 + AG101), 2)</f>
        <v>68.48</v>
      </c>
      <c r="AI101" s="10">
        <v>0</v>
      </c>
      <c r="AJ101" s="9">
        <v>0</v>
      </c>
      <c r="AK101" s="9">
        <f>ROUNDUP(AH101*(1 + AI101) + AJ101, 2)</f>
        <v>68.48</v>
      </c>
      <c r="AL101" s="9">
        <f>ROUNDUP(AK101*P101, 2)</f>
        <v>83.550000000000011</v>
      </c>
      <c r="AM101" s="10">
        <v>0</v>
      </c>
      <c r="AN101" s="9">
        <v>0</v>
      </c>
      <c r="AO101" s="9">
        <f>ROUNDUP(AL101*(1 + AM101) + AN101, 2)</f>
        <v>83.55</v>
      </c>
      <c r="AP101" s="12">
        <v>0.01</v>
      </c>
      <c r="AQ101" s="9">
        <f>ROUNDUP(AO101*(1 + AP101), 2)</f>
        <v>84.39</v>
      </c>
      <c r="AR101" s="13">
        <v>7.0000000000000007E-2</v>
      </c>
      <c r="AS101" s="9">
        <f>ROUNDUP(AQ101*(1 + AR101), 2)</f>
        <v>90.300000000000011</v>
      </c>
      <c r="AT101" s="14">
        <v>0</v>
      </c>
      <c r="AU101" s="9">
        <v>0</v>
      </c>
      <c r="AV101" s="14">
        <f>ROUNDUP(AS101*(1 + AT101) + AU101, 2)</f>
        <v>90.3</v>
      </c>
      <c r="AW101" s="9">
        <v>32</v>
      </c>
      <c r="AX101" s="14">
        <f>ROUNDUP(AV101/AW101, 2)</f>
        <v>2.8299999999999996</v>
      </c>
      <c r="AY101" s="10">
        <v>2.5999999999999999E-2</v>
      </c>
      <c r="AZ101" s="15">
        <f>ROUNDUP(AX101*(1 + AY101), 2)</f>
        <v>2.9099999999999997</v>
      </c>
    </row>
    <row r="102" spans="1:52" s="6" customFormat="1" ht="53.45" customHeight="1" x14ac:dyDescent="0.25">
      <c r="A102" s="7">
        <v>70</v>
      </c>
      <c r="B102" s="8" t="str">
        <f>VLOOKUP('成本表 '!A102,RFQ!A:G,2,0)</f>
        <v>007982.00105.0042.013</v>
      </c>
      <c r="C102" s="9" t="s">
        <v>187</v>
      </c>
      <c r="D102" s="9" t="s">
        <v>174</v>
      </c>
      <c r="E102" s="48" t="s">
        <v>65</v>
      </c>
      <c r="F102" s="28">
        <f t="shared" si="125"/>
        <v>245.90163934426229</v>
      </c>
      <c r="G102" s="18">
        <f>VLOOKUP('成本表 '!$A102,RFQ!$A:$G,5,0)/1000</f>
        <v>149</v>
      </c>
      <c r="H102" s="9">
        <f>G102*P102</f>
        <v>181.78</v>
      </c>
      <c r="I102" s="9">
        <v>1</v>
      </c>
      <c r="J102" s="9">
        <f>P102*I102</f>
        <v>1.22</v>
      </c>
      <c r="K102" s="9" t="s">
        <v>72</v>
      </c>
      <c r="L102" s="9">
        <f>VLOOKUP(K102,包裝!A:E,4,0)</f>
        <v>6.3</v>
      </c>
      <c r="M102" s="9">
        <v>3.35</v>
      </c>
      <c r="N102" s="9">
        <v>31</v>
      </c>
      <c r="O102" s="9">
        <v>27</v>
      </c>
      <c r="P102" s="9">
        <v>1.22</v>
      </c>
      <c r="Q102" s="9">
        <f>ROUNDUP(O102/P102, 2)</f>
        <v>22.14</v>
      </c>
      <c r="R102" s="9">
        <f>ROUNDUP((Q102 + N102), 2)</f>
        <v>53.14</v>
      </c>
      <c r="S102" s="10">
        <v>0</v>
      </c>
      <c r="T102" s="9">
        <v>0</v>
      </c>
      <c r="U102" s="9">
        <f>ROUNDUP(T102/P102, 2)</f>
        <v>0</v>
      </c>
      <c r="V102" s="11">
        <f>ROUNDUP(R102*(1 + S102) + U102, 2)</f>
        <v>53.14</v>
      </c>
      <c r="W102" s="10">
        <v>1.4999999999999999E-2</v>
      </c>
      <c r="X102" s="9">
        <v>6.6</v>
      </c>
      <c r="Y102" s="9">
        <f>ROUNDUP(V102*(1 + W102) + X102, 2)</f>
        <v>60.54</v>
      </c>
      <c r="Z102" s="10">
        <v>0.01</v>
      </c>
      <c r="AA102" s="9">
        <v>7</v>
      </c>
      <c r="AB102" s="11">
        <f>ROUNDUP(Y102*(1 + Z102) + AA102, 2)</f>
        <v>68.150000000000006</v>
      </c>
      <c r="AC102" s="10">
        <v>0.01</v>
      </c>
      <c r="AD102" s="9">
        <f>ROUNDUP(L102/J102, 2)</f>
        <v>5.17</v>
      </c>
      <c r="AE102" s="9">
        <f>ROUNDUP(AB102*(1 + AC102) + AD102, 2)</f>
        <v>74.010000000000005</v>
      </c>
      <c r="AF102" s="9" t="s">
        <v>61</v>
      </c>
      <c r="AG102" s="9">
        <v>1.4</v>
      </c>
      <c r="AH102" s="9">
        <f>ROUNDUP((AE102 + AF102 + AG102), 2)</f>
        <v>76.91</v>
      </c>
      <c r="AI102" s="10">
        <v>0</v>
      </c>
      <c r="AJ102" s="9">
        <v>0</v>
      </c>
      <c r="AK102" s="9">
        <f>ROUNDUP(AH102*(1 + AI102) + AJ102, 2)</f>
        <v>76.91</v>
      </c>
      <c r="AL102" s="9">
        <f>ROUNDUP(AK102*P102, 2)</f>
        <v>93.84</v>
      </c>
      <c r="AM102" s="10">
        <v>0</v>
      </c>
      <c r="AN102" s="9">
        <v>0</v>
      </c>
      <c r="AO102" s="9">
        <f>ROUNDUP(AL102*(1 + AM102) + AN102, 2)</f>
        <v>93.84</v>
      </c>
      <c r="AP102" s="12">
        <v>0.01</v>
      </c>
      <c r="AQ102" s="9">
        <f>ROUNDUP(AO102*(1 + AP102), 2)</f>
        <v>94.78</v>
      </c>
      <c r="AR102" s="13">
        <v>0.08</v>
      </c>
      <c r="AS102" s="9">
        <f>ROUNDUP(AQ102*(1 + AR102), 2)</f>
        <v>102.37</v>
      </c>
      <c r="AT102" s="14">
        <v>0</v>
      </c>
      <c r="AU102" s="9">
        <v>0</v>
      </c>
      <c r="AV102" s="14">
        <f>ROUNDUP(AS102*(1 + AT102) + AU102, 2)</f>
        <v>102.37</v>
      </c>
      <c r="AW102" s="9">
        <v>31</v>
      </c>
      <c r="AX102" s="14">
        <f>ROUNDUP(AV102/AW102, 2)</f>
        <v>3.3099999999999996</v>
      </c>
      <c r="AY102" s="10">
        <v>2.5999999999999999E-2</v>
      </c>
      <c r="AZ102" s="15">
        <f>ROUNDUP(AX102*(1 + AY102), 2)</f>
        <v>3.4</v>
      </c>
    </row>
    <row r="103" spans="1:52" ht="53.45" customHeight="1" x14ac:dyDescent="0.25"/>
    <row r="104" spans="1:52" s="3" customFormat="1" ht="62.45" customHeight="1" x14ac:dyDescent="0.45">
      <c r="A104" s="3" t="s">
        <v>0</v>
      </c>
      <c r="B104" s="3" t="s">
        <v>460</v>
      </c>
      <c r="E104" s="44"/>
    </row>
    <row r="105" spans="1:52" s="4" customFormat="1" ht="63.75" customHeight="1" x14ac:dyDescent="0.25">
      <c r="A105" s="5" t="s">
        <v>0</v>
      </c>
      <c r="B105" s="4" t="s">
        <v>6</v>
      </c>
      <c r="C105" s="4" t="s">
        <v>7</v>
      </c>
      <c r="D105" s="4" t="s">
        <v>8</v>
      </c>
      <c r="E105" s="45" t="s">
        <v>9</v>
      </c>
      <c r="F105" s="4" t="s">
        <v>10</v>
      </c>
      <c r="G105" s="4" t="s">
        <v>11</v>
      </c>
      <c r="H105" s="4" t="s">
        <v>12</v>
      </c>
      <c r="I105" s="4" t="s">
        <v>13</v>
      </c>
      <c r="J105" s="4" t="s">
        <v>14</v>
      </c>
      <c r="K105" s="4" t="s">
        <v>15</v>
      </c>
      <c r="L105" s="4" t="s">
        <v>16</v>
      </c>
      <c r="M105" s="4" t="s">
        <v>17</v>
      </c>
      <c r="N105" s="4" t="s">
        <v>18</v>
      </c>
      <c r="O105" s="4" t="s">
        <v>19</v>
      </c>
      <c r="P105" s="4" t="s">
        <v>20</v>
      </c>
      <c r="Q105" s="4" t="s">
        <v>21</v>
      </c>
      <c r="R105" s="4" t="s">
        <v>22</v>
      </c>
      <c r="S105" s="4" t="s">
        <v>23</v>
      </c>
      <c r="T105" s="4" t="s">
        <v>24</v>
      </c>
      <c r="U105" s="4" t="s">
        <v>25</v>
      </c>
      <c r="V105" s="4" t="s">
        <v>26</v>
      </c>
      <c r="W105" s="4" t="s">
        <v>27</v>
      </c>
      <c r="X105" s="4" t="s">
        <v>28</v>
      </c>
      <c r="Y105" s="4" t="s">
        <v>29</v>
      </c>
      <c r="Z105" s="4" t="s">
        <v>30</v>
      </c>
      <c r="AA105" s="4" t="s">
        <v>31</v>
      </c>
      <c r="AB105" s="4" t="s">
        <v>32</v>
      </c>
      <c r="AC105" s="4" t="s">
        <v>33</v>
      </c>
      <c r="AD105" s="4" t="s">
        <v>34</v>
      </c>
      <c r="AE105" s="4" t="s">
        <v>35</v>
      </c>
      <c r="AF105" s="4" t="s">
        <v>36</v>
      </c>
      <c r="AG105" s="4" t="s">
        <v>37</v>
      </c>
      <c r="AH105" s="4" t="s">
        <v>38</v>
      </c>
      <c r="AI105" s="4" t="s">
        <v>39</v>
      </c>
      <c r="AJ105" s="4" t="s">
        <v>40</v>
      </c>
      <c r="AK105" s="4" t="s">
        <v>41</v>
      </c>
      <c r="AL105" s="4" t="s">
        <v>42</v>
      </c>
      <c r="AM105" s="4" t="s">
        <v>43</v>
      </c>
      <c r="AN105" s="4" t="s">
        <v>44</v>
      </c>
      <c r="AO105" s="4" t="s">
        <v>45</v>
      </c>
      <c r="AP105" s="4" t="s">
        <v>46</v>
      </c>
      <c r="AQ105" s="4" t="s">
        <v>47</v>
      </c>
      <c r="AR105" s="4" t="s">
        <v>48</v>
      </c>
      <c r="AS105" s="4" t="s">
        <v>49</v>
      </c>
      <c r="AT105" s="4" t="s">
        <v>50</v>
      </c>
      <c r="AU105" s="4" t="s">
        <v>51</v>
      </c>
      <c r="AV105" s="4" t="s">
        <v>52</v>
      </c>
      <c r="AW105" s="4" t="s">
        <v>53</v>
      </c>
      <c r="AX105" s="4" t="s">
        <v>54</v>
      </c>
      <c r="AY105" s="4" t="s">
        <v>55</v>
      </c>
      <c r="AZ105" s="4" t="s">
        <v>56</v>
      </c>
    </row>
    <row r="106" spans="1:52" s="6" customFormat="1" ht="53.45" customHeight="1" x14ac:dyDescent="0.25">
      <c r="A106" s="7">
        <v>71</v>
      </c>
      <c r="B106" s="8" t="str">
        <f>VLOOKUP('成本表 '!A106,RFQ!A:G,2,0)</f>
        <v>007983.00104.0042.016</v>
      </c>
      <c r="C106" s="9" t="s">
        <v>189</v>
      </c>
      <c r="D106" s="9" t="s">
        <v>164</v>
      </c>
      <c r="E106" s="48" t="s">
        <v>65</v>
      </c>
      <c r="F106" s="28">
        <f t="shared" ref="F106" si="126">IF(300/P106&gt;G106, 300/P106, "-")</f>
        <v>181.81818181818184</v>
      </c>
      <c r="G106" s="18">
        <f>VLOOKUP('成本表 '!$A106,RFQ!$A:$G,5,0)/1000</f>
        <v>60</v>
      </c>
      <c r="H106" s="9">
        <f>G106*P106</f>
        <v>99</v>
      </c>
      <c r="I106" s="9">
        <v>1</v>
      </c>
      <c r="J106" s="9">
        <f>P106*I106</f>
        <v>1.65</v>
      </c>
      <c r="K106" s="9" t="s">
        <v>70</v>
      </c>
      <c r="L106" s="9">
        <f>VLOOKUP(K106,包裝!A:E,4,0)</f>
        <v>6.5</v>
      </c>
      <c r="M106" s="9">
        <v>3.35</v>
      </c>
      <c r="N106" s="9">
        <v>24</v>
      </c>
      <c r="O106" s="9">
        <v>20</v>
      </c>
      <c r="P106" s="9">
        <v>1.65</v>
      </c>
      <c r="Q106" s="9">
        <f>ROUNDUP(O106/P106, 2)</f>
        <v>12.129999999999999</v>
      </c>
      <c r="R106" s="9">
        <f>ROUNDUP((Q106 + N106), 2)</f>
        <v>36.130000000000003</v>
      </c>
      <c r="S106" s="10">
        <v>0</v>
      </c>
      <c r="T106" s="9">
        <v>0</v>
      </c>
      <c r="U106" s="9">
        <f>ROUNDUP(T106/P106, 2)</f>
        <v>0</v>
      </c>
      <c r="V106" s="11">
        <f>ROUNDUP(R106*(1 + S106) + U106, 2)</f>
        <v>36.130000000000003</v>
      </c>
      <c r="W106" s="10">
        <v>1.4999999999999999E-2</v>
      </c>
      <c r="X106" s="9">
        <v>6.6</v>
      </c>
      <c r="Y106" s="9">
        <f>ROUNDUP(V106*(1 + W106) + X106, 2)</f>
        <v>43.28</v>
      </c>
      <c r="Z106" s="10">
        <v>0.01</v>
      </c>
      <c r="AA106" s="9">
        <v>7</v>
      </c>
      <c r="AB106" s="11">
        <f>ROUNDUP(Y106*(1 + Z106) + AA106, 2)</f>
        <v>50.72</v>
      </c>
      <c r="AC106" s="10">
        <v>0.01</v>
      </c>
      <c r="AD106" s="9">
        <f>ROUNDUP(L106/J106, 2)</f>
        <v>3.94</v>
      </c>
      <c r="AE106" s="9">
        <f>ROUNDUP(AB106*(1 + AC106) + AD106, 2)</f>
        <v>55.169999999999995</v>
      </c>
      <c r="AF106" s="9" t="s">
        <v>61</v>
      </c>
      <c r="AG106" s="9">
        <v>1.4</v>
      </c>
      <c r="AH106" s="9">
        <f>ROUNDUP((AE106 + AF106 + AG106), 2)</f>
        <v>58.07</v>
      </c>
      <c r="AI106" s="10">
        <v>0</v>
      </c>
      <c r="AJ106" s="9">
        <v>0</v>
      </c>
      <c r="AK106" s="9">
        <f>ROUNDUP(AH106*(1 + AI106) + AJ106, 2)</f>
        <v>58.07</v>
      </c>
      <c r="AL106" s="9">
        <f>ROUNDUP(AK106*P106, 2)</f>
        <v>95.820000000000007</v>
      </c>
      <c r="AM106" s="10">
        <v>0</v>
      </c>
      <c r="AN106" s="9">
        <v>0</v>
      </c>
      <c r="AO106" s="9">
        <f>ROUNDUP(AL106*(1 + AM106) + AN106, 2)</f>
        <v>95.82</v>
      </c>
      <c r="AP106" s="12">
        <v>0.01</v>
      </c>
      <c r="AQ106" s="9">
        <f>ROUNDUP(AO106*(1 + AP106), 2)</f>
        <v>96.78</v>
      </c>
      <c r="AR106" s="13">
        <v>0.04</v>
      </c>
      <c r="AS106" s="9">
        <f>ROUNDUP(AQ106*(1 + AR106), 2)</f>
        <v>100.66000000000001</v>
      </c>
      <c r="AT106" s="14">
        <v>0</v>
      </c>
      <c r="AU106" s="9">
        <v>0</v>
      </c>
      <c r="AV106" s="14">
        <f>ROUNDUP(AS106*(1 + AT106) + AU106, 2)</f>
        <v>100.66</v>
      </c>
      <c r="AW106" s="9">
        <v>33</v>
      </c>
      <c r="AX106" s="14">
        <f>ROUNDUP(AV106/AW106, 2)</f>
        <v>3.0599999999999996</v>
      </c>
      <c r="AY106" s="10">
        <v>2.5999999999999999E-2</v>
      </c>
      <c r="AZ106" s="15">
        <f>ROUNDUP(AX106*(1 + AY106), 2)</f>
        <v>3.1399999999999997</v>
      </c>
    </row>
    <row r="107" spans="1:52" s="27" customFormat="1" ht="53.45" customHeight="1" x14ac:dyDescent="0.25">
      <c r="A107" s="19">
        <v>72</v>
      </c>
      <c r="B107" s="20" t="str">
        <f>VLOOKUP('成本表 '!A107,RFQ!A:G,2,0)</f>
        <v>007983.00104.0048.038</v>
      </c>
      <c r="C107" s="21" t="s">
        <v>189</v>
      </c>
      <c r="D107" s="18" t="s">
        <v>474</v>
      </c>
      <c r="E107" s="49" t="s">
        <v>65</v>
      </c>
      <c r="F107" s="29">
        <f t="shared" ref="F107" si="127">IF(300/P107&gt;G107, 300/P107, "-")</f>
        <v>181.81818181818184</v>
      </c>
      <c r="G107" s="18">
        <f>VLOOKUP('成本表 '!$A107,RFQ!$A:$G,5,0)/1000</f>
        <v>50</v>
      </c>
      <c r="H107" s="21">
        <f>G107*P107</f>
        <v>82.5</v>
      </c>
      <c r="I107" s="18">
        <f>VLOOKUP('成本表 '!$A107,RFQ!$A:$G,6,0)/1000</f>
        <v>0.25</v>
      </c>
      <c r="J107" s="21">
        <f>P107*I107</f>
        <v>0.41249999999999998</v>
      </c>
      <c r="K107" s="9" t="s">
        <v>70</v>
      </c>
      <c r="L107" s="9">
        <f>VLOOKUP(K107,包裝!A:E,4,0)</f>
        <v>6.5</v>
      </c>
      <c r="M107" s="21">
        <v>3.35</v>
      </c>
      <c r="N107" s="21">
        <v>24</v>
      </c>
      <c r="O107" s="21">
        <v>20</v>
      </c>
      <c r="P107" s="21">
        <v>1.65</v>
      </c>
      <c r="Q107" s="21">
        <f>ROUNDUP(O107/P107, 2)</f>
        <v>12.129999999999999</v>
      </c>
      <c r="R107" s="21">
        <f>ROUNDUP((Q107 + N107), 2)</f>
        <v>36.130000000000003</v>
      </c>
      <c r="S107" s="22">
        <v>0</v>
      </c>
      <c r="T107" s="21">
        <v>0</v>
      </c>
      <c r="U107" s="21">
        <f>ROUNDUP(T107/P107, 2)</f>
        <v>0</v>
      </c>
      <c r="V107" s="23">
        <f>ROUNDUP(R107*(1 + S107) + U107, 2)</f>
        <v>36.130000000000003</v>
      </c>
      <c r="W107" s="22">
        <v>1.4999999999999999E-2</v>
      </c>
      <c r="X107" s="165">
        <v>6.6</v>
      </c>
      <c r="Y107" s="21">
        <f>ROUNDUP(V107*(1 + W107) + X107, 2)</f>
        <v>43.28</v>
      </c>
      <c r="Z107" s="22">
        <v>0.01</v>
      </c>
      <c r="AA107" s="165">
        <v>7</v>
      </c>
      <c r="AB107" s="23">
        <f>ROUNDUP(Y107*(1 + Z107) + AA107, 2)</f>
        <v>50.72</v>
      </c>
      <c r="AC107" s="22">
        <v>0.01</v>
      </c>
      <c r="AD107" s="21">
        <f>ROUNDUP(L107/J107, 2)</f>
        <v>15.76</v>
      </c>
      <c r="AE107" s="21">
        <f>ROUNDUP(AB107*(1 + AC107) + AD107, 2)</f>
        <v>66.990000000000009</v>
      </c>
      <c r="AF107" s="9" t="s">
        <v>61</v>
      </c>
      <c r="AG107" s="21">
        <v>1.4</v>
      </c>
      <c r="AH107" s="21">
        <f>ROUNDUP((AE107 + AF107 + AG107), 2)</f>
        <v>69.89</v>
      </c>
      <c r="AI107" s="22">
        <v>0</v>
      </c>
      <c r="AJ107" s="21">
        <v>0</v>
      </c>
      <c r="AK107" s="21">
        <f>ROUNDUP(AH107*(1 + AI107) + AJ107, 2)</f>
        <v>69.89</v>
      </c>
      <c r="AL107" s="21">
        <f>ROUNDUP(AK107*P107, 2)</f>
        <v>115.32000000000001</v>
      </c>
      <c r="AM107" s="22">
        <v>0</v>
      </c>
      <c r="AN107" s="21">
        <v>0</v>
      </c>
      <c r="AO107" s="21">
        <f>ROUNDUP(AL107*(1 + AM107) + AN107, 2)</f>
        <v>115.32</v>
      </c>
      <c r="AP107" s="24">
        <v>0.01</v>
      </c>
      <c r="AQ107" s="21">
        <f>ROUNDUP(AO107*(1 + AP107), 2)</f>
        <v>116.48</v>
      </c>
      <c r="AR107" s="25">
        <v>0.04</v>
      </c>
      <c r="AS107" s="21">
        <f>ROUNDUP(AQ107*(1 + AR107), 2)</f>
        <v>121.14</v>
      </c>
      <c r="AT107" s="26">
        <v>0</v>
      </c>
      <c r="AU107" s="21">
        <v>0</v>
      </c>
      <c r="AV107" s="26">
        <f>ROUNDUP(AS107*(1 + AT107) + AU107, 2)</f>
        <v>121.14</v>
      </c>
      <c r="AW107" s="21">
        <v>33</v>
      </c>
      <c r="AX107" s="26">
        <f>ROUNDUP(AV107/AW107, 2)</f>
        <v>3.6799999999999997</v>
      </c>
      <c r="AY107" s="10">
        <v>2.5999999999999999E-2</v>
      </c>
      <c r="AZ107" s="21">
        <f>ROUNDUP(AX107*(1 + AY107), 2)</f>
        <v>3.78</v>
      </c>
    </row>
    <row r="108" spans="1:52" ht="53.45" customHeight="1" x14ac:dyDescent="0.25"/>
    <row r="109" spans="1:52" s="3" customFormat="1" ht="62.45" customHeight="1" x14ac:dyDescent="0.45">
      <c r="A109" s="3" t="s">
        <v>0</v>
      </c>
      <c r="B109" s="3" t="s">
        <v>463</v>
      </c>
      <c r="E109" s="44"/>
    </row>
    <row r="110" spans="1:52" s="4" customFormat="1" ht="63.75" customHeight="1" x14ac:dyDescent="0.25">
      <c r="A110" s="5" t="s">
        <v>0</v>
      </c>
      <c r="B110" s="4" t="s">
        <v>6</v>
      </c>
      <c r="C110" s="4" t="s">
        <v>7</v>
      </c>
      <c r="D110" s="4" t="s">
        <v>8</v>
      </c>
      <c r="E110" s="45" t="s">
        <v>9</v>
      </c>
      <c r="F110" s="4" t="s">
        <v>10</v>
      </c>
      <c r="G110" s="4" t="s">
        <v>11</v>
      </c>
      <c r="H110" s="4" t="s">
        <v>12</v>
      </c>
      <c r="I110" s="4" t="s">
        <v>13</v>
      </c>
      <c r="J110" s="4" t="s">
        <v>14</v>
      </c>
      <c r="K110" s="4" t="s">
        <v>15</v>
      </c>
      <c r="L110" s="4" t="s">
        <v>16</v>
      </c>
      <c r="M110" s="4" t="s">
        <v>17</v>
      </c>
      <c r="N110" s="4" t="s">
        <v>18</v>
      </c>
      <c r="O110" s="4" t="s">
        <v>19</v>
      </c>
      <c r="P110" s="4" t="s">
        <v>20</v>
      </c>
      <c r="Q110" s="4" t="s">
        <v>21</v>
      </c>
      <c r="R110" s="4" t="s">
        <v>22</v>
      </c>
      <c r="S110" s="4" t="s">
        <v>23</v>
      </c>
      <c r="T110" s="4" t="s">
        <v>24</v>
      </c>
      <c r="U110" s="4" t="s">
        <v>25</v>
      </c>
      <c r="V110" s="4" t="s">
        <v>26</v>
      </c>
      <c r="W110" s="4" t="s">
        <v>27</v>
      </c>
      <c r="X110" s="4" t="s">
        <v>28</v>
      </c>
      <c r="Y110" s="4" t="s">
        <v>29</v>
      </c>
      <c r="Z110" s="4" t="s">
        <v>30</v>
      </c>
      <c r="AA110" s="4" t="s">
        <v>31</v>
      </c>
      <c r="AB110" s="4" t="s">
        <v>32</v>
      </c>
      <c r="AC110" s="4" t="s">
        <v>33</v>
      </c>
      <c r="AD110" s="4" t="s">
        <v>34</v>
      </c>
      <c r="AE110" s="4" t="s">
        <v>35</v>
      </c>
      <c r="AF110" s="4" t="s">
        <v>36</v>
      </c>
      <c r="AG110" s="4" t="s">
        <v>37</v>
      </c>
      <c r="AH110" s="4" t="s">
        <v>38</v>
      </c>
      <c r="AI110" s="4" t="s">
        <v>39</v>
      </c>
      <c r="AJ110" s="4" t="s">
        <v>40</v>
      </c>
      <c r="AK110" s="4" t="s">
        <v>41</v>
      </c>
      <c r="AL110" s="4" t="s">
        <v>42</v>
      </c>
      <c r="AM110" s="4" t="s">
        <v>43</v>
      </c>
      <c r="AN110" s="4" t="s">
        <v>44</v>
      </c>
      <c r="AO110" s="4" t="s">
        <v>45</v>
      </c>
      <c r="AP110" s="4" t="s">
        <v>46</v>
      </c>
      <c r="AQ110" s="4" t="s">
        <v>47</v>
      </c>
      <c r="AR110" s="4" t="s">
        <v>48</v>
      </c>
      <c r="AS110" s="4" t="s">
        <v>49</v>
      </c>
      <c r="AT110" s="4" t="s">
        <v>50</v>
      </c>
      <c r="AU110" s="4" t="s">
        <v>51</v>
      </c>
      <c r="AV110" s="4" t="s">
        <v>52</v>
      </c>
      <c r="AW110" s="4" t="s">
        <v>53</v>
      </c>
      <c r="AX110" s="4" t="s">
        <v>54</v>
      </c>
      <c r="AY110" s="4" t="s">
        <v>55</v>
      </c>
      <c r="AZ110" s="4" t="s">
        <v>56</v>
      </c>
    </row>
    <row r="111" spans="1:52" s="41" customFormat="1" ht="53.45" hidden="1" customHeight="1" x14ac:dyDescent="0.25">
      <c r="A111" s="30">
        <v>73</v>
      </c>
      <c r="B111" s="31" t="str">
        <f>VLOOKUP('成本表 '!A111,RFQ!A:G,2,0)</f>
        <v>014585.00103.0022.006</v>
      </c>
      <c r="C111" s="35" t="s">
        <v>196</v>
      </c>
      <c r="D111" s="32" t="s">
        <v>475</v>
      </c>
      <c r="E111" s="95" t="s">
        <v>669</v>
      </c>
      <c r="F111" s="34" t="str">
        <f t="shared" ref="F111:F115" si="128">IF(300/P111&gt;G111, 300/P111, "-")</f>
        <v>-</v>
      </c>
      <c r="G111" s="32">
        <f>VLOOKUP('成本表 '!$A111,RFQ!$A:$G,5,0)/1000</f>
        <v>456</v>
      </c>
      <c r="H111" s="35">
        <f>G111*P111</f>
        <v>1345.2</v>
      </c>
      <c r="I111" s="32">
        <f>VLOOKUP('成本表 '!$A111,RFQ!$A:$G,6,0)/1000</f>
        <v>2</v>
      </c>
      <c r="J111" s="35">
        <f>P111*I111</f>
        <v>5.9</v>
      </c>
      <c r="K111" s="35" t="s">
        <v>72</v>
      </c>
      <c r="L111" s="35">
        <v>6.3</v>
      </c>
      <c r="M111" s="35">
        <v>3.85</v>
      </c>
      <c r="N111" s="35">
        <v>24</v>
      </c>
      <c r="O111" s="35">
        <v>25</v>
      </c>
      <c r="P111" s="35">
        <v>2.95</v>
      </c>
      <c r="Q111" s="35">
        <f>ROUNDUP(O111/P111, 2)</f>
        <v>8.48</v>
      </c>
      <c r="R111" s="35">
        <f>ROUNDUP((Q111 + N111), 2)</f>
        <v>32.479999999999997</v>
      </c>
      <c r="S111" s="36">
        <v>0</v>
      </c>
      <c r="T111" s="35">
        <v>0</v>
      </c>
      <c r="U111" s="35">
        <f>ROUNDUP(T111/P111, 2)</f>
        <v>0</v>
      </c>
      <c r="V111" s="37">
        <f>ROUNDUP(R111*(1 + S111) + U111, 2)</f>
        <v>32.479999999999997</v>
      </c>
      <c r="W111" s="36">
        <v>1.4999999999999999E-2</v>
      </c>
      <c r="X111" s="35">
        <v>6.4</v>
      </c>
      <c r="Y111" s="35">
        <f>ROUNDUP(V111*(1 + W111) + X111, 2)</f>
        <v>39.369999999999997</v>
      </c>
      <c r="Z111" s="36">
        <v>0.01</v>
      </c>
      <c r="AA111" s="35">
        <v>7.2</v>
      </c>
      <c r="AB111" s="37">
        <f>ROUNDUP(Y111*(1 + Z111) + AA111, 2)</f>
        <v>46.97</v>
      </c>
      <c r="AC111" s="36">
        <v>0.01</v>
      </c>
      <c r="AD111" s="35">
        <f>ROUNDUP(L111/J111, 2)</f>
        <v>1.07</v>
      </c>
      <c r="AE111" s="35">
        <f>ROUNDUP(AB111*(1 + AC111) + AD111, 2)</f>
        <v>48.51</v>
      </c>
      <c r="AF111" s="35" t="s">
        <v>61</v>
      </c>
      <c r="AG111" s="35">
        <v>1.4</v>
      </c>
      <c r="AH111" s="35">
        <f>ROUNDUP((AE111 + AF111 + AG111), 2)</f>
        <v>51.41</v>
      </c>
      <c r="AI111" s="36">
        <v>0</v>
      </c>
      <c r="AJ111" s="35">
        <v>0</v>
      </c>
      <c r="AK111" s="35">
        <f>ROUNDUP(AH111*(1 + AI111) + AJ111, 2)</f>
        <v>51.41</v>
      </c>
      <c r="AL111" s="35">
        <f>ROUNDUP(AK111*P111, 2)</f>
        <v>151.66</v>
      </c>
      <c r="AM111" s="36">
        <v>0</v>
      </c>
      <c r="AN111" s="35">
        <v>0</v>
      </c>
      <c r="AO111" s="35">
        <f>ROUNDUP(AL111*(1 + AM111) + AN111, 2)</f>
        <v>151.66</v>
      </c>
      <c r="AP111" s="38">
        <v>0.01</v>
      </c>
      <c r="AQ111" s="35">
        <f>ROUNDUP(AO111*(1 + AP111), 2)</f>
        <v>153.17999999999998</v>
      </c>
      <c r="AR111" s="39">
        <v>0.04</v>
      </c>
      <c r="AS111" s="35">
        <f>ROUNDUP(AQ111*(1 + AR111), 2)</f>
        <v>159.31</v>
      </c>
      <c r="AT111" s="40">
        <v>0</v>
      </c>
      <c r="AU111" s="35">
        <v>0</v>
      </c>
      <c r="AV111" s="40">
        <f>ROUNDUP(AS111*(1 + AT111) + AU111, 2)</f>
        <v>159.31</v>
      </c>
      <c r="AW111" s="35">
        <v>33.25</v>
      </c>
      <c r="AX111" s="40">
        <f>ROUNDUP(AV111/AW111, 2)</f>
        <v>4.8</v>
      </c>
      <c r="AY111" s="36">
        <v>2.5999999999999999E-2</v>
      </c>
      <c r="AZ111" s="35">
        <f>ROUNDUP(AX111*(1 + AY111), 2)</f>
        <v>4.93</v>
      </c>
    </row>
    <row r="112" spans="1:52" s="6" customFormat="1" ht="53.45" customHeight="1" x14ac:dyDescent="0.25">
      <c r="A112" s="7">
        <v>74</v>
      </c>
      <c r="B112" s="8" t="str">
        <f>VLOOKUP('成本表 '!A112,RFQ!A:G,2,0)</f>
        <v>014585.00103.0048.019</v>
      </c>
      <c r="C112" s="9" t="s">
        <v>196</v>
      </c>
      <c r="D112" s="9" t="s">
        <v>82</v>
      </c>
      <c r="E112" s="46"/>
      <c r="F112" s="28">
        <f t="shared" si="128"/>
        <v>101.69491525423729</v>
      </c>
      <c r="G112" s="18">
        <f>VLOOKUP('成本表 '!$A112,RFQ!$A:$G,5,0)/1000</f>
        <v>100</v>
      </c>
      <c r="H112" s="9">
        <f>G112*P112</f>
        <v>295</v>
      </c>
      <c r="I112" s="9">
        <v>0.5</v>
      </c>
      <c r="J112" s="9">
        <f>P112*I112</f>
        <v>1.4750000000000001</v>
      </c>
      <c r="K112" s="9" t="s">
        <v>72</v>
      </c>
      <c r="L112" s="9">
        <f>VLOOKUP(K112,包裝!A:E,4,0)</f>
        <v>6.3</v>
      </c>
      <c r="M112" s="9">
        <v>3.85</v>
      </c>
      <c r="N112" s="9">
        <v>24</v>
      </c>
      <c r="O112" s="9">
        <v>25</v>
      </c>
      <c r="P112" s="9">
        <v>2.95</v>
      </c>
      <c r="Q112" s="9">
        <f>ROUNDUP(O112/P112, 2)</f>
        <v>8.48</v>
      </c>
      <c r="R112" s="9">
        <f>ROUNDUP((Q112 + N112), 2)</f>
        <v>32.479999999999997</v>
      </c>
      <c r="S112" s="10">
        <v>0</v>
      </c>
      <c r="T112" s="9">
        <v>0</v>
      </c>
      <c r="U112" s="9">
        <f>ROUNDUP(T112/P112, 2)</f>
        <v>0</v>
      </c>
      <c r="V112" s="11">
        <f>ROUNDUP(R112*(1 + S112) + U112, 2)</f>
        <v>32.479999999999997</v>
      </c>
      <c r="W112" s="10">
        <v>1.4999999999999999E-2</v>
      </c>
      <c r="X112" s="9">
        <v>6.6</v>
      </c>
      <c r="Y112" s="9">
        <f>ROUNDUP(V112*(1 + W112) + X112, 2)</f>
        <v>39.57</v>
      </c>
      <c r="Z112" s="10">
        <v>0.01</v>
      </c>
      <c r="AA112" s="9">
        <v>7</v>
      </c>
      <c r="AB112" s="11">
        <f>ROUNDUP(Y112*(1 + Z112) + AA112, 2)</f>
        <v>46.97</v>
      </c>
      <c r="AC112" s="10">
        <v>0.01</v>
      </c>
      <c r="AD112" s="9">
        <f>ROUNDUP(L112/J112, 2)</f>
        <v>4.2799999999999994</v>
      </c>
      <c r="AE112" s="9">
        <f>ROUNDUP(AB112*(1 + AC112) + AD112, 2)</f>
        <v>51.72</v>
      </c>
      <c r="AF112" s="9" t="s">
        <v>61</v>
      </c>
      <c r="AG112" s="9">
        <v>1.4</v>
      </c>
      <c r="AH112" s="9">
        <f>ROUNDUP((AE112 + AF112 + AG112), 2)</f>
        <v>54.62</v>
      </c>
      <c r="AI112" s="10">
        <v>0</v>
      </c>
      <c r="AJ112" s="9">
        <v>0</v>
      </c>
      <c r="AK112" s="9">
        <f>ROUNDUP(AH112*(1 + AI112) + AJ112, 2)</f>
        <v>54.62</v>
      </c>
      <c r="AL112" s="9">
        <f>ROUNDUP(AK112*P112, 2)</f>
        <v>161.13</v>
      </c>
      <c r="AM112" s="10">
        <v>0</v>
      </c>
      <c r="AN112" s="9">
        <v>0</v>
      </c>
      <c r="AO112" s="9">
        <f>ROUNDUP(AL112*(1 + AM112) + AN112, 2)</f>
        <v>161.13</v>
      </c>
      <c r="AP112" s="12">
        <v>0.01</v>
      </c>
      <c r="AQ112" s="9">
        <f>ROUNDUP(AO112*(1 + AP112), 2)</f>
        <v>162.75</v>
      </c>
      <c r="AR112" s="13">
        <v>0.04</v>
      </c>
      <c r="AS112" s="9">
        <f>ROUNDUP(AQ112*(1 + AR112), 2)</f>
        <v>169.26</v>
      </c>
      <c r="AT112" s="14">
        <v>0</v>
      </c>
      <c r="AU112" s="9">
        <v>0</v>
      </c>
      <c r="AV112" s="14">
        <f>ROUNDUP(AS112*(1 + AT112) + AU112, 2)</f>
        <v>169.26</v>
      </c>
      <c r="AW112" s="9">
        <v>33.25</v>
      </c>
      <c r="AX112" s="14">
        <f>ROUNDUP(AV112/AW112, 2)</f>
        <v>5.0999999999999996</v>
      </c>
      <c r="AY112" s="10">
        <v>2.5999999999999999E-2</v>
      </c>
      <c r="AZ112" s="15">
        <f>ROUNDUP(AX112*(1 + AY112), 2)</f>
        <v>5.24</v>
      </c>
    </row>
    <row r="113" spans="1:53" s="6" customFormat="1" ht="53.45" customHeight="1" x14ac:dyDescent="0.25">
      <c r="A113" s="7">
        <v>75</v>
      </c>
      <c r="B113" s="8" t="str">
        <f>VLOOKUP('成本表 '!A113,RFQ!A:G,2,0)</f>
        <v>014585.00103.0055.016</v>
      </c>
      <c r="C113" s="9" t="s">
        <v>196</v>
      </c>
      <c r="D113" s="9" t="s">
        <v>194</v>
      </c>
      <c r="E113" s="48" t="s">
        <v>65</v>
      </c>
      <c r="F113" s="28">
        <f t="shared" si="128"/>
        <v>70.588235294117652</v>
      </c>
      <c r="G113" s="18">
        <f>VLOOKUP('成本表 '!$A113,RFQ!$A:$G,5,0)/1000</f>
        <v>56.5</v>
      </c>
      <c r="H113" s="9">
        <f>G113*P113</f>
        <v>240.125</v>
      </c>
      <c r="I113" s="9">
        <v>0.5</v>
      </c>
      <c r="J113" s="9">
        <f>P113*I113</f>
        <v>2.125</v>
      </c>
      <c r="K113" s="9" t="s">
        <v>72</v>
      </c>
      <c r="L113" s="9">
        <f>VLOOKUP(K113,包裝!A:E,4,0)</f>
        <v>6.3</v>
      </c>
      <c r="M113" s="9">
        <v>4.45</v>
      </c>
      <c r="N113" s="9">
        <v>24.5</v>
      </c>
      <c r="O113" s="9">
        <v>28</v>
      </c>
      <c r="P113" s="9">
        <v>4.25</v>
      </c>
      <c r="Q113" s="9">
        <f>ROUNDUP(O113/P113, 2)</f>
        <v>6.59</v>
      </c>
      <c r="R113" s="9">
        <f>ROUNDUP((Q113 + N113), 2)</f>
        <v>31.09</v>
      </c>
      <c r="S113" s="10">
        <v>0</v>
      </c>
      <c r="T113" s="9">
        <v>0</v>
      </c>
      <c r="U113" s="9">
        <f>ROUNDUP(T113/P113, 2)</f>
        <v>0</v>
      </c>
      <c r="V113" s="11">
        <f>ROUNDUP(R113*(1 + S113) + U113, 2)</f>
        <v>31.09</v>
      </c>
      <c r="W113" s="10">
        <v>1.4999999999999999E-2</v>
      </c>
      <c r="X113" s="9">
        <v>6.6</v>
      </c>
      <c r="Y113" s="9">
        <f>ROUNDUP(V113*(1 + W113) + X113, 2)</f>
        <v>38.159999999999997</v>
      </c>
      <c r="Z113" s="10">
        <v>0.01</v>
      </c>
      <c r="AA113" s="9">
        <v>7</v>
      </c>
      <c r="AB113" s="11">
        <f>ROUNDUP(Y113*(1 + Z113) + AA113, 2)</f>
        <v>45.55</v>
      </c>
      <c r="AC113" s="10">
        <v>0.01</v>
      </c>
      <c r="AD113" s="9">
        <f>ROUNDUP(L113/J113, 2)</f>
        <v>2.9699999999999998</v>
      </c>
      <c r="AE113" s="9">
        <f>ROUNDUP(AB113*(1 + AC113) + AD113, 2)</f>
        <v>48.98</v>
      </c>
      <c r="AF113" s="9" t="s">
        <v>61</v>
      </c>
      <c r="AG113" s="9">
        <v>1.4</v>
      </c>
      <c r="AH113" s="9">
        <f>ROUNDUP((AE113 + AF113 + AG113), 2)</f>
        <v>51.88</v>
      </c>
      <c r="AI113" s="10">
        <v>0</v>
      </c>
      <c r="AJ113" s="9">
        <v>0</v>
      </c>
      <c r="AK113" s="9">
        <f>ROUNDUP(AH113*(1 + AI113) + AJ113, 2)</f>
        <v>51.88</v>
      </c>
      <c r="AL113" s="9">
        <f>ROUNDUP(AK113*P113, 2)</f>
        <v>220.49</v>
      </c>
      <c r="AM113" s="10">
        <v>0</v>
      </c>
      <c r="AN113" s="9">
        <v>0</v>
      </c>
      <c r="AO113" s="9">
        <f>ROUNDUP(AL113*(1 + AM113) + AN113, 2)</f>
        <v>220.49</v>
      </c>
      <c r="AP113" s="12">
        <v>0.01</v>
      </c>
      <c r="AQ113" s="9">
        <f>ROUNDUP(AO113*(1 + AP113), 2)</f>
        <v>222.7</v>
      </c>
      <c r="AR113" s="13">
        <v>0.06</v>
      </c>
      <c r="AS113" s="9">
        <f>ROUNDUP(AQ113*(1 + AR113), 2)</f>
        <v>236.07</v>
      </c>
      <c r="AT113" s="14">
        <v>0</v>
      </c>
      <c r="AU113" s="9">
        <v>0</v>
      </c>
      <c r="AV113" s="14">
        <f>ROUNDUP(AS113*(1 + AT113) + AU113, 2)</f>
        <v>236.07</v>
      </c>
      <c r="AW113" s="9">
        <v>34.5</v>
      </c>
      <c r="AX113" s="14">
        <f>ROUNDUP(AV113/AW113, 2)</f>
        <v>6.85</v>
      </c>
      <c r="AY113" s="10">
        <v>2.5999999999999999E-2</v>
      </c>
      <c r="AZ113" s="15">
        <f>ROUNDUP(AX113*(1 + AY113), 2)</f>
        <v>7.0299999999999994</v>
      </c>
    </row>
    <row r="114" spans="1:53" s="134" customFormat="1" ht="53.45" customHeight="1" x14ac:dyDescent="0.25">
      <c r="A114" s="124">
        <v>76</v>
      </c>
      <c r="B114" s="125" t="str">
        <f>VLOOKUP('成本表 '!A114,RFQ!A:G,2,0)</f>
        <v>014585.00103.0055.070</v>
      </c>
      <c r="C114" s="126" t="s">
        <v>196</v>
      </c>
      <c r="D114" s="127" t="s">
        <v>728</v>
      </c>
      <c r="E114" s="135" t="s">
        <v>65</v>
      </c>
      <c r="F114" s="128">
        <f t="shared" si="128"/>
        <v>30.303030303030301</v>
      </c>
      <c r="G114" s="127">
        <f>VLOOKUP('成本表 '!$A114,RFQ!$A:$G,5,0)/1000</f>
        <v>7</v>
      </c>
      <c r="H114" s="126">
        <f>G114*P114</f>
        <v>69.3</v>
      </c>
      <c r="I114" s="18">
        <f>VLOOKUP('成本表 '!$A114,RFQ!$A:$G,6,0)/1000</f>
        <v>0.25</v>
      </c>
      <c r="J114" s="126">
        <f>P114*I114</f>
        <v>2.4750000000000001</v>
      </c>
      <c r="K114" s="126" t="s">
        <v>89</v>
      </c>
      <c r="L114" s="9">
        <f>VLOOKUP(K114,包裝!A:E,4,0)</f>
        <v>11</v>
      </c>
      <c r="M114" s="126">
        <v>4.45</v>
      </c>
      <c r="N114" s="126">
        <v>24.5</v>
      </c>
      <c r="O114" s="126">
        <v>90</v>
      </c>
      <c r="P114" s="126">
        <v>9.9</v>
      </c>
      <c r="Q114" s="126">
        <f>ROUNDUP(O114/P114, 2)</f>
        <v>9.1</v>
      </c>
      <c r="R114" s="126">
        <f>ROUNDUP((Q114 + N114), 2)</f>
        <v>33.6</v>
      </c>
      <c r="S114" s="129">
        <v>0</v>
      </c>
      <c r="T114" s="126">
        <v>0</v>
      </c>
      <c r="U114" s="126">
        <f>ROUNDUP(T114/P114, 2)</f>
        <v>0</v>
      </c>
      <c r="V114" s="130">
        <f>ROUNDUP(R114*(1 + S114) + U114, 2)</f>
        <v>33.6</v>
      </c>
      <c r="W114" s="129">
        <v>1.4999999999999999E-2</v>
      </c>
      <c r="X114" s="126">
        <v>6.6</v>
      </c>
      <c r="Y114" s="126">
        <f>ROUNDUP(V114*(1 + W114) + X114, 2)</f>
        <v>40.71</v>
      </c>
      <c r="Z114" s="129">
        <v>0.01</v>
      </c>
      <c r="AA114" s="126">
        <v>7</v>
      </c>
      <c r="AB114" s="130">
        <f>ROUNDUP(Y114*(1 + Z114) + AA114, 2)</f>
        <v>48.12</v>
      </c>
      <c r="AC114" s="129">
        <v>0.01</v>
      </c>
      <c r="AD114" s="126">
        <f>ROUNDUP(L114/J114, 2)</f>
        <v>4.45</v>
      </c>
      <c r="AE114" s="126">
        <f>ROUNDUP(AB114*(1 + AC114) + AD114, 2)</f>
        <v>53.059999999999995</v>
      </c>
      <c r="AF114" s="126" t="s">
        <v>61</v>
      </c>
      <c r="AG114" s="126">
        <v>1.4</v>
      </c>
      <c r="AH114" s="126">
        <f>ROUNDUP((AE114 + AF114 + AG114), 2)</f>
        <v>55.96</v>
      </c>
      <c r="AI114" s="129">
        <v>0</v>
      </c>
      <c r="AJ114" s="126">
        <v>0</v>
      </c>
      <c r="AK114" s="126">
        <f>ROUNDUP(AH114*(1 + AI114) + AJ114, 2)</f>
        <v>55.96</v>
      </c>
      <c r="AL114" s="126">
        <f>ROUNDUP(AK114*P114, 2)</f>
        <v>554.01</v>
      </c>
      <c r="AM114" s="129">
        <v>0</v>
      </c>
      <c r="AN114" s="126">
        <v>0</v>
      </c>
      <c r="AO114" s="126">
        <f>ROUNDUP(AL114*(1 + AM114) + AN114, 2)</f>
        <v>554.01</v>
      </c>
      <c r="AP114" s="131">
        <v>0.01</v>
      </c>
      <c r="AQ114" s="126">
        <f>ROUNDUP(AO114*(1 + AP114), 2)</f>
        <v>559.55999999999995</v>
      </c>
      <c r="AR114" s="132">
        <v>7.0000000000000007E-2</v>
      </c>
      <c r="AS114" s="126">
        <f>ROUNDUP(AQ114*(1 + AR114), 2)</f>
        <v>598.73</v>
      </c>
      <c r="AT114" s="133">
        <v>0</v>
      </c>
      <c r="AU114" s="126">
        <v>0</v>
      </c>
      <c r="AV114" s="133">
        <f>ROUNDUP(AS114*(1 + AT114) + AU114, 2)</f>
        <v>598.73</v>
      </c>
      <c r="AW114" s="126">
        <v>32.75</v>
      </c>
      <c r="AX114" s="133">
        <f>ROUNDUP(AV114/AW114, 2)</f>
        <v>18.290000000000003</v>
      </c>
      <c r="AY114" s="129">
        <v>2.5999999999999999E-2</v>
      </c>
      <c r="AZ114" s="126">
        <f>ROUNDUP(AX114*(1 + AY114), 2)</f>
        <v>18.770000000000003</v>
      </c>
    </row>
    <row r="115" spans="1:53" s="6" customFormat="1" ht="53.45" customHeight="1" x14ac:dyDescent="0.25">
      <c r="A115" s="7">
        <v>77</v>
      </c>
      <c r="B115" s="8" t="str">
        <f>VLOOKUP('成本表 '!A115,RFQ!A:G,2,0)</f>
        <v>014585.00103.0063.025</v>
      </c>
      <c r="C115" s="9" t="s">
        <v>196</v>
      </c>
      <c r="D115" s="9" t="s">
        <v>180</v>
      </c>
      <c r="E115" s="136" t="s">
        <v>477</v>
      </c>
      <c r="F115" s="28" t="str">
        <f t="shared" si="128"/>
        <v>-</v>
      </c>
      <c r="G115" s="18">
        <f>VLOOKUP('成本表 '!$A115,RFQ!$A:$G,5,0)/1000</f>
        <v>50</v>
      </c>
      <c r="H115" s="9">
        <f>G115*P115</f>
        <v>320</v>
      </c>
      <c r="I115" s="9">
        <v>0.25</v>
      </c>
      <c r="J115" s="9">
        <f>P115*I115</f>
        <v>1.6</v>
      </c>
      <c r="K115" s="9" t="s">
        <v>72</v>
      </c>
      <c r="L115" s="9">
        <f>VLOOKUP(K115,包裝!A:E,4,0)</f>
        <v>6.3</v>
      </c>
      <c r="M115" s="9">
        <v>5.15</v>
      </c>
      <c r="N115" s="9">
        <v>24.5</v>
      </c>
      <c r="O115" s="9">
        <v>36</v>
      </c>
      <c r="P115" s="9">
        <v>6.4</v>
      </c>
      <c r="Q115" s="9">
        <f>ROUNDUP(O115/P115, 2)</f>
        <v>5.63</v>
      </c>
      <c r="R115" s="9">
        <f>ROUNDUP((Q115 + N115), 2)</f>
        <v>30.13</v>
      </c>
      <c r="S115" s="10">
        <v>0</v>
      </c>
      <c r="T115" s="9">
        <v>0</v>
      </c>
      <c r="U115" s="9">
        <f>ROUNDUP(T115/P115, 2)</f>
        <v>0</v>
      </c>
      <c r="V115" s="11">
        <f>ROUNDUP(R115*(1 + S115) + U115, 2)</f>
        <v>30.13</v>
      </c>
      <c r="W115" s="10">
        <v>1.4999999999999999E-2</v>
      </c>
      <c r="X115" s="9">
        <v>6.6</v>
      </c>
      <c r="Y115" s="9">
        <f>ROUNDUP(V115*(1 + W115) + X115, 2)</f>
        <v>37.19</v>
      </c>
      <c r="Z115" s="10">
        <v>0.01</v>
      </c>
      <c r="AA115" s="9">
        <v>7</v>
      </c>
      <c r="AB115" s="11">
        <f>ROUNDUP(Y115*(1 + Z115) + AA115, 2)</f>
        <v>44.57</v>
      </c>
      <c r="AC115" s="10">
        <v>0.01</v>
      </c>
      <c r="AD115" s="9">
        <f>ROUNDUP(L115/J115, 2)</f>
        <v>3.94</v>
      </c>
      <c r="AE115" s="9">
        <f>ROUNDUP(AB115*(1 + AC115) + AD115, 2)</f>
        <v>48.96</v>
      </c>
      <c r="AF115" s="9" t="s">
        <v>61</v>
      </c>
      <c r="AG115" s="9">
        <v>1.4</v>
      </c>
      <c r="AH115" s="9">
        <f>ROUNDUP((AE115 + AF115 + AG115), 2)</f>
        <v>51.86</v>
      </c>
      <c r="AI115" s="10">
        <v>0</v>
      </c>
      <c r="AJ115" s="9">
        <v>0</v>
      </c>
      <c r="AK115" s="9">
        <f>ROUNDUP(AH115*(1 + AI115) + AJ115, 2)</f>
        <v>51.86</v>
      </c>
      <c r="AL115" s="9">
        <f>ROUNDUP(AK115*P115, 2)</f>
        <v>331.90999999999997</v>
      </c>
      <c r="AM115" s="10">
        <v>0</v>
      </c>
      <c r="AN115" s="9">
        <v>0</v>
      </c>
      <c r="AO115" s="9">
        <f>ROUNDUP(AL115*(1 + AM115) + AN115, 2)</f>
        <v>331.91</v>
      </c>
      <c r="AP115" s="12">
        <v>0.01</v>
      </c>
      <c r="AQ115" s="9">
        <f>ROUNDUP(AO115*(1 + AP115), 2)</f>
        <v>335.23</v>
      </c>
      <c r="AR115" s="13">
        <v>0.03</v>
      </c>
      <c r="AS115" s="9">
        <f>ROUNDUP(AQ115*(1 + AR115), 2)</f>
        <v>345.28999999999996</v>
      </c>
      <c r="AT115" s="14">
        <v>0</v>
      </c>
      <c r="AU115" s="9">
        <v>0</v>
      </c>
      <c r="AV115" s="14">
        <f>ROUNDUP(AS115*(1 + AT115) + AU115, 2)</f>
        <v>345.29</v>
      </c>
      <c r="AW115" s="9">
        <v>34.75</v>
      </c>
      <c r="AX115" s="14">
        <f>ROUNDUP(AV115/AW115, 2)</f>
        <v>9.94</v>
      </c>
      <c r="AY115" s="10">
        <v>2.5999999999999999E-2</v>
      </c>
      <c r="AZ115" s="15">
        <f>ROUNDUP(AX115*(1 + AY115), 2)</f>
        <v>10.199999999999999</v>
      </c>
    </row>
    <row r="116" spans="1:53" ht="53.45" customHeight="1" x14ac:dyDescent="0.25"/>
    <row r="117" spans="1:53" s="3" customFormat="1" ht="62.45" customHeight="1" x14ac:dyDescent="0.45">
      <c r="A117" s="3" t="s">
        <v>0</v>
      </c>
      <c r="B117" s="3" t="s">
        <v>461</v>
      </c>
      <c r="E117" s="44"/>
    </row>
    <row r="118" spans="1:53" s="4" customFormat="1" ht="63.75" customHeight="1" x14ac:dyDescent="0.25">
      <c r="A118" s="5" t="s">
        <v>0</v>
      </c>
      <c r="B118" s="4" t="s">
        <v>6</v>
      </c>
      <c r="C118" s="4" t="s">
        <v>7</v>
      </c>
      <c r="D118" s="4" t="s">
        <v>8</v>
      </c>
      <c r="E118" s="45" t="s">
        <v>9</v>
      </c>
      <c r="F118" s="4" t="s">
        <v>10</v>
      </c>
      <c r="G118" s="4" t="s">
        <v>11</v>
      </c>
      <c r="H118" s="4" t="s">
        <v>12</v>
      </c>
      <c r="I118" s="4" t="s">
        <v>13</v>
      </c>
      <c r="J118" s="4" t="s">
        <v>14</v>
      </c>
      <c r="K118" s="4" t="s">
        <v>15</v>
      </c>
      <c r="L118" s="4" t="s">
        <v>16</v>
      </c>
      <c r="M118" s="4" t="s">
        <v>17</v>
      </c>
      <c r="N118" s="4" t="s">
        <v>18</v>
      </c>
      <c r="O118" s="4" t="s">
        <v>19</v>
      </c>
      <c r="P118" s="4" t="s">
        <v>20</v>
      </c>
      <c r="Q118" s="4" t="s">
        <v>21</v>
      </c>
      <c r="R118" s="4" t="s">
        <v>22</v>
      </c>
      <c r="S118" s="4" t="s">
        <v>23</v>
      </c>
      <c r="T118" s="4" t="s">
        <v>24</v>
      </c>
      <c r="U118" s="4" t="s">
        <v>25</v>
      </c>
      <c r="V118" s="4" t="s">
        <v>26</v>
      </c>
      <c r="W118" s="4" t="s">
        <v>27</v>
      </c>
      <c r="X118" s="4" t="s">
        <v>28</v>
      </c>
      <c r="Y118" s="4" t="s">
        <v>29</v>
      </c>
      <c r="Z118" s="4" t="s">
        <v>30</v>
      </c>
      <c r="AA118" s="4" t="s">
        <v>31</v>
      </c>
      <c r="AB118" s="4" t="s">
        <v>32</v>
      </c>
      <c r="AC118" s="4" t="s">
        <v>33</v>
      </c>
      <c r="AD118" s="4" t="s">
        <v>34</v>
      </c>
      <c r="AE118" s="4" t="s">
        <v>35</v>
      </c>
      <c r="AF118" s="4" t="s">
        <v>36</v>
      </c>
      <c r="AG118" s="4" t="s">
        <v>37</v>
      </c>
      <c r="AH118" s="4" t="s">
        <v>38</v>
      </c>
      <c r="AI118" s="4" t="s">
        <v>39</v>
      </c>
      <c r="AJ118" s="4" t="s">
        <v>40</v>
      </c>
      <c r="AK118" s="4" t="s">
        <v>41</v>
      </c>
      <c r="AL118" s="4" t="s">
        <v>42</v>
      </c>
      <c r="AM118" s="4" t="s">
        <v>43</v>
      </c>
      <c r="AN118" s="4" t="s">
        <v>44</v>
      </c>
      <c r="AO118" s="4" t="s">
        <v>45</v>
      </c>
      <c r="AP118" s="4" t="s">
        <v>46</v>
      </c>
      <c r="AQ118" s="4" t="s">
        <v>47</v>
      </c>
      <c r="AR118" s="4" t="s">
        <v>48</v>
      </c>
      <c r="AS118" s="4" t="s">
        <v>49</v>
      </c>
      <c r="AT118" s="4" t="s">
        <v>50</v>
      </c>
      <c r="AU118" s="4" t="s">
        <v>51</v>
      </c>
      <c r="AV118" s="4" t="s">
        <v>52</v>
      </c>
      <c r="AW118" s="4" t="s">
        <v>53</v>
      </c>
      <c r="AX118" s="4" t="s">
        <v>54</v>
      </c>
      <c r="AY118" s="4" t="s">
        <v>55</v>
      </c>
      <c r="AZ118" s="4" t="s">
        <v>56</v>
      </c>
    </row>
    <row r="119" spans="1:53" s="6" customFormat="1" ht="53.45" customHeight="1" x14ac:dyDescent="0.25">
      <c r="A119" s="7">
        <v>78</v>
      </c>
      <c r="B119" s="8" t="str">
        <f>VLOOKUP('成本表 '!A119,RFQ!A:G,2,0)</f>
        <v>014585.00104.0055.013</v>
      </c>
      <c r="C119" s="9" t="s">
        <v>198</v>
      </c>
      <c r="D119" s="9" t="s">
        <v>199</v>
      </c>
      <c r="E119" s="48" t="s">
        <v>65</v>
      </c>
      <c r="F119" s="28" t="str">
        <f t="shared" ref="F119" si="129">IF(300/P119&gt;G119, 300/P119, "-")</f>
        <v>-</v>
      </c>
      <c r="G119" s="18">
        <f>VLOOKUP('成本表 '!$A119,RFQ!$A:$G,5,0)/1000</f>
        <v>95.5</v>
      </c>
      <c r="H119" s="9">
        <f>G119*P119</f>
        <v>369.58500000000004</v>
      </c>
      <c r="I119" s="9">
        <v>0.5</v>
      </c>
      <c r="J119" s="9">
        <f>P119*I119</f>
        <v>1.9350000000000001</v>
      </c>
      <c r="K119" s="9" t="s">
        <v>72</v>
      </c>
      <c r="L119" s="9">
        <f>VLOOKUP(K119,包裝!A:E,4,0)</f>
        <v>6.3</v>
      </c>
      <c r="M119" s="9">
        <v>4.45</v>
      </c>
      <c r="N119" s="9">
        <v>25</v>
      </c>
      <c r="O119" s="9">
        <v>38</v>
      </c>
      <c r="P119" s="9">
        <v>3.87</v>
      </c>
      <c r="Q119" s="9">
        <f>ROUNDUP(O119/P119, 2)</f>
        <v>9.82</v>
      </c>
      <c r="R119" s="9">
        <f>ROUNDUP((Q119 + N119), 2)</f>
        <v>34.82</v>
      </c>
      <c r="S119" s="10">
        <v>0</v>
      </c>
      <c r="T119" s="9">
        <v>0</v>
      </c>
      <c r="U119" s="9">
        <f>ROUNDUP(T119/P119, 2)</f>
        <v>0</v>
      </c>
      <c r="V119" s="11">
        <f>ROUNDUP(R119*(1 + S119) + U119, 2)</f>
        <v>34.82</v>
      </c>
      <c r="W119" s="10">
        <v>1.4999999999999999E-2</v>
      </c>
      <c r="X119" s="9">
        <v>6.6</v>
      </c>
      <c r="Y119" s="9">
        <f>ROUNDUP(V119*(1 + W119) + X119, 2)</f>
        <v>41.949999999999996</v>
      </c>
      <c r="Z119" s="10">
        <v>0.01</v>
      </c>
      <c r="AA119" s="9">
        <v>7</v>
      </c>
      <c r="AB119" s="11">
        <f>ROUNDUP(Y119*(1 + Z119) + AA119, 2)</f>
        <v>49.37</v>
      </c>
      <c r="AC119" s="10">
        <v>0.01</v>
      </c>
      <c r="AD119" s="9">
        <f>ROUNDUP(L119/J119, 2)</f>
        <v>3.26</v>
      </c>
      <c r="AE119" s="9">
        <f>ROUNDUP(AB119*(1 + AC119) + AD119, 2)</f>
        <v>53.129999999999995</v>
      </c>
      <c r="AF119" s="9" t="s">
        <v>61</v>
      </c>
      <c r="AG119" s="9">
        <v>1.4</v>
      </c>
      <c r="AH119" s="9">
        <f>ROUNDUP((AE119 + AF119 + AG119), 2)</f>
        <v>56.03</v>
      </c>
      <c r="AI119" s="10">
        <v>0</v>
      </c>
      <c r="AJ119" s="9">
        <v>0</v>
      </c>
      <c r="AK119" s="9">
        <f>ROUNDUP(AH119*(1 + AI119) + AJ119, 2)</f>
        <v>56.03</v>
      </c>
      <c r="AL119" s="9">
        <f>ROUNDUP(AK119*P119, 2)</f>
        <v>216.84</v>
      </c>
      <c r="AM119" s="10">
        <v>0</v>
      </c>
      <c r="AN119" s="9">
        <v>0</v>
      </c>
      <c r="AO119" s="9">
        <f>ROUNDUP(AL119*(1 + AM119) + AN119, 2)</f>
        <v>216.84</v>
      </c>
      <c r="AP119" s="12">
        <v>0.01</v>
      </c>
      <c r="AQ119" s="9">
        <f>ROUNDUP(AO119*(1 + AP119), 2)</f>
        <v>219.01</v>
      </c>
      <c r="AR119" s="13">
        <v>0.08</v>
      </c>
      <c r="AS119" s="9">
        <f>ROUNDUP(AQ119*(1 + AR119), 2)</f>
        <v>236.54</v>
      </c>
      <c r="AT119" s="14">
        <v>0</v>
      </c>
      <c r="AU119" s="9">
        <v>0</v>
      </c>
      <c r="AV119" s="14">
        <f>ROUNDUP(AS119*(1 + AT119) + AU119, 2)</f>
        <v>236.54</v>
      </c>
      <c r="AW119" s="9">
        <v>32</v>
      </c>
      <c r="AX119" s="14">
        <f>ROUNDUP(AV119/AW119, 2)</f>
        <v>7.3999999999999995</v>
      </c>
      <c r="AY119" s="10">
        <v>2.5999999999999999E-2</v>
      </c>
      <c r="AZ119" s="15">
        <f>ROUNDUP(AX119*(1 + AY119), 2)</f>
        <v>7.6</v>
      </c>
      <c r="BA119" s="137">
        <v>6000</v>
      </c>
    </row>
    <row r="120" spans="1:53" ht="53.45" hidden="1" customHeight="1" x14ac:dyDescent="0.25"/>
    <row r="121" spans="1:53" s="3" customFormat="1" ht="62.45" hidden="1" customHeight="1" x14ac:dyDescent="0.45">
      <c r="A121" s="3" t="s">
        <v>0</v>
      </c>
      <c r="B121" s="3" t="s">
        <v>465</v>
      </c>
      <c r="E121" s="44"/>
    </row>
    <row r="122" spans="1:53" s="4" customFormat="1" ht="63.75" hidden="1" customHeight="1" x14ac:dyDescent="0.25">
      <c r="A122" s="5" t="s">
        <v>0</v>
      </c>
      <c r="B122" s="4" t="s">
        <v>6</v>
      </c>
      <c r="C122" s="4" t="s">
        <v>7</v>
      </c>
      <c r="D122" s="4" t="s">
        <v>8</v>
      </c>
      <c r="E122" s="45" t="s">
        <v>9</v>
      </c>
      <c r="F122" s="4" t="s">
        <v>10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4" t="s">
        <v>16</v>
      </c>
      <c r="M122" s="4" t="s">
        <v>17</v>
      </c>
      <c r="N122" s="4" t="s">
        <v>18</v>
      </c>
      <c r="O122" s="4" t="s">
        <v>19</v>
      </c>
      <c r="P122" s="4" t="s">
        <v>20</v>
      </c>
      <c r="Q122" s="4" t="s">
        <v>21</v>
      </c>
      <c r="R122" s="4" t="s">
        <v>22</v>
      </c>
      <c r="S122" s="4" t="s">
        <v>23</v>
      </c>
      <c r="T122" s="4" t="s">
        <v>24</v>
      </c>
      <c r="U122" s="4" t="s">
        <v>25</v>
      </c>
      <c r="V122" s="4" t="s">
        <v>26</v>
      </c>
      <c r="W122" s="4" t="s">
        <v>27</v>
      </c>
      <c r="X122" s="4" t="s">
        <v>28</v>
      </c>
      <c r="Y122" s="4" t="s">
        <v>29</v>
      </c>
      <c r="Z122" s="4" t="s">
        <v>30</v>
      </c>
      <c r="AA122" s="4" t="s">
        <v>31</v>
      </c>
      <c r="AB122" s="4" t="s">
        <v>32</v>
      </c>
      <c r="AC122" s="4" t="s">
        <v>33</v>
      </c>
      <c r="AD122" s="4" t="s">
        <v>34</v>
      </c>
      <c r="AE122" s="4" t="s">
        <v>35</v>
      </c>
      <c r="AF122" s="4" t="s">
        <v>36</v>
      </c>
      <c r="AG122" s="4" t="s">
        <v>37</v>
      </c>
      <c r="AH122" s="4" t="s">
        <v>38</v>
      </c>
      <c r="AI122" s="4" t="s">
        <v>39</v>
      </c>
      <c r="AJ122" s="4" t="s">
        <v>40</v>
      </c>
      <c r="AK122" s="4" t="s">
        <v>41</v>
      </c>
      <c r="AL122" s="4" t="s">
        <v>42</v>
      </c>
      <c r="AM122" s="4" t="s">
        <v>43</v>
      </c>
      <c r="AN122" s="4" t="s">
        <v>44</v>
      </c>
      <c r="AO122" s="4" t="s">
        <v>45</v>
      </c>
      <c r="AP122" s="4" t="s">
        <v>46</v>
      </c>
      <c r="AQ122" s="4" t="s">
        <v>47</v>
      </c>
      <c r="AR122" s="4" t="s">
        <v>48</v>
      </c>
      <c r="AS122" s="4" t="s">
        <v>49</v>
      </c>
      <c r="AT122" s="4" t="s">
        <v>50</v>
      </c>
      <c r="AU122" s="4" t="s">
        <v>51</v>
      </c>
      <c r="AV122" s="4" t="s">
        <v>52</v>
      </c>
      <c r="AW122" s="4" t="s">
        <v>53</v>
      </c>
      <c r="AX122" s="4" t="s">
        <v>54</v>
      </c>
      <c r="AY122" s="4" t="s">
        <v>55</v>
      </c>
      <c r="AZ122" s="4" t="s">
        <v>56</v>
      </c>
    </row>
    <row r="123" spans="1:53" s="41" customFormat="1" ht="53.45" hidden="1" customHeight="1" x14ac:dyDescent="0.25">
      <c r="A123" s="30">
        <v>79</v>
      </c>
      <c r="B123" s="31" t="str">
        <f>VLOOKUP('成本表 '!A123,RFQ!A:G,2,0)</f>
        <v>014586.00103.0039.009</v>
      </c>
      <c r="C123" s="32" t="s">
        <v>462</v>
      </c>
      <c r="D123" s="32" t="s">
        <v>729</v>
      </c>
      <c r="E123" s="33" t="s">
        <v>464</v>
      </c>
      <c r="F123" s="34">
        <f t="shared" ref="F123" si="130">IF(300/P123&gt;G123, 300/P123, "-")</f>
        <v>416.66666666666669</v>
      </c>
      <c r="G123" s="18">
        <f>VLOOKUP('成本表 '!$A123,RFQ!$A:$G,5,0)/1000</f>
        <v>36</v>
      </c>
      <c r="H123" s="35">
        <f>G123*P123</f>
        <v>25.919999999999998</v>
      </c>
      <c r="I123" s="18">
        <f>VLOOKUP('成本表 '!$A123,RFQ!$A:$G,6,0)/1000</f>
        <v>1</v>
      </c>
      <c r="J123" s="35">
        <f>P123*I123</f>
        <v>0.72</v>
      </c>
      <c r="K123" s="35" t="s">
        <v>72</v>
      </c>
      <c r="L123" s="35">
        <v>7.3</v>
      </c>
      <c r="M123" s="35">
        <v>3.15</v>
      </c>
      <c r="N123" s="35">
        <v>25</v>
      </c>
      <c r="O123" s="35">
        <v>28</v>
      </c>
      <c r="P123" s="35">
        <v>0.72</v>
      </c>
      <c r="Q123" s="35">
        <f>ROUNDUP(O123/P123, 2)</f>
        <v>38.89</v>
      </c>
      <c r="R123" s="35">
        <f>ROUNDUP((Q123 + N123), 2)</f>
        <v>63.89</v>
      </c>
      <c r="S123" s="36">
        <v>0</v>
      </c>
      <c r="T123" s="35">
        <v>0</v>
      </c>
      <c r="U123" s="35">
        <f>ROUNDUP(T123/P123, 2)</f>
        <v>0</v>
      </c>
      <c r="V123" s="37">
        <f>ROUNDUP(R123*(1 + S123) + U123, 2)</f>
        <v>63.89</v>
      </c>
      <c r="W123" s="36">
        <v>1.4999999999999999E-2</v>
      </c>
      <c r="X123" s="35">
        <v>5.9</v>
      </c>
      <c r="Y123" s="35">
        <f>ROUNDUP(V123*(1 + W123) + X123, 2)</f>
        <v>70.75</v>
      </c>
      <c r="Z123" s="36">
        <v>0.01</v>
      </c>
      <c r="AA123" s="35">
        <v>7.2</v>
      </c>
      <c r="AB123" s="37">
        <f>ROUNDUP(Y123*(1 + Z123) + AA123, 2)</f>
        <v>78.660000000000011</v>
      </c>
      <c r="AC123" s="36">
        <v>0.01</v>
      </c>
      <c r="AD123" s="35">
        <f>ROUNDUP(L123/J123, 2)</f>
        <v>10.14</v>
      </c>
      <c r="AE123" s="35">
        <f>ROUNDUP(AB123*(1 + AC123) + AD123, 2)</f>
        <v>89.59</v>
      </c>
      <c r="AF123" s="35" t="s">
        <v>116</v>
      </c>
      <c r="AG123" s="35">
        <v>1.4</v>
      </c>
      <c r="AH123" s="35">
        <f>ROUNDUP((AE123 + AF123 + AG123), 2)</f>
        <v>92.59</v>
      </c>
      <c r="AI123" s="36">
        <v>0</v>
      </c>
      <c r="AJ123" s="35">
        <v>0</v>
      </c>
      <c r="AK123" s="35">
        <f>ROUNDUP(AH123*(1 + AI123) + AJ123, 2)</f>
        <v>92.59</v>
      </c>
      <c r="AL123" s="35">
        <f>ROUNDUP(AK123*P123, 2)</f>
        <v>66.67</v>
      </c>
      <c r="AM123" s="36">
        <v>0</v>
      </c>
      <c r="AN123" s="35">
        <v>0</v>
      </c>
      <c r="AO123" s="35">
        <f>ROUNDUP(AL123*(1 + AM123) + AN123, 2)</f>
        <v>66.67</v>
      </c>
      <c r="AP123" s="38">
        <v>0.01</v>
      </c>
      <c r="AQ123" s="35">
        <f>ROUNDUP(AO123*(1 + AP123), 2)</f>
        <v>67.34</v>
      </c>
      <c r="AR123" s="39">
        <v>0.08</v>
      </c>
      <c r="AS123" s="35">
        <f>ROUNDUP(AQ123*(1 + AR123), 2)</f>
        <v>72.73</v>
      </c>
      <c r="AT123" s="40">
        <v>0</v>
      </c>
      <c r="AU123" s="35">
        <v>0</v>
      </c>
      <c r="AV123" s="40">
        <f>ROUNDUP(AS123*(1 + AT123) + AU123, 2)</f>
        <v>72.73</v>
      </c>
      <c r="AW123" s="35">
        <v>32</v>
      </c>
      <c r="AX123" s="40">
        <f>ROUNDUP(AV123/AW123, 2)</f>
        <v>2.2799999999999998</v>
      </c>
      <c r="AY123" s="36">
        <v>0.03</v>
      </c>
      <c r="AZ123" s="35">
        <f>ROUNDUP(AX123*(1 + AY123), 2)</f>
        <v>2.3499999999999996</v>
      </c>
    </row>
    <row r="124" spans="1:53" ht="53.45" customHeight="1" x14ac:dyDescent="0.25"/>
    <row r="125" spans="1:53" s="3" customFormat="1" ht="62.45" customHeight="1" x14ac:dyDescent="0.45">
      <c r="A125" s="3" t="s">
        <v>0</v>
      </c>
      <c r="B125" s="3" t="s">
        <v>203</v>
      </c>
      <c r="E125" s="44"/>
    </row>
    <row r="126" spans="1:53" s="4" customFormat="1" ht="63.75" customHeight="1" x14ac:dyDescent="0.25">
      <c r="A126" s="5" t="s">
        <v>0</v>
      </c>
      <c r="B126" s="4" t="s">
        <v>6</v>
      </c>
      <c r="C126" s="4" t="s">
        <v>7</v>
      </c>
      <c r="D126" s="4" t="s">
        <v>8</v>
      </c>
      <c r="E126" s="45" t="s">
        <v>9</v>
      </c>
      <c r="F126" s="4" t="s">
        <v>10</v>
      </c>
      <c r="G126" s="4" t="s">
        <v>11</v>
      </c>
      <c r="H126" s="4" t="s">
        <v>12</v>
      </c>
      <c r="I126" s="4" t="s">
        <v>13</v>
      </c>
      <c r="J126" s="4" t="s">
        <v>14</v>
      </c>
      <c r="K126" s="4" t="s">
        <v>15</v>
      </c>
      <c r="L126" s="4" t="s">
        <v>16</v>
      </c>
      <c r="M126" s="4" t="s">
        <v>17</v>
      </c>
      <c r="N126" s="4" t="s">
        <v>18</v>
      </c>
      <c r="O126" s="4" t="s">
        <v>19</v>
      </c>
      <c r="P126" s="4" t="s">
        <v>20</v>
      </c>
      <c r="Q126" s="4" t="s">
        <v>21</v>
      </c>
      <c r="R126" s="4" t="s">
        <v>22</v>
      </c>
      <c r="S126" s="4" t="s">
        <v>23</v>
      </c>
      <c r="T126" s="4" t="s">
        <v>24</v>
      </c>
      <c r="U126" s="4" t="s">
        <v>25</v>
      </c>
      <c r="V126" s="4" t="s">
        <v>26</v>
      </c>
      <c r="W126" s="4" t="s">
        <v>27</v>
      </c>
      <c r="X126" s="4" t="s">
        <v>28</v>
      </c>
      <c r="Y126" s="4" t="s">
        <v>29</v>
      </c>
      <c r="Z126" s="4" t="s">
        <v>30</v>
      </c>
      <c r="AA126" s="4" t="s">
        <v>31</v>
      </c>
      <c r="AB126" s="4" t="s">
        <v>32</v>
      </c>
      <c r="AC126" s="4" t="s">
        <v>33</v>
      </c>
      <c r="AD126" s="4" t="s">
        <v>34</v>
      </c>
      <c r="AE126" s="4" t="s">
        <v>35</v>
      </c>
      <c r="AF126" s="4" t="s">
        <v>36</v>
      </c>
      <c r="AG126" s="4" t="s">
        <v>37</v>
      </c>
      <c r="AH126" s="4" t="s">
        <v>38</v>
      </c>
      <c r="AI126" s="4" t="s">
        <v>39</v>
      </c>
      <c r="AJ126" s="4" t="s">
        <v>40</v>
      </c>
      <c r="AK126" s="4" t="s">
        <v>41</v>
      </c>
      <c r="AL126" s="4" t="s">
        <v>42</v>
      </c>
      <c r="AM126" s="4" t="s">
        <v>43</v>
      </c>
      <c r="AN126" s="4" t="s">
        <v>44</v>
      </c>
      <c r="AO126" s="4" t="s">
        <v>45</v>
      </c>
      <c r="AP126" s="4" t="s">
        <v>46</v>
      </c>
      <c r="AQ126" s="4" t="s">
        <v>47</v>
      </c>
      <c r="AR126" s="4" t="s">
        <v>48</v>
      </c>
      <c r="AS126" s="4" t="s">
        <v>49</v>
      </c>
      <c r="AT126" s="4" t="s">
        <v>50</v>
      </c>
      <c r="AU126" s="4" t="s">
        <v>51</v>
      </c>
      <c r="AV126" s="4" t="s">
        <v>52</v>
      </c>
      <c r="AW126" s="4" t="s">
        <v>53</v>
      </c>
      <c r="AX126" s="4" t="s">
        <v>54</v>
      </c>
      <c r="AY126" s="4" t="s">
        <v>55</v>
      </c>
      <c r="AZ126" s="4" t="s">
        <v>56</v>
      </c>
    </row>
    <row r="127" spans="1:53" s="6" customFormat="1" ht="53.45" customHeight="1" x14ac:dyDescent="0.25">
      <c r="A127" s="7">
        <v>80</v>
      </c>
      <c r="B127" s="8" t="str">
        <f>VLOOKUP('成本表 '!A127,RFQ!A:G,2,0)</f>
        <v>015480.00100.0048.013</v>
      </c>
      <c r="C127" s="9" t="s">
        <v>201</v>
      </c>
      <c r="D127" s="9" t="s">
        <v>202</v>
      </c>
      <c r="E127" s="48" t="s">
        <v>65</v>
      </c>
      <c r="F127" s="28" t="str">
        <f t="shared" ref="F127:F134" si="131">IF(300/P127&gt;G127, 300/P127, "-")</f>
        <v>-</v>
      </c>
      <c r="G127" s="18">
        <f>VLOOKUP('成本表 '!$A127,RFQ!$A:$G,5,0)/1000</f>
        <v>250</v>
      </c>
      <c r="H127" s="9">
        <f t="shared" ref="H127:H134" si="132">G127*P127</f>
        <v>590.00000000000011</v>
      </c>
      <c r="I127" s="9">
        <v>1</v>
      </c>
      <c r="J127" s="9">
        <f t="shared" ref="J127:J134" si="133">P127*I127</f>
        <v>2.3600000000000003</v>
      </c>
      <c r="K127" s="9" t="s">
        <v>94</v>
      </c>
      <c r="L127" s="9">
        <f>VLOOKUP(K127,包裝!A:E,4,0)</f>
        <v>7</v>
      </c>
      <c r="M127" s="9">
        <f>VLOOKUP($D127,'IS15480'!$A:$F,2,0)</f>
        <v>3.85</v>
      </c>
      <c r="N127" s="9">
        <v>24.5</v>
      </c>
      <c r="O127" s="9">
        <f>VLOOKUP($D127,'IS15480'!$A:$F,3,0)</f>
        <v>29</v>
      </c>
      <c r="P127" s="9">
        <f>VLOOKUP($D127,'IS15480'!$A:$F,4,0)</f>
        <v>2.3600000000000003</v>
      </c>
      <c r="Q127" s="9">
        <f t="shared" ref="Q127:Q134" si="134">ROUNDUP(O127/P127, 2)</f>
        <v>12.29</v>
      </c>
      <c r="R127" s="9">
        <f t="shared" ref="R127:R134" si="135">ROUNDUP((Q127 + N127), 2)</f>
        <v>36.79</v>
      </c>
      <c r="S127" s="10">
        <v>0</v>
      </c>
      <c r="T127" s="9">
        <v>0</v>
      </c>
      <c r="U127" s="9">
        <f t="shared" ref="U127:U134" si="136">ROUNDUP(T127/P127, 2)</f>
        <v>0</v>
      </c>
      <c r="V127" s="11">
        <f t="shared" ref="V127:V134" si="137">ROUNDUP(R127*(1 + S127) + U127, 2)</f>
        <v>36.79</v>
      </c>
      <c r="W127" s="10">
        <v>1.4999999999999999E-2</v>
      </c>
      <c r="X127" s="9">
        <v>6.2</v>
      </c>
      <c r="Y127" s="9">
        <f t="shared" ref="Y127:Y134" si="138">ROUNDUP(V127*(1 + W127) + X127, 2)</f>
        <v>43.55</v>
      </c>
      <c r="Z127" s="10">
        <v>0.01</v>
      </c>
      <c r="AA127" s="9">
        <v>7</v>
      </c>
      <c r="AB127" s="11">
        <f t="shared" ref="AB127:AB134" si="139">ROUNDUP(Y127*(1 + Z127) + AA127, 2)</f>
        <v>50.989999999999995</v>
      </c>
      <c r="AC127" s="10">
        <v>0.01</v>
      </c>
      <c r="AD127" s="9">
        <f t="shared" ref="AD127:AD134" si="140">ROUNDUP(L127/J127, 2)</f>
        <v>2.9699999999999998</v>
      </c>
      <c r="AE127" s="9">
        <f t="shared" ref="AE127:AE134" si="141">ROUNDUP(AB127*(1 + AC127) + AD127, 2)</f>
        <v>54.47</v>
      </c>
      <c r="AF127" s="9" t="s">
        <v>61</v>
      </c>
      <c r="AG127" s="9">
        <v>1.4</v>
      </c>
      <c r="AH127" s="9">
        <f t="shared" ref="AH127:AH134" si="142">ROUNDUP((AE127 + AF127 + AG127), 2)</f>
        <v>57.37</v>
      </c>
      <c r="AI127" s="10">
        <v>0</v>
      </c>
      <c r="AJ127" s="9">
        <v>0</v>
      </c>
      <c r="AK127" s="9">
        <f t="shared" ref="AK127:AK134" si="143">ROUNDUP(AH127*(1 + AI127) + AJ127, 2)</f>
        <v>57.37</v>
      </c>
      <c r="AL127" s="9">
        <f t="shared" ref="AL127:AL134" si="144">ROUNDUP(AK127*P127, 2)</f>
        <v>135.39999999999998</v>
      </c>
      <c r="AM127" s="10">
        <v>0</v>
      </c>
      <c r="AN127" s="9">
        <v>0</v>
      </c>
      <c r="AO127" s="9">
        <f t="shared" ref="AO127:AO134" si="145">ROUNDUP(AL127*(1 + AM127) + AN127, 2)</f>
        <v>135.4</v>
      </c>
      <c r="AP127" s="12">
        <v>0.01</v>
      </c>
      <c r="AQ127" s="9">
        <f t="shared" ref="AQ127:AQ134" si="146">ROUNDUP(AO127*(1 + AP127), 2)</f>
        <v>136.76</v>
      </c>
      <c r="AR127" s="13">
        <v>0.04</v>
      </c>
      <c r="AS127" s="9">
        <f t="shared" ref="AS127:AS134" si="147">ROUNDUP(AQ127*(1 + AR127), 2)</f>
        <v>142.23999999999998</v>
      </c>
      <c r="AT127" s="14">
        <v>0</v>
      </c>
      <c r="AU127" s="9">
        <v>0</v>
      </c>
      <c r="AV127" s="14">
        <f t="shared" ref="AV127:AV134" si="148">ROUNDUP(AS127*(1 + AT127) + AU127, 2)</f>
        <v>142.24</v>
      </c>
      <c r="AW127" s="9">
        <v>33</v>
      </c>
      <c r="AX127" s="14">
        <f t="shared" ref="AX127:AX134" si="149">ROUNDUP(AV127/AW127, 2)</f>
        <v>4.3199999999999994</v>
      </c>
      <c r="AY127" s="10">
        <v>2.5999999999999999E-2</v>
      </c>
      <c r="AZ127" s="15">
        <f t="shared" ref="AZ127:AZ134" si="150">ROUNDUP(AX127*(1 + AY127), 2)</f>
        <v>4.4399999999999995</v>
      </c>
    </row>
    <row r="128" spans="1:53" s="6" customFormat="1" ht="53.45" customHeight="1" x14ac:dyDescent="0.25">
      <c r="A128" s="7">
        <v>81</v>
      </c>
      <c r="B128" s="8" t="str">
        <f>VLOOKUP('成本表 '!A128,RFQ!A:G,2,0)</f>
        <v>015480.00100.0048.016</v>
      </c>
      <c r="C128" s="9" t="s">
        <v>201</v>
      </c>
      <c r="D128" s="9" t="s">
        <v>166</v>
      </c>
      <c r="E128" s="48" t="s">
        <v>65</v>
      </c>
      <c r="F128" s="28" t="str">
        <f t="shared" si="131"/>
        <v>-</v>
      </c>
      <c r="G128" s="18">
        <f>VLOOKUP('成本表 '!$A128,RFQ!$A:$G,5,0)/1000</f>
        <v>576</v>
      </c>
      <c r="H128" s="9">
        <f t="shared" si="132"/>
        <v>1474.56</v>
      </c>
      <c r="I128" s="9">
        <v>1</v>
      </c>
      <c r="J128" s="9">
        <f t="shared" si="133"/>
        <v>2.56</v>
      </c>
      <c r="K128" s="9" t="s">
        <v>94</v>
      </c>
      <c r="L128" s="9">
        <f>VLOOKUP(K128,包裝!A:E,4,0)</f>
        <v>7</v>
      </c>
      <c r="M128" s="9">
        <f>VLOOKUP($D128,'IS15480'!$A:$F,2,0)</f>
        <v>3.85</v>
      </c>
      <c r="N128" s="9">
        <v>24.5</v>
      </c>
      <c r="O128" s="9">
        <f>VLOOKUP($D128,'IS15480'!$A:$F,3,0)</f>
        <v>29</v>
      </c>
      <c r="P128" s="9">
        <f>VLOOKUP($D128,'IS15480'!$A:$F,4,0)</f>
        <v>2.56</v>
      </c>
      <c r="Q128" s="9">
        <f t="shared" si="134"/>
        <v>11.33</v>
      </c>
      <c r="R128" s="9">
        <f t="shared" si="135"/>
        <v>35.83</v>
      </c>
      <c r="S128" s="10">
        <v>0</v>
      </c>
      <c r="T128" s="9">
        <v>0</v>
      </c>
      <c r="U128" s="9">
        <f t="shared" si="136"/>
        <v>0</v>
      </c>
      <c r="V128" s="11">
        <f t="shared" si="137"/>
        <v>35.83</v>
      </c>
      <c r="W128" s="10">
        <v>1.4999999999999999E-2</v>
      </c>
      <c r="X128" s="9">
        <v>6.2</v>
      </c>
      <c r="Y128" s="9">
        <f t="shared" si="138"/>
        <v>42.57</v>
      </c>
      <c r="Z128" s="10">
        <v>0.01</v>
      </c>
      <c r="AA128" s="9">
        <v>7</v>
      </c>
      <c r="AB128" s="11">
        <f t="shared" si="139"/>
        <v>50</v>
      </c>
      <c r="AC128" s="10">
        <v>0.01</v>
      </c>
      <c r="AD128" s="9">
        <f t="shared" si="140"/>
        <v>2.7399999999999998</v>
      </c>
      <c r="AE128" s="9">
        <f t="shared" si="141"/>
        <v>53.24</v>
      </c>
      <c r="AF128" s="9" t="s">
        <v>61</v>
      </c>
      <c r="AG128" s="9">
        <v>1.4</v>
      </c>
      <c r="AH128" s="9">
        <f t="shared" si="142"/>
        <v>56.14</v>
      </c>
      <c r="AI128" s="10">
        <v>0</v>
      </c>
      <c r="AJ128" s="9">
        <v>0</v>
      </c>
      <c r="AK128" s="9">
        <f t="shared" si="143"/>
        <v>56.14</v>
      </c>
      <c r="AL128" s="9">
        <f t="shared" si="144"/>
        <v>143.72</v>
      </c>
      <c r="AM128" s="10">
        <v>0</v>
      </c>
      <c r="AN128" s="9">
        <v>0</v>
      </c>
      <c r="AO128" s="9">
        <f t="shared" si="145"/>
        <v>143.72</v>
      </c>
      <c r="AP128" s="12">
        <v>0.01</v>
      </c>
      <c r="AQ128" s="9">
        <f t="shared" si="146"/>
        <v>145.16</v>
      </c>
      <c r="AR128" s="13">
        <v>0.04</v>
      </c>
      <c r="AS128" s="9">
        <f t="shared" si="147"/>
        <v>150.97</v>
      </c>
      <c r="AT128" s="14">
        <v>0</v>
      </c>
      <c r="AU128" s="9">
        <v>0</v>
      </c>
      <c r="AV128" s="14">
        <f t="shared" si="148"/>
        <v>150.97</v>
      </c>
      <c r="AW128" s="9">
        <v>32.5</v>
      </c>
      <c r="AX128" s="14">
        <f t="shared" si="149"/>
        <v>4.6499999999999995</v>
      </c>
      <c r="AY128" s="10">
        <v>2.5999999999999999E-2</v>
      </c>
      <c r="AZ128" s="15">
        <f t="shared" si="150"/>
        <v>4.7799999999999994</v>
      </c>
    </row>
    <row r="129" spans="1:52" s="6" customFormat="1" ht="53.45" customHeight="1" x14ac:dyDescent="0.25">
      <c r="A129" s="7">
        <v>82</v>
      </c>
      <c r="B129" s="8" t="str">
        <f>VLOOKUP('成本表 '!A129,RFQ!A:G,2,0)</f>
        <v>015480.00100.0048.025</v>
      </c>
      <c r="C129" s="9" t="s">
        <v>201</v>
      </c>
      <c r="D129" s="9" t="s">
        <v>206</v>
      </c>
      <c r="E129" s="48" t="s">
        <v>65</v>
      </c>
      <c r="F129" s="28" t="str">
        <f t="shared" si="131"/>
        <v>-</v>
      </c>
      <c r="G129" s="18">
        <f>VLOOKUP('成本表 '!$A129,RFQ!$A:$G,5,0)/1000</f>
        <v>432</v>
      </c>
      <c r="H129" s="9">
        <f t="shared" si="132"/>
        <v>1356.48</v>
      </c>
      <c r="I129" s="9">
        <v>1</v>
      </c>
      <c r="J129" s="9">
        <f t="shared" si="133"/>
        <v>3.14</v>
      </c>
      <c r="K129" s="9" t="s">
        <v>89</v>
      </c>
      <c r="L129" s="9">
        <f>VLOOKUP(K129,包裝!A:E,4,0)</f>
        <v>11</v>
      </c>
      <c r="M129" s="9">
        <f>VLOOKUP($D129,'IS15480'!$A:$F,2,0)</f>
        <v>3.85</v>
      </c>
      <c r="N129" s="9">
        <v>24.5</v>
      </c>
      <c r="O129" s="9">
        <f>VLOOKUP($D129,'IS15480'!$A:$F,3,0)</f>
        <v>29</v>
      </c>
      <c r="P129" s="9">
        <f>VLOOKUP($D129,'IS15480'!$A:$F,4,0)</f>
        <v>3.14</v>
      </c>
      <c r="Q129" s="9">
        <f t="shared" si="134"/>
        <v>9.24</v>
      </c>
      <c r="R129" s="9">
        <f t="shared" si="135"/>
        <v>33.74</v>
      </c>
      <c r="S129" s="10">
        <v>0</v>
      </c>
      <c r="T129" s="9">
        <v>0</v>
      </c>
      <c r="U129" s="9">
        <f t="shared" si="136"/>
        <v>0</v>
      </c>
      <c r="V129" s="11">
        <f t="shared" si="137"/>
        <v>33.74</v>
      </c>
      <c r="W129" s="10">
        <v>1.4999999999999999E-2</v>
      </c>
      <c r="X129" s="9">
        <v>6.2</v>
      </c>
      <c r="Y129" s="9">
        <f t="shared" si="138"/>
        <v>40.449999999999996</v>
      </c>
      <c r="Z129" s="10">
        <v>0.01</v>
      </c>
      <c r="AA129" s="9">
        <v>7</v>
      </c>
      <c r="AB129" s="11">
        <f t="shared" si="139"/>
        <v>47.86</v>
      </c>
      <c r="AC129" s="10">
        <v>0.01</v>
      </c>
      <c r="AD129" s="9">
        <f t="shared" si="140"/>
        <v>3.51</v>
      </c>
      <c r="AE129" s="9">
        <f t="shared" si="141"/>
        <v>51.85</v>
      </c>
      <c r="AF129" s="9" t="s">
        <v>61</v>
      </c>
      <c r="AG129" s="9">
        <v>1.4</v>
      </c>
      <c r="AH129" s="9">
        <f t="shared" si="142"/>
        <v>54.75</v>
      </c>
      <c r="AI129" s="10">
        <v>0</v>
      </c>
      <c r="AJ129" s="9">
        <v>0</v>
      </c>
      <c r="AK129" s="9">
        <f t="shared" si="143"/>
        <v>54.75</v>
      </c>
      <c r="AL129" s="9">
        <f t="shared" si="144"/>
        <v>171.92</v>
      </c>
      <c r="AM129" s="10">
        <v>0</v>
      </c>
      <c r="AN129" s="9">
        <v>0</v>
      </c>
      <c r="AO129" s="9">
        <f t="shared" si="145"/>
        <v>171.92</v>
      </c>
      <c r="AP129" s="12">
        <v>0.01</v>
      </c>
      <c r="AQ129" s="9">
        <f t="shared" si="146"/>
        <v>173.64</v>
      </c>
      <c r="AR129" s="13">
        <v>0.03</v>
      </c>
      <c r="AS129" s="9">
        <f t="shared" si="147"/>
        <v>178.85</v>
      </c>
      <c r="AT129" s="14">
        <v>0</v>
      </c>
      <c r="AU129" s="9">
        <v>0</v>
      </c>
      <c r="AV129" s="14">
        <f t="shared" si="148"/>
        <v>178.85</v>
      </c>
      <c r="AW129" s="9">
        <v>34.75</v>
      </c>
      <c r="AX129" s="14">
        <f t="shared" si="149"/>
        <v>5.1499999999999995</v>
      </c>
      <c r="AY129" s="10">
        <v>2.5999999999999999E-2</v>
      </c>
      <c r="AZ129" s="15">
        <f t="shared" si="150"/>
        <v>5.29</v>
      </c>
    </row>
    <row r="130" spans="1:52" s="6" customFormat="1" ht="53.45" customHeight="1" x14ac:dyDescent="0.25">
      <c r="A130" s="7">
        <v>83</v>
      </c>
      <c r="B130" s="8" t="str">
        <f>VLOOKUP('成本表 '!A130,RFQ!A:G,2,0)</f>
        <v>015480.00100.0048.060</v>
      </c>
      <c r="C130" s="9" t="s">
        <v>201</v>
      </c>
      <c r="D130" s="9" t="s">
        <v>212</v>
      </c>
      <c r="E130" s="48" t="s">
        <v>65</v>
      </c>
      <c r="F130" s="28">
        <f t="shared" si="131"/>
        <v>51.546391752577328</v>
      </c>
      <c r="G130" s="18">
        <f>VLOOKUP('成本表 '!$A130,RFQ!$A:$G,5,0)/1000</f>
        <v>50</v>
      </c>
      <c r="H130" s="9">
        <f t="shared" si="132"/>
        <v>290.99999999999994</v>
      </c>
      <c r="I130" s="9">
        <v>0.5</v>
      </c>
      <c r="J130" s="9">
        <f t="shared" si="133"/>
        <v>2.9099999999999997</v>
      </c>
      <c r="K130" s="9" t="s">
        <v>106</v>
      </c>
      <c r="L130" s="9">
        <f>VLOOKUP(K130,包裝!A:E,4,0)</f>
        <v>11.6</v>
      </c>
      <c r="M130" s="9">
        <f>VLOOKUP($D130,'IS15480'!$A:$F,2,0)</f>
        <v>3.85</v>
      </c>
      <c r="N130" s="9">
        <v>24</v>
      </c>
      <c r="O130" s="9">
        <f>VLOOKUP($D130,'IS15480'!$A:$F,3,0)</f>
        <v>51</v>
      </c>
      <c r="P130" s="9">
        <f>VLOOKUP($D130,'IS15480'!$A:$F,4,0)</f>
        <v>5.8199999999999994</v>
      </c>
      <c r="Q130" s="9">
        <f t="shared" si="134"/>
        <v>8.77</v>
      </c>
      <c r="R130" s="9">
        <f t="shared" si="135"/>
        <v>32.770000000000003</v>
      </c>
      <c r="S130" s="10">
        <v>0</v>
      </c>
      <c r="T130" s="9">
        <v>0</v>
      </c>
      <c r="U130" s="9">
        <f t="shared" si="136"/>
        <v>0</v>
      </c>
      <c r="V130" s="11">
        <f t="shared" si="137"/>
        <v>32.770000000000003</v>
      </c>
      <c r="W130" s="10">
        <v>1.4999999999999999E-2</v>
      </c>
      <c r="X130" s="9">
        <v>6.2</v>
      </c>
      <c r="Y130" s="9">
        <f t="shared" si="138"/>
        <v>39.47</v>
      </c>
      <c r="Z130" s="10">
        <v>0.01</v>
      </c>
      <c r="AA130" s="9">
        <v>7</v>
      </c>
      <c r="AB130" s="11">
        <f t="shared" si="139"/>
        <v>46.87</v>
      </c>
      <c r="AC130" s="10">
        <v>0.01</v>
      </c>
      <c r="AD130" s="9">
        <f t="shared" si="140"/>
        <v>3.9899999999999998</v>
      </c>
      <c r="AE130" s="9">
        <f t="shared" si="141"/>
        <v>51.33</v>
      </c>
      <c r="AF130" s="9" t="s">
        <v>61</v>
      </c>
      <c r="AG130" s="9">
        <v>1.4</v>
      </c>
      <c r="AH130" s="9">
        <f t="shared" si="142"/>
        <v>54.23</v>
      </c>
      <c r="AI130" s="10">
        <v>0</v>
      </c>
      <c r="AJ130" s="9">
        <v>0</v>
      </c>
      <c r="AK130" s="9">
        <f t="shared" si="143"/>
        <v>54.23</v>
      </c>
      <c r="AL130" s="9">
        <f t="shared" si="144"/>
        <v>315.62</v>
      </c>
      <c r="AM130" s="10">
        <v>0</v>
      </c>
      <c r="AN130" s="9">
        <v>0</v>
      </c>
      <c r="AO130" s="9">
        <f t="shared" si="145"/>
        <v>315.62</v>
      </c>
      <c r="AP130" s="12">
        <v>0.01</v>
      </c>
      <c r="AQ130" s="9">
        <f t="shared" si="146"/>
        <v>318.77999999999997</v>
      </c>
      <c r="AR130" s="13">
        <v>0.04</v>
      </c>
      <c r="AS130" s="9">
        <f t="shared" si="147"/>
        <v>331.53999999999996</v>
      </c>
      <c r="AT130" s="14">
        <v>0</v>
      </c>
      <c r="AU130" s="9">
        <v>0</v>
      </c>
      <c r="AV130" s="14">
        <f t="shared" si="148"/>
        <v>331.54</v>
      </c>
      <c r="AW130" s="9">
        <v>32.5</v>
      </c>
      <c r="AX130" s="14">
        <f t="shared" si="149"/>
        <v>10.209999999999999</v>
      </c>
      <c r="AY130" s="10">
        <v>2.5999999999999999E-2</v>
      </c>
      <c r="AZ130" s="15">
        <f t="shared" si="150"/>
        <v>10.48</v>
      </c>
    </row>
    <row r="131" spans="1:52" s="6" customFormat="1" ht="53.45" customHeight="1" x14ac:dyDescent="0.25">
      <c r="A131" s="7">
        <v>84</v>
      </c>
      <c r="B131" s="8" t="str">
        <f>VLOOKUP('成本表 '!A131,RFQ!A:G,2,0)</f>
        <v>015480.00100.0055.016</v>
      </c>
      <c r="C131" s="9" t="s">
        <v>201</v>
      </c>
      <c r="D131" s="9" t="s">
        <v>194</v>
      </c>
      <c r="E131" s="48" t="s">
        <v>65</v>
      </c>
      <c r="F131" s="28" t="str">
        <f t="shared" si="131"/>
        <v>-</v>
      </c>
      <c r="G131" s="18">
        <f>VLOOKUP('成本表 '!$A131,RFQ!$A:$G,5,0)/1000</f>
        <v>100</v>
      </c>
      <c r="H131" s="9">
        <f t="shared" si="132"/>
        <v>1064</v>
      </c>
      <c r="I131" s="9">
        <v>0.5</v>
      </c>
      <c r="J131" s="9">
        <f t="shared" si="133"/>
        <v>5.32</v>
      </c>
      <c r="K131" s="9" t="s">
        <v>72</v>
      </c>
      <c r="L131" s="9">
        <f>VLOOKUP(K131,包裝!A:E,4,0)</f>
        <v>6.3</v>
      </c>
      <c r="M131" s="9">
        <f>VLOOKUP($D131,'IS15480'!$A:$F,2,0)</f>
        <v>4.45</v>
      </c>
      <c r="N131" s="9">
        <v>24</v>
      </c>
      <c r="O131" s="9">
        <f>VLOOKUP($D131,'IS15480'!$A:$F,3,0)</f>
        <v>42</v>
      </c>
      <c r="P131" s="9">
        <f>VLOOKUP($D131,'IS15480'!$A:$F,4,0)</f>
        <v>10.64</v>
      </c>
      <c r="Q131" s="9">
        <f t="shared" si="134"/>
        <v>3.9499999999999997</v>
      </c>
      <c r="R131" s="9">
        <f t="shared" si="135"/>
        <v>27.95</v>
      </c>
      <c r="S131" s="10">
        <v>0</v>
      </c>
      <c r="T131" s="9">
        <v>0</v>
      </c>
      <c r="U131" s="9">
        <f t="shared" si="136"/>
        <v>0</v>
      </c>
      <c r="V131" s="11">
        <f t="shared" si="137"/>
        <v>27.95</v>
      </c>
      <c r="W131" s="10">
        <v>1.4999999999999999E-2</v>
      </c>
      <c r="X131" s="9">
        <v>6.2</v>
      </c>
      <c r="Y131" s="9">
        <f t="shared" si="138"/>
        <v>34.57</v>
      </c>
      <c r="Z131" s="10">
        <v>0.01</v>
      </c>
      <c r="AA131" s="9">
        <v>7</v>
      </c>
      <c r="AB131" s="11">
        <f t="shared" si="139"/>
        <v>41.919999999999995</v>
      </c>
      <c r="AC131" s="10">
        <v>0.01</v>
      </c>
      <c r="AD131" s="9">
        <f t="shared" si="140"/>
        <v>1.19</v>
      </c>
      <c r="AE131" s="9">
        <f t="shared" si="141"/>
        <v>43.53</v>
      </c>
      <c r="AF131" s="9" t="s">
        <v>61</v>
      </c>
      <c r="AG131" s="9">
        <v>1.4</v>
      </c>
      <c r="AH131" s="9">
        <f t="shared" si="142"/>
        <v>46.43</v>
      </c>
      <c r="AI131" s="10">
        <v>0</v>
      </c>
      <c r="AJ131" s="9">
        <v>0</v>
      </c>
      <c r="AK131" s="9">
        <f t="shared" si="143"/>
        <v>46.43</v>
      </c>
      <c r="AL131" s="9">
        <f t="shared" si="144"/>
        <v>494.02</v>
      </c>
      <c r="AM131" s="10">
        <v>0</v>
      </c>
      <c r="AN131" s="9">
        <v>0</v>
      </c>
      <c r="AO131" s="9">
        <f t="shared" si="145"/>
        <v>494.02</v>
      </c>
      <c r="AP131" s="12">
        <v>0.01</v>
      </c>
      <c r="AQ131" s="9">
        <f t="shared" si="146"/>
        <v>498.96999999999997</v>
      </c>
      <c r="AR131" s="13">
        <v>0.04</v>
      </c>
      <c r="AS131" s="9">
        <f t="shared" si="147"/>
        <v>518.92999999999995</v>
      </c>
      <c r="AT131" s="14">
        <v>0</v>
      </c>
      <c r="AU131" s="9">
        <v>0</v>
      </c>
      <c r="AV131" s="14">
        <f t="shared" si="148"/>
        <v>518.92999999999995</v>
      </c>
      <c r="AW131" s="9">
        <v>32.5</v>
      </c>
      <c r="AX131" s="14">
        <f t="shared" si="149"/>
        <v>15.97</v>
      </c>
      <c r="AY131" s="10">
        <v>2.5999999999999999E-2</v>
      </c>
      <c r="AZ131" s="15">
        <f t="shared" si="150"/>
        <v>16.39</v>
      </c>
    </row>
    <row r="132" spans="1:52" s="6" customFormat="1" ht="53.45" customHeight="1" x14ac:dyDescent="0.25">
      <c r="A132" s="7">
        <v>85</v>
      </c>
      <c r="B132" s="8" t="str">
        <f>VLOOKUP('成本表 '!A132,RFQ!A:G,2,0)</f>
        <v>015480.00100.0055.019</v>
      </c>
      <c r="C132" s="9" t="s">
        <v>201</v>
      </c>
      <c r="D132" s="9" t="s">
        <v>208</v>
      </c>
      <c r="E132" s="48" t="s">
        <v>65</v>
      </c>
      <c r="F132" s="28" t="str">
        <f t="shared" si="131"/>
        <v>-</v>
      </c>
      <c r="G132" s="18">
        <f>VLOOKUP('成本表 '!$A132,RFQ!$A:$G,5,0)/1000</f>
        <v>192</v>
      </c>
      <c r="H132" s="9">
        <f t="shared" si="132"/>
        <v>723.84</v>
      </c>
      <c r="I132" s="9">
        <v>0.5</v>
      </c>
      <c r="J132" s="9">
        <f t="shared" si="133"/>
        <v>1.885</v>
      </c>
      <c r="K132" s="9" t="s">
        <v>70</v>
      </c>
      <c r="L132" s="9">
        <f>VLOOKUP(K132,包裝!A:E,4,0)</f>
        <v>6.5</v>
      </c>
      <c r="M132" s="9">
        <f>VLOOKUP($D132,'IS15480'!$A:$F,2,0)</f>
        <v>4.45</v>
      </c>
      <c r="N132" s="9">
        <v>24.5</v>
      </c>
      <c r="O132" s="9">
        <f>VLOOKUP($D132,'IS15480'!$A:$F,3,0)</f>
        <v>42</v>
      </c>
      <c r="P132" s="9">
        <f>VLOOKUP($D132,'IS15480'!$A:$F,4,0)</f>
        <v>3.77</v>
      </c>
      <c r="Q132" s="9">
        <f t="shared" si="134"/>
        <v>11.15</v>
      </c>
      <c r="R132" s="9">
        <f t="shared" si="135"/>
        <v>35.65</v>
      </c>
      <c r="S132" s="10">
        <v>0</v>
      </c>
      <c r="T132" s="9">
        <v>0</v>
      </c>
      <c r="U132" s="9">
        <f t="shared" si="136"/>
        <v>0</v>
      </c>
      <c r="V132" s="11">
        <f t="shared" si="137"/>
        <v>35.65</v>
      </c>
      <c r="W132" s="10">
        <v>1.4999999999999999E-2</v>
      </c>
      <c r="X132" s="9">
        <v>6.2</v>
      </c>
      <c r="Y132" s="9">
        <f t="shared" si="138"/>
        <v>42.39</v>
      </c>
      <c r="Z132" s="10">
        <v>0.01</v>
      </c>
      <c r="AA132" s="9">
        <v>7</v>
      </c>
      <c r="AB132" s="11">
        <f t="shared" si="139"/>
        <v>49.82</v>
      </c>
      <c r="AC132" s="10">
        <v>0.01</v>
      </c>
      <c r="AD132" s="9">
        <f t="shared" si="140"/>
        <v>3.4499999999999997</v>
      </c>
      <c r="AE132" s="9">
        <f t="shared" si="141"/>
        <v>53.769999999999996</v>
      </c>
      <c r="AF132" s="9" t="s">
        <v>61</v>
      </c>
      <c r="AG132" s="9">
        <v>1.4</v>
      </c>
      <c r="AH132" s="9">
        <f t="shared" si="142"/>
        <v>56.67</v>
      </c>
      <c r="AI132" s="10">
        <v>0</v>
      </c>
      <c r="AJ132" s="9">
        <v>0</v>
      </c>
      <c r="AK132" s="9">
        <f t="shared" si="143"/>
        <v>56.67</v>
      </c>
      <c r="AL132" s="9">
        <f t="shared" si="144"/>
        <v>213.64999999999998</v>
      </c>
      <c r="AM132" s="10">
        <v>0</v>
      </c>
      <c r="AN132" s="9">
        <v>0</v>
      </c>
      <c r="AO132" s="9">
        <f t="shared" si="145"/>
        <v>213.65</v>
      </c>
      <c r="AP132" s="12">
        <v>0.01</v>
      </c>
      <c r="AQ132" s="9">
        <f t="shared" si="146"/>
        <v>215.79</v>
      </c>
      <c r="AR132" s="13">
        <v>0.03</v>
      </c>
      <c r="AS132" s="9">
        <f t="shared" si="147"/>
        <v>222.26999999999998</v>
      </c>
      <c r="AT132" s="14">
        <v>0</v>
      </c>
      <c r="AU132" s="9">
        <v>0</v>
      </c>
      <c r="AV132" s="14">
        <f t="shared" si="148"/>
        <v>222.27</v>
      </c>
      <c r="AW132" s="9">
        <v>34.75</v>
      </c>
      <c r="AX132" s="14">
        <f t="shared" si="149"/>
        <v>6.3999999999999995</v>
      </c>
      <c r="AY132" s="10">
        <v>2.5999999999999999E-2</v>
      </c>
      <c r="AZ132" s="15">
        <f t="shared" si="150"/>
        <v>6.5699999999999994</v>
      </c>
    </row>
    <row r="133" spans="1:52" s="6" customFormat="1" ht="53.45" customHeight="1" x14ac:dyDescent="0.25">
      <c r="A133" s="7">
        <v>86</v>
      </c>
      <c r="B133" s="8" t="str">
        <f>VLOOKUP('成本表 '!A133,RFQ!A:G,2,0)</f>
        <v>015480.00100.0055.025</v>
      </c>
      <c r="C133" s="9" t="s">
        <v>201</v>
      </c>
      <c r="D133" s="9" t="s">
        <v>215</v>
      </c>
      <c r="E133" s="48" t="s">
        <v>65</v>
      </c>
      <c r="F133" s="28" t="str">
        <f t="shared" si="131"/>
        <v>-</v>
      </c>
      <c r="G133" s="18">
        <f>VLOOKUP('成本表 '!$A133,RFQ!$A:$G,5,0)/1000</f>
        <v>288</v>
      </c>
      <c r="H133" s="9">
        <f t="shared" si="132"/>
        <v>1316.16</v>
      </c>
      <c r="I133" s="9">
        <v>0.5</v>
      </c>
      <c r="J133" s="9">
        <f t="shared" si="133"/>
        <v>2.2850000000000001</v>
      </c>
      <c r="K133" s="9" t="s">
        <v>94</v>
      </c>
      <c r="L133" s="9">
        <f>VLOOKUP(K133,包裝!A:E,4,0)</f>
        <v>7</v>
      </c>
      <c r="M133" s="9">
        <f>VLOOKUP($D133,'IS15480'!$A:$F,2,0)</f>
        <v>4.45</v>
      </c>
      <c r="N133" s="9">
        <v>25</v>
      </c>
      <c r="O133" s="9">
        <f>VLOOKUP($D133,'IS15480'!$A:$F,3,0)</f>
        <v>42</v>
      </c>
      <c r="P133" s="9">
        <f>VLOOKUP($D133,'IS15480'!$A:$F,4,0)</f>
        <v>4.57</v>
      </c>
      <c r="Q133" s="9">
        <f t="shared" si="134"/>
        <v>9.1999999999999993</v>
      </c>
      <c r="R133" s="9">
        <f t="shared" si="135"/>
        <v>34.200000000000003</v>
      </c>
      <c r="S133" s="10">
        <v>0</v>
      </c>
      <c r="T133" s="9">
        <v>0</v>
      </c>
      <c r="U133" s="9">
        <f t="shared" si="136"/>
        <v>0</v>
      </c>
      <c r="V133" s="11">
        <f t="shared" si="137"/>
        <v>34.200000000000003</v>
      </c>
      <c r="W133" s="10">
        <v>1.4999999999999999E-2</v>
      </c>
      <c r="X133" s="9">
        <v>6.2</v>
      </c>
      <c r="Y133" s="9">
        <f t="shared" si="138"/>
        <v>40.919999999999995</v>
      </c>
      <c r="Z133" s="10">
        <v>0.01</v>
      </c>
      <c r="AA133" s="9">
        <v>7</v>
      </c>
      <c r="AB133" s="11">
        <f t="shared" si="139"/>
        <v>48.33</v>
      </c>
      <c r="AC133" s="10">
        <v>0.01</v>
      </c>
      <c r="AD133" s="9">
        <f t="shared" si="140"/>
        <v>3.07</v>
      </c>
      <c r="AE133" s="9">
        <f t="shared" si="141"/>
        <v>51.89</v>
      </c>
      <c r="AF133" s="9" t="s">
        <v>61</v>
      </c>
      <c r="AG133" s="9">
        <v>1.4</v>
      </c>
      <c r="AH133" s="9">
        <f t="shared" si="142"/>
        <v>54.79</v>
      </c>
      <c r="AI133" s="10">
        <v>0</v>
      </c>
      <c r="AJ133" s="9">
        <v>0</v>
      </c>
      <c r="AK133" s="9">
        <f t="shared" si="143"/>
        <v>54.79</v>
      </c>
      <c r="AL133" s="9">
        <f t="shared" si="144"/>
        <v>250.39999999999998</v>
      </c>
      <c r="AM133" s="10">
        <v>0</v>
      </c>
      <c r="AN133" s="9">
        <v>0</v>
      </c>
      <c r="AO133" s="9">
        <f t="shared" si="145"/>
        <v>250.4</v>
      </c>
      <c r="AP133" s="12">
        <v>0.01</v>
      </c>
      <c r="AQ133" s="9">
        <f t="shared" si="146"/>
        <v>252.91</v>
      </c>
      <c r="AR133" s="13">
        <v>0.05</v>
      </c>
      <c r="AS133" s="9">
        <f t="shared" si="147"/>
        <v>265.56</v>
      </c>
      <c r="AT133" s="14">
        <v>0</v>
      </c>
      <c r="AU133" s="9">
        <v>0</v>
      </c>
      <c r="AV133" s="14">
        <f t="shared" si="148"/>
        <v>265.56</v>
      </c>
      <c r="AW133" s="9">
        <v>34</v>
      </c>
      <c r="AX133" s="14">
        <f t="shared" si="149"/>
        <v>7.8199999999999994</v>
      </c>
      <c r="AY133" s="10">
        <v>2.5999999999999999E-2</v>
      </c>
      <c r="AZ133" s="15">
        <f t="shared" si="150"/>
        <v>8.0299999999999994</v>
      </c>
    </row>
    <row r="134" spans="1:52" s="6" customFormat="1" ht="53.45" customHeight="1" x14ac:dyDescent="0.25">
      <c r="A134" s="7">
        <v>87</v>
      </c>
      <c r="B134" s="8" t="str">
        <f>VLOOKUP('成本表 '!A134,RFQ!A:G,2,0)</f>
        <v>015480.00100.0055.050</v>
      </c>
      <c r="C134" s="9" t="s">
        <v>201</v>
      </c>
      <c r="D134" s="9" t="s">
        <v>210</v>
      </c>
      <c r="E134" s="48" t="s">
        <v>65</v>
      </c>
      <c r="F134" s="28" t="str">
        <f t="shared" si="131"/>
        <v>-</v>
      </c>
      <c r="G134" s="18">
        <f>VLOOKUP('成本表 '!$A134,RFQ!$A:$G,5,0)/1000</f>
        <v>77.75</v>
      </c>
      <c r="H134" s="9">
        <f t="shared" si="132"/>
        <v>612.66999999999996</v>
      </c>
      <c r="I134" s="9">
        <v>0.25</v>
      </c>
      <c r="J134" s="9">
        <f t="shared" si="133"/>
        <v>1.97</v>
      </c>
      <c r="K134" s="9" t="s">
        <v>94</v>
      </c>
      <c r="L134" s="9">
        <f>VLOOKUP(K134,包裝!A:E,4,0)</f>
        <v>7</v>
      </c>
      <c r="M134" s="9">
        <f>VLOOKUP($D134,'IS15480'!$A:$F,2,0)</f>
        <v>4.45</v>
      </c>
      <c r="N134" s="9">
        <v>24.5</v>
      </c>
      <c r="O134" s="9">
        <f>VLOOKUP($D134,'IS15480'!$A:$F,3,0)</f>
        <v>50</v>
      </c>
      <c r="P134" s="9">
        <f>VLOOKUP($D134,'IS15480'!$A:$F,4,0)</f>
        <v>7.88</v>
      </c>
      <c r="Q134" s="9">
        <f t="shared" si="134"/>
        <v>6.35</v>
      </c>
      <c r="R134" s="9">
        <f t="shared" si="135"/>
        <v>30.85</v>
      </c>
      <c r="S134" s="10">
        <v>0</v>
      </c>
      <c r="T134" s="9">
        <v>0</v>
      </c>
      <c r="U134" s="9">
        <f t="shared" si="136"/>
        <v>0</v>
      </c>
      <c r="V134" s="11">
        <f t="shared" si="137"/>
        <v>30.85</v>
      </c>
      <c r="W134" s="10">
        <v>1.4999999999999999E-2</v>
      </c>
      <c r="X134" s="9">
        <v>6.2</v>
      </c>
      <c r="Y134" s="9">
        <f t="shared" si="138"/>
        <v>37.519999999999996</v>
      </c>
      <c r="Z134" s="10">
        <v>0.01</v>
      </c>
      <c r="AA134" s="9">
        <v>7</v>
      </c>
      <c r="AB134" s="11">
        <f t="shared" si="139"/>
        <v>44.9</v>
      </c>
      <c r="AC134" s="10">
        <v>0.01</v>
      </c>
      <c r="AD134" s="9">
        <f t="shared" si="140"/>
        <v>3.5599999999999996</v>
      </c>
      <c r="AE134" s="9">
        <f t="shared" si="141"/>
        <v>48.91</v>
      </c>
      <c r="AF134" s="9" t="s">
        <v>61</v>
      </c>
      <c r="AG134" s="9">
        <v>1.4</v>
      </c>
      <c r="AH134" s="9">
        <f t="shared" si="142"/>
        <v>51.81</v>
      </c>
      <c r="AI134" s="10">
        <v>0</v>
      </c>
      <c r="AJ134" s="9">
        <v>0</v>
      </c>
      <c r="AK134" s="9">
        <f t="shared" si="143"/>
        <v>51.81</v>
      </c>
      <c r="AL134" s="9">
        <f t="shared" si="144"/>
        <v>408.27</v>
      </c>
      <c r="AM134" s="10">
        <v>0</v>
      </c>
      <c r="AN134" s="9">
        <v>0</v>
      </c>
      <c r="AO134" s="9">
        <f t="shared" si="145"/>
        <v>408.27</v>
      </c>
      <c r="AP134" s="12">
        <v>0.01</v>
      </c>
      <c r="AQ134" s="9">
        <f t="shared" si="146"/>
        <v>412.36</v>
      </c>
      <c r="AR134" s="13">
        <v>0.03</v>
      </c>
      <c r="AS134" s="9">
        <f t="shared" si="147"/>
        <v>424.74</v>
      </c>
      <c r="AT134" s="14">
        <v>0</v>
      </c>
      <c r="AU134" s="9">
        <v>0</v>
      </c>
      <c r="AV134" s="14">
        <f t="shared" si="148"/>
        <v>424.74</v>
      </c>
      <c r="AW134" s="9">
        <v>34.75</v>
      </c>
      <c r="AX134" s="14">
        <f t="shared" si="149"/>
        <v>12.23</v>
      </c>
      <c r="AY134" s="10">
        <v>2.5999999999999999E-2</v>
      </c>
      <c r="AZ134" s="15">
        <f t="shared" si="150"/>
        <v>12.549999999999999</v>
      </c>
    </row>
    <row r="135" spans="1:52" ht="53.45" customHeight="1" x14ac:dyDescent="0.25"/>
    <row r="136" spans="1:52" s="3" customFormat="1" ht="62.45" customHeight="1" x14ac:dyDescent="0.45">
      <c r="A136" s="3" t="s">
        <v>0</v>
      </c>
      <c r="B136" s="3" t="s">
        <v>466</v>
      </c>
      <c r="E136" s="44"/>
    </row>
    <row r="137" spans="1:52" s="4" customFormat="1" ht="63.75" customHeight="1" x14ac:dyDescent="0.25">
      <c r="A137" s="5" t="s">
        <v>0</v>
      </c>
      <c r="B137" s="4" t="s">
        <v>6</v>
      </c>
      <c r="C137" s="4" t="s">
        <v>7</v>
      </c>
      <c r="D137" s="4" t="s">
        <v>8</v>
      </c>
      <c r="E137" s="45" t="s">
        <v>9</v>
      </c>
      <c r="F137" s="4" t="s">
        <v>10</v>
      </c>
      <c r="G137" s="4" t="s">
        <v>11</v>
      </c>
      <c r="H137" s="4" t="s">
        <v>12</v>
      </c>
      <c r="I137" s="4" t="s">
        <v>13</v>
      </c>
      <c r="J137" s="4" t="s">
        <v>14</v>
      </c>
      <c r="K137" s="4" t="s">
        <v>15</v>
      </c>
      <c r="L137" s="4" t="s">
        <v>16</v>
      </c>
      <c r="M137" s="4" t="s">
        <v>17</v>
      </c>
      <c r="N137" s="4" t="s">
        <v>18</v>
      </c>
      <c r="O137" s="4" t="s">
        <v>19</v>
      </c>
      <c r="P137" s="4" t="s">
        <v>20</v>
      </c>
      <c r="Q137" s="4" t="s">
        <v>21</v>
      </c>
      <c r="R137" s="4" t="s">
        <v>22</v>
      </c>
      <c r="S137" s="4" t="s">
        <v>23</v>
      </c>
      <c r="T137" s="4" t="s">
        <v>24</v>
      </c>
      <c r="U137" s="4" t="s">
        <v>25</v>
      </c>
      <c r="V137" s="4" t="s">
        <v>26</v>
      </c>
      <c r="W137" s="4" t="s">
        <v>27</v>
      </c>
      <c r="X137" s="4" t="s">
        <v>28</v>
      </c>
      <c r="Y137" s="4" t="s">
        <v>29</v>
      </c>
      <c r="Z137" s="4" t="s">
        <v>30</v>
      </c>
      <c r="AA137" s="4" t="s">
        <v>31</v>
      </c>
      <c r="AB137" s="4" t="s">
        <v>32</v>
      </c>
      <c r="AC137" s="4" t="s">
        <v>33</v>
      </c>
      <c r="AD137" s="4" t="s">
        <v>34</v>
      </c>
      <c r="AE137" s="4" t="s">
        <v>35</v>
      </c>
      <c r="AF137" s="4" t="s">
        <v>36</v>
      </c>
      <c r="AG137" s="4" t="s">
        <v>37</v>
      </c>
      <c r="AH137" s="4" t="s">
        <v>38</v>
      </c>
      <c r="AI137" s="4" t="s">
        <v>39</v>
      </c>
      <c r="AJ137" s="4" t="s">
        <v>40</v>
      </c>
      <c r="AK137" s="4" t="s">
        <v>41</v>
      </c>
      <c r="AL137" s="4" t="s">
        <v>42</v>
      </c>
      <c r="AM137" s="4" t="s">
        <v>43</v>
      </c>
      <c r="AN137" s="4" t="s">
        <v>44</v>
      </c>
      <c r="AO137" s="4" t="s">
        <v>45</v>
      </c>
      <c r="AP137" s="4" t="s">
        <v>46</v>
      </c>
      <c r="AQ137" s="4" t="s">
        <v>47</v>
      </c>
      <c r="AR137" s="4" t="s">
        <v>48</v>
      </c>
      <c r="AS137" s="4" t="s">
        <v>49</v>
      </c>
      <c r="AT137" s="4" t="s">
        <v>50</v>
      </c>
      <c r="AU137" s="4" t="s">
        <v>51</v>
      </c>
      <c r="AV137" s="4" t="s">
        <v>52</v>
      </c>
      <c r="AW137" s="4" t="s">
        <v>53</v>
      </c>
      <c r="AX137" s="4" t="s">
        <v>54</v>
      </c>
      <c r="AY137" s="4" t="s">
        <v>55</v>
      </c>
      <c r="AZ137" s="4" t="s">
        <v>56</v>
      </c>
    </row>
    <row r="138" spans="1:52" s="27" customFormat="1" ht="53.45" customHeight="1" x14ac:dyDescent="0.25">
      <c r="A138" s="19">
        <v>88</v>
      </c>
      <c r="B138" s="20" t="str">
        <f>VLOOKUP('成本表 '!A138,RFQ!A:G,2,0)</f>
        <v>015481.00104.0029.009</v>
      </c>
      <c r="C138" s="9" t="s">
        <v>219</v>
      </c>
      <c r="D138" s="21" t="s">
        <v>217</v>
      </c>
      <c r="E138" s="49" t="s">
        <v>65</v>
      </c>
      <c r="F138" s="28" t="str">
        <f t="shared" ref="F138:F144" si="151">IF(300/P138&gt;G138, 300/P138, "-")</f>
        <v>-</v>
      </c>
      <c r="G138" s="18">
        <f>VLOOKUP('成本表 '!$A138,RFQ!$A:$G,5,0)/1000</f>
        <v>382</v>
      </c>
      <c r="H138" s="21">
        <f t="shared" ref="H138:H144" si="152">G138*P138</f>
        <v>500.42</v>
      </c>
      <c r="I138" s="18">
        <f>VLOOKUP('成本表 '!$A138,RFQ!$A:$G,6,0)/1000</f>
        <v>1</v>
      </c>
      <c r="J138" s="21">
        <f t="shared" ref="J138:J144" si="153">P138*I138</f>
        <v>1.31</v>
      </c>
      <c r="K138" s="9" t="s">
        <v>72</v>
      </c>
      <c r="L138" s="9">
        <f>VLOOKUP(K138,包裝!A:E,4,0)</f>
        <v>6.3</v>
      </c>
      <c r="M138" s="9">
        <v>2.85</v>
      </c>
      <c r="N138" s="21">
        <v>31</v>
      </c>
      <c r="O138" s="9">
        <v>24</v>
      </c>
      <c r="P138" s="9">
        <v>1.31</v>
      </c>
      <c r="Q138" s="21">
        <f t="shared" ref="Q138:Q144" si="154">ROUNDUP(O138/P138, 2)</f>
        <v>18.330000000000002</v>
      </c>
      <c r="R138" s="21">
        <f t="shared" ref="R138:R144" si="155">ROUNDUP((Q138 + N138), 2)</f>
        <v>49.33</v>
      </c>
      <c r="S138" s="22">
        <v>0</v>
      </c>
      <c r="T138" s="21">
        <v>0</v>
      </c>
      <c r="U138" s="21">
        <f t="shared" ref="U138:U144" si="156">ROUNDUP(T138/P138, 2)</f>
        <v>0</v>
      </c>
      <c r="V138" s="23">
        <f t="shared" ref="V138:V144" si="157">ROUNDUP(R138*(1 + S138) + U138, 2)</f>
        <v>49.33</v>
      </c>
      <c r="W138" s="22">
        <v>1.4999999999999999E-2</v>
      </c>
      <c r="X138" s="9">
        <v>6.2</v>
      </c>
      <c r="Y138" s="21">
        <f t="shared" ref="Y138:Y144" si="158">ROUNDUP(V138*(1 + W138) + X138, 2)</f>
        <v>56.269999999999996</v>
      </c>
      <c r="Z138" s="22">
        <v>0.01</v>
      </c>
      <c r="AA138" s="165">
        <v>7</v>
      </c>
      <c r="AB138" s="23">
        <f t="shared" ref="AB138:AB144" si="159">ROUNDUP(Y138*(1 + Z138) + AA138, 2)</f>
        <v>63.839999999999996</v>
      </c>
      <c r="AC138" s="22">
        <v>0.01</v>
      </c>
      <c r="AD138" s="21">
        <f t="shared" ref="AD138:AD144" si="160">ROUNDUP(L138/J138, 2)</f>
        <v>4.8099999999999996</v>
      </c>
      <c r="AE138" s="21">
        <f t="shared" ref="AE138:AE144" si="161">ROUNDUP(AB138*(1 + AC138) + AD138, 2)</f>
        <v>69.290000000000006</v>
      </c>
      <c r="AF138" s="9" t="s">
        <v>61</v>
      </c>
      <c r="AG138" s="21">
        <v>1.4</v>
      </c>
      <c r="AH138" s="21">
        <f t="shared" ref="AH138:AH144" si="162">ROUNDUP((AE138 + AF138 + AG138), 2)</f>
        <v>72.19</v>
      </c>
      <c r="AI138" s="22">
        <v>0</v>
      </c>
      <c r="AJ138" s="21">
        <v>0</v>
      </c>
      <c r="AK138" s="21">
        <f t="shared" ref="AK138:AK144" si="163">ROUNDUP(AH138*(1 + AI138) + AJ138, 2)</f>
        <v>72.19</v>
      </c>
      <c r="AL138" s="21">
        <f t="shared" ref="AL138:AL144" si="164">ROUNDUP(AK138*P138, 2)</f>
        <v>94.570000000000007</v>
      </c>
      <c r="AM138" s="22">
        <v>0</v>
      </c>
      <c r="AN138" s="21">
        <v>0</v>
      </c>
      <c r="AO138" s="21">
        <f t="shared" ref="AO138:AO144" si="165">ROUNDUP(AL138*(1 + AM138) + AN138, 2)</f>
        <v>94.57</v>
      </c>
      <c r="AP138" s="24">
        <v>0.01</v>
      </c>
      <c r="AQ138" s="21">
        <f t="shared" ref="AQ138:AQ144" si="166">ROUNDUP(AO138*(1 + AP138), 2)</f>
        <v>95.52000000000001</v>
      </c>
      <c r="AR138" s="25">
        <v>0.08</v>
      </c>
      <c r="AS138" s="21">
        <f t="shared" ref="AS138:AS144" si="167">ROUNDUP(AQ138*(1 + AR138), 2)</f>
        <v>103.17</v>
      </c>
      <c r="AT138" s="26">
        <v>0</v>
      </c>
      <c r="AU138" s="21">
        <v>0</v>
      </c>
      <c r="AV138" s="26">
        <f t="shared" ref="AV138:AV144" si="168">ROUNDUP(AS138*(1 + AT138) + AU138, 2)</f>
        <v>103.17</v>
      </c>
      <c r="AW138" s="21">
        <v>31</v>
      </c>
      <c r="AX138" s="26">
        <f t="shared" ref="AX138:AX144" si="169">ROUNDUP(AV138/AW138, 2)</f>
        <v>3.3299999999999996</v>
      </c>
      <c r="AY138" s="10">
        <v>2.5999999999999999E-2</v>
      </c>
      <c r="AZ138" s="21">
        <f t="shared" ref="AZ138:AZ144" si="170">ROUNDUP(AX138*(1 + AY138), 2)</f>
        <v>3.42</v>
      </c>
    </row>
    <row r="139" spans="1:52" s="27" customFormat="1" ht="53.45" customHeight="1" x14ac:dyDescent="0.25">
      <c r="A139" s="19">
        <v>89</v>
      </c>
      <c r="B139" s="20" t="str">
        <f>VLOOKUP('成本表 '!A139,RFQ!A:G,2,0)</f>
        <v>015481.00104.0029.016</v>
      </c>
      <c r="C139" s="9" t="s">
        <v>219</v>
      </c>
      <c r="D139" s="21" t="s">
        <v>166</v>
      </c>
      <c r="E139" s="49" t="s">
        <v>65</v>
      </c>
      <c r="F139" s="28" t="str">
        <f t="shared" si="151"/>
        <v>-</v>
      </c>
      <c r="G139" s="18">
        <f>VLOOKUP('成本表 '!$A139,RFQ!$A:$G,5,0)/1000</f>
        <v>250</v>
      </c>
      <c r="H139" s="21">
        <f t="shared" si="152"/>
        <v>615</v>
      </c>
      <c r="I139" s="18">
        <f>VLOOKUP('成本表 '!$A139,RFQ!$A:$G,6,0)/1000</f>
        <v>1</v>
      </c>
      <c r="J139" s="21">
        <f t="shared" si="153"/>
        <v>2.46</v>
      </c>
      <c r="K139" s="9" t="s">
        <v>70</v>
      </c>
      <c r="L139" s="9">
        <f>VLOOKUP(K139,包裝!A:E,4,0)</f>
        <v>6.5</v>
      </c>
      <c r="M139" s="9">
        <v>3.85</v>
      </c>
      <c r="N139" s="21">
        <v>24.5</v>
      </c>
      <c r="O139" s="9">
        <v>27</v>
      </c>
      <c r="P139" s="9">
        <v>2.46</v>
      </c>
      <c r="Q139" s="21">
        <f t="shared" si="154"/>
        <v>10.98</v>
      </c>
      <c r="R139" s="21">
        <f t="shared" si="155"/>
        <v>35.479999999999997</v>
      </c>
      <c r="S139" s="22">
        <v>0</v>
      </c>
      <c r="T139" s="21">
        <v>0</v>
      </c>
      <c r="U139" s="21">
        <f t="shared" si="156"/>
        <v>0</v>
      </c>
      <c r="V139" s="23">
        <f t="shared" si="157"/>
        <v>35.479999999999997</v>
      </c>
      <c r="W139" s="22">
        <v>1.4999999999999999E-2</v>
      </c>
      <c r="X139" s="9">
        <v>6.2</v>
      </c>
      <c r="Y139" s="21">
        <f t="shared" si="158"/>
        <v>42.22</v>
      </c>
      <c r="Z139" s="22">
        <v>0.01</v>
      </c>
      <c r="AA139" s="165">
        <v>7</v>
      </c>
      <c r="AB139" s="23">
        <f t="shared" si="159"/>
        <v>49.65</v>
      </c>
      <c r="AC139" s="22">
        <v>0.01</v>
      </c>
      <c r="AD139" s="21">
        <f t="shared" si="160"/>
        <v>2.65</v>
      </c>
      <c r="AE139" s="21">
        <f t="shared" si="161"/>
        <v>52.8</v>
      </c>
      <c r="AF139" s="9" t="s">
        <v>61</v>
      </c>
      <c r="AG139" s="21">
        <v>1.4</v>
      </c>
      <c r="AH139" s="21">
        <f t="shared" si="162"/>
        <v>55.7</v>
      </c>
      <c r="AI139" s="22">
        <v>0</v>
      </c>
      <c r="AJ139" s="21">
        <v>0</v>
      </c>
      <c r="AK139" s="21">
        <f t="shared" si="163"/>
        <v>55.7</v>
      </c>
      <c r="AL139" s="21">
        <f t="shared" si="164"/>
        <v>137.03</v>
      </c>
      <c r="AM139" s="22">
        <v>0</v>
      </c>
      <c r="AN139" s="21">
        <v>0</v>
      </c>
      <c r="AO139" s="21">
        <f t="shared" si="165"/>
        <v>137.03</v>
      </c>
      <c r="AP139" s="24">
        <v>0.01</v>
      </c>
      <c r="AQ139" s="21">
        <f t="shared" si="166"/>
        <v>138.41</v>
      </c>
      <c r="AR139" s="25">
        <v>0.03</v>
      </c>
      <c r="AS139" s="21">
        <f t="shared" si="167"/>
        <v>142.57</v>
      </c>
      <c r="AT139" s="26">
        <v>0</v>
      </c>
      <c r="AU139" s="21">
        <v>0</v>
      </c>
      <c r="AV139" s="26">
        <f t="shared" si="168"/>
        <v>142.57</v>
      </c>
      <c r="AW139" s="21">
        <v>34.75</v>
      </c>
      <c r="AX139" s="26">
        <f t="shared" si="169"/>
        <v>4.1099999999999994</v>
      </c>
      <c r="AY139" s="10">
        <v>2.5999999999999999E-2</v>
      </c>
      <c r="AZ139" s="21">
        <f t="shared" si="170"/>
        <v>4.22</v>
      </c>
    </row>
    <row r="140" spans="1:52" s="6" customFormat="1" ht="53.45" customHeight="1" x14ac:dyDescent="0.25">
      <c r="A140" s="7">
        <v>90</v>
      </c>
      <c r="B140" s="8" t="str">
        <f>VLOOKUP('成本表 '!A140,RFQ!A:G,2,0)</f>
        <v>015481.00104.0035.019</v>
      </c>
      <c r="C140" s="9" t="s">
        <v>219</v>
      </c>
      <c r="D140" s="9" t="s">
        <v>217</v>
      </c>
      <c r="E140" s="48" t="s">
        <v>65</v>
      </c>
      <c r="F140" s="28">
        <f t="shared" si="151"/>
        <v>229.00763358778624</v>
      </c>
      <c r="G140" s="18">
        <f>VLOOKUP('成本表 '!$A140,RFQ!$A:$G,5,0)/1000</f>
        <v>200</v>
      </c>
      <c r="H140" s="9">
        <f t="shared" si="152"/>
        <v>262</v>
      </c>
      <c r="I140" s="18">
        <f>VLOOKUP('成本表 '!$A140,RFQ!$A:$G,6,0)/1000</f>
        <v>1</v>
      </c>
      <c r="J140" s="9">
        <f t="shared" si="153"/>
        <v>1.31</v>
      </c>
      <c r="K140" s="9" t="s">
        <v>72</v>
      </c>
      <c r="L140" s="9">
        <f>VLOOKUP(K140,包裝!A:E,4,0)</f>
        <v>6.3</v>
      </c>
      <c r="M140" s="9">
        <v>2.85</v>
      </c>
      <c r="N140" s="9">
        <v>31</v>
      </c>
      <c r="O140" s="9">
        <v>24</v>
      </c>
      <c r="P140" s="9">
        <v>1.31</v>
      </c>
      <c r="Q140" s="9">
        <f t="shared" si="154"/>
        <v>18.330000000000002</v>
      </c>
      <c r="R140" s="9">
        <f t="shared" si="155"/>
        <v>49.33</v>
      </c>
      <c r="S140" s="10">
        <v>0</v>
      </c>
      <c r="T140" s="9">
        <v>0</v>
      </c>
      <c r="U140" s="9">
        <f t="shared" si="156"/>
        <v>0</v>
      </c>
      <c r="V140" s="11">
        <f t="shared" si="157"/>
        <v>49.33</v>
      </c>
      <c r="W140" s="10">
        <v>1.4999999999999999E-2</v>
      </c>
      <c r="X140" s="9">
        <v>6.2</v>
      </c>
      <c r="Y140" s="9">
        <f t="shared" si="158"/>
        <v>56.269999999999996</v>
      </c>
      <c r="Z140" s="10">
        <v>0.01</v>
      </c>
      <c r="AA140" s="9">
        <v>7</v>
      </c>
      <c r="AB140" s="11">
        <f t="shared" si="159"/>
        <v>63.839999999999996</v>
      </c>
      <c r="AC140" s="10">
        <v>0.01</v>
      </c>
      <c r="AD140" s="9">
        <f t="shared" si="160"/>
        <v>4.8099999999999996</v>
      </c>
      <c r="AE140" s="9">
        <f t="shared" si="161"/>
        <v>69.290000000000006</v>
      </c>
      <c r="AF140" s="9" t="s">
        <v>61</v>
      </c>
      <c r="AG140" s="9">
        <v>1.4</v>
      </c>
      <c r="AH140" s="9">
        <f t="shared" si="162"/>
        <v>72.19</v>
      </c>
      <c r="AI140" s="10">
        <v>0</v>
      </c>
      <c r="AJ140" s="9">
        <v>0</v>
      </c>
      <c r="AK140" s="9">
        <f t="shared" si="163"/>
        <v>72.19</v>
      </c>
      <c r="AL140" s="9">
        <f t="shared" si="164"/>
        <v>94.570000000000007</v>
      </c>
      <c r="AM140" s="10">
        <v>0</v>
      </c>
      <c r="AN140" s="9">
        <v>0</v>
      </c>
      <c r="AO140" s="9">
        <f t="shared" si="165"/>
        <v>94.57</v>
      </c>
      <c r="AP140" s="12">
        <v>0.01</v>
      </c>
      <c r="AQ140" s="9">
        <f t="shared" si="166"/>
        <v>95.52000000000001</v>
      </c>
      <c r="AR140" s="13">
        <v>0.08</v>
      </c>
      <c r="AS140" s="9">
        <f t="shared" si="167"/>
        <v>103.17</v>
      </c>
      <c r="AT140" s="14">
        <v>0</v>
      </c>
      <c r="AU140" s="9">
        <v>0</v>
      </c>
      <c r="AV140" s="14">
        <f t="shared" si="168"/>
        <v>103.17</v>
      </c>
      <c r="AW140" s="9">
        <v>31</v>
      </c>
      <c r="AX140" s="14">
        <f t="shared" si="169"/>
        <v>3.3299999999999996</v>
      </c>
      <c r="AY140" s="10">
        <v>2.5999999999999999E-2</v>
      </c>
      <c r="AZ140" s="15">
        <f t="shared" si="170"/>
        <v>3.42</v>
      </c>
    </row>
    <row r="141" spans="1:52" s="6" customFormat="1" ht="53.45" customHeight="1" x14ac:dyDescent="0.25">
      <c r="A141" s="7">
        <v>91</v>
      </c>
      <c r="B141" s="8" t="str">
        <f>VLOOKUP('成本表 '!A141,RFQ!A:G,2,0)</f>
        <v>015481.00104.0048.016</v>
      </c>
      <c r="C141" s="9" t="s">
        <v>219</v>
      </c>
      <c r="D141" s="9" t="s">
        <v>166</v>
      </c>
      <c r="E141" s="48" t="s">
        <v>65</v>
      </c>
      <c r="F141" s="28" t="str">
        <f t="shared" si="151"/>
        <v>-</v>
      </c>
      <c r="G141" s="18">
        <f>VLOOKUP('成本表 '!$A141,RFQ!$A:$G,5,0)/1000</f>
        <v>207</v>
      </c>
      <c r="H141" s="9">
        <f t="shared" si="152"/>
        <v>509.21999999999997</v>
      </c>
      <c r="I141" s="9">
        <v>1</v>
      </c>
      <c r="J141" s="9">
        <f t="shared" si="153"/>
        <v>2.46</v>
      </c>
      <c r="K141" s="9" t="s">
        <v>70</v>
      </c>
      <c r="L141" s="9">
        <f>VLOOKUP(K141,包裝!A:E,4,0)</f>
        <v>6.5</v>
      </c>
      <c r="M141" s="9">
        <v>3.85</v>
      </c>
      <c r="N141" s="9">
        <v>24.5</v>
      </c>
      <c r="O141" s="9">
        <v>27</v>
      </c>
      <c r="P141" s="9">
        <v>2.46</v>
      </c>
      <c r="Q141" s="9">
        <f t="shared" si="154"/>
        <v>10.98</v>
      </c>
      <c r="R141" s="9">
        <f t="shared" si="155"/>
        <v>35.479999999999997</v>
      </c>
      <c r="S141" s="10">
        <v>0</v>
      </c>
      <c r="T141" s="9">
        <v>0</v>
      </c>
      <c r="U141" s="9">
        <f t="shared" si="156"/>
        <v>0</v>
      </c>
      <c r="V141" s="11">
        <f t="shared" si="157"/>
        <v>35.479999999999997</v>
      </c>
      <c r="W141" s="10">
        <v>1.4999999999999999E-2</v>
      </c>
      <c r="X141" s="9">
        <v>6.2</v>
      </c>
      <c r="Y141" s="9">
        <f t="shared" si="158"/>
        <v>42.22</v>
      </c>
      <c r="Z141" s="10">
        <v>0.01</v>
      </c>
      <c r="AA141" s="9">
        <v>7</v>
      </c>
      <c r="AB141" s="11">
        <f t="shared" si="159"/>
        <v>49.65</v>
      </c>
      <c r="AC141" s="10">
        <v>0.01</v>
      </c>
      <c r="AD141" s="9">
        <f t="shared" si="160"/>
        <v>2.65</v>
      </c>
      <c r="AE141" s="9">
        <f t="shared" si="161"/>
        <v>52.8</v>
      </c>
      <c r="AF141" s="9" t="s">
        <v>61</v>
      </c>
      <c r="AG141" s="9">
        <v>1.4</v>
      </c>
      <c r="AH141" s="9">
        <f t="shared" si="162"/>
        <v>55.7</v>
      </c>
      <c r="AI141" s="10">
        <v>0</v>
      </c>
      <c r="AJ141" s="9">
        <v>0</v>
      </c>
      <c r="AK141" s="9">
        <f t="shared" si="163"/>
        <v>55.7</v>
      </c>
      <c r="AL141" s="9">
        <f t="shared" si="164"/>
        <v>137.03</v>
      </c>
      <c r="AM141" s="10">
        <v>0</v>
      </c>
      <c r="AN141" s="9">
        <v>0</v>
      </c>
      <c r="AO141" s="9">
        <f t="shared" si="165"/>
        <v>137.03</v>
      </c>
      <c r="AP141" s="12">
        <v>0.01</v>
      </c>
      <c r="AQ141" s="9">
        <f t="shared" si="166"/>
        <v>138.41</v>
      </c>
      <c r="AR141" s="13">
        <v>0.03</v>
      </c>
      <c r="AS141" s="9">
        <f t="shared" si="167"/>
        <v>142.57</v>
      </c>
      <c r="AT141" s="14">
        <v>0</v>
      </c>
      <c r="AU141" s="9">
        <v>0</v>
      </c>
      <c r="AV141" s="14">
        <f t="shared" si="168"/>
        <v>142.57</v>
      </c>
      <c r="AW141" s="9">
        <v>34.75</v>
      </c>
      <c r="AX141" s="14">
        <f t="shared" si="169"/>
        <v>4.1099999999999994</v>
      </c>
      <c r="AY141" s="10">
        <v>2.5999999999999999E-2</v>
      </c>
      <c r="AZ141" s="15">
        <f t="shared" si="170"/>
        <v>4.22</v>
      </c>
    </row>
    <row r="142" spans="1:52" s="6" customFormat="1" ht="53.45" customHeight="1" x14ac:dyDescent="0.25">
      <c r="A142" s="7">
        <v>92</v>
      </c>
      <c r="B142" s="8" t="str">
        <f>VLOOKUP('成本表 '!A142,RFQ!A:G,2,0)</f>
        <v>015481.00104.0048.032</v>
      </c>
      <c r="C142" s="9" t="s">
        <v>219</v>
      </c>
      <c r="D142" s="9" t="s">
        <v>76</v>
      </c>
      <c r="E142" s="48" t="s">
        <v>65</v>
      </c>
      <c r="F142" s="28" t="str">
        <f t="shared" si="151"/>
        <v>-</v>
      </c>
      <c r="G142" s="18">
        <f>VLOOKUP('成本表 '!$A142,RFQ!$A:$G,5,0)/1000</f>
        <v>225</v>
      </c>
      <c r="H142" s="9">
        <f t="shared" si="152"/>
        <v>893.25</v>
      </c>
      <c r="I142" s="9">
        <v>0.5</v>
      </c>
      <c r="J142" s="9">
        <f t="shared" si="153"/>
        <v>1.9850000000000001</v>
      </c>
      <c r="K142" s="9" t="s">
        <v>70</v>
      </c>
      <c r="L142" s="9">
        <f>VLOOKUP(K142,包裝!A:E,4,0)</f>
        <v>6.5</v>
      </c>
      <c r="M142" s="9">
        <v>3.85</v>
      </c>
      <c r="N142" s="9">
        <v>24.5</v>
      </c>
      <c r="O142" s="9">
        <v>28</v>
      </c>
      <c r="P142" s="9">
        <v>3.97</v>
      </c>
      <c r="Q142" s="9">
        <f t="shared" si="154"/>
        <v>7.06</v>
      </c>
      <c r="R142" s="9">
        <f t="shared" si="155"/>
        <v>31.56</v>
      </c>
      <c r="S142" s="10">
        <v>0</v>
      </c>
      <c r="T142" s="9">
        <v>0</v>
      </c>
      <c r="U142" s="9">
        <f t="shared" si="156"/>
        <v>0</v>
      </c>
      <c r="V142" s="11">
        <f t="shared" si="157"/>
        <v>31.56</v>
      </c>
      <c r="W142" s="10">
        <v>1.4999999999999999E-2</v>
      </c>
      <c r="X142" s="9">
        <v>6.2</v>
      </c>
      <c r="Y142" s="9">
        <f t="shared" si="158"/>
        <v>38.239999999999995</v>
      </c>
      <c r="Z142" s="10">
        <v>0.01</v>
      </c>
      <c r="AA142" s="9">
        <v>7</v>
      </c>
      <c r="AB142" s="11">
        <f t="shared" si="159"/>
        <v>45.629999999999995</v>
      </c>
      <c r="AC142" s="10">
        <v>0.01</v>
      </c>
      <c r="AD142" s="9">
        <f t="shared" si="160"/>
        <v>3.28</v>
      </c>
      <c r="AE142" s="9">
        <f t="shared" si="161"/>
        <v>49.37</v>
      </c>
      <c r="AF142" s="9" t="s">
        <v>61</v>
      </c>
      <c r="AG142" s="9">
        <v>1.4</v>
      </c>
      <c r="AH142" s="9">
        <f t="shared" si="162"/>
        <v>52.27</v>
      </c>
      <c r="AI142" s="10">
        <v>0</v>
      </c>
      <c r="AJ142" s="9">
        <v>0</v>
      </c>
      <c r="AK142" s="9">
        <f t="shared" si="163"/>
        <v>52.27</v>
      </c>
      <c r="AL142" s="9">
        <f t="shared" si="164"/>
        <v>207.51999999999998</v>
      </c>
      <c r="AM142" s="10">
        <v>0</v>
      </c>
      <c r="AN142" s="9">
        <v>0</v>
      </c>
      <c r="AO142" s="9">
        <f t="shared" si="165"/>
        <v>207.52</v>
      </c>
      <c r="AP142" s="12">
        <v>0.01</v>
      </c>
      <c r="AQ142" s="9">
        <f t="shared" si="166"/>
        <v>209.6</v>
      </c>
      <c r="AR142" s="13">
        <v>0.03</v>
      </c>
      <c r="AS142" s="9">
        <f t="shared" si="167"/>
        <v>215.89</v>
      </c>
      <c r="AT142" s="14">
        <v>0</v>
      </c>
      <c r="AU142" s="9">
        <v>0</v>
      </c>
      <c r="AV142" s="14">
        <f t="shared" si="168"/>
        <v>215.89</v>
      </c>
      <c r="AW142" s="9">
        <v>34.75</v>
      </c>
      <c r="AX142" s="14">
        <f t="shared" si="169"/>
        <v>6.22</v>
      </c>
      <c r="AY142" s="10">
        <v>2.5999999999999999E-2</v>
      </c>
      <c r="AZ142" s="15">
        <f t="shared" si="170"/>
        <v>6.39</v>
      </c>
    </row>
    <row r="143" spans="1:52" s="6" customFormat="1" ht="53.45" customHeight="1" x14ac:dyDescent="0.25">
      <c r="A143" s="7">
        <v>93</v>
      </c>
      <c r="B143" s="8" t="str">
        <f>VLOOKUP('成本表 '!A143,RFQ!A:G,2,0)</f>
        <v>015481.00104.0048.038</v>
      </c>
      <c r="C143" s="9" t="s">
        <v>219</v>
      </c>
      <c r="D143" s="9" t="s">
        <v>138</v>
      </c>
      <c r="E143" s="48" t="s">
        <v>65</v>
      </c>
      <c r="F143" s="28" t="str">
        <f t="shared" si="151"/>
        <v>-</v>
      </c>
      <c r="G143" s="18">
        <f>VLOOKUP('成本表 '!$A143,RFQ!$A:$G,5,0)/1000</f>
        <v>100</v>
      </c>
      <c r="H143" s="9">
        <f t="shared" si="152"/>
        <v>450</v>
      </c>
      <c r="I143" s="9">
        <v>0.5</v>
      </c>
      <c r="J143" s="9">
        <f t="shared" si="153"/>
        <v>2.25</v>
      </c>
      <c r="K143" s="9" t="s">
        <v>94</v>
      </c>
      <c r="L143" s="9">
        <f>VLOOKUP(K143,包裝!A:E,4,0)</f>
        <v>7</v>
      </c>
      <c r="M143" s="9">
        <v>3.85</v>
      </c>
      <c r="N143" s="9">
        <v>25</v>
      </c>
      <c r="O143" s="9">
        <v>32</v>
      </c>
      <c r="P143" s="9">
        <v>4.5</v>
      </c>
      <c r="Q143" s="9">
        <f t="shared" si="154"/>
        <v>7.12</v>
      </c>
      <c r="R143" s="9">
        <f t="shared" si="155"/>
        <v>32.119999999999997</v>
      </c>
      <c r="S143" s="10">
        <v>0</v>
      </c>
      <c r="T143" s="9">
        <v>0</v>
      </c>
      <c r="U143" s="9">
        <f t="shared" si="156"/>
        <v>0</v>
      </c>
      <c r="V143" s="11">
        <f t="shared" si="157"/>
        <v>32.119999999999997</v>
      </c>
      <c r="W143" s="10">
        <v>1.4999999999999999E-2</v>
      </c>
      <c r="X143" s="9">
        <v>6.2</v>
      </c>
      <c r="Y143" s="9">
        <f t="shared" si="158"/>
        <v>38.809999999999995</v>
      </c>
      <c r="Z143" s="10">
        <v>0.01</v>
      </c>
      <c r="AA143" s="9">
        <v>7</v>
      </c>
      <c r="AB143" s="11">
        <f t="shared" si="159"/>
        <v>46.199999999999996</v>
      </c>
      <c r="AC143" s="10">
        <v>0.01</v>
      </c>
      <c r="AD143" s="9">
        <f t="shared" si="160"/>
        <v>3.1199999999999997</v>
      </c>
      <c r="AE143" s="9">
        <f t="shared" si="161"/>
        <v>49.79</v>
      </c>
      <c r="AF143" s="9" t="s">
        <v>61</v>
      </c>
      <c r="AG143" s="9">
        <v>1.4</v>
      </c>
      <c r="AH143" s="9">
        <f t="shared" si="162"/>
        <v>52.69</v>
      </c>
      <c r="AI143" s="10">
        <v>0</v>
      </c>
      <c r="AJ143" s="9">
        <v>0</v>
      </c>
      <c r="AK143" s="9">
        <f t="shared" si="163"/>
        <v>52.69</v>
      </c>
      <c r="AL143" s="9">
        <f t="shared" si="164"/>
        <v>237.10999999999999</v>
      </c>
      <c r="AM143" s="10">
        <v>0</v>
      </c>
      <c r="AN143" s="9">
        <v>0</v>
      </c>
      <c r="AO143" s="9">
        <f t="shared" si="165"/>
        <v>237.11</v>
      </c>
      <c r="AP143" s="12">
        <v>0.01</v>
      </c>
      <c r="AQ143" s="9">
        <f t="shared" si="166"/>
        <v>239.48999999999998</v>
      </c>
      <c r="AR143" s="13">
        <v>7.0000000000000007E-2</v>
      </c>
      <c r="AS143" s="9">
        <f t="shared" si="167"/>
        <v>256.26</v>
      </c>
      <c r="AT143" s="14">
        <v>0</v>
      </c>
      <c r="AU143" s="9">
        <v>0</v>
      </c>
      <c r="AV143" s="14">
        <f t="shared" si="168"/>
        <v>256.26</v>
      </c>
      <c r="AW143" s="9">
        <v>32.5</v>
      </c>
      <c r="AX143" s="14">
        <f t="shared" si="169"/>
        <v>7.89</v>
      </c>
      <c r="AY143" s="10">
        <v>2.5999999999999999E-2</v>
      </c>
      <c r="AZ143" s="15">
        <f t="shared" si="170"/>
        <v>8.1</v>
      </c>
    </row>
    <row r="144" spans="1:52" s="6" customFormat="1" ht="53.45" customHeight="1" x14ac:dyDescent="0.25">
      <c r="A144" s="7">
        <v>94</v>
      </c>
      <c r="B144" s="8" t="str">
        <f>VLOOKUP('成本表 '!A144,RFQ!A:G,2,0)</f>
        <v>015481.00104.0063.022</v>
      </c>
      <c r="C144" s="9" t="s">
        <v>219</v>
      </c>
      <c r="D144" s="9" t="s">
        <v>223</v>
      </c>
      <c r="E144" s="48" t="s">
        <v>65</v>
      </c>
      <c r="F144" s="28">
        <f t="shared" si="151"/>
        <v>52.631578947368418</v>
      </c>
      <c r="G144" s="18">
        <f>VLOOKUP('成本表 '!$A144,RFQ!$A:$G,5,0)/1000</f>
        <v>30</v>
      </c>
      <c r="H144" s="9">
        <f t="shared" si="152"/>
        <v>171</v>
      </c>
      <c r="I144" s="9">
        <v>0.5</v>
      </c>
      <c r="J144" s="9">
        <f t="shared" si="153"/>
        <v>2.85</v>
      </c>
      <c r="K144" s="9" t="s">
        <v>94</v>
      </c>
      <c r="L144" s="9">
        <f>VLOOKUP(K144,包裝!A:E,4,0)</f>
        <v>7</v>
      </c>
      <c r="M144" s="9">
        <v>5.15</v>
      </c>
      <c r="N144" s="9">
        <v>25</v>
      </c>
      <c r="O144" s="9">
        <v>47</v>
      </c>
      <c r="P144" s="9">
        <v>5.7</v>
      </c>
      <c r="Q144" s="9">
        <f t="shared" si="154"/>
        <v>8.25</v>
      </c>
      <c r="R144" s="9">
        <f t="shared" si="155"/>
        <v>33.25</v>
      </c>
      <c r="S144" s="10">
        <v>0</v>
      </c>
      <c r="T144" s="9">
        <v>0</v>
      </c>
      <c r="U144" s="9">
        <f t="shared" si="156"/>
        <v>0</v>
      </c>
      <c r="V144" s="11">
        <f t="shared" si="157"/>
        <v>33.25</v>
      </c>
      <c r="W144" s="10">
        <v>1.4999999999999999E-2</v>
      </c>
      <c r="X144" s="9">
        <v>6.2</v>
      </c>
      <c r="Y144" s="9">
        <f t="shared" si="158"/>
        <v>39.949999999999996</v>
      </c>
      <c r="Z144" s="10">
        <v>0.01</v>
      </c>
      <c r="AA144" s="9">
        <v>7</v>
      </c>
      <c r="AB144" s="11">
        <f t="shared" si="159"/>
        <v>47.35</v>
      </c>
      <c r="AC144" s="10">
        <v>0.01</v>
      </c>
      <c r="AD144" s="9">
        <f t="shared" si="160"/>
        <v>2.46</v>
      </c>
      <c r="AE144" s="9">
        <f t="shared" si="161"/>
        <v>50.29</v>
      </c>
      <c r="AF144" s="9" t="s">
        <v>61</v>
      </c>
      <c r="AG144" s="9">
        <v>1.4</v>
      </c>
      <c r="AH144" s="9">
        <f t="shared" si="162"/>
        <v>53.19</v>
      </c>
      <c r="AI144" s="10">
        <v>0</v>
      </c>
      <c r="AJ144" s="9">
        <v>0</v>
      </c>
      <c r="AK144" s="9">
        <f t="shared" si="163"/>
        <v>53.19</v>
      </c>
      <c r="AL144" s="9">
        <f t="shared" si="164"/>
        <v>303.19</v>
      </c>
      <c r="AM144" s="10">
        <v>0</v>
      </c>
      <c r="AN144" s="9">
        <v>0</v>
      </c>
      <c r="AO144" s="9">
        <f t="shared" si="165"/>
        <v>303.19</v>
      </c>
      <c r="AP144" s="12">
        <v>0.01</v>
      </c>
      <c r="AQ144" s="9">
        <f t="shared" si="166"/>
        <v>306.23</v>
      </c>
      <c r="AR144" s="13">
        <v>0.08</v>
      </c>
      <c r="AS144" s="9">
        <f t="shared" si="167"/>
        <v>330.73</v>
      </c>
      <c r="AT144" s="14">
        <v>0</v>
      </c>
      <c r="AU144" s="9">
        <v>0</v>
      </c>
      <c r="AV144" s="14">
        <f t="shared" si="168"/>
        <v>330.73</v>
      </c>
      <c r="AW144" s="9">
        <v>32</v>
      </c>
      <c r="AX144" s="14">
        <f t="shared" si="169"/>
        <v>10.34</v>
      </c>
      <c r="AY144" s="10">
        <v>2.5999999999999999E-2</v>
      </c>
      <c r="AZ144" s="15">
        <f t="shared" si="170"/>
        <v>10.61</v>
      </c>
    </row>
    <row r="145" spans="1:52" ht="53.45" hidden="1" customHeight="1" x14ac:dyDescent="0.25"/>
    <row r="146" spans="1:52" s="3" customFormat="1" ht="62.45" hidden="1" customHeight="1" x14ac:dyDescent="0.45">
      <c r="A146" s="3" t="s">
        <v>0</v>
      </c>
      <c r="B146" s="3" t="s">
        <v>467</v>
      </c>
      <c r="E146" s="44"/>
    </row>
    <row r="147" spans="1:52" s="4" customFormat="1" ht="63.75" hidden="1" customHeight="1" x14ac:dyDescent="0.25">
      <c r="A147" s="5" t="s">
        <v>0</v>
      </c>
      <c r="B147" s="4" t="s">
        <v>6</v>
      </c>
      <c r="C147" s="4" t="s">
        <v>7</v>
      </c>
      <c r="D147" s="4" t="s">
        <v>8</v>
      </c>
      <c r="E147" s="45" t="s">
        <v>9</v>
      </c>
      <c r="F147" s="4" t="s">
        <v>10</v>
      </c>
      <c r="G147" s="4" t="s">
        <v>11</v>
      </c>
      <c r="H147" s="4" t="s">
        <v>12</v>
      </c>
      <c r="I147" s="4" t="s">
        <v>13</v>
      </c>
      <c r="J147" s="4" t="s">
        <v>14</v>
      </c>
      <c r="K147" s="4" t="s">
        <v>15</v>
      </c>
      <c r="L147" s="4" t="s">
        <v>16</v>
      </c>
      <c r="M147" s="4" t="s">
        <v>17</v>
      </c>
      <c r="N147" s="4" t="s">
        <v>18</v>
      </c>
      <c r="O147" s="4" t="s">
        <v>19</v>
      </c>
      <c r="P147" s="4" t="s">
        <v>20</v>
      </c>
      <c r="Q147" s="4" t="s">
        <v>21</v>
      </c>
      <c r="R147" s="4" t="s">
        <v>22</v>
      </c>
      <c r="S147" s="4" t="s">
        <v>23</v>
      </c>
      <c r="T147" s="4" t="s">
        <v>24</v>
      </c>
      <c r="U147" s="4" t="s">
        <v>25</v>
      </c>
      <c r="V147" s="4" t="s">
        <v>26</v>
      </c>
      <c r="W147" s="4" t="s">
        <v>27</v>
      </c>
      <c r="X147" s="4" t="s">
        <v>28</v>
      </c>
      <c r="Y147" s="4" t="s">
        <v>29</v>
      </c>
      <c r="Z147" s="4" t="s">
        <v>30</v>
      </c>
      <c r="AA147" s="4" t="s">
        <v>31</v>
      </c>
      <c r="AB147" s="4" t="s">
        <v>32</v>
      </c>
      <c r="AC147" s="4" t="s">
        <v>33</v>
      </c>
      <c r="AD147" s="4" t="s">
        <v>34</v>
      </c>
      <c r="AE147" s="4" t="s">
        <v>35</v>
      </c>
      <c r="AF147" s="4" t="s">
        <v>36</v>
      </c>
      <c r="AG147" s="4" t="s">
        <v>37</v>
      </c>
      <c r="AH147" s="4" t="s">
        <v>38</v>
      </c>
      <c r="AI147" s="4" t="s">
        <v>39</v>
      </c>
      <c r="AJ147" s="4" t="s">
        <v>40</v>
      </c>
      <c r="AK147" s="4" t="s">
        <v>41</v>
      </c>
      <c r="AL147" s="4" t="s">
        <v>42</v>
      </c>
      <c r="AM147" s="4" t="s">
        <v>43</v>
      </c>
      <c r="AN147" s="4" t="s">
        <v>44</v>
      </c>
      <c r="AO147" s="4" t="s">
        <v>45</v>
      </c>
      <c r="AP147" s="4" t="s">
        <v>46</v>
      </c>
      <c r="AQ147" s="4" t="s">
        <v>47</v>
      </c>
      <c r="AR147" s="4" t="s">
        <v>48</v>
      </c>
      <c r="AS147" s="4" t="s">
        <v>49</v>
      </c>
      <c r="AT147" s="4" t="s">
        <v>50</v>
      </c>
      <c r="AU147" s="4" t="s">
        <v>51</v>
      </c>
      <c r="AV147" s="4" t="s">
        <v>52</v>
      </c>
      <c r="AW147" s="4" t="s">
        <v>53</v>
      </c>
      <c r="AX147" s="4" t="s">
        <v>54</v>
      </c>
      <c r="AY147" s="4" t="s">
        <v>55</v>
      </c>
      <c r="AZ147" s="4" t="s">
        <v>56</v>
      </c>
    </row>
    <row r="148" spans="1:52" s="41" customFormat="1" ht="53.45" hidden="1" customHeight="1" x14ac:dyDescent="0.25">
      <c r="A148" s="30">
        <v>95</v>
      </c>
      <c r="B148" s="31" t="str">
        <f>VLOOKUP('成本表 '!A148,RFQ!A:G,2,0)</f>
        <v>015482.00104.0048.025</v>
      </c>
      <c r="C148" s="32" t="s">
        <v>685</v>
      </c>
      <c r="D148" s="35" t="s">
        <v>206</v>
      </c>
      <c r="E148" s="33" t="s">
        <v>686</v>
      </c>
      <c r="F148" s="34">
        <f t="shared" ref="F148" si="171">IF(300/P148&gt;G148, 300/P148, "-")</f>
        <v>121.95121951219512</v>
      </c>
      <c r="G148" s="32">
        <f>VLOOKUP('成本表 '!$A148,RFQ!$A:$G,5,0)/1000</f>
        <v>9</v>
      </c>
      <c r="H148" s="35">
        <f>G148*P148</f>
        <v>22.14</v>
      </c>
      <c r="I148" s="35">
        <v>0.5</v>
      </c>
      <c r="J148" s="35">
        <f>P148*I148</f>
        <v>1.23</v>
      </c>
      <c r="K148" s="35" t="s">
        <v>72</v>
      </c>
      <c r="L148" s="35">
        <v>8.07</v>
      </c>
      <c r="M148" s="35">
        <v>3.7</v>
      </c>
      <c r="N148" s="35">
        <v>31</v>
      </c>
      <c r="O148" s="35">
        <v>27</v>
      </c>
      <c r="P148" s="35">
        <v>2.46</v>
      </c>
      <c r="Q148" s="35">
        <f>ROUNDUP(O148/P148, 2)</f>
        <v>10.98</v>
      </c>
      <c r="R148" s="35">
        <f>ROUNDUP((Q148 + N148), 2)</f>
        <v>41.98</v>
      </c>
      <c r="S148" s="36">
        <v>0</v>
      </c>
      <c r="T148" s="35">
        <v>0</v>
      </c>
      <c r="U148" s="35">
        <f>ROUNDUP(T148/P148, 2)</f>
        <v>0</v>
      </c>
      <c r="V148" s="37">
        <f>ROUNDUP(R148*(1 + S148) + U148, 2)</f>
        <v>41.98</v>
      </c>
      <c r="W148" s="36">
        <v>1.4999999999999999E-2</v>
      </c>
      <c r="X148" s="35">
        <v>4.9000000000000004</v>
      </c>
      <c r="Y148" s="35">
        <f>ROUNDUP(V148*(1 + W148) + X148, 2)</f>
        <v>47.51</v>
      </c>
      <c r="Z148" s="36">
        <v>0.01</v>
      </c>
      <c r="AA148" s="35">
        <v>7.7</v>
      </c>
      <c r="AB148" s="37">
        <f>ROUNDUP(Y148*(1 + Z148) + AA148, 2)</f>
        <v>55.69</v>
      </c>
      <c r="AC148" s="36">
        <v>0.01</v>
      </c>
      <c r="AD148" s="35">
        <f>ROUNDUP(L148/J148, 2)</f>
        <v>6.5699999999999994</v>
      </c>
      <c r="AE148" s="35">
        <f>ROUNDUP(AB148*(1 + AC148) + AD148, 2)</f>
        <v>62.82</v>
      </c>
      <c r="AF148" s="35" t="s">
        <v>116</v>
      </c>
      <c r="AG148" s="35">
        <v>1.4</v>
      </c>
      <c r="AH148" s="35">
        <f>ROUNDUP((AE148 + AF148 + AG148), 2)</f>
        <v>65.819999999999993</v>
      </c>
      <c r="AI148" s="36">
        <v>0</v>
      </c>
      <c r="AJ148" s="35">
        <v>0</v>
      </c>
      <c r="AK148" s="35">
        <f>ROUNDUP(AH148*(1 + AI148) + AJ148, 2)</f>
        <v>65.819999999999993</v>
      </c>
      <c r="AL148" s="35">
        <f>ROUNDUP(AK148*P148, 2)</f>
        <v>161.91999999999999</v>
      </c>
      <c r="AM148" s="36">
        <v>0</v>
      </c>
      <c r="AN148" s="35">
        <v>0</v>
      </c>
      <c r="AO148" s="35">
        <f>ROUNDUP(AL148*(1 + AM148) + AN148, 2)</f>
        <v>161.91999999999999</v>
      </c>
      <c r="AP148" s="38">
        <v>0.01</v>
      </c>
      <c r="AQ148" s="35">
        <f>ROUNDUP(AO148*(1 + AP148), 2)</f>
        <v>163.54</v>
      </c>
      <c r="AR148" s="39">
        <v>0.08</v>
      </c>
      <c r="AS148" s="35">
        <f>ROUNDUP(AQ148*(1 + AR148), 2)</f>
        <v>176.63</v>
      </c>
      <c r="AT148" s="40">
        <v>0</v>
      </c>
      <c r="AU148" s="35">
        <v>0</v>
      </c>
      <c r="AV148" s="40">
        <f>ROUNDUP(AS148*(1 + AT148) + AU148, 2)</f>
        <v>176.63</v>
      </c>
      <c r="AW148" s="35">
        <v>31</v>
      </c>
      <c r="AX148" s="40">
        <f>ROUNDUP(AV148/AW148, 2)</f>
        <v>5.7</v>
      </c>
      <c r="AY148" s="36">
        <v>2.5999999999999999E-2</v>
      </c>
      <c r="AZ148" s="35">
        <f>ROUNDUP(AX148*(1 + AY148), 2)</f>
        <v>5.85</v>
      </c>
    </row>
    <row r="149" spans="1:52" ht="53.45" customHeight="1" x14ac:dyDescent="0.25"/>
    <row r="150" spans="1:52" s="16" customFormat="1" ht="42" customHeight="1" x14ac:dyDescent="0.25">
      <c r="A150" s="16" t="s">
        <v>0</v>
      </c>
      <c r="B150" s="16" t="s">
        <v>0</v>
      </c>
      <c r="C150" s="16" t="s">
        <v>0</v>
      </c>
      <c r="D150" s="16" t="s">
        <v>0</v>
      </c>
      <c r="E150" s="50" t="s">
        <v>0</v>
      </c>
      <c r="F150" s="16" t="s">
        <v>687</v>
      </c>
      <c r="L150" s="16" t="s">
        <v>0</v>
      </c>
      <c r="M150" s="16" t="s">
        <v>0</v>
      </c>
      <c r="N150" s="16" t="s">
        <v>0</v>
      </c>
      <c r="O150" s="16" t="s">
        <v>0</v>
      </c>
      <c r="P150" s="16" t="s">
        <v>0</v>
      </c>
      <c r="Q150" s="16" t="s">
        <v>0</v>
      </c>
      <c r="R150" s="16" t="s">
        <v>226</v>
      </c>
      <c r="S150" s="16" t="s">
        <v>0</v>
      </c>
      <c r="T150" s="16" t="s">
        <v>0</v>
      </c>
      <c r="U150" s="16" t="s">
        <v>0</v>
      </c>
      <c r="V150" s="16" t="s">
        <v>0</v>
      </c>
      <c r="W150" s="16" t="s">
        <v>0</v>
      </c>
      <c r="X150" s="16" t="s">
        <v>0</v>
      </c>
      <c r="Y150" s="16" t="s">
        <v>0</v>
      </c>
      <c r="Z150" s="16" t="s">
        <v>0</v>
      </c>
      <c r="AA150" s="16" t="s">
        <v>0</v>
      </c>
      <c r="AB150" s="16" t="s">
        <v>0</v>
      </c>
      <c r="AC150" s="16" t="s">
        <v>225</v>
      </c>
      <c r="AD150" s="16" t="s">
        <v>0</v>
      </c>
      <c r="AF150" s="16" t="s">
        <v>0</v>
      </c>
      <c r="AG150" s="16" t="s">
        <v>0</v>
      </c>
      <c r="AH150" s="16" t="s">
        <v>0</v>
      </c>
      <c r="AI150" s="16" t="s">
        <v>0</v>
      </c>
      <c r="AJ150" s="16" t="s">
        <v>0</v>
      </c>
      <c r="AK150" s="16" t="s">
        <v>0</v>
      </c>
      <c r="AL150" s="16" t="s">
        <v>0</v>
      </c>
      <c r="AM150" s="16" t="s">
        <v>0</v>
      </c>
      <c r="AN150" s="16" t="s">
        <v>0</v>
      </c>
      <c r="AO150" s="16" t="s">
        <v>0</v>
      </c>
      <c r="AP150" s="16" t="s">
        <v>227</v>
      </c>
    </row>
  </sheetData>
  <phoneticPr fontId="8" type="noConversion"/>
  <pageMargins left="0.25" right="0.25" top="0.75" bottom="0.75" header="0.3" footer="0.3"/>
  <pageSetup paperSize="9" scale="26" fitToHeight="0" orientation="landscape" horizontalDpi="4294967295" verticalDpi="4294967295" r:id="rId1"/>
  <rowBreaks count="3" manualBreakCount="3">
    <brk id="32" max="52" man="1"/>
    <brk id="71" max="52" man="1"/>
    <brk id="108" max="5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ABA8-069C-4270-8367-C5814356A3CD}">
  <dimension ref="A1:V60"/>
  <sheetViews>
    <sheetView workbookViewId="0">
      <selection activeCell="S22" sqref="S22"/>
    </sheetView>
  </sheetViews>
  <sheetFormatPr defaultColWidth="10.28515625" defaultRowHeight="19.5" x14ac:dyDescent="0.3"/>
  <cols>
    <col min="1" max="1" width="10.28515625" style="57"/>
    <col min="2" max="2" width="13.140625" style="57" bestFit="1" customWidth="1"/>
    <col min="3" max="3" width="10.85546875" style="75" bestFit="1" customWidth="1"/>
    <col min="4" max="4" width="15.42578125" style="76" bestFit="1" customWidth="1"/>
    <col min="5" max="5" width="13.5703125" style="57" bestFit="1" customWidth="1"/>
    <col min="6" max="6" width="17.5703125" style="57" bestFit="1" customWidth="1"/>
    <col min="7" max="7" width="11.28515625" style="58" bestFit="1" customWidth="1"/>
    <col min="8" max="8" width="11.28515625" style="59" hidden="1" customWidth="1"/>
    <col min="9" max="9" width="13" style="59" hidden="1" customWidth="1"/>
    <col min="10" max="12" width="13" style="57" hidden="1" customWidth="1"/>
    <col min="13" max="13" width="11.28515625" style="57" hidden="1" customWidth="1"/>
    <col min="14" max="18" width="13.28515625" style="57" hidden="1" customWidth="1"/>
    <col min="19" max="21" width="13.28515625" style="57" bestFit="1" customWidth="1"/>
    <col min="22" max="22" width="15.140625" style="57" bestFit="1" customWidth="1"/>
    <col min="23" max="16384" width="10.28515625" style="57"/>
  </cols>
  <sheetData>
    <row r="1" spans="1:22" x14ac:dyDescent="0.3">
      <c r="A1" s="53" t="s">
        <v>478</v>
      </c>
      <c r="B1" s="54"/>
      <c r="C1" s="55"/>
      <c r="D1" s="56"/>
    </row>
    <row r="2" spans="1:22" x14ac:dyDescent="0.3">
      <c r="A2" s="53" t="s">
        <v>479</v>
      </c>
      <c r="B2" s="54"/>
      <c r="C2" s="55"/>
      <c r="D2" s="56"/>
    </row>
    <row r="3" spans="1:22" x14ac:dyDescent="0.3">
      <c r="A3" s="60" t="s">
        <v>480</v>
      </c>
      <c r="B3" s="61" t="s">
        <v>481</v>
      </c>
      <c r="C3" s="62" t="s">
        <v>482</v>
      </c>
      <c r="D3" s="63" t="s">
        <v>483</v>
      </c>
      <c r="E3" s="64" t="s">
        <v>484</v>
      </c>
      <c r="F3" s="64" t="s">
        <v>485</v>
      </c>
      <c r="G3" s="65" t="s">
        <v>486</v>
      </c>
      <c r="H3" s="66">
        <v>43229</v>
      </c>
      <c r="I3" s="66">
        <v>43508</v>
      </c>
      <c r="J3" s="67">
        <v>43535</v>
      </c>
      <c r="K3" s="67">
        <v>43738</v>
      </c>
      <c r="L3" s="67">
        <v>43878</v>
      </c>
      <c r="M3" s="67">
        <v>43892</v>
      </c>
      <c r="N3" s="67">
        <v>44028</v>
      </c>
      <c r="O3" s="67">
        <v>44069</v>
      </c>
      <c r="P3" s="67">
        <v>44400</v>
      </c>
      <c r="Q3" s="67">
        <v>44407</v>
      </c>
      <c r="R3" s="67">
        <v>44419</v>
      </c>
      <c r="S3" s="67">
        <v>44502</v>
      </c>
      <c r="T3" s="67">
        <v>44613</v>
      </c>
      <c r="U3" s="67">
        <v>44693</v>
      </c>
      <c r="V3" s="67">
        <v>44888</v>
      </c>
    </row>
    <row r="4" spans="1:22" x14ac:dyDescent="0.3">
      <c r="A4" s="68" t="s">
        <v>487</v>
      </c>
      <c r="B4" s="61">
        <v>1.78</v>
      </c>
      <c r="C4" s="62">
        <v>37</v>
      </c>
      <c r="D4" s="63">
        <v>0.22</v>
      </c>
      <c r="E4" s="64" t="s">
        <v>488</v>
      </c>
      <c r="F4" s="64"/>
      <c r="G4" s="65"/>
      <c r="R4" s="69" t="s">
        <v>489</v>
      </c>
    </row>
    <row r="5" spans="1:22" x14ac:dyDescent="0.3">
      <c r="A5" s="68" t="s">
        <v>490</v>
      </c>
      <c r="B5" s="61">
        <v>1.78</v>
      </c>
      <c r="C5" s="62">
        <v>37</v>
      </c>
      <c r="D5" s="63">
        <v>0.26</v>
      </c>
      <c r="E5" s="70" t="s">
        <v>491</v>
      </c>
      <c r="F5" s="64" t="s">
        <v>492</v>
      </c>
      <c r="G5" s="65"/>
      <c r="N5" s="59" t="s">
        <v>493</v>
      </c>
      <c r="R5" s="69" t="s">
        <v>489</v>
      </c>
    </row>
    <row r="6" spans="1:22" x14ac:dyDescent="0.3">
      <c r="A6" s="68" t="s">
        <v>494</v>
      </c>
      <c r="B6" s="61">
        <v>2.25</v>
      </c>
      <c r="C6" s="62">
        <v>38</v>
      </c>
      <c r="D6" s="63">
        <v>0.36</v>
      </c>
      <c r="E6" s="70" t="s">
        <v>491</v>
      </c>
      <c r="F6" s="64"/>
      <c r="G6" s="65" t="s">
        <v>495</v>
      </c>
      <c r="R6" s="69" t="s">
        <v>489</v>
      </c>
    </row>
    <row r="7" spans="1:22" x14ac:dyDescent="0.3">
      <c r="A7" s="68" t="s">
        <v>496</v>
      </c>
      <c r="B7" s="61">
        <v>2.25</v>
      </c>
      <c r="C7" s="62">
        <v>34</v>
      </c>
      <c r="D7" s="63">
        <v>0.38</v>
      </c>
      <c r="E7" s="64" t="s">
        <v>488</v>
      </c>
      <c r="F7" s="64"/>
      <c r="G7" s="65"/>
      <c r="R7" s="69" t="s">
        <v>489</v>
      </c>
    </row>
    <row r="8" spans="1:22" x14ac:dyDescent="0.3">
      <c r="A8" s="68" t="s">
        <v>115</v>
      </c>
      <c r="B8" s="61">
        <v>2.25</v>
      </c>
      <c r="C8" s="62">
        <v>34</v>
      </c>
      <c r="D8" s="63">
        <v>0.4</v>
      </c>
      <c r="E8" s="64" t="s">
        <v>488</v>
      </c>
      <c r="F8" s="64"/>
      <c r="G8" s="65"/>
      <c r="H8" s="69" t="s">
        <v>497</v>
      </c>
      <c r="R8" s="69" t="s">
        <v>489</v>
      </c>
    </row>
    <row r="9" spans="1:22" x14ac:dyDescent="0.3">
      <c r="A9" s="68" t="s">
        <v>498</v>
      </c>
      <c r="B9" s="61">
        <v>2.25</v>
      </c>
      <c r="C9" s="62">
        <v>34</v>
      </c>
      <c r="D9" s="63">
        <v>0.46</v>
      </c>
      <c r="E9" s="64" t="s">
        <v>488</v>
      </c>
      <c r="F9" s="64"/>
      <c r="G9" s="65"/>
      <c r="H9" s="69" t="s">
        <v>497</v>
      </c>
      <c r="R9" s="69" t="s">
        <v>489</v>
      </c>
    </row>
    <row r="10" spans="1:22" x14ac:dyDescent="0.3">
      <c r="A10" s="60" t="s">
        <v>499</v>
      </c>
      <c r="B10" s="61">
        <v>2.25</v>
      </c>
      <c r="C10" s="62">
        <v>34</v>
      </c>
      <c r="D10" s="63">
        <v>0.5</v>
      </c>
      <c r="E10" s="70" t="s">
        <v>491</v>
      </c>
      <c r="F10" s="64" t="s">
        <v>492</v>
      </c>
      <c r="G10" s="65"/>
      <c r="H10" s="69"/>
      <c r="I10" s="59" t="s">
        <v>493</v>
      </c>
      <c r="R10" s="69" t="s">
        <v>489</v>
      </c>
    </row>
    <row r="11" spans="1:22" x14ac:dyDescent="0.3">
      <c r="A11" s="68" t="s">
        <v>500</v>
      </c>
      <c r="B11" s="61">
        <v>2.25</v>
      </c>
      <c r="C11" s="62">
        <v>34</v>
      </c>
      <c r="D11" s="63">
        <v>0.6</v>
      </c>
      <c r="E11" s="70" t="s">
        <v>491</v>
      </c>
      <c r="F11" s="64" t="s">
        <v>492</v>
      </c>
      <c r="G11" s="65"/>
      <c r="H11" s="69" t="s">
        <v>497</v>
      </c>
      <c r="R11" s="69" t="s">
        <v>489</v>
      </c>
    </row>
    <row r="12" spans="1:22" x14ac:dyDescent="0.3">
      <c r="A12" s="60" t="s">
        <v>501</v>
      </c>
      <c r="B12" s="61">
        <v>2.7</v>
      </c>
      <c r="C12" s="62">
        <v>40</v>
      </c>
      <c r="D12" s="63">
        <v>0.56000000000000005</v>
      </c>
      <c r="E12" s="71" t="s">
        <v>488</v>
      </c>
      <c r="F12" s="64" t="s">
        <v>492</v>
      </c>
      <c r="G12" s="64" t="s">
        <v>502</v>
      </c>
      <c r="H12" s="69"/>
      <c r="J12" s="69" t="s">
        <v>497</v>
      </c>
      <c r="R12" s="69" t="s">
        <v>489</v>
      </c>
    </row>
    <row r="13" spans="1:22" x14ac:dyDescent="0.3">
      <c r="A13" s="60" t="s">
        <v>503</v>
      </c>
      <c r="B13" s="61">
        <v>2.7</v>
      </c>
      <c r="C13" s="62">
        <v>38</v>
      </c>
      <c r="D13" s="63">
        <v>0.63</v>
      </c>
      <c r="E13" s="64" t="s">
        <v>488</v>
      </c>
      <c r="F13" s="64"/>
      <c r="G13" s="65"/>
      <c r="R13" s="69" t="s">
        <v>489</v>
      </c>
    </row>
    <row r="14" spans="1:22" x14ac:dyDescent="0.3">
      <c r="A14" s="60" t="s">
        <v>124</v>
      </c>
      <c r="B14" s="61">
        <v>2.7</v>
      </c>
      <c r="C14" s="62">
        <v>27</v>
      </c>
      <c r="D14" s="72">
        <v>0.68</v>
      </c>
      <c r="E14" s="64" t="s">
        <v>488</v>
      </c>
      <c r="F14" s="64"/>
      <c r="G14" s="65"/>
      <c r="R14" s="69" t="s">
        <v>489</v>
      </c>
    </row>
    <row r="15" spans="1:22" x14ac:dyDescent="0.3">
      <c r="A15" s="60" t="s">
        <v>86</v>
      </c>
      <c r="B15" s="61">
        <v>2.7</v>
      </c>
      <c r="C15" s="62">
        <v>22</v>
      </c>
      <c r="D15" s="73">
        <v>0.77</v>
      </c>
      <c r="E15" s="70" t="s">
        <v>491</v>
      </c>
      <c r="F15" s="64" t="s">
        <v>492</v>
      </c>
      <c r="G15" s="65"/>
      <c r="K15" s="69" t="s">
        <v>489</v>
      </c>
      <c r="R15" s="69" t="s">
        <v>489</v>
      </c>
    </row>
    <row r="16" spans="1:22" x14ac:dyDescent="0.3">
      <c r="A16" s="60" t="s">
        <v>504</v>
      </c>
      <c r="B16" s="61">
        <v>2.7</v>
      </c>
      <c r="C16" s="62">
        <v>22</v>
      </c>
      <c r="D16" s="73">
        <v>0.83</v>
      </c>
      <c r="E16" s="70" t="s">
        <v>491</v>
      </c>
      <c r="F16" s="64" t="s">
        <v>492</v>
      </c>
      <c r="G16" s="65"/>
      <c r="K16" s="69" t="s">
        <v>489</v>
      </c>
      <c r="R16" s="69" t="s">
        <v>489</v>
      </c>
    </row>
    <row r="17" spans="1:21" x14ac:dyDescent="0.3">
      <c r="A17" s="60" t="s">
        <v>130</v>
      </c>
      <c r="B17" s="61">
        <v>2.7</v>
      </c>
      <c r="C17" s="62">
        <v>22</v>
      </c>
      <c r="D17" s="63">
        <v>0.92</v>
      </c>
      <c r="E17" s="64" t="s">
        <v>488</v>
      </c>
      <c r="F17" s="64"/>
      <c r="G17" s="65"/>
      <c r="K17" s="69" t="s">
        <v>489</v>
      </c>
      <c r="R17" s="69" t="s">
        <v>489</v>
      </c>
    </row>
    <row r="18" spans="1:21" x14ac:dyDescent="0.3">
      <c r="A18" s="60" t="s">
        <v>505</v>
      </c>
      <c r="B18" s="61">
        <v>2.7</v>
      </c>
      <c r="C18" s="62">
        <v>22</v>
      </c>
      <c r="D18" s="63">
        <v>1.08</v>
      </c>
      <c r="E18" s="64" t="s">
        <v>488</v>
      </c>
      <c r="F18" s="64"/>
      <c r="G18" s="65"/>
      <c r="K18" s="69" t="s">
        <v>489</v>
      </c>
      <c r="R18" s="69" t="s">
        <v>489</v>
      </c>
    </row>
    <row r="19" spans="1:21" x14ac:dyDescent="0.3">
      <c r="A19" s="60" t="s">
        <v>506</v>
      </c>
      <c r="B19" s="61">
        <v>2.7</v>
      </c>
      <c r="C19" s="62">
        <v>22</v>
      </c>
      <c r="D19" s="63">
        <v>1.25</v>
      </c>
      <c r="E19" s="70" t="s">
        <v>491</v>
      </c>
      <c r="F19" s="64" t="s">
        <v>492</v>
      </c>
      <c r="G19" s="65"/>
      <c r="K19" s="69" t="s">
        <v>489</v>
      </c>
      <c r="R19" s="69" t="s">
        <v>489</v>
      </c>
    </row>
    <row r="20" spans="1:21" x14ac:dyDescent="0.3">
      <c r="A20" s="60" t="s">
        <v>507</v>
      </c>
      <c r="B20" s="61">
        <v>2.7</v>
      </c>
      <c r="C20" s="62">
        <v>22</v>
      </c>
      <c r="D20" s="63">
        <v>1.5</v>
      </c>
      <c r="E20" s="70" t="s">
        <v>491</v>
      </c>
      <c r="F20" s="64" t="s">
        <v>492</v>
      </c>
      <c r="G20" s="65"/>
      <c r="K20" s="69" t="s">
        <v>489</v>
      </c>
      <c r="R20" s="69" t="s">
        <v>489</v>
      </c>
    </row>
    <row r="21" spans="1:21" x14ac:dyDescent="0.3">
      <c r="A21" s="60" t="s">
        <v>508</v>
      </c>
      <c r="B21" s="61">
        <v>2.7</v>
      </c>
      <c r="C21" s="62">
        <v>24</v>
      </c>
      <c r="D21" s="63">
        <v>1.74</v>
      </c>
      <c r="E21" s="70" t="s">
        <v>491</v>
      </c>
      <c r="F21" s="64" t="s">
        <v>492</v>
      </c>
      <c r="G21" s="65"/>
      <c r="K21" s="69" t="s">
        <v>489</v>
      </c>
      <c r="R21" s="69" t="s">
        <v>489</v>
      </c>
    </row>
    <row r="22" spans="1:21" x14ac:dyDescent="0.3">
      <c r="A22" s="60" t="s">
        <v>509</v>
      </c>
      <c r="B22" s="61">
        <v>3.15</v>
      </c>
      <c r="C22" s="62">
        <v>27</v>
      </c>
      <c r="D22" s="74">
        <v>1</v>
      </c>
      <c r="E22" s="70" t="s">
        <v>491</v>
      </c>
      <c r="F22" s="64" t="s">
        <v>492</v>
      </c>
      <c r="G22" s="65" t="s">
        <v>495</v>
      </c>
      <c r="K22" s="69" t="s">
        <v>489</v>
      </c>
      <c r="R22" s="69" t="s">
        <v>489</v>
      </c>
    </row>
    <row r="23" spans="1:21" x14ac:dyDescent="0.3">
      <c r="A23" s="60" t="s">
        <v>510</v>
      </c>
      <c r="B23" s="61">
        <v>3.15</v>
      </c>
      <c r="C23" s="62">
        <v>24</v>
      </c>
      <c r="D23" s="74">
        <v>1.05</v>
      </c>
      <c r="E23" s="70" t="s">
        <v>491</v>
      </c>
      <c r="F23" s="64" t="s">
        <v>492</v>
      </c>
      <c r="G23" s="65" t="s">
        <v>495</v>
      </c>
      <c r="K23" s="69" t="s">
        <v>489</v>
      </c>
      <c r="R23" s="69" t="s">
        <v>489</v>
      </c>
    </row>
    <row r="24" spans="1:21" x14ac:dyDescent="0.3">
      <c r="A24" s="60" t="s">
        <v>511</v>
      </c>
      <c r="B24" s="61">
        <v>3.15</v>
      </c>
      <c r="C24" s="62">
        <v>24</v>
      </c>
      <c r="D24" s="74">
        <v>1.1000000000000001</v>
      </c>
      <c r="E24" s="70" t="s">
        <v>491</v>
      </c>
      <c r="F24" s="64" t="s">
        <v>492</v>
      </c>
      <c r="G24" s="65"/>
      <c r="K24" s="69" t="s">
        <v>489</v>
      </c>
      <c r="R24" s="69" t="s">
        <v>489</v>
      </c>
    </row>
    <row r="25" spans="1:21" x14ac:dyDescent="0.3">
      <c r="A25" s="60" t="s">
        <v>512</v>
      </c>
      <c r="B25" s="61">
        <v>3.15</v>
      </c>
      <c r="C25" s="62">
        <v>24</v>
      </c>
      <c r="D25" s="74">
        <v>1.23</v>
      </c>
      <c r="E25" s="70" t="s">
        <v>491</v>
      </c>
      <c r="F25" s="64" t="s">
        <v>492</v>
      </c>
      <c r="G25" s="65"/>
      <c r="K25" s="69" t="s">
        <v>489</v>
      </c>
      <c r="R25" s="69" t="s">
        <v>489</v>
      </c>
    </row>
    <row r="26" spans="1:21" x14ac:dyDescent="0.3">
      <c r="A26" s="60" t="s">
        <v>513</v>
      </c>
      <c r="B26" s="61">
        <v>3.15</v>
      </c>
      <c r="C26" s="62">
        <v>24</v>
      </c>
      <c r="D26" s="74">
        <v>1.37</v>
      </c>
      <c r="E26" s="70" t="s">
        <v>491</v>
      </c>
      <c r="F26" s="64" t="s">
        <v>492</v>
      </c>
      <c r="G26" s="65"/>
      <c r="K26" s="69" t="s">
        <v>489</v>
      </c>
      <c r="R26" s="69" t="s">
        <v>489</v>
      </c>
    </row>
    <row r="27" spans="1:21" x14ac:dyDescent="0.3">
      <c r="A27" s="60" t="s">
        <v>514</v>
      </c>
      <c r="B27" s="61">
        <v>3.15</v>
      </c>
      <c r="C27" s="62">
        <v>24</v>
      </c>
      <c r="D27" s="74">
        <v>1.62</v>
      </c>
      <c r="E27" s="70" t="s">
        <v>491</v>
      </c>
      <c r="F27" s="64" t="s">
        <v>492</v>
      </c>
      <c r="G27" s="65"/>
      <c r="K27" s="69" t="s">
        <v>489</v>
      </c>
      <c r="R27" s="69" t="s">
        <v>489</v>
      </c>
    </row>
    <row r="28" spans="1:21" x14ac:dyDescent="0.3">
      <c r="A28" s="60" t="s">
        <v>515</v>
      </c>
      <c r="B28" s="61">
        <v>3.6</v>
      </c>
      <c r="C28" s="62">
        <v>28</v>
      </c>
      <c r="D28" s="63">
        <v>1.3</v>
      </c>
      <c r="E28" s="64" t="s">
        <v>488</v>
      </c>
      <c r="F28" s="64"/>
      <c r="G28" s="65"/>
      <c r="K28" s="69" t="s">
        <v>489</v>
      </c>
      <c r="O28" s="69" t="s">
        <v>489</v>
      </c>
      <c r="R28" s="69" t="s">
        <v>489</v>
      </c>
    </row>
    <row r="29" spans="1:21" x14ac:dyDescent="0.3">
      <c r="A29" s="60" t="s">
        <v>516</v>
      </c>
      <c r="B29" s="61">
        <v>3.6</v>
      </c>
      <c r="C29" s="62">
        <v>25</v>
      </c>
      <c r="D29" s="63">
        <v>1.44</v>
      </c>
      <c r="E29" s="64" t="s">
        <v>488</v>
      </c>
      <c r="F29" s="64"/>
      <c r="G29" s="65"/>
      <c r="K29" s="69" t="s">
        <v>489</v>
      </c>
      <c r="R29" s="69" t="s">
        <v>489</v>
      </c>
      <c r="U29" s="69" t="s">
        <v>489</v>
      </c>
    </row>
    <row r="30" spans="1:21" x14ac:dyDescent="0.3">
      <c r="A30" s="60" t="s">
        <v>126</v>
      </c>
      <c r="B30" s="61">
        <v>3.6</v>
      </c>
      <c r="C30" s="62">
        <v>25</v>
      </c>
      <c r="D30" s="63">
        <v>1.6</v>
      </c>
      <c r="E30" s="64" t="s">
        <v>488</v>
      </c>
      <c r="F30" s="64"/>
      <c r="G30" s="65"/>
      <c r="K30" s="69" t="s">
        <v>489</v>
      </c>
      <c r="R30" s="69" t="s">
        <v>489</v>
      </c>
      <c r="U30" s="69" t="s">
        <v>489</v>
      </c>
    </row>
    <row r="31" spans="1:21" x14ac:dyDescent="0.3">
      <c r="A31" s="60" t="s">
        <v>93</v>
      </c>
      <c r="B31" s="61">
        <v>3.6</v>
      </c>
      <c r="C31" s="62">
        <v>25</v>
      </c>
      <c r="D31" s="63">
        <v>1.74</v>
      </c>
      <c r="E31" s="64" t="s">
        <v>488</v>
      </c>
      <c r="F31" s="64"/>
      <c r="G31" s="65"/>
      <c r="K31" s="69" t="s">
        <v>489</v>
      </c>
      <c r="R31" s="69" t="s">
        <v>489</v>
      </c>
      <c r="U31" s="69" t="s">
        <v>489</v>
      </c>
    </row>
    <row r="32" spans="1:21" x14ac:dyDescent="0.3">
      <c r="A32" s="60" t="s">
        <v>517</v>
      </c>
      <c r="B32" s="61">
        <v>3.6</v>
      </c>
      <c r="C32" s="62">
        <v>25</v>
      </c>
      <c r="D32" s="63">
        <v>1.89</v>
      </c>
      <c r="E32" s="70" t="s">
        <v>491</v>
      </c>
      <c r="F32" s="64" t="s">
        <v>492</v>
      </c>
      <c r="G32" s="65"/>
      <c r="K32" s="69" t="s">
        <v>489</v>
      </c>
      <c r="R32" s="69" t="s">
        <v>489</v>
      </c>
      <c r="U32" s="69" t="s">
        <v>489</v>
      </c>
    </row>
    <row r="33" spans="1:21" x14ac:dyDescent="0.3">
      <c r="A33" s="60" t="s">
        <v>132</v>
      </c>
      <c r="B33" s="61">
        <v>3.6</v>
      </c>
      <c r="C33" s="62">
        <v>25</v>
      </c>
      <c r="D33" s="63">
        <v>2.04</v>
      </c>
      <c r="E33" s="64" t="s">
        <v>488</v>
      </c>
      <c r="F33" s="64"/>
      <c r="G33" s="65"/>
      <c r="K33" s="69" t="s">
        <v>489</v>
      </c>
      <c r="R33" s="69" t="s">
        <v>489</v>
      </c>
      <c r="U33" s="69" t="s">
        <v>489</v>
      </c>
    </row>
    <row r="34" spans="1:21" x14ac:dyDescent="0.3">
      <c r="A34" s="60" t="s">
        <v>518</v>
      </c>
      <c r="B34" s="61">
        <v>3.6</v>
      </c>
      <c r="C34" s="62">
        <v>25</v>
      </c>
      <c r="D34" s="63">
        <v>2.36</v>
      </c>
      <c r="E34" s="64" t="s">
        <v>488</v>
      </c>
      <c r="F34" s="64"/>
      <c r="G34" s="65"/>
      <c r="K34" s="69" t="s">
        <v>489</v>
      </c>
      <c r="R34" s="69" t="s">
        <v>489</v>
      </c>
      <c r="U34" s="69" t="s">
        <v>489</v>
      </c>
    </row>
    <row r="35" spans="1:21" x14ac:dyDescent="0.3">
      <c r="A35" s="60" t="s">
        <v>519</v>
      </c>
      <c r="B35" s="61">
        <v>3.6</v>
      </c>
      <c r="C35" s="62">
        <v>25</v>
      </c>
      <c r="D35" s="63">
        <v>2.73</v>
      </c>
      <c r="E35" s="64" t="s">
        <v>488</v>
      </c>
      <c r="F35" s="64"/>
      <c r="G35" s="65"/>
      <c r="K35" s="69" t="s">
        <v>489</v>
      </c>
      <c r="R35" s="69" t="s">
        <v>489</v>
      </c>
      <c r="U35" s="69" t="s">
        <v>489</v>
      </c>
    </row>
    <row r="36" spans="1:21" x14ac:dyDescent="0.3">
      <c r="A36" s="60" t="s">
        <v>520</v>
      </c>
      <c r="B36" s="61">
        <v>3.6</v>
      </c>
      <c r="C36" s="62">
        <v>27</v>
      </c>
      <c r="D36" s="63">
        <v>3.11</v>
      </c>
      <c r="E36" s="64" t="s">
        <v>488</v>
      </c>
      <c r="F36" s="64"/>
      <c r="G36" s="65"/>
      <c r="K36" s="69" t="s">
        <v>489</v>
      </c>
      <c r="R36" s="69" t="s">
        <v>489</v>
      </c>
    </row>
    <row r="37" spans="1:21" x14ac:dyDescent="0.3">
      <c r="A37" s="60" t="s">
        <v>521</v>
      </c>
      <c r="B37" s="61">
        <v>3.6</v>
      </c>
      <c r="C37" s="62">
        <v>30</v>
      </c>
      <c r="D37" s="63">
        <v>3.5</v>
      </c>
      <c r="E37" s="70" t="s">
        <v>491</v>
      </c>
      <c r="F37" s="64" t="s">
        <v>492</v>
      </c>
      <c r="G37" s="65"/>
      <c r="K37" s="69" t="s">
        <v>489</v>
      </c>
      <c r="R37" s="69" t="s">
        <v>489</v>
      </c>
    </row>
    <row r="38" spans="1:21" x14ac:dyDescent="0.3">
      <c r="A38" s="60" t="s">
        <v>522</v>
      </c>
      <c r="B38" s="61">
        <v>4.54</v>
      </c>
      <c r="C38" s="62">
        <v>35</v>
      </c>
      <c r="D38" s="63">
        <v>2.5</v>
      </c>
      <c r="E38" s="70" t="s">
        <v>491</v>
      </c>
      <c r="F38" s="64" t="s">
        <v>492</v>
      </c>
      <c r="G38" s="65" t="s">
        <v>495</v>
      </c>
      <c r="K38" s="69" t="s">
        <v>489</v>
      </c>
      <c r="L38" s="69" t="s">
        <v>523</v>
      </c>
      <c r="M38" s="69" t="s">
        <v>489</v>
      </c>
      <c r="R38" s="69" t="s">
        <v>489</v>
      </c>
    </row>
    <row r="39" spans="1:21" x14ac:dyDescent="0.3">
      <c r="A39" s="60" t="s">
        <v>524</v>
      </c>
      <c r="B39" s="61">
        <v>4.54</v>
      </c>
      <c r="C39" s="62">
        <v>30</v>
      </c>
      <c r="D39" s="63">
        <v>2.7</v>
      </c>
      <c r="E39" s="64" t="s">
        <v>488</v>
      </c>
      <c r="F39" s="64"/>
      <c r="G39" s="65"/>
      <c r="K39" s="69" t="s">
        <v>489</v>
      </c>
      <c r="L39" s="69" t="s">
        <v>523</v>
      </c>
      <c r="M39" s="69" t="s">
        <v>523</v>
      </c>
      <c r="R39" s="69" t="s">
        <v>489</v>
      </c>
      <c r="U39" s="69" t="s">
        <v>489</v>
      </c>
    </row>
    <row r="40" spans="1:21" x14ac:dyDescent="0.3">
      <c r="A40" s="60" t="s">
        <v>88</v>
      </c>
      <c r="B40" s="61">
        <v>4.54</v>
      </c>
      <c r="C40" s="62">
        <v>30</v>
      </c>
      <c r="D40" s="63">
        <v>2.9</v>
      </c>
      <c r="E40" s="64" t="s">
        <v>488</v>
      </c>
      <c r="F40" s="64"/>
      <c r="G40" s="65"/>
      <c r="K40" s="69" t="s">
        <v>489</v>
      </c>
      <c r="L40" s="69" t="s">
        <v>523</v>
      </c>
      <c r="M40" s="69" t="s">
        <v>523</v>
      </c>
      <c r="R40" s="69" t="s">
        <v>489</v>
      </c>
      <c r="U40" s="69" t="s">
        <v>489</v>
      </c>
    </row>
    <row r="41" spans="1:21" x14ac:dyDescent="0.3">
      <c r="A41" s="60" t="s">
        <v>109</v>
      </c>
      <c r="B41" s="61">
        <v>4.54</v>
      </c>
      <c r="C41" s="62">
        <v>30</v>
      </c>
      <c r="D41" s="63">
        <v>3.15</v>
      </c>
      <c r="E41" s="64" t="s">
        <v>488</v>
      </c>
      <c r="F41" s="64"/>
      <c r="G41" s="65"/>
      <c r="K41" s="69" t="s">
        <v>489</v>
      </c>
      <c r="L41" s="69" t="s">
        <v>523</v>
      </c>
      <c r="M41" s="69" t="s">
        <v>523</v>
      </c>
      <c r="R41" s="69" t="s">
        <v>489</v>
      </c>
      <c r="U41" s="69" t="s">
        <v>489</v>
      </c>
    </row>
    <row r="42" spans="1:21" x14ac:dyDescent="0.3">
      <c r="A42" s="60" t="s">
        <v>525</v>
      </c>
      <c r="B42" s="61">
        <v>4.54</v>
      </c>
      <c r="C42" s="62">
        <v>30</v>
      </c>
      <c r="D42" s="63">
        <v>3.6</v>
      </c>
      <c r="E42" s="64" t="s">
        <v>488</v>
      </c>
      <c r="F42" s="64"/>
      <c r="G42" s="65"/>
      <c r="K42" s="69" t="s">
        <v>489</v>
      </c>
      <c r="L42" s="69" t="s">
        <v>523</v>
      </c>
      <c r="M42" s="69" t="s">
        <v>523</v>
      </c>
      <c r="R42" s="69" t="s">
        <v>489</v>
      </c>
      <c r="U42" s="69" t="s">
        <v>489</v>
      </c>
    </row>
    <row r="43" spans="1:21" x14ac:dyDescent="0.3">
      <c r="A43" s="60" t="s">
        <v>526</v>
      </c>
      <c r="B43" s="61">
        <v>4.54</v>
      </c>
      <c r="C43" s="62">
        <v>30</v>
      </c>
      <c r="D43" s="63">
        <v>3.92</v>
      </c>
      <c r="E43" s="70" t="s">
        <v>491</v>
      </c>
      <c r="F43" s="64" t="s">
        <v>492</v>
      </c>
      <c r="G43" s="65"/>
      <c r="K43" s="69" t="s">
        <v>489</v>
      </c>
      <c r="L43" s="69" t="s">
        <v>523</v>
      </c>
      <c r="M43" s="69" t="s">
        <v>523</v>
      </c>
      <c r="Q43" s="69" t="s">
        <v>489</v>
      </c>
      <c r="R43" s="69" t="s">
        <v>489</v>
      </c>
      <c r="U43" s="69" t="s">
        <v>489</v>
      </c>
    </row>
    <row r="44" spans="1:21" x14ac:dyDescent="0.3">
      <c r="A44" s="60" t="s">
        <v>527</v>
      </c>
      <c r="B44" s="61">
        <v>4.54</v>
      </c>
      <c r="C44" s="62">
        <v>30</v>
      </c>
      <c r="D44" s="63">
        <v>4.0999999999999996</v>
      </c>
      <c r="E44" s="70" t="s">
        <v>491</v>
      </c>
      <c r="F44" s="64" t="s">
        <v>492</v>
      </c>
      <c r="G44" s="65"/>
      <c r="K44" s="69" t="s">
        <v>489</v>
      </c>
      <c r="L44" s="69" t="s">
        <v>523</v>
      </c>
      <c r="M44" s="69" t="s">
        <v>523</v>
      </c>
      <c r="R44" s="69" t="s">
        <v>489</v>
      </c>
      <c r="U44" s="69" t="s">
        <v>489</v>
      </c>
    </row>
    <row r="45" spans="1:21" x14ac:dyDescent="0.3">
      <c r="A45" s="60" t="s">
        <v>528</v>
      </c>
      <c r="B45" s="61">
        <v>4.54</v>
      </c>
      <c r="C45" s="62">
        <v>30</v>
      </c>
      <c r="D45" s="63">
        <v>4.74</v>
      </c>
      <c r="E45" s="64" t="s">
        <v>488</v>
      </c>
      <c r="F45" s="64"/>
      <c r="G45" s="65"/>
      <c r="K45" s="69" t="s">
        <v>489</v>
      </c>
      <c r="L45" s="69" t="s">
        <v>523</v>
      </c>
      <c r="M45" s="69" t="s">
        <v>523</v>
      </c>
      <c r="P45" s="69" t="s">
        <v>489</v>
      </c>
      <c r="R45" s="69" t="s">
        <v>489</v>
      </c>
      <c r="U45" s="69" t="s">
        <v>489</v>
      </c>
    </row>
    <row r="46" spans="1:21" x14ac:dyDescent="0.3">
      <c r="A46" s="60" t="s">
        <v>529</v>
      </c>
      <c r="B46" s="61">
        <v>4.54</v>
      </c>
      <c r="C46" s="62">
        <v>30</v>
      </c>
      <c r="D46" s="63">
        <v>5</v>
      </c>
      <c r="E46" s="70" t="s">
        <v>491</v>
      </c>
      <c r="F46" s="64" t="s">
        <v>492</v>
      </c>
      <c r="G46" s="65"/>
      <c r="K46" s="69" t="s">
        <v>489</v>
      </c>
      <c r="L46" s="69" t="s">
        <v>523</v>
      </c>
      <c r="M46" s="69" t="s">
        <v>523</v>
      </c>
      <c r="R46" s="69" t="s">
        <v>489</v>
      </c>
      <c r="U46" s="69" t="s">
        <v>489</v>
      </c>
    </row>
    <row r="47" spans="1:21" x14ac:dyDescent="0.3">
      <c r="A47" s="60" t="s">
        <v>530</v>
      </c>
      <c r="B47" s="61">
        <v>4.54</v>
      </c>
      <c r="C47" s="62">
        <v>30</v>
      </c>
      <c r="D47" s="63">
        <v>5.25</v>
      </c>
      <c r="E47" s="70" t="s">
        <v>491</v>
      </c>
      <c r="F47" s="64" t="s">
        <v>492</v>
      </c>
      <c r="G47" s="65"/>
      <c r="K47" s="69" t="s">
        <v>489</v>
      </c>
      <c r="L47" s="69" t="s">
        <v>523</v>
      </c>
      <c r="M47" s="69" t="s">
        <v>523</v>
      </c>
      <c r="R47" s="69" t="s">
        <v>489</v>
      </c>
      <c r="S47" s="69" t="s">
        <v>489</v>
      </c>
      <c r="U47" s="69" t="s">
        <v>489</v>
      </c>
    </row>
    <row r="48" spans="1:21" x14ac:dyDescent="0.3">
      <c r="A48" s="60" t="s">
        <v>531</v>
      </c>
      <c r="B48" s="61">
        <v>4.54</v>
      </c>
      <c r="C48" s="62">
        <v>36</v>
      </c>
      <c r="D48" s="63">
        <v>6.4</v>
      </c>
      <c r="E48" s="70" t="s">
        <v>491</v>
      </c>
      <c r="F48" s="64" t="s">
        <v>492</v>
      </c>
      <c r="G48" s="65"/>
      <c r="K48" s="69" t="s">
        <v>489</v>
      </c>
      <c r="M48" s="69" t="s">
        <v>523</v>
      </c>
      <c r="R48" s="69" t="s">
        <v>489</v>
      </c>
      <c r="U48" s="69" t="s">
        <v>489</v>
      </c>
    </row>
    <row r="49" spans="1:22" x14ac:dyDescent="0.3">
      <c r="A49" s="60" t="s">
        <v>532</v>
      </c>
      <c r="B49" s="61">
        <v>4.54</v>
      </c>
      <c r="C49" s="62">
        <v>38</v>
      </c>
      <c r="D49" s="63">
        <v>7</v>
      </c>
      <c r="E49" s="70" t="s">
        <v>491</v>
      </c>
      <c r="F49" s="64" t="s">
        <v>492</v>
      </c>
      <c r="G49" s="65"/>
      <c r="K49" s="69"/>
      <c r="M49" s="59" t="s">
        <v>493</v>
      </c>
      <c r="R49" s="69" t="s">
        <v>489</v>
      </c>
      <c r="U49" s="69" t="s">
        <v>489</v>
      </c>
    </row>
    <row r="50" spans="1:22" x14ac:dyDescent="0.3">
      <c r="A50" s="60" t="s">
        <v>96</v>
      </c>
      <c r="B50" s="61">
        <v>5.45</v>
      </c>
      <c r="C50" s="62">
        <v>40</v>
      </c>
      <c r="D50" s="63">
        <v>4.3499999999999996</v>
      </c>
      <c r="E50" s="70" t="s">
        <v>491</v>
      </c>
      <c r="F50" s="64" t="s">
        <v>492</v>
      </c>
      <c r="G50" s="65" t="s">
        <v>495</v>
      </c>
      <c r="K50" s="69" t="s">
        <v>489</v>
      </c>
      <c r="R50" s="69" t="s">
        <v>489</v>
      </c>
    </row>
    <row r="51" spans="1:22" x14ac:dyDescent="0.3">
      <c r="A51" s="60" t="s">
        <v>140</v>
      </c>
      <c r="B51" s="61">
        <v>5.45</v>
      </c>
      <c r="C51" s="62">
        <v>32</v>
      </c>
      <c r="D51" s="63">
        <v>4.5</v>
      </c>
      <c r="E51" s="64" t="s">
        <v>488</v>
      </c>
      <c r="F51" s="64"/>
      <c r="G51" s="65"/>
      <c r="K51" s="69" t="s">
        <v>489</v>
      </c>
      <c r="R51" s="69" t="s">
        <v>489</v>
      </c>
      <c r="T51" s="59" t="s">
        <v>533</v>
      </c>
      <c r="U51" s="59" t="s">
        <v>533</v>
      </c>
    </row>
    <row r="52" spans="1:22" x14ac:dyDescent="0.3">
      <c r="A52" s="60" t="s">
        <v>111</v>
      </c>
      <c r="B52" s="61">
        <v>5.45</v>
      </c>
      <c r="C52" s="62">
        <v>32</v>
      </c>
      <c r="D52" s="63">
        <v>4.9000000000000004</v>
      </c>
      <c r="E52" s="64" t="s">
        <v>488</v>
      </c>
      <c r="F52" s="64"/>
      <c r="G52" s="65"/>
      <c r="K52" s="69" t="s">
        <v>489</v>
      </c>
      <c r="R52" s="69" t="s">
        <v>489</v>
      </c>
      <c r="T52" s="59" t="s">
        <v>533</v>
      </c>
      <c r="U52" s="59" t="s">
        <v>533</v>
      </c>
    </row>
    <row r="53" spans="1:22" x14ac:dyDescent="0.3">
      <c r="A53" s="60" t="s">
        <v>100</v>
      </c>
      <c r="B53" s="61">
        <v>5.45</v>
      </c>
      <c r="C53" s="62">
        <v>32</v>
      </c>
      <c r="D53" s="63">
        <v>5.6</v>
      </c>
      <c r="E53" s="64" t="s">
        <v>488</v>
      </c>
      <c r="F53" s="64"/>
      <c r="G53" s="65"/>
      <c r="K53" s="69" t="s">
        <v>489</v>
      </c>
      <c r="R53" s="69" t="s">
        <v>489</v>
      </c>
      <c r="T53" s="59" t="s">
        <v>533</v>
      </c>
      <c r="U53" s="59" t="s">
        <v>533</v>
      </c>
    </row>
    <row r="54" spans="1:22" x14ac:dyDescent="0.3">
      <c r="A54" s="60" t="s">
        <v>534</v>
      </c>
      <c r="B54" s="61">
        <v>5.45</v>
      </c>
      <c r="C54" s="62">
        <v>32</v>
      </c>
      <c r="D54" s="63">
        <v>6.27</v>
      </c>
      <c r="E54" s="70" t="s">
        <v>491</v>
      </c>
      <c r="F54" s="64" t="s">
        <v>492</v>
      </c>
      <c r="G54" s="65"/>
      <c r="K54" s="69" t="s">
        <v>489</v>
      </c>
      <c r="R54" s="69" t="s">
        <v>489</v>
      </c>
      <c r="T54" s="59" t="s">
        <v>533</v>
      </c>
      <c r="U54" s="59" t="s">
        <v>533</v>
      </c>
      <c r="V54" s="59" t="s">
        <v>533</v>
      </c>
    </row>
    <row r="55" spans="1:22" x14ac:dyDescent="0.3">
      <c r="A55" s="60" t="s">
        <v>91</v>
      </c>
      <c r="B55" s="61">
        <v>5.45</v>
      </c>
      <c r="C55" s="62">
        <v>32</v>
      </c>
      <c r="D55" s="63">
        <v>7.17</v>
      </c>
      <c r="E55" s="70" t="s">
        <v>491</v>
      </c>
      <c r="F55" s="64" t="s">
        <v>492</v>
      </c>
      <c r="G55" s="65"/>
      <c r="K55" s="69" t="s">
        <v>489</v>
      </c>
      <c r="R55" s="69" t="s">
        <v>489</v>
      </c>
      <c r="T55" s="59" t="s">
        <v>533</v>
      </c>
      <c r="U55" s="59" t="s">
        <v>533</v>
      </c>
    </row>
    <row r="56" spans="1:22" x14ac:dyDescent="0.3">
      <c r="A56" s="60" t="s">
        <v>120</v>
      </c>
      <c r="B56" s="61">
        <v>5.45</v>
      </c>
      <c r="C56" s="62">
        <v>35</v>
      </c>
      <c r="D56" s="63">
        <v>7.9</v>
      </c>
      <c r="E56" s="64" t="s">
        <v>488</v>
      </c>
      <c r="F56" s="64"/>
      <c r="G56" s="65"/>
      <c r="K56" s="69" t="s">
        <v>489</v>
      </c>
      <c r="R56" s="69" t="s">
        <v>489</v>
      </c>
      <c r="T56" s="59" t="s">
        <v>533</v>
      </c>
      <c r="U56" s="59" t="s">
        <v>533</v>
      </c>
    </row>
    <row r="57" spans="1:22" x14ac:dyDescent="0.3">
      <c r="A57" s="60" t="s">
        <v>535</v>
      </c>
      <c r="B57" s="61">
        <v>5.45</v>
      </c>
      <c r="C57" s="62">
        <v>42</v>
      </c>
      <c r="D57" s="63">
        <v>8.8000000000000007</v>
      </c>
      <c r="E57" s="70" t="s">
        <v>491</v>
      </c>
      <c r="F57" s="64" t="s">
        <v>492</v>
      </c>
      <c r="G57" s="65"/>
      <c r="K57" s="69" t="s">
        <v>489</v>
      </c>
      <c r="R57" s="69" t="s">
        <v>489</v>
      </c>
      <c r="T57" s="59" t="s">
        <v>533</v>
      </c>
      <c r="U57" s="59" t="s">
        <v>533</v>
      </c>
    </row>
    <row r="58" spans="1:22" x14ac:dyDescent="0.3">
      <c r="A58" s="60" t="s">
        <v>536</v>
      </c>
      <c r="B58" s="61">
        <v>5.45</v>
      </c>
      <c r="C58" s="62">
        <v>48</v>
      </c>
      <c r="D58" s="63">
        <v>9.4</v>
      </c>
      <c r="E58" s="70" t="s">
        <v>491</v>
      </c>
      <c r="F58" s="64" t="s">
        <v>492</v>
      </c>
      <c r="G58" s="65"/>
      <c r="K58" s="69" t="s">
        <v>489</v>
      </c>
      <c r="R58" s="69" t="s">
        <v>489</v>
      </c>
      <c r="T58" s="59" t="s">
        <v>533</v>
      </c>
      <c r="U58" s="59" t="s">
        <v>533</v>
      </c>
    </row>
    <row r="59" spans="1:22" x14ac:dyDescent="0.3">
      <c r="A59" s="60" t="s">
        <v>537</v>
      </c>
      <c r="B59" s="61">
        <v>5.45</v>
      </c>
      <c r="C59" s="62">
        <v>50</v>
      </c>
      <c r="D59" s="63">
        <v>9.6999999999999993</v>
      </c>
      <c r="E59" s="70" t="s">
        <v>491</v>
      </c>
      <c r="F59" s="64" t="s">
        <v>492</v>
      </c>
      <c r="G59" s="65"/>
      <c r="K59" s="69" t="s">
        <v>489</v>
      </c>
      <c r="R59" s="69" t="s">
        <v>489</v>
      </c>
      <c r="T59" s="59" t="s">
        <v>533</v>
      </c>
      <c r="U59" s="59" t="s">
        <v>533</v>
      </c>
    </row>
    <row r="60" spans="1:22" x14ac:dyDescent="0.3">
      <c r="A60" s="60" t="s">
        <v>538</v>
      </c>
      <c r="B60" s="61">
        <v>5.45</v>
      </c>
      <c r="C60" s="62">
        <v>55</v>
      </c>
      <c r="D60" s="63">
        <v>10.6</v>
      </c>
      <c r="E60" s="70" t="s">
        <v>491</v>
      </c>
      <c r="F60" s="64" t="s">
        <v>492</v>
      </c>
      <c r="G60" s="65"/>
      <c r="K60" s="69" t="s">
        <v>489</v>
      </c>
      <c r="R60" s="69" t="s">
        <v>489</v>
      </c>
      <c r="T60" s="59" t="s">
        <v>533</v>
      </c>
      <c r="U60" s="59" t="s">
        <v>533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F4DC-6112-4F37-AA56-49B21BDB6B3E}">
  <dimension ref="A1:S38"/>
  <sheetViews>
    <sheetView workbookViewId="0">
      <selection activeCell="P13" sqref="P13:P14"/>
    </sheetView>
  </sheetViews>
  <sheetFormatPr defaultColWidth="9" defaultRowHeight="15.75" x14ac:dyDescent="0.25"/>
  <cols>
    <col min="1" max="1" width="13.42578125" style="87" customWidth="1"/>
    <col min="2" max="3" width="9" style="87"/>
    <col min="4" max="4" width="9.28515625" style="94" bestFit="1" customWidth="1"/>
    <col min="5" max="5" width="22.28515625" style="87" customWidth="1"/>
    <col min="6" max="7" width="9.5703125" style="88" hidden="1" customWidth="1"/>
    <col min="8" max="13" width="9.5703125" style="87" hidden="1" customWidth="1"/>
    <col min="14" max="14" width="10.7109375" style="87" hidden="1" customWidth="1"/>
    <col min="15" max="15" width="9.5703125" style="87" hidden="1" customWidth="1"/>
    <col min="16" max="17" width="9.5703125" style="87" bestFit="1" customWidth="1"/>
    <col min="18" max="18" width="9" style="87"/>
    <col min="19" max="19" width="10.7109375" style="87" bestFit="1" customWidth="1"/>
    <col min="20" max="16384" width="9" style="87"/>
  </cols>
  <sheetData>
    <row r="1" spans="1:19" s="81" customFormat="1" ht="16.5" x14ac:dyDescent="0.25">
      <c r="A1" s="77" t="s">
        <v>539</v>
      </c>
      <c r="B1" s="78"/>
      <c r="C1" s="79"/>
      <c r="D1" s="80"/>
      <c r="E1" s="79"/>
      <c r="F1" s="79"/>
      <c r="G1" s="79"/>
      <c r="H1" s="79"/>
      <c r="Q1" s="82"/>
    </row>
    <row r="2" spans="1:19" ht="16.5" x14ac:dyDescent="0.25">
      <c r="A2" s="83" t="s">
        <v>540</v>
      </c>
      <c r="B2" s="84" t="s">
        <v>481</v>
      </c>
      <c r="C2" s="83" t="s">
        <v>541</v>
      </c>
      <c r="D2" s="84" t="s">
        <v>542</v>
      </c>
      <c r="E2" s="83" t="s">
        <v>543</v>
      </c>
      <c r="F2" s="85">
        <v>43696</v>
      </c>
      <c r="G2" s="85">
        <v>43705</v>
      </c>
      <c r="H2" s="86">
        <v>43718</v>
      </c>
      <c r="I2" s="86">
        <v>43740</v>
      </c>
      <c r="J2" s="86">
        <v>43775</v>
      </c>
      <c r="K2" s="86">
        <v>43804</v>
      </c>
      <c r="L2" s="86">
        <v>43860</v>
      </c>
      <c r="M2" s="86">
        <v>43874</v>
      </c>
      <c r="N2" s="86">
        <v>44120</v>
      </c>
      <c r="O2" s="86">
        <v>44419</v>
      </c>
      <c r="P2" s="86">
        <v>44676</v>
      </c>
      <c r="Q2" s="86">
        <v>44693</v>
      </c>
      <c r="R2" s="86">
        <v>44746</v>
      </c>
      <c r="S2" s="86">
        <v>45211</v>
      </c>
    </row>
    <row r="3" spans="1:19" ht="16.5" x14ac:dyDescent="0.25">
      <c r="A3" s="83" t="s">
        <v>515</v>
      </c>
      <c r="B3" s="84">
        <v>3.6</v>
      </c>
      <c r="C3" s="83">
        <v>38</v>
      </c>
      <c r="D3" s="84">
        <v>1.43</v>
      </c>
      <c r="E3" s="83" t="s">
        <v>492</v>
      </c>
      <c r="F3" s="85"/>
      <c r="G3" s="85"/>
      <c r="H3" s="86"/>
      <c r="I3" s="86"/>
      <c r="J3" s="86"/>
      <c r="K3" s="86"/>
      <c r="L3" s="86"/>
      <c r="M3" s="88" t="s">
        <v>493</v>
      </c>
      <c r="O3" s="89" t="s">
        <v>489</v>
      </c>
      <c r="P3" s="89" t="s">
        <v>489</v>
      </c>
    </row>
    <row r="4" spans="1:19" ht="16.5" x14ac:dyDescent="0.25">
      <c r="A4" s="83" t="s">
        <v>516</v>
      </c>
      <c r="B4" s="84">
        <v>3.6</v>
      </c>
      <c r="C4" s="83">
        <v>33</v>
      </c>
      <c r="D4" s="84">
        <v>1.5</v>
      </c>
      <c r="E4" s="83" t="s">
        <v>492</v>
      </c>
      <c r="F4" s="90" t="s">
        <v>523</v>
      </c>
      <c r="M4" s="91" t="s">
        <v>533</v>
      </c>
      <c r="O4" s="89" t="s">
        <v>489</v>
      </c>
      <c r="P4" s="89" t="s">
        <v>489</v>
      </c>
    </row>
    <row r="5" spans="1:19" ht="16.5" x14ac:dyDescent="0.25">
      <c r="A5" s="83" t="s">
        <v>126</v>
      </c>
      <c r="B5" s="84">
        <v>3.6</v>
      </c>
      <c r="C5" s="83">
        <v>27</v>
      </c>
      <c r="D5" s="84">
        <v>1.67</v>
      </c>
      <c r="E5" s="83" t="s">
        <v>492</v>
      </c>
      <c r="F5" s="90"/>
      <c r="M5" s="88" t="s">
        <v>493</v>
      </c>
      <c r="O5" s="89" t="s">
        <v>489</v>
      </c>
      <c r="P5" s="89" t="s">
        <v>489</v>
      </c>
    </row>
    <row r="6" spans="1:19" ht="16.5" x14ac:dyDescent="0.25">
      <c r="A6" s="83" t="s">
        <v>93</v>
      </c>
      <c r="B6" s="84">
        <v>3.6</v>
      </c>
      <c r="C6" s="83">
        <v>27</v>
      </c>
      <c r="D6" s="84">
        <v>1.84</v>
      </c>
      <c r="E6" s="83" t="s">
        <v>492</v>
      </c>
      <c r="F6" s="90"/>
      <c r="M6" s="88" t="s">
        <v>493</v>
      </c>
      <c r="O6" s="89" t="s">
        <v>489</v>
      </c>
      <c r="P6" s="89" t="s">
        <v>489</v>
      </c>
    </row>
    <row r="7" spans="1:19" ht="16.5" x14ac:dyDescent="0.25">
      <c r="A7" s="83" t="s">
        <v>132</v>
      </c>
      <c r="B7" s="84">
        <v>3.6</v>
      </c>
      <c r="C7" s="83">
        <v>27</v>
      </c>
      <c r="D7" s="84">
        <v>2.16</v>
      </c>
      <c r="E7" s="83" t="s">
        <v>492</v>
      </c>
      <c r="F7" s="90"/>
      <c r="L7" s="88" t="s">
        <v>493</v>
      </c>
      <c r="M7" s="91" t="s">
        <v>533</v>
      </c>
      <c r="O7" s="89" t="s">
        <v>489</v>
      </c>
      <c r="P7" s="89" t="s">
        <v>489</v>
      </c>
    </row>
    <row r="8" spans="1:19" ht="16.5" x14ac:dyDescent="0.25">
      <c r="A8" s="83" t="s">
        <v>518</v>
      </c>
      <c r="B8" s="84">
        <v>3.6</v>
      </c>
      <c r="C8" s="83">
        <v>27</v>
      </c>
      <c r="D8" s="84">
        <v>2.5</v>
      </c>
      <c r="E8" s="83" t="s">
        <v>492</v>
      </c>
      <c r="F8" s="90"/>
      <c r="L8" s="88"/>
      <c r="M8" s="88" t="s">
        <v>493</v>
      </c>
      <c r="O8" s="89" t="s">
        <v>489</v>
      </c>
      <c r="P8" s="89" t="s">
        <v>489</v>
      </c>
    </row>
    <row r="9" spans="1:19" ht="16.5" x14ac:dyDescent="0.25">
      <c r="A9" s="83" t="s">
        <v>519</v>
      </c>
      <c r="B9" s="84">
        <v>3.6</v>
      </c>
      <c r="C9" s="83">
        <v>27</v>
      </c>
      <c r="D9" s="84">
        <v>2.9</v>
      </c>
      <c r="E9" s="83" t="s">
        <v>492</v>
      </c>
      <c r="F9" s="90"/>
      <c r="L9" s="88"/>
      <c r="M9" s="88" t="s">
        <v>493</v>
      </c>
      <c r="O9" s="89" t="s">
        <v>489</v>
      </c>
      <c r="P9" s="89" t="s">
        <v>489</v>
      </c>
    </row>
    <row r="10" spans="1:19" ht="16.5" x14ac:dyDescent="0.25">
      <c r="A10" s="83" t="s">
        <v>520</v>
      </c>
      <c r="B10" s="84">
        <v>3.6</v>
      </c>
      <c r="C10" s="83">
        <v>30</v>
      </c>
      <c r="D10" s="84">
        <v>3.3</v>
      </c>
      <c r="E10" s="83" t="s">
        <v>492</v>
      </c>
      <c r="F10" s="90"/>
      <c r="J10" s="88" t="s">
        <v>493</v>
      </c>
      <c r="M10" s="91" t="s">
        <v>533</v>
      </c>
      <c r="O10" s="89" t="s">
        <v>489</v>
      </c>
      <c r="P10" s="89" t="s">
        <v>489</v>
      </c>
    </row>
    <row r="11" spans="1:19" ht="16.5" x14ac:dyDescent="0.25">
      <c r="A11" s="83" t="s">
        <v>524</v>
      </c>
      <c r="B11" s="84">
        <v>4.54</v>
      </c>
      <c r="C11" s="83">
        <v>42</v>
      </c>
      <c r="D11" s="84">
        <v>2.8</v>
      </c>
      <c r="E11" s="83" t="s">
        <v>492</v>
      </c>
      <c r="F11" s="90" t="s">
        <v>523</v>
      </c>
      <c r="K11" s="90" t="s">
        <v>523</v>
      </c>
      <c r="M11" s="91" t="s">
        <v>533</v>
      </c>
      <c r="O11" s="89" t="s">
        <v>489</v>
      </c>
      <c r="P11" s="89" t="s">
        <v>489</v>
      </c>
      <c r="R11" s="89" t="s">
        <v>489</v>
      </c>
    </row>
    <row r="12" spans="1:19" ht="16.5" x14ac:dyDescent="0.25">
      <c r="A12" s="83" t="s">
        <v>88</v>
      </c>
      <c r="B12" s="84">
        <v>4.54</v>
      </c>
      <c r="C12" s="83">
        <v>35</v>
      </c>
      <c r="D12" s="84">
        <v>2.91</v>
      </c>
      <c r="E12" s="83" t="s">
        <v>492</v>
      </c>
      <c r="F12" s="90"/>
      <c r="K12" s="88" t="s">
        <v>493</v>
      </c>
      <c r="M12" s="91" t="s">
        <v>533</v>
      </c>
      <c r="O12" s="89" t="s">
        <v>489</v>
      </c>
      <c r="R12" s="89" t="s">
        <v>489</v>
      </c>
    </row>
    <row r="13" spans="1:19" ht="16.5" x14ac:dyDescent="0.25">
      <c r="A13" s="83" t="s">
        <v>109</v>
      </c>
      <c r="B13" s="84">
        <v>4.54</v>
      </c>
      <c r="C13" s="83">
        <v>35</v>
      </c>
      <c r="D13" s="84">
        <v>3.15</v>
      </c>
      <c r="E13" s="83" t="s">
        <v>492</v>
      </c>
      <c r="F13" s="90"/>
      <c r="K13" s="88" t="s">
        <v>493</v>
      </c>
      <c r="M13" s="91" t="s">
        <v>533</v>
      </c>
      <c r="O13" s="89" t="s">
        <v>489</v>
      </c>
      <c r="R13" s="89" t="s">
        <v>489</v>
      </c>
    </row>
    <row r="14" spans="1:19" ht="16.5" x14ac:dyDescent="0.25">
      <c r="A14" s="83" t="s">
        <v>525</v>
      </c>
      <c r="B14" s="84">
        <v>4.54</v>
      </c>
      <c r="C14" s="83">
        <v>35</v>
      </c>
      <c r="D14" s="84">
        <v>3.66</v>
      </c>
      <c r="E14" s="83" t="s">
        <v>492</v>
      </c>
      <c r="F14" s="90"/>
      <c r="H14" s="88" t="s">
        <v>493</v>
      </c>
      <c r="K14" s="90" t="s">
        <v>523</v>
      </c>
      <c r="M14" s="91" t="s">
        <v>533</v>
      </c>
      <c r="N14" s="91" t="s">
        <v>533</v>
      </c>
      <c r="O14" s="89" t="s">
        <v>489</v>
      </c>
      <c r="R14" s="89" t="s">
        <v>489</v>
      </c>
    </row>
    <row r="15" spans="1:19" ht="16.5" x14ac:dyDescent="0.25">
      <c r="A15" s="83" t="s">
        <v>527</v>
      </c>
      <c r="B15" s="84">
        <v>4.54</v>
      </c>
      <c r="C15" s="83">
        <v>35</v>
      </c>
      <c r="D15" s="84">
        <v>4.17</v>
      </c>
      <c r="E15" s="83" t="s">
        <v>492</v>
      </c>
      <c r="F15" s="90"/>
      <c r="H15" s="88"/>
      <c r="K15" s="90"/>
      <c r="M15" s="88" t="s">
        <v>493</v>
      </c>
      <c r="N15" s="91" t="s">
        <v>533</v>
      </c>
      <c r="O15" s="89" t="s">
        <v>489</v>
      </c>
      <c r="R15" s="89" t="s">
        <v>489</v>
      </c>
    </row>
    <row r="16" spans="1:19" ht="16.5" x14ac:dyDescent="0.25">
      <c r="A16" s="83" t="s">
        <v>528</v>
      </c>
      <c r="B16" s="84">
        <v>4.54</v>
      </c>
      <c r="C16" s="83">
        <v>35</v>
      </c>
      <c r="D16" s="84">
        <v>4.8</v>
      </c>
      <c r="E16" s="83" t="s">
        <v>492</v>
      </c>
      <c r="F16" s="88" t="s">
        <v>493</v>
      </c>
      <c r="K16" s="90" t="s">
        <v>523</v>
      </c>
      <c r="M16" s="91" t="s">
        <v>533</v>
      </c>
      <c r="N16" s="91" t="s">
        <v>533</v>
      </c>
      <c r="O16" s="89" t="s">
        <v>489</v>
      </c>
      <c r="R16" s="89" t="s">
        <v>489</v>
      </c>
    </row>
    <row r="17" spans="1:19" ht="16.5" x14ac:dyDescent="0.25">
      <c r="A17" s="83" t="s">
        <v>530</v>
      </c>
      <c r="B17" s="84">
        <v>4.54</v>
      </c>
      <c r="C17" s="83">
        <v>40</v>
      </c>
      <c r="D17" s="84">
        <v>5.43</v>
      </c>
      <c r="E17" s="83" t="s">
        <v>492</v>
      </c>
      <c r="K17" s="90"/>
      <c r="M17" s="88" t="s">
        <v>493</v>
      </c>
      <c r="N17" s="91" t="s">
        <v>533</v>
      </c>
      <c r="O17" s="89" t="s">
        <v>489</v>
      </c>
      <c r="R17" s="89" t="s">
        <v>489</v>
      </c>
    </row>
    <row r="18" spans="1:19" ht="16.5" x14ac:dyDescent="0.25">
      <c r="A18" s="83" t="s">
        <v>544</v>
      </c>
      <c r="B18" s="84">
        <v>4.54</v>
      </c>
      <c r="C18" s="83">
        <v>45</v>
      </c>
      <c r="D18" s="84">
        <v>6.06</v>
      </c>
      <c r="E18" s="83" t="s">
        <v>492</v>
      </c>
      <c r="K18" s="90"/>
      <c r="M18" s="88" t="s">
        <v>493</v>
      </c>
      <c r="N18" s="91" t="s">
        <v>533</v>
      </c>
      <c r="O18" s="89" t="s">
        <v>489</v>
      </c>
      <c r="R18" s="89" t="s">
        <v>489</v>
      </c>
    </row>
    <row r="19" spans="1:19" ht="16.5" x14ac:dyDescent="0.25">
      <c r="A19" s="83" t="s">
        <v>531</v>
      </c>
      <c r="B19" s="84">
        <v>4.54</v>
      </c>
      <c r="C19" s="83">
        <v>45</v>
      </c>
      <c r="D19" s="84">
        <v>6.69</v>
      </c>
      <c r="E19" s="83" t="s">
        <v>492</v>
      </c>
      <c r="K19" s="90"/>
      <c r="M19" s="88" t="s">
        <v>493</v>
      </c>
      <c r="N19" s="91" t="s">
        <v>533</v>
      </c>
      <c r="O19" s="89" t="s">
        <v>489</v>
      </c>
      <c r="R19" s="89" t="s">
        <v>489</v>
      </c>
    </row>
    <row r="20" spans="1:19" ht="16.5" x14ac:dyDescent="0.25">
      <c r="A20" s="83" t="s">
        <v>545</v>
      </c>
      <c r="B20" s="92">
        <v>5.45</v>
      </c>
      <c r="C20" s="83">
        <v>45</v>
      </c>
      <c r="D20" s="84">
        <v>4.8</v>
      </c>
      <c r="E20" s="83" t="s">
        <v>492</v>
      </c>
      <c r="K20" s="90"/>
      <c r="M20" s="88"/>
      <c r="N20" s="91"/>
      <c r="O20" s="89"/>
      <c r="R20" s="89"/>
      <c r="S20" s="91" t="s">
        <v>493</v>
      </c>
    </row>
    <row r="21" spans="1:19" ht="16.5" x14ac:dyDescent="0.25">
      <c r="A21" s="83" t="s">
        <v>140</v>
      </c>
      <c r="B21" s="92">
        <v>5.45</v>
      </c>
      <c r="C21" s="83">
        <v>45</v>
      </c>
      <c r="D21" s="84">
        <v>4.93</v>
      </c>
      <c r="E21" s="83" t="s">
        <v>492</v>
      </c>
      <c r="K21" s="90"/>
      <c r="M21" s="88" t="s">
        <v>493</v>
      </c>
      <c r="O21" s="89" t="s">
        <v>489</v>
      </c>
      <c r="Q21" s="89" t="s">
        <v>489</v>
      </c>
    </row>
    <row r="22" spans="1:19" ht="16.5" x14ac:dyDescent="0.25">
      <c r="A22" s="83" t="s">
        <v>111</v>
      </c>
      <c r="B22" s="92">
        <v>5.45</v>
      </c>
      <c r="C22" s="83">
        <v>45</v>
      </c>
      <c r="D22" s="84">
        <v>5.08</v>
      </c>
      <c r="E22" s="83" t="s">
        <v>492</v>
      </c>
      <c r="K22" s="88" t="s">
        <v>493</v>
      </c>
      <c r="M22" s="91" t="s">
        <v>533</v>
      </c>
      <c r="O22" s="89" t="s">
        <v>489</v>
      </c>
      <c r="Q22" s="89" t="s">
        <v>489</v>
      </c>
    </row>
    <row r="23" spans="1:19" ht="16.5" x14ac:dyDescent="0.25">
      <c r="A23" s="83" t="s">
        <v>100</v>
      </c>
      <c r="B23" s="92">
        <v>5.45</v>
      </c>
      <c r="C23" s="83">
        <v>45</v>
      </c>
      <c r="D23" s="84">
        <v>5.82</v>
      </c>
      <c r="E23" s="83" t="s">
        <v>492</v>
      </c>
      <c r="K23" s="88" t="s">
        <v>493</v>
      </c>
      <c r="M23" s="91" t="s">
        <v>533</v>
      </c>
      <c r="O23" s="89" t="s">
        <v>489</v>
      </c>
      <c r="Q23" s="89" t="s">
        <v>489</v>
      </c>
    </row>
    <row r="24" spans="1:19" ht="16.5" x14ac:dyDescent="0.25">
      <c r="A24" s="83" t="s">
        <v>534</v>
      </c>
      <c r="B24" s="92">
        <v>5.45</v>
      </c>
      <c r="C24" s="83">
        <v>45</v>
      </c>
      <c r="D24" s="84">
        <v>6.56</v>
      </c>
      <c r="E24" s="83" t="s">
        <v>492</v>
      </c>
      <c r="K24" s="88" t="s">
        <v>493</v>
      </c>
      <c r="M24" s="91" t="s">
        <v>533</v>
      </c>
      <c r="O24" s="89" t="s">
        <v>489</v>
      </c>
      <c r="Q24" s="89" t="s">
        <v>489</v>
      </c>
    </row>
    <row r="25" spans="1:19" ht="16.5" x14ac:dyDescent="0.25">
      <c r="A25" s="83" t="s">
        <v>91</v>
      </c>
      <c r="B25" s="92">
        <v>5.45</v>
      </c>
      <c r="C25" s="83">
        <v>45</v>
      </c>
      <c r="D25" s="84">
        <v>7.5</v>
      </c>
      <c r="E25" s="83" t="s">
        <v>492</v>
      </c>
      <c r="K25" s="88" t="s">
        <v>493</v>
      </c>
      <c r="M25" s="91" t="s">
        <v>533</v>
      </c>
      <c r="O25" s="89" t="s">
        <v>489</v>
      </c>
      <c r="Q25" s="89" t="s">
        <v>489</v>
      </c>
    </row>
    <row r="26" spans="1:19" ht="16.5" x14ac:dyDescent="0.25">
      <c r="A26" s="83" t="s">
        <v>120</v>
      </c>
      <c r="B26" s="92">
        <v>5.45</v>
      </c>
      <c r="C26" s="83">
        <v>45</v>
      </c>
      <c r="D26" s="84">
        <v>8.42</v>
      </c>
      <c r="E26" s="83" t="s">
        <v>492</v>
      </c>
      <c r="K26" s="88"/>
      <c r="M26" s="88" t="s">
        <v>493</v>
      </c>
      <c r="O26" s="89" t="s">
        <v>489</v>
      </c>
      <c r="Q26" s="89" t="s">
        <v>489</v>
      </c>
    </row>
    <row r="27" spans="1:19" ht="16.5" x14ac:dyDescent="0.25">
      <c r="A27" s="83" t="s">
        <v>535</v>
      </c>
      <c r="B27" s="92">
        <v>5.45</v>
      </c>
      <c r="C27" s="83">
        <v>50</v>
      </c>
      <c r="D27" s="84">
        <v>9.35</v>
      </c>
      <c r="E27" s="83" t="s">
        <v>492</v>
      </c>
      <c r="K27" s="88"/>
      <c r="M27" s="88" t="s">
        <v>493</v>
      </c>
      <c r="O27" s="89" t="s">
        <v>489</v>
      </c>
      <c r="Q27" s="89" t="s">
        <v>489</v>
      </c>
    </row>
    <row r="28" spans="1:19" ht="16.5" x14ac:dyDescent="0.25">
      <c r="A28" s="83" t="s">
        <v>537</v>
      </c>
      <c r="B28" s="92">
        <v>5.45</v>
      </c>
      <c r="C28" s="83">
        <v>55</v>
      </c>
      <c r="D28" s="84">
        <v>10.3</v>
      </c>
      <c r="E28" s="93" t="s">
        <v>546</v>
      </c>
      <c r="K28" s="88"/>
      <c r="M28" s="88" t="s">
        <v>493</v>
      </c>
      <c r="O28" s="89" t="s">
        <v>489</v>
      </c>
      <c r="Q28" s="89" t="s">
        <v>489</v>
      </c>
      <c r="S28" s="91" t="s">
        <v>533</v>
      </c>
    </row>
    <row r="29" spans="1:19" ht="16.5" x14ac:dyDescent="0.25">
      <c r="A29" s="83" t="s">
        <v>547</v>
      </c>
      <c r="B29" s="92">
        <v>5.45</v>
      </c>
      <c r="C29" s="83">
        <v>65</v>
      </c>
      <c r="D29" s="84">
        <v>12.5</v>
      </c>
      <c r="E29" s="93" t="s">
        <v>546</v>
      </c>
      <c r="K29" s="88"/>
      <c r="M29" s="88"/>
      <c r="O29" s="89"/>
      <c r="Q29" s="89"/>
      <c r="S29" s="91" t="s">
        <v>533</v>
      </c>
    </row>
    <row r="30" spans="1:19" ht="16.5" x14ac:dyDescent="0.25">
      <c r="A30" s="83" t="s">
        <v>548</v>
      </c>
      <c r="B30" s="92">
        <v>7.28</v>
      </c>
      <c r="C30" s="83">
        <v>200</v>
      </c>
      <c r="D30" s="84">
        <v>12</v>
      </c>
      <c r="E30" s="93" t="s">
        <v>549</v>
      </c>
      <c r="I30" s="88" t="s">
        <v>493</v>
      </c>
    </row>
    <row r="31" spans="1:19" ht="16.5" x14ac:dyDescent="0.25">
      <c r="A31" s="83" t="s">
        <v>113</v>
      </c>
      <c r="B31" s="84">
        <v>7.28</v>
      </c>
      <c r="C31" s="83">
        <v>200</v>
      </c>
      <c r="D31" s="84">
        <v>13.3</v>
      </c>
      <c r="E31" s="93" t="s">
        <v>549</v>
      </c>
      <c r="G31" s="88" t="s">
        <v>493</v>
      </c>
    </row>
    <row r="32" spans="1:19" ht="16.5" x14ac:dyDescent="0.25">
      <c r="A32" s="83" t="s">
        <v>102</v>
      </c>
      <c r="B32" s="84">
        <v>7.28</v>
      </c>
      <c r="C32" s="83">
        <v>200</v>
      </c>
      <c r="D32" s="84">
        <v>14.7</v>
      </c>
      <c r="E32" s="93" t="s">
        <v>549</v>
      </c>
      <c r="G32" s="88" t="s">
        <v>493</v>
      </c>
    </row>
    <row r="33" spans="1:13" ht="16.5" x14ac:dyDescent="0.25">
      <c r="A33" s="83" t="s">
        <v>142</v>
      </c>
      <c r="B33" s="84">
        <v>7.28</v>
      </c>
      <c r="C33" s="83">
        <v>200</v>
      </c>
      <c r="D33" s="84">
        <v>16.399999999999999</v>
      </c>
      <c r="E33" s="93" t="s">
        <v>549</v>
      </c>
      <c r="G33" s="88" t="s">
        <v>493</v>
      </c>
    </row>
    <row r="34" spans="1:13" ht="16.5" x14ac:dyDescent="0.25">
      <c r="A34" s="83" t="s">
        <v>105</v>
      </c>
      <c r="B34" s="84">
        <v>7.28</v>
      </c>
      <c r="C34" s="83">
        <v>200</v>
      </c>
      <c r="D34" s="84">
        <v>18.100000000000001</v>
      </c>
      <c r="E34" s="93" t="s">
        <v>549</v>
      </c>
      <c r="G34" s="88" t="s">
        <v>493</v>
      </c>
    </row>
    <row r="35" spans="1:13" ht="16.5" x14ac:dyDescent="0.25">
      <c r="A35" s="83" t="s">
        <v>550</v>
      </c>
      <c r="B35" s="84">
        <v>7.28</v>
      </c>
      <c r="C35" s="83">
        <v>250</v>
      </c>
      <c r="D35" s="84">
        <v>19.8</v>
      </c>
      <c r="E35" s="93" t="s">
        <v>549</v>
      </c>
      <c r="M35" s="88" t="s">
        <v>493</v>
      </c>
    </row>
    <row r="36" spans="1:13" ht="16.5" x14ac:dyDescent="0.25">
      <c r="A36" s="83" t="s">
        <v>551</v>
      </c>
      <c r="B36" s="84">
        <v>7.28</v>
      </c>
      <c r="C36" s="83">
        <v>300</v>
      </c>
      <c r="D36" s="84">
        <v>21.5</v>
      </c>
      <c r="E36" s="93" t="s">
        <v>549</v>
      </c>
      <c r="H36" s="88" t="s">
        <v>493</v>
      </c>
    </row>
    <row r="37" spans="1:13" ht="16.5" x14ac:dyDescent="0.25">
      <c r="A37" s="83" t="s">
        <v>136</v>
      </c>
      <c r="B37" s="84">
        <v>7.28</v>
      </c>
      <c r="C37" s="83">
        <v>350</v>
      </c>
      <c r="D37" s="84">
        <v>24.8</v>
      </c>
      <c r="E37" s="93" t="s">
        <v>549</v>
      </c>
      <c r="H37" s="88"/>
      <c r="K37" s="88" t="s">
        <v>493</v>
      </c>
    </row>
    <row r="38" spans="1:13" ht="16.5" x14ac:dyDescent="0.25">
      <c r="A38" s="83" t="s">
        <v>552</v>
      </c>
      <c r="B38" s="84">
        <v>7.28</v>
      </c>
      <c r="C38" s="83">
        <v>400</v>
      </c>
      <c r="D38" s="84">
        <v>28.1</v>
      </c>
      <c r="E38" s="93" t="s">
        <v>549</v>
      </c>
      <c r="H38" s="88" t="s">
        <v>493</v>
      </c>
      <c r="L38" s="88" t="s">
        <v>493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661C-FAA9-4D36-91BE-3668E520C020}">
  <dimension ref="A1:AF66"/>
  <sheetViews>
    <sheetView workbookViewId="0">
      <selection activeCell="D10" sqref="D10"/>
    </sheetView>
  </sheetViews>
  <sheetFormatPr defaultColWidth="10.140625" defaultRowHeight="19.5" x14ac:dyDescent="0.3"/>
  <cols>
    <col min="1" max="1" width="12" style="57" customWidth="1"/>
    <col min="2" max="2" width="11" style="57" bestFit="1" customWidth="1"/>
    <col min="3" max="3" width="10.42578125" style="57" bestFit="1" customWidth="1"/>
    <col min="4" max="4" width="11.7109375" style="76" bestFit="1" customWidth="1"/>
    <col min="5" max="5" width="14.28515625" style="59" bestFit="1" customWidth="1"/>
    <col min="6" max="6" width="26.85546875" style="57" bestFit="1" customWidth="1"/>
    <col min="7" max="7" width="12.7109375" style="57" customWidth="1"/>
    <col min="8" max="8" width="15" style="59" bestFit="1" customWidth="1"/>
    <col min="9" max="9" width="10.85546875" style="59" hidden="1" customWidth="1"/>
    <col min="10" max="10" width="0" style="59" hidden="1" customWidth="1"/>
    <col min="11" max="11" width="10.85546875" style="59" hidden="1" customWidth="1"/>
    <col min="12" max="13" width="12" style="59" hidden="1" customWidth="1"/>
    <col min="14" max="17" width="10.85546875" style="57" hidden="1" customWidth="1"/>
    <col min="18" max="18" width="0" style="57" hidden="1" customWidth="1"/>
    <col min="19" max="19" width="10.85546875" style="57" hidden="1" customWidth="1"/>
    <col min="20" max="20" width="11" style="57" hidden="1" customWidth="1"/>
    <col min="21" max="21" width="10.85546875" style="59" hidden="1" customWidth="1"/>
    <col min="22" max="23" width="0" style="57" hidden="1" customWidth="1"/>
    <col min="24" max="24" width="10.85546875" style="57" hidden="1" customWidth="1"/>
    <col min="25" max="26" width="15.140625" style="57" hidden="1" customWidth="1"/>
    <col min="27" max="28" width="13.28515625" style="57" hidden="1" customWidth="1"/>
    <col min="29" max="30" width="13.28515625" style="59" hidden="1" customWidth="1"/>
    <col min="31" max="32" width="15.140625" style="57" bestFit="1" customWidth="1"/>
    <col min="33" max="16384" width="10.140625" style="57"/>
  </cols>
  <sheetData>
    <row r="1" spans="1:32" x14ac:dyDescent="0.3">
      <c r="A1" s="53" t="s">
        <v>554</v>
      </c>
      <c r="B1" s="54"/>
      <c r="C1" s="55"/>
      <c r="D1" s="56"/>
    </row>
    <row r="2" spans="1:32" x14ac:dyDescent="0.3">
      <c r="A2" s="60" t="s">
        <v>480</v>
      </c>
      <c r="B2" s="61" t="s">
        <v>481</v>
      </c>
      <c r="C2" s="62" t="s">
        <v>482</v>
      </c>
      <c r="D2" s="63" t="s">
        <v>483</v>
      </c>
      <c r="E2" s="64" t="s">
        <v>484</v>
      </c>
      <c r="F2" s="64" t="s">
        <v>485</v>
      </c>
      <c r="G2" s="65" t="s">
        <v>486</v>
      </c>
      <c r="H2" s="65" t="s">
        <v>555</v>
      </c>
      <c r="I2" s="66">
        <v>43216</v>
      </c>
      <c r="J2" s="66">
        <v>43318</v>
      </c>
      <c r="K2" s="66">
        <v>43328</v>
      </c>
      <c r="L2" s="66">
        <v>43402</v>
      </c>
      <c r="M2" s="66">
        <v>43458</v>
      </c>
      <c r="N2" s="67">
        <v>43481</v>
      </c>
      <c r="O2" s="67">
        <v>43535</v>
      </c>
      <c r="P2" s="67">
        <v>43539</v>
      </c>
      <c r="Q2" s="67">
        <v>43738</v>
      </c>
      <c r="R2" s="67">
        <v>43892</v>
      </c>
      <c r="S2" s="67">
        <v>43916</v>
      </c>
      <c r="T2" s="67">
        <v>43937</v>
      </c>
      <c r="U2" s="66">
        <v>44005</v>
      </c>
      <c r="V2" s="67">
        <v>44014</v>
      </c>
      <c r="W2" s="67">
        <v>44075</v>
      </c>
      <c r="X2" s="67">
        <v>44103</v>
      </c>
      <c r="Y2" s="67">
        <v>44132</v>
      </c>
      <c r="Z2" s="57">
        <v>20210709</v>
      </c>
      <c r="AA2" s="67">
        <v>44693</v>
      </c>
      <c r="AB2" s="67">
        <v>44768</v>
      </c>
      <c r="AC2" s="66">
        <v>45397</v>
      </c>
      <c r="AD2" s="66">
        <v>45484</v>
      </c>
      <c r="AE2" s="67">
        <v>45589</v>
      </c>
      <c r="AF2" s="67">
        <v>45644</v>
      </c>
    </row>
    <row r="3" spans="1:32" x14ac:dyDescent="0.3">
      <c r="A3" s="68" t="s">
        <v>556</v>
      </c>
      <c r="B3" s="61">
        <v>2.25</v>
      </c>
      <c r="C3" s="62">
        <v>35</v>
      </c>
      <c r="D3" s="74">
        <v>0.43</v>
      </c>
      <c r="E3" s="70" t="s">
        <v>491</v>
      </c>
      <c r="F3" s="64" t="s">
        <v>492</v>
      </c>
      <c r="G3" s="64" t="s">
        <v>495</v>
      </c>
      <c r="H3" s="64"/>
    </row>
    <row r="4" spans="1:32" x14ac:dyDescent="0.3">
      <c r="A4" s="60" t="s">
        <v>499</v>
      </c>
      <c r="B4" s="61">
        <v>2.25</v>
      </c>
      <c r="C4" s="62">
        <v>35</v>
      </c>
      <c r="D4" s="74">
        <v>0.5</v>
      </c>
      <c r="E4" s="70" t="s">
        <v>491</v>
      </c>
      <c r="F4" s="64" t="s">
        <v>492</v>
      </c>
      <c r="G4" s="64"/>
      <c r="H4" s="64"/>
    </row>
    <row r="5" spans="1:32" x14ac:dyDescent="0.3">
      <c r="A5" s="60" t="s">
        <v>557</v>
      </c>
      <c r="B5" s="61">
        <v>2.72</v>
      </c>
      <c r="C5" s="62">
        <v>45</v>
      </c>
      <c r="D5" s="74">
        <v>0.52</v>
      </c>
      <c r="E5" s="71" t="s">
        <v>488</v>
      </c>
      <c r="F5" s="64"/>
      <c r="G5" s="64" t="s">
        <v>502</v>
      </c>
      <c r="H5" s="64"/>
      <c r="I5" s="59" t="s">
        <v>493</v>
      </c>
      <c r="O5" s="69" t="s">
        <v>558</v>
      </c>
      <c r="Z5" s="69" t="s">
        <v>489</v>
      </c>
      <c r="AA5" s="69" t="s">
        <v>489</v>
      </c>
    </row>
    <row r="6" spans="1:32" x14ac:dyDescent="0.3">
      <c r="A6" s="60" t="s">
        <v>559</v>
      </c>
      <c r="B6" s="61">
        <v>2.72</v>
      </c>
      <c r="C6" s="62">
        <v>40</v>
      </c>
      <c r="D6" s="74">
        <v>0.54</v>
      </c>
      <c r="E6" s="70" t="s">
        <v>491</v>
      </c>
      <c r="F6" s="64"/>
      <c r="G6" s="64" t="s">
        <v>502</v>
      </c>
      <c r="H6" s="64"/>
      <c r="AA6" s="69" t="s">
        <v>489</v>
      </c>
    </row>
    <row r="7" spans="1:32" x14ac:dyDescent="0.3">
      <c r="A7" s="60" t="s">
        <v>124</v>
      </c>
      <c r="B7" s="61">
        <v>2.72</v>
      </c>
      <c r="C7" s="62">
        <v>28</v>
      </c>
      <c r="D7" s="74">
        <v>0.59</v>
      </c>
      <c r="E7" s="70" t="s">
        <v>491</v>
      </c>
      <c r="F7" s="64" t="s">
        <v>492</v>
      </c>
      <c r="G7" s="64"/>
      <c r="H7" s="64"/>
      <c r="AA7" s="69" t="s">
        <v>489</v>
      </c>
    </row>
    <row r="8" spans="1:32" x14ac:dyDescent="0.3">
      <c r="A8" s="60" t="s">
        <v>560</v>
      </c>
      <c r="B8" s="61">
        <v>2.72</v>
      </c>
      <c r="C8" s="62">
        <v>24</v>
      </c>
      <c r="D8" s="98">
        <v>0.69</v>
      </c>
      <c r="E8" s="64" t="s">
        <v>488</v>
      </c>
      <c r="F8" s="64"/>
      <c r="G8" s="64"/>
      <c r="H8" s="64"/>
      <c r="Q8" s="69" t="s">
        <v>489</v>
      </c>
      <c r="AA8" s="69" t="s">
        <v>489</v>
      </c>
      <c r="AF8" s="59" t="s">
        <v>533</v>
      </c>
    </row>
    <row r="9" spans="1:32" x14ac:dyDescent="0.3">
      <c r="A9" s="60" t="s">
        <v>561</v>
      </c>
      <c r="B9" s="61">
        <v>2.72</v>
      </c>
      <c r="C9" s="62">
        <v>24</v>
      </c>
      <c r="D9" s="98">
        <v>0.79</v>
      </c>
      <c r="E9" s="64" t="s">
        <v>488</v>
      </c>
      <c r="F9" s="64"/>
      <c r="G9" s="64"/>
      <c r="H9" s="64"/>
      <c r="Q9" s="69" t="s">
        <v>489</v>
      </c>
      <c r="AA9" s="69" t="s">
        <v>489</v>
      </c>
      <c r="AF9" s="59" t="s">
        <v>533</v>
      </c>
    </row>
    <row r="10" spans="1:32" x14ac:dyDescent="0.3">
      <c r="A10" s="60" t="s">
        <v>562</v>
      </c>
      <c r="B10" s="61">
        <v>2.72</v>
      </c>
      <c r="C10" s="62">
        <v>24</v>
      </c>
      <c r="D10" s="98">
        <v>0.88</v>
      </c>
      <c r="E10" s="64" t="s">
        <v>488</v>
      </c>
      <c r="F10" s="64"/>
      <c r="G10" s="64"/>
      <c r="H10" s="64"/>
      <c r="Q10" s="69" t="s">
        <v>489</v>
      </c>
      <c r="AA10" s="69" t="s">
        <v>489</v>
      </c>
      <c r="AF10" s="59" t="s">
        <v>533</v>
      </c>
    </row>
    <row r="11" spans="1:32" x14ac:dyDescent="0.3">
      <c r="A11" s="60" t="s">
        <v>563</v>
      </c>
      <c r="B11" s="61">
        <v>2.72</v>
      </c>
      <c r="C11" s="62">
        <v>24</v>
      </c>
      <c r="D11" s="74">
        <v>1.05</v>
      </c>
      <c r="E11" s="64" t="s">
        <v>488</v>
      </c>
      <c r="F11" s="64"/>
      <c r="G11" s="64"/>
      <c r="H11" s="64"/>
      <c r="Q11" s="69" t="s">
        <v>489</v>
      </c>
      <c r="AA11" s="69" t="s">
        <v>489</v>
      </c>
      <c r="AF11" s="59" t="s">
        <v>533</v>
      </c>
    </row>
    <row r="12" spans="1:32" x14ac:dyDescent="0.3">
      <c r="A12" s="60" t="s">
        <v>564</v>
      </c>
      <c r="B12" s="61">
        <v>2.72</v>
      </c>
      <c r="C12" s="62">
        <v>24</v>
      </c>
      <c r="D12" s="74">
        <v>1.2</v>
      </c>
      <c r="E12" s="64" t="s">
        <v>488</v>
      </c>
      <c r="F12" s="64"/>
      <c r="G12" s="64"/>
      <c r="H12" s="64"/>
      <c r="Q12" s="69" t="s">
        <v>489</v>
      </c>
      <c r="AA12" s="69" t="s">
        <v>489</v>
      </c>
      <c r="AF12" s="59" t="s">
        <v>533</v>
      </c>
    </row>
    <row r="13" spans="1:32" x14ac:dyDescent="0.3">
      <c r="A13" s="60" t="s">
        <v>565</v>
      </c>
      <c r="B13" s="61">
        <v>2.72</v>
      </c>
      <c r="C13" s="62">
        <v>24</v>
      </c>
      <c r="D13" s="74">
        <v>1.4</v>
      </c>
      <c r="E13" s="70" t="s">
        <v>491</v>
      </c>
      <c r="F13" s="64" t="s">
        <v>492</v>
      </c>
      <c r="G13" s="64"/>
      <c r="H13" s="64"/>
      <c r="M13" s="59" t="s">
        <v>493</v>
      </c>
      <c r="Q13" s="69" t="s">
        <v>489</v>
      </c>
      <c r="AA13" s="69" t="s">
        <v>489</v>
      </c>
      <c r="AF13" s="59" t="s">
        <v>533</v>
      </c>
    </row>
    <row r="14" spans="1:32" x14ac:dyDescent="0.3">
      <c r="A14" s="60" t="s">
        <v>566</v>
      </c>
      <c r="B14" s="61">
        <v>2.72</v>
      </c>
      <c r="C14" s="62">
        <v>26</v>
      </c>
      <c r="D14" s="74">
        <v>1.6</v>
      </c>
      <c r="E14" s="70" t="s">
        <v>491</v>
      </c>
      <c r="F14" s="64" t="s">
        <v>492</v>
      </c>
      <c r="G14" s="64"/>
      <c r="H14" s="64"/>
      <c r="N14" s="59" t="s">
        <v>493</v>
      </c>
      <c r="Q14" s="69" t="s">
        <v>489</v>
      </c>
      <c r="AA14" s="69" t="s">
        <v>489</v>
      </c>
      <c r="AF14" s="59" t="s">
        <v>533</v>
      </c>
    </row>
    <row r="15" spans="1:32" x14ac:dyDescent="0.3">
      <c r="A15" s="60" t="s">
        <v>567</v>
      </c>
      <c r="B15" s="61">
        <v>3.15</v>
      </c>
      <c r="C15" s="62">
        <v>18</v>
      </c>
      <c r="D15" s="74">
        <v>1.05</v>
      </c>
      <c r="E15" s="70" t="s">
        <v>491</v>
      </c>
      <c r="F15" s="64" t="s">
        <v>492</v>
      </c>
      <c r="G15" s="64"/>
      <c r="H15" s="64"/>
      <c r="N15" s="59"/>
      <c r="Q15" s="69"/>
      <c r="U15" s="59" t="s">
        <v>493</v>
      </c>
      <c r="AA15" s="69"/>
    </row>
    <row r="16" spans="1:32" x14ac:dyDescent="0.3">
      <c r="A16" s="60" t="s">
        <v>568</v>
      </c>
      <c r="B16" s="61">
        <v>3.15</v>
      </c>
      <c r="C16" s="62">
        <v>18</v>
      </c>
      <c r="D16" s="74">
        <v>1.1599999999999999</v>
      </c>
      <c r="E16" s="70" t="s">
        <v>491</v>
      </c>
      <c r="F16" s="64" t="s">
        <v>492</v>
      </c>
      <c r="G16" s="64"/>
      <c r="H16" s="64"/>
      <c r="N16" s="59"/>
      <c r="Q16" s="69"/>
      <c r="U16" s="59" t="s">
        <v>493</v>
      </c>
      <c r="AA16" s="69"/>
    </row>
    <row r="17" spans="1:32" x14ac:dyDescent="0.3">
      <c r="A17" s="60" t="s">
        <v>569</v>
      </c>
      <c r="B17" s="61">
        <v>3.6</v>
      </c>
      <c r="C17" s="62">
        <v>32</v>
      </c>
      <c r="D17" s="74">
        <v>1.3</v>
      </c>
      <c r="E17" s="70" t="s">
        <v>491</v>
      </c>
      <c r="F17" s="64" t="s">
        <v>492</v>
      </c>
      <c r="G17" s="64" t="s">
        <v>495</v>
      </c>
      <c r="H17" s="64"/>
      <c r="AA17" s="69" t="s">
        <v>489</v>
      </c>
    </row>
    <row r="18" spans="1:32" x14ac:dyDescent="0.3">
      <c r="A18" s="60" t="s">
        <v>570</v>
      </c>
      <c r="B18" s="61">
        <v>3.6</v>
      </c>
      <c r="C18" s="62">
        <v>26</v>
      </c>
      <c r="D18" s="74">
        <v>1.45</v>
      </c>
      <c r="E18" s="70" t="s">
        <v>491</v>
      </c>
      <c r="F18" s="64" t="s">
        <v>492</v>
      </c>
      <c r="G18" s="64"/>
      <c r="H18" s="64"/>
      <c r="Q18" s="69" t="s">
        <v>489</v>
      </c>
      <c r="AA18" s="69" t="s">
        <v>489</v>
      </c>
      <c r="AF18" s="59" t="s">
        <v>533</v>
      </c>
    </row>
    <row r="19" spans="1:32" x14ac:dyDescent="0.3">
      <c r="A19" s="60" t="s">
        <v>571</v>
      </c>
      <c r="B19" s="61">
        <v>3.6</v>
      </c>
      <c r="C19" s="62">
        <v>26</v>
      </c>
      <c r="D19" s="74">
        <v>1.6</v>
      </c>
      <c r="E19" s="64" t="s">
        <v>488</v>
      </c>
      <c r="F19" s="64"/>
      <c r="G19" s="64"/>
      <c r="H19" s="64"/>
      <c r="Q19" s="69" t="s">
        <v>489</v>
      </c>
      <c r="AA19" s="69" t="s">
        <v>489</v>
      </c>
      <c r="AF19" s="59" t="s">
        <v>533</v>
      </c>
    </row>
    <row r="20" spans="1:32" x14ac:dyDescent="0.3">
      <c r="A20" s="60" t="s">
        <v>572</v>
      </c>
      <c r="B20" s="61">
        <v>3.6</v>
      </c>
      <c r="C20" s="62">
        <v>26</v>
      </c>
      <c r="D20" s="74">
        <v>1.75</v>
      </c>
      <c r="E20" s="70" t="s">
        <v>491</v>
      </c>
      <c r="F20" s="64" t="s">
        <v>492</v>
      </c>
      <c r="G20" s="64"/>
      <c r="H20" s="64"/>
      <c r="Q20" s="69" t="s">
        <v>489</v>
      </c>
      <c r="AA20" s="69" t="s">
        <v>489</v>
      </c>
      <c r="AF20" s="59" t="s">
        <v>533</v>
      </c>
    </row>
    <row r="21" spans="1:32" x14ac:dyDescent="0.3">
      <c r="A21" s="60" t="s">
        <v>573</v>
      </c>
      <c r="B21" s="61">
        <v>3.6</v>
      </c>
      <c r="C21" s="62">
        <v>26</v>
      </c>
      <c r="D21" s="74">
        <v>1.9</v>
      </c>
      <c r="E21" s="70" t="s">
        <v>491</v>
      </c>
      <c r="F21" s="64" t="s">
        <v>492</v>
      </c>
      <c r="G21" s="64"/>
      <c r="H21" s="64"/>
      <c r="Q21" s="69" t="s">
        <v>489</v>
      </c>
      <c r="AA21" s="69" t="s">
        <v>489</v>
      </c>
      <c r="AF21" s="59" t="s">
        <v>533</v>
      </c>
    </row>
    <row r="22" spans="1:32" x14ac:dyDescent="0.3">
      <c r="A22" s="60" t="s">
        <v>574</v>
      </c>
      <c r="B22" s="61">
        <v>3.6</v>
      </c>
      <c r="C22" s="62">
        <v>26</v>
      </c>
      <c r="D22" s="74">
        <v>2.0499999999999998</v>
      </c>
      <c r="E22" s="70" t="s">
        <v>491</v>
      </c>
      <c r="F22" s="64" t="s">
        <v>492</v>
      </c>
      <c r="G22" s="64"/>
      <c r="H22" s="64"/>
      <c r="Q22" s="69" t="s">
        <v>489</v>
      </c>
      <c r="AA22" s="69" t="s">
        <v>489</v>
      </c>
      <c r="AF22" s="59" t="s">
        <v>533</v>
      </c>
    </row>
    <row r="23" spans="1:32" x14ac:dyDescent="0.3">
      <c r="A23" s="60" t="s">
        <v>575</v>
      </c>
      <c r="B23" s="61">
        <v>3.6</v>
      </c>
      <c r="C23" s="62">
        <v>26</v>
      </c>
      <c r="D23" s="74">
        <v>2.2000000000000002</v>
      </c>
      <c r="E23" s="70" t="s">
        <v>491</v>
      </c>
      <c r="F23" s="64" t="s">
        <v>492</v>
      </c>
      <c r="G23" s="64"/>
      <c r="H23" s="64"/>
      <c r="Q23" s="69" t="s">
        <v>489</v>
      </c>
      <c r="AA23" s="69" t="s">
        <v>489</v>
      </c>
      <c r="AF23" s="59" t="s">
        <v>533</v>
      </c>
    </row>
    <row r="24" spans="1:32" x14ac:dyDescent="0.3">
      <c r="A24" s="60" t="s">
        <v>576</v>
      </c>
      <c r="B24" s="61">
        <v>3.6</v>
      </c>
      <c r="C24" s="62">
        <v>26</v>
      </c>
      <c r="D24" s="74">
        <v>2.35</v>
      </c>
      <c r="E24" s="70" t="s">
        <v>491</v>
      </c>
      <c r="F24" s="64" t="s">
        <v>492</v>
      </c>
      <c r="G24" s="64"/>
      <c r="H24" s="64"/>
      <c r="Q24" s="69" t="s">
        <v>489</v>
      </c>
      <c r="AA24" s="69" t="s">
        <v>489</v>
      </c>
      <c r="AF24" s="59" t="s">
        <v>533</v>
      </c>
    </row>
    <row r="25" spans="1:32" x14ac:dyDescent="0.3">
      <c r="A25" s="60" t="s">
        <v>577</v>
      </c>
      <c r="B25" s="61">
        <v>3.6</v>
      </c>
      <c r="C25" s="62">
        <v>26</v>
      </c>
      <c r="D25" s="74">
        <v>2.75</v>
      </c>
      <c r="E25" s="70" t="s">
        <v>491</v>
      </c>
      <c r="F25" s="64" t="s">
        <v>492</v>
      </c>
      <c r="G25" s="64"/>
      <c r="H25" s="64"/>
      <c r="Q25" s="69" t="s">
        <v>489</v>
      </c>
      <c r="AA25" s="69" t="s">
        <v>489</v>
      </c>
      <c r="AF25" s="59" t="s">
        <v>533</v>
      </c>
    </row>
    <row r="26" spans="1:32" x14ac:dyDescent="0.3">
      <c r="A26" s="60" t="s">
        <v>578</v>
      </c>
      <c r="B26" s="61">
        <v>3.6</v>
      </c>
      <c r="C26" s="62">
        <v>26</v>
      </c>
      <c r="D26" s="74">
        <v>3.1</v>
      </c>
      <c r="E26" s="70" t="s">
        <v>491</v>
      </c>
      <c r="F26" s="64" t="s">
        <v>492</v>
      </c>
      <c r="G26" s="64"/>
      <c r="H26" s="64"/>
      <c r="Q26" s="69" t="s">
        <v>489</v>
      </c>
      <c r="AA26" s="69" t="s">
        <v>489</v>
      </c>
      <c r="AF26" s="59" t="s">
        <v>533</v>
      </c>
    </row>
    <row r="27" spans="1:32" x14ac:dyDescent="0.3">
      <c r="A27" s="60" t="s">
        <v>579</v>
      </c>
      <c r="B27" s="61">
        <v>3.6</v>
      </c>
      <c r="C27" s="62">
        <v>30</v>
      </c>
      <c r="D27" s="74">
        <v>3.45</v>
      </c>
      <c r="E27" s="70" t="s">
        <v>491</v>
      </c>
      <c r="F27" s="64" t="s">
        <v>492</v>
      </c>
      <c r="G27" s="64"/>
      <c r="H27" s="64"/>
      <c r="L27" s="59" t="s">
        <v>493</v>
      </c>
      <c r="Q27" s="69" t="s">
        <v>489</v>
      </c>
      <c r="AA27" s="69" t="s">
        <v>489</v>
      </c>
      <c r="AF27" s="59" t="s">
        <v>533</v>
      </c>
    </row>
    <row r="28" spans="1:32" x14ac:dyDescent="0.3">
      <c r="A28" s="60" t="s">
        <v>580</v>
      </c>
      <c r="B28" s="61">
        <v>3.6</v>
      </c>
      <c r="C28" s="62">
        <v>35</v>
      </c>
      <c r="D28" s="74">
        <v>4.3</v>
      </c>
      <c r="E28" s="70" t="s">
        <v>491</v>
      </c>
      <c r="F28" s="64" t="s">
        <v>492</v>
      </c>
      <c r="G28" s="64"/>
      <c r="H28" s="64"/>
      <c r="Q28" s="69" t="s">
        <v>489</v>
      </c>
      <c r="AA28" s="69" t="s">
        <v>489</v>
      </c>
      <c r="AF28" s="59" t="s">
        <v>533</v>
      </c>
    </row>
    <row r="29" spans="1:32" x14ac:dyDescent="0.3">
      <c r="A29" s="60" t="s">
        <v>581</v>
      </c>
      <c r="B29" s="61">
        <v>3.6</v>
      </c>
      <c r="C29" s="62">
        <v>38</v>
      </c>
      <c r="D29" s="74">
        <v>4.7</v>
      </c>
      <c r="E29" s="70" t="s">
        <v>491</v>
      </c>
      <c r="F29" s="64" t="s">
        <v>492</v>
      </c>
      <c r="G29" s="64"/>
      <c r="H29" s="64"/>
      <c r="Q29" s="69" t="s">
        <v>489</v>
      </c>
      <c r="AA29" s="69" t="s">
        <v>489</v>
      </c>
      <c r="AF29" s="59" t="s">
        <v>533</v>
      </c>
    </row>
    <row r="30" spans="1:32" x14ac:dyDescent="0.3">
      <c r="A30" s="60" t="s">
        <v>582</v>
      </c>
      <c r="B30" s="61">
        <v>4.54</v>
      </c>
      <c r="C30" s="62">
        <v>35</v>
      </c>
      <c r="D30" s="74">
        <v>2.12</v>
      </c>
      <c r="E30" s="70" t="s">
        <v>491</v>
      </c>
      <c r="F30" s="64" t="s">
        <v>492</v>
      </c>
      <c r="G30" s="64"/>
      <c r="H30" s="64"/>
      <c r="P30" s="69" t="s">
        <v>523</v>
      </c>
      <c r="AF30" s="59"/>
    </row>
    <row r="31" spans="1:32" x14ac:dyDescent="0.3">
      <c r="A31" s="60" t="s">
        <v>583</v>
      </c>
      <c r="B31" s="61">
        <v>4.54</v>
      </c>
      <c r="C31" s="62">
        <v>30</v>
      </c>
      <c r="D31" s="74">
        <v>2.2999999999999998</v>
      </c>
      <c r="E31" s="70" t="s">
        <v>491</v>
      </c>
      <c r="F31" s="64" t="s">
        <v>492</v>
      </c>
      <c r="G31" s="64"/>
      <c r="H31" s="64"/>
      <c r="I31" s="59" t="s">
        <v>493</v>
      </c>
      <c r="P31" s="69" t="s">
        <v>523</v>
      </c>
      <c r="Q31" s="69" t="s">
        <v>489</v>
      </c>
      <c r="AD31" s="59" t="s">
        <v>533</v>
      </c>
    </row>
    <row r="32" spans="1:32" x14ac:dyDescent="0.3">
      <c r="A32" s="60" t="s">
        <v>584</v>
      </c>
      <c r="B32" s="61">
        <v>4.54</v>
      </c>
      <c r="C32" s="62">
        <v>30</v>
      </c>
      <c r="D32" s="74">
        <v>2.56</v>
      </c>
      <c r="E32" s="64" t="s">
        <v>488</v>
      </c>
      <c r="F32" s="64" t="s">
        <v>492</v>
      </c>
      <c r="G32" s="64"/>
      <c r="H32" s="64"/>
      <c r="P32" s="69" t="s">
        <v>523</v>
      </c>
      <c r="Q32" s="69" t="s">
        <v>489</v>
      </c>
      <c r="AD32" s="59" t="s">
        <v>533</v>
      </c>
    </row>
    <row r="33" spans="1:30" x14ac:dyDescent="0.3">
      <c r="A33" s="60" t="s">
        <v>585</v>
      </c>
      <c r="B33" s="61">
        <v>4.54</v>
      </c>
      <c r="C33" s="62">
        <v>30</v>
      </c>
      <c r="D33" s="74">
        <v>2.83</v>
      </c>
      <c r="E33" s="64" t="s">
        <v>488</v>
      </c>
      <c r="F33" s="64" t="s">
        <v>492</v>
      </c>
      <c r="G33" s="64"/>
      <c r="H33" s="64"/>
      <c r="P33" s="69" t="s">
        <v>523</v>
      </c>
      <c r="Q33" s="69" t="s">
        <v>489</v>
      </c>
      <c r="AD33" s="59" t="s">
        <v>533</v>
      </c>
    </row>
    <row r="34" spans="1:30" x14ac:dyDescent="0.3">
      <c r="A34" s="60" t="s">
        <v>586</v>
      </c>
      <c r="B34" s="61">
        <v>4.54</v>
      </c>
      <c r="C34" s="62">
        <v>30</v>
      </c>
      <c r="D34" s="74">
        <v>3.06</v>
      </c>
      <c r="E34" s="70" t="s">
        <v>491</v>
      </c>
      <c r="F34" s="64" t="s">
        <v>492</v>
      </c>
      <c r="G34" s="64"/>
      <c r="H34" s="64"/>
      <c r="P34" s="69" t="s">
        <v>523</v>
      </c>
      <c r="Q34" s="69" t="s">
        <v>489</v>
      </c>
      <c r="AD34" s="59" t="s">
        <v>533</v>
      </c>
    </row>
    <row r="35" spans="1:30" x14ac:dyDescent="0.3">
      <c r="A35" s="60" t="s">
        <v>587</v>
      </c>
      <c r="B35" s="61">
        <v>4.54</v>
      </c>
      <c r="C35" s="62">
        <v>30</v>
      </c>
      <c r="D35" s="74">
        <v>3.28</v>
      </c>
      <c r="E35" s="64" t="s">
        <v>488</v>
      </c>
      <c r="F35" s="64" t="s">
        <v>492</v>
      </c>
      <c r="G35" s="64"/>
      <c r="H35" s="64"/>
      <c r="K35" s="99" t="s">
        <v>489</v>
      </c>
      <c r="P35" s="69" t="s">
        <v>523</v>
      </c>
      <c r="Q35" s="69" t="s">
        <v>489</v>
      </c>
      <c r="AD35" s="59" t="s">
        <v>533</v>
      </c>
    </row>
    <row r="36" spans="1:30" x14ac:dyDescent="0.3">
      <c r="A36" s="60" t="s">
        <v>588</v>
      </c>
      <c r="B36" s="61">
        <v>4.54</v>
      </c>
      <c r="C36" s="62">
        <v>30</v>
      </c>
      <c r="D36" s="74">
        <v>3.4</v>
      </c>
      <c r="E36" s="70" t="s">
        <v>491</v>
      </c>
      <c r="F36" s="64" t="s">
        <v>492</v>
      </c>
      <c r="G36" s="64"/>
      <c r="H36" s="64"/>
      <c r="K36" s="59" t="s">
        <v>493</v>
      </c>
      <c r="P36" s="69" t="s">
        <v>523</v>
      </c>
      <c r="Q36" s="69" t="s">
        <v>489</v>
      </c>
      <c r="AD36" s="59" t="s">
        <v>533</v>
      </c>
    </row>
    <row r="37" spans="1:30" x14ac:dyDescent="0.3">
      <c r="A37" s="60" t="s">
        <v>589</v>
      </c>
      <c r="B37" s="61">
        <v>4.54</v>
      </c>
      <c r="C37" s="62">
        <v>30</v>
      </c>
      <c r="D37" s="74">
        <v>3.52</v>
      </c>
      <c r="E37" s="70" t="s">
        <v>491</v>
      </c>
      <c r="F37" s="64" t="s">
        <v>492</v>
      </c>
      <c r="G37" s="64"/>
      <c r="H37" s="64"/>
      <c r="P37" s="69" t="s">
        <v>523</v>
      </c>
      <c r="Q37" s="69" t="s">
        <v>489</v>
      </c>
      <c r="AD37" s="59" t="s">
        <v>533</v>
      </c>
    </row>
    <row r="38" spans="1:30" x14ac:dyDescent="0.3">
      <c r="A38" s="60" t="s">
        <v>590</v>
      </c>
      <c r="B38" s="61">
        <v>4.54</v>
      </c>
      <c r="C38" s="62">
        <v>30</v>
      </c>
      <c r="D38" s="74">
        <v>3.74</v>
      </c>
      <c r="E38" s="70" t="s">
        <v>491</v>
      </c>
      <c r="F38" s="64" t="s">
        <v>492</v>
      </c>
      <c r="G38" s="64"/>
      <c r="H38" s="64"/>
      <c r="P38" s="69" t="s">
        <v>523</v>
      </c>
      <c r="Q38" s="69" t="s">
        <v>489</v>
      </c>
      <c r="AD38" s="59" t="s">
        <v>533</v>
      </c>
    </row>
    <row r="39" spans="1:30" x14ac:dyDescent="0.3">
      <c r="A39" s="60" t="s">
        <v>528</v>
      </c>
      <c r="B39" s="61">
        <v>4.54</v>
      </c>
      <c r="C39" s="62">
        <v>30</v>
      </c>
      <c r="D39" s="74">
        <v>4.3</v>
      </c>
      <c r="E39" s="70" t="s">
        <v>491</v>
      </c>
      <c r="F39" s="64" t="s">
        <v>492</v>
      </c>
      <c r="G39" s="64"/>
      <c r="H39" s="64"/>
      <c r="P39" s="69" t="s">
        <v>523</v>
      </c>
      <c r="Q39" s="69" t="s">
        <v>489</v>
      </c>
      <c r="AD39" s="59" t="s">
        <v>533</v>
      </c>
    </row>
    <row r="40" spans="1:30" ht="18.600000000000001" customHeight="1" x14ac:dyDescent="0.3">
      <c r="A40" s="60" t="s">
        <v>591</v>
      </c>
      <c r="B40" s="61">
        <v>4.54</v>
      </c>
      <c r="C40" s="62">
        <v>32</v>
      </c>
      <c r="D40" s="74">
        <v>4.88</v>
      </c>
      <c r="E40" s="70" t="s">
        <v>491</v>
      </c>
      <c r="F40" s="64" t="s">
        <v>492</v>
      </c>
      <c r="G40" s="64"/>
      <c r="H40" s="64"/>
      <c r="P40" s="69" t="s">
        <v>523</v>
      </c>
      <c r="Q40" s="69" t="s">
        <v>489</v>
      </c>
      <c r="AD40" s="59" t="s">
        <v>533</v>
      </c>
    </row>
    <row r="41" spans="1:30" x14ac:dyDescent="0.3">
      <c r="A41" s="60" t="s">
        <v>544</v>
      </c>
      <c r="B41" s="61">
        <v>4.54</v>
      </c>
      <c r="C41" s="62">
        <v>32</v>
      </c>
      <c r="D41" s="74">
        <v>5.45</v>
      </c>
      <c r="E41" s="70" t="s">
        <v>491</v>
      </c>
      <c r="F41" s="64" t="s">
        <v>492</v>
      </c>
      <c r="G41" s="64"/>
      <c r="H41" s="64"/>
      <c r="P41" s="69" t="s">
        <v>523</v>
      </c>
      <c r="Q41" s="69" t="s">
        <v>489</v>
      </c>
      <c r="AD41" s="59" t="s">
        <v>533</v>
      </c>
    </row>
    <row r="42" spans="1:30" x14ac:dyDescent="0.3">
      <c r="A42" s="60" t="s">
        <v>592</v>
      </c>
      <c r="B42" s="61">
        <v>4.54</v>
      </c>
      <c r="C42" s="62">
        <v>35</v>
      </c>
      <c r="D42" s="74">
        <v>6.1</v>
      </c>
      <c r="E42" s="70" t="s">
        <v>491</v>
      </c>
      <c r="F42" s="64" t="s">
        <v>492</v>
      </c>
      <c r="G42" s="64"/>
      <c r="H42" s="64"/>
      <c r="J42" s="59" t="s">
        <v>493</v>
      </c>
      <c r="P42" s="69" t="s">
        <v>523</v>
      </c>
      <c r="Q42" s="69" t="s">
        <v>489</v>
      </c>
      <c r="AD42" s="59" t="s">
        <v>533</v>
      </c>
    </row>
    <row r="43" spans="1:30" x14ac:dyDescent="0.3">
      <c r="A43" s="60" t="s">
        <v>96</v>
      </c>
      <c r="B43" s="61">
        <v>5.45</v>
      </c>
      <c r="C43" s="62">
        <v>40</v>
      </c>
      <c r="D43" s="74">
        <v>4.25</v>
      </c>
      <c r="E43" s="64" t="s">
        <v>488</v>
      </c>
      <c r="F43" s="64" t="s">
        <v>492</v>
      </c>
      <c r="G43" s="64" t="s">
        <v>495</v>
      </c>
      <c r="H43" s="64"/>
      <c r="Q43" s="69" t="s">
        <v>489</v>
      </c>
      <c r="V43" s="69" t="s">
        <v>523</v>
      </c>
      <c r="AA43" s="59" t="s">
        <v>533</v>
      </c>
      <c r="AB43" s="69" t="s">
        <v>489</v>
      </c>
    </row>
    <row r="44" spans="1:30" x14ac:dyDescent="0.3">
      <c r="A44" s="60" t="s">
        <v>140</v>
      </c>
      <c r="B44" s="61">
        <v>5.45</v>
      </c>
      <c r="C44" s="62">
        <v>35</v>
      </c>
      <c r="D44" s="74">
        <v>4.5</v>
      </c>
      <c r="E44" s="64" t="s">
        <v>488</v>
      </c>
      <c r="F44" s="64"/>
      <c r="G44" s="64"/>
      <c r="H44" s="64"/>
      <c r="Q44" s="69" t="s">
        <v>489</v>
      </c>
      <c r="V44" s="69" t="s">
        <v>523</v>
      </c>
      <c r="X44" s="69" t="s">
        <v>489</v>
      </c>
      <c r="AA44" s="59" t="s">
        <v>533</v>
      </c>
    </row>
    <row r="45" spans="1:30" x14ac:dyDescent="0.3">
      <c r="A45" s="60" t="s">
        <v>111</v>
      </c>
      <c r="B45" s="61">
        <v>5.45</v>
      </c>
      <c r="C45" s="62">
        <v>35</v>
      </c>
      <c r="D45" s="74">
        <v>4.8</v>
      </c>
      <c r="E45" s="70" t="s">
        <v>491</v>
      </c>
      <c r="F45" s="64" t="s">
        <v>492</v>
      </c>
      <c r="G45" s="64"/>
      <c r="H45" s="64"/>
      <c r="Q45" s="69" t="s">
        <v>489</v>
      </c>
      <c r="V45" s="69" t="s">
        <v>523</v>
      </c>
      <c r="AA45" s="59" t="s">
        <v>533</v>
      </c>
    </row>
    <row r="46" spans="1:30" x14ac:dyDescent="0.3">
      <c r="A46" s="60" t="s">
        <v>593</v>
      </c>
      <c r="B46" s="61">
        <v>5.45</v>
      </c>
      <c r="C46" s="62">
        <v>35</v>
      </c>
      <c r="D46" s="74">
        <v>5.2</v>
      </c>
      <c r="E46" s="70" t="s">
        <v>491</v>
      </c>
      <c r="F46" s="64" t="s">
        <v>492</v>
      </c>
      <c r="G46" s="64"/>
      <c r="H46" s="64"/>
      <c r="Q46" s="69"/>
      <c r="V46" s="69"/>
      <c r="W46" s="59" t="s">
        <v>493</v>
      </c>
      <c r="AA46" s="59" t="s">
        <v>533</v>
      </c>
    </row>
    <row r="47" spans="1:30" x14ac:dyDescent="0.3">
      <c r="A47" s="60" t="s">
        <v>100</v>
      </c>
      <c r="B47" s="61">
        <v>5.45</v>
      </c>
      <c r="C47" s="62">
        <v>35</v>
      </c>
      <c r="D47" s="74">
        <v>5.6</v>
      </c>
      <c r="E47" s="64" t="s">
        <v>488</v>
      </c>
      <c r="F47" s="64"/>
      <c r="G47" s="64"/>
      <c r="H47" s="64"/>
      <c r="Q47" s="69" t="s">
        <v>489</v>
      </c>
      <c r="V47" s="69" t="s">
        <v>523</v>
      </c>
      <c r="AA47" s="59" t="s">
        <v>533</v>
      </c>
    </row>
    <row r="48" spans="1:30" x14ac:dyDescent="0.3">
      <c r="A48" s="60" t="s">
        <v>534</v>
      </c>
      <c r="B48" s="61">
        <v>5.45</v>
      </c>
      <c r="C48" s="62">
        <v>35</v>
      </c>
      <c r="D48" s="74">
        <v>6.4</v>
      </c>
      <c r="E48" s="64" t="s">
        <v>488</v>
      </c>
      <c r="F48" s="64"/>
      <c r="G48" s="64"/>
      <c r="H48" s="64"/>
      <c r="Q48" s="69" t="s">
        <v>489</v>
      </c>
      <c r="V48" s="69" t="s">
        <v>523</v>
      </c>
      <c r="AA48" s="59" t="s">
        <v>533</v>
      </c>
    </row>
    <row r="49" spans="1:31" x14ac:dyDescent="0.3">
      <c r="A49" s="60" t="s">
        <v>594</v>
      </c>
      <c r="B49" s="61">
        <v>5.45</v>
      </c>
      <c r="C49" s="62">
        <v>35</v>
      </c>
      <c r="D49" s="74">
        <v>6.8</v>
      </c>
      <c r="E49" s="70" t="s">
        <v>491</v>
      </c>
      <c r="F49" s="64" t="s">
        <v>492</v>
      </c>
      <c r="G49" s="64"/>
      <c r="H49" s="64"/>
      <c r="Q49" s="69"/>
      <c r="V49" s="59" t="s">
        <v>493</v>
      </c>
      <c r="AA49" s="59" t="s">
        <v>533</v>
      </c>
    </row>
    <row r="50" spans="1:31" x14ac:dyDescent="0.3">
      <c r="A50" s="60" t="s">
        <v>91</v>
      </c>
      <c r="B50" s="61">
        <v>5.45</v>
      </c>
      <c r="C50" s="62">
        <v>35</v>
      </c>
      <c r="D50" s="74">
        <v>7.4</v>
      </c>
      <c r="E50" s="70" t="s">
        <v>491</v>
      </c>
      <c r="F50" s="64" t="s">
        <v>492</v>
      </c>
      <c r="G50" s="100"/>
      <c r="H50" s="64"/>
      <c r="Q50" s="69" t="s">
        <v>489</v>
      </c>
      <c r="V50" s="69" t="s">
        <v>523</v>
      </c>
      <c r="AA50" s="59" t="s">
        <v>533</v>
      </c>
    </row>
    <row r="51" spans="1:31" x14ac:dyDescent="0.3">
      <c r="A51" s="60" t="s">
        <v>120</v>
      </c>
      <c r="B51" s="61">
        <v>5.45</v>
      </c>
      <c r="C51" s="62">
        <v>38</v>
      </c>
      <c r="D51" s="74">
        <v>8.3000000000000007</v>
      </c>
      <c r="E51" s="70" t="s">
        <v>491</v>
      </c>
      <c r="F51" s="64" t="s">
        <v>492</v>
      </c>
      <c r="G51" s="100"/>
      <c r="H51" s="64"/>
      <c r="Q51" s="69" t="s">
        <v>489</v>
      </c>
      <c r="AA51" s="59" t="s">
        <v>533</v>
      </c>
    </row>
    <row r="52" spans="1:31" x14ac:dyDescent="0.3">
      <c r="A52" s="60" t="s">
        <v>535</v>
      </c>
      <c r="B52" s="61">
        <v>5.45</v>
      </c>
      <c r="C52" s="62">
        <v>40</v>
      </c>
      <c r="D52" s="74">
        <v>9.1999999999999993</v>
      </c>
      <c r="E52" s="70" t="s">
        <v>491</v>
      </c>
      <c r="F52" s="64" t="s">
        <v>492</v>
      </c>
      <c r="G52" s="100"/>
      <c r="H52" s="64"/>
      <c r="Q52" s="69" t="s">
        <v>489</v>
      </c>
      <c r="Y52" s="69" t="s">
        <v>489</v>
      </c>
      <c r="AA52" s="59" t="s">
        <v>533</v>
      </c>
    </row>
    <row r="53" spans="1:31" x14ac:dyDescent="0.3">
      <c r="A53" s="60" t="s">
        <v>595</v>
      </c>
      <c r="B53" s="61">
        <v>5.45</v>
      </c>
      <c r="C53" s="62">
        <v>55</v>
      </c>
      <c r="D53" s="74">
        <v>10.1</v>
      </c>
      <c r="E53" s="70" t="s">
        <v>491</v>
      </c>
      <c r="F53" s="64" t="s">
        <v>492</v>
      </c>
      <c r="G53" s="100"/>
      <c r="H53" s="64"/>
      <c r="Q53" s="69" t="s">
        <v>489</v>
      </c>
      <c r="Y53" s="69" t="s">
        <v>489</v>
      </c>
      <c r="AA53" s="59" t="s">
        <v>533</v>
      </c>
    </row>
    <row r="54" spans="1:31" x14ac:dyDescent="0.3">
      <c r="A54" s="60" t="s">
        <v>596</v>
      </c>
      <c r="B54" s="61">
        <v>5.45</v>
      </c>
      <c r="C54" s="62">
        <v>60</v>
      </c>
      <c r="D54" s="74">
        <v>11</v>
      </c>
      <c r="E54" s="70" t="s">
        <v>491</v>
      </c>
      <c r="F54" s="64" t="s">
        <v>492</v>
      </c>
      <c r="G54" s="100"/>
      <c r="H54" s="64"/>
      <c r="Q54" s="69" t="s">
        <v>489</v>
      </c>
      <c r="Y54" s="69" t="s">
        <v>489</v>
      </c>
      <c r="AA54" s="59" t="s">
        <v>533</v>
      </c>
    </row>
    <row r="55" spans="1:31" x14ac:dyDescent="0.3">
      <c r="A55" s="60" t="s">
        <v>597</v>
      </c>
      <c r="B55" s="61">
        <v>5.45</v>
      </c>
      <c r="C55" s="62">
        <v>65</v>
      </c>
      <c r="D55" s="74">
        <v>11.9</v>
      </c>
      <c r="E55" s="70" t="s">
        <v>491</v>
      </c>
      <c r="F55" s="64" t="s">
        <v>492</v>
      </c>
      <c r="G55" s="100"/>
      <c r="H55" s="64"/>
      <c r="Q55" s="69" t="s">
        <v>489</v>
      </c>
      <c r="Y55" s="69" t="s">
        <v>489</v>
      </c>
      <c r="AA55" s="59" t="s">
        <v>533</v>
      </c>
    </row>
    <row r="56" spans="1:31" x14ac:dyDescent="0.3">
      <c r="A56" s="60" t="s">
        <v>598</v>
      </c>
      <c r="B56" s="61">
        <v>5.45</v>
      </c>
      <c r="C56" s="62">
        <v>75</v>
      </c>
      <c r="D56" s="74">
        <v>12.8</v>
      </c>
      <c r="E56" s="70" t="s">
        <v>491</v>
      </c>
      <c r="F56" s="64" t="s">
        <v>492</v>
      </c>
      <c r="G56" s="100"/>
      <c r="H56" s="64"/>
      <c r="Q56" s="69"/>
      <c r="Y56" s="59" t="s">
        <v>493</v>
      </c>
      <c r="AA56" s="59" t="s">
        <v>533</v>
      </c>
    </row>
    <row r="57" spans="1:31" x14ac:dyDescent="0.3">
      <c r="A57" s="60" t="s">
        <v>599</v>
      </c>
      <c r="B57" s="61">
        <v>7.3</v>
      </c>
      <c r="C57" s="62">
        <v>370</v>
      </c>
      <c r="D57" s="74">
        <v>13.5</v>
      </c>
      <c r="E57" s="70" t="s">
        <v>491</v>
      </c>
      <c r="F57" s="60">
        <v>20000</v>
      </c>
      <c r="G57" s="100"/>
      <c r="H57" s="64"/>
      <c r="R57" s="59" t="s">
        <v>493</v>
      </c>
      <c r="AC57" s="59" t="s">
        <v>533</v>
      </c>
      <c r="AE57" s="59" t="s">
        <v>533</v>
      </c>
    </row>
    <row r="58" spans="1:31" x14ac:dyDescent="0.3">
      <c r="A58" s="60" t="s">
        <v>113</v>
      </c>
      <c r="B58" s="61">
        <v>7.3</v>
      </c>
      <c r="C58" s="62">
        <v>220</v>
      </c>
      <c r="D58" s="74">
        <v>14.8</v>
      </c>
      <c r="E58" s="70" t="s">
        <v>491</v>
      </c>
      <c r="F58" s="60">
        <v>20000</v>
      </c>
      <c r="G58" s="100"/>
      <c r="H58" s="64"/>
      <c r="R58" s="59"/>
      <c r="T58" s="59" t="s">
        <v>493</v>
      </c>
      <c r="AC58" s="59" t="s">
        <v>533</v>
      </c>
      <c r="AE58" s="59" t="s">
        <v>533</v>
      </c>
    </row>
    <row r="59" spans="1:31" x14ac:dyDescent="0.3">
      <c r="A59" s="60" t="s">
        <v>102</v>
      </c>
      <c r="B59" s="61">
        <v>7.3</v>
      </c>
      <c r="C59" s="62">
        <v>220</v>
      </c>
      <c r="D59" s="74">
        <v>16.100000000000001</v>
      </c>
      <c r="E59" s="70" t="s">
        <v>491</v>
      </c>
      <c r="F59" s="60">
        <v>20000</v>
      </c>
      <c r="G59" s="100"/>
      <c r="H59" s="64"/>
      <c r="R59" s="59"/>
      <c r="T59" s="59"/>
      <c r="AE59" s="59" t="s">
        <v>533</v>
      </c>
    </row>
    <row r="60" spans="1:31" x14ac:dyDescent="0.3">
      <c r="A60" s="60" t="s">
        <v>142</v>
      </c>
      <c r="B60" s="61">
        <v>7.3</v>
      </c>
      <c r="C60" s="62">
        <v>250</v>
      </c>
      <c r="D60" s="74">
        <v>17.690000000000001</v>
      </c>
      <c r="E60" s="70" t="s">
        <v>491</v>
      </c>
      <c r="F60" s="60">
        <v>20000</v>
      </c>
      <c r="G60" s="100"/>
      <c r="H60" s="64"/>
      <c r="S60" s="59" t="s">
        <v>493</v>
      </c>
      <c r="AC60" s="59" t="s">
        <v>533</v>
      </c>
      <c r="AE60" s="59" t="s">
        <v>533</v>
      </c>
    </row>
    <row r="61" spans="1:31" x14ac:dyDescent="0.3">
      <c r="A61" s="60" t="s">
        <v>105</v>
      </c>
      <c r="B61" s="61">
        <v>7.3</v>
      </c>
      <c r="C61" s="62">
        <v>250</v>
      </c>
      <c r="D61" s="74">
        <v>19.329999999999998</v>
      </c>
      <c r="E61" s="70" t="s">
        <v>491</v>
      </c>
      <c r="F61" s="60">
        <v>20000</v>
      </c>
      <c r="G61" s="100"/>
      <c r="H61" s="64"/>
      <c r="S61" s="59" t="s">
        <v>493</v>
      </c>
      <c r="AC61" s="59" t="s">
        <v>533</v>
      </c>
      <c r="AE61" s="59" t="s">
        <v>533</v>
      </c>
    </row>
    <row r="62" spans="1:31" x14ac:dyDescent="0.3">
      <c r="A62" s="60" t="s">
        <v>600</v>
      </c>
      <c r="B62" s="61">
        <v>7.3</v>
      </c>
      <c r="C62" s="62">
        <v>250</v>
      </c>
      <c r="D62" s="74">
        <v>21</v>
      </c>
      <c r="E62" s="70" t="s">
        <v>491</v>
      </c>
      <c r="F62" s="60">
        <v>20000</v>
      </c>
      <c r="G62" s="100"/>
      <c r="H62" s="64"/>
      <c r="S62" s="59"/>
      <c r="AE62" s="59" t="s">
        <v>533</v>
      </c>
    </row>
    <row r="63" spans="1:31" x14ac:dyDescent="0.3">
      <c r="A63" s="60" t="s">
        <v>601</v>
      </c>
      <c r="B63" s="61">
        <v>7.3</v>
      </c>
      <c r="C63" s="62">
        <v>250</v>
      </c>
      <c r="D63" s="74">
        <v>22.62</v>
      </c>
      <c r="E63" s="70" t="s">
        <v>491</v>
      </c>
      <c r="F63" s="60">
        <v>20000</v>
      </c>
      <c r="G63" s="100"/>
      <c r="H63" s="64"/>
      <c r="S63" s="59" t="s">
        <v>493</v>
      </c>
      <c r="AC63" s="59" t="s">
        <v>533</v>
      </c>
      <c r="AE63" s="59" t="s">
        <v>533</v>
      </c>
    </row>
    <row r="64" spans="1:31" x14ac:dyDescent="0.3">
      <c r="A64" s="60" t="s">
        <v>602</v>
      </c>
      <c r="B64" s="61">
        <v>7.3</v>
      </c>
      <c r="C64" s="62">
        <v>250</v>
      </c>
      <c r="D64" s="74">
        <v>24.4</v>
      </c>
      <c r="E64" s="70" t="s">
        <v>491</v>
      </c>
      <c r="F64" s="60">
        <v>20000</v>
      </c>
      <c r="G64" s="100"/>
      <c r="H64" s="64"/>
      <c r="S64" s="59"/>
      <c r="AE64" s="59" t="s">
        <v>533</v>
      </c>
    </row>
    <row r="65" spans="1:31" x14ac:dyDescent="0.3">
      <c r="A65" s="60" t="s">
        <v>603</v>
      </c>
      <c r="B65" s="61">
        <v>7.3</v>
      </c>
      <c r="C65" s="62">
        <v>250</v>
      </c>
      <c r="D65" s="74">
        <v>25.91</v>
      </c>
      <c r="E65" s="70" t="s">
        <v>491</v>
      </c>
      <c r="F65" s="60">
        <v>20000</v>
      </c>
      <c r="G65" s="100"/>
      <c r="H65" s="64"/>
      <c r="S65" s="59"/>
      <c r="AE65" s="59" t="s">
        <v>533</v>
      </c>
    </row>
    <row r="66" spans="1:31" x14ac:dyDescent="0.3">
      <c r="A66" s="60" t="s">
        <v>604</v>
      </c>
      <c r="B66" s="61">
        <v>7.3</v>
      </c>
      <c r="C66" s="62"/>
      <c r="D66" s="74">
        <v>29.8</v>
      </c>
      <c r="E66" s="70" t="s">
        <v>491</v>
      </c>
      <c r="F66" s="60">
        <v>35000</v>
      </c>
      <c r="G66" s="100"/>
      <c r="H66" s="64"/>
      <c r="S66" s="59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EBAD-5709-45F4-B975-6FE92A740DCF}">
  <dimension ref="A1:K76"/>
  <sheetViews>
    <sheetView workbookViewId="0">
      <selection activeCell="E9" sqref="E9"/>
    </sheetView>
  </sheetViews>
  <sheetFormatPr defaultColWidth="10.28515625" defaultRowHeight="16.5" x14ac:dyDescent="0.25"/>
  <cols>
    <col min="1" max="1" width="13.7109375" style="103" customWidth="1"/>
    <col min="2" max="2" width="6.85546875" style="103" bestFit="1" customWidth="1"/>
    <col min="3" max="3" width="11.28515625" style="103" customWidth="1"/>
    <col min="4" max="4" width="12" style="104" customWidth="1"/>
    <col min="5" max="5" width="18.85546875" style="103" bestFit="1" customWidth="1"/>
    <col min="6" max="6" width="10.7109375" style="103" hidden="1" customWidth="1"/>
    <col min="7" max="9" width="12" style="103" hidden="1" customWidth="1"/>
    <col min="10" max="10" width="12" style="103" bestFit="1" customWidth="1"/>
    <col min="11" max="243" width="10.28515625" style="103"/>
    <col min="244" max="244" width="10" style="103" customWidth="1"/>
    <col min="245" max="245" width="8.28515625" style="103" bestFit="1" customWidth="1"/>
    <col min="246" max="246" width="7.7109375" style="103" bestFit="1" customWidth="1"/>
    <col min="247" max="248" width="9" style="103" bestFit="1" customWidth="1"/>
    <col min="249" max="249" width="9" style="103" customWidth="1"/>
    <col min="250" max="250" width="10.85546875" style="103" bestFit="1" customWidth="1"/>
    <col min="251" max="252" width="9" style="103" bestFit="1" customWidth="1"/>
    <col min="253" max="253" width="8.42578125" style="103" customWidth="1"/>
    <col min="254" max="254" width="6.28515625" style="103" bestFit="1" customWidth="1"/>
    <col min="255" max="255" width="10.28515625" style="103"/>
    <col min="256" max="256" width="6.28515625" style="103" bestFit="1" customWidth="1"/>
    <col min="257" max="499" width="10.28515625" style="103"/>
    <col min="500" max="500" width="10" style="103" customWidth="1"/>
    <col min="501" max="501" width="8.28515625" style="103" bestFit="1" customWidth="1"/>
    <col min="502" max="502" width="7.7109375" style="103" bestFit="1" customWidth="1"/>
    <col min="503" max="504" width="9" style="103" bestFit="1" customWidth="1"/>
    <col min="505" max="505" width="9" style="103" customWidth="1"/>
    <col min="506" max="506" width="10.85546875" style="103" bestFit="1" customWidth="1"/>
    <col min="507" max="508" width="9" style="103" bestFit="1" customWidth="1"/>
    <col min="509" max="509" width="8.42578125" style="103" customWidth="1"/>
    <col min="510" max="510" width="6.28515625" style="103" bestFit="1" customWidth="1"/>
    <col min="511" max="511" width="10.28515625" style="103"/>
    <col min="512" max="512" width="6.28515625" style="103" bestFit="1" customWidth="1"/>
    <col min="513" max="755" width="10.28515625" style="103"/>
    <col min="756" max="756" width="10" style="103" customWidth="1"/>
    <col min="757" max="757" width="8.28515625" style="103" bestFit="1" customWidth="1"/>
    <col min="758" max="758" width="7.7109375" style="103" bestFit="1" customWidth="1"/>
    <col min="759" max="760" width="9" style="103" bestFit="1" customWidth="1"/>
    <col min="761" max="761" width="9" style="103" customWidth="1"/>
    <col min="762" max="762" width="10.85546875" style="103" bestFit="1" customWidth="1"/>
    <col min="763" max="764" width="9" style="103" bestFit="1" customWidth="1"/>
    <col min="765" max="765" width="8.42578125" style="103" customWidth="1"/>
    <col min="766" max="766" width="6.28515625" style="103" bestFit="1" customWidth="1"/>
    <col min="767" max="767" width="10.28515625" style="103"/>
    <col min="768" max="768" width="6.28515625" style="103" bestFit="1" customWidth="1"/>
    <col min="769" max="1011" width="10.28515625" style="103"/>
    <col min="1012" max="1012" width="10" style="103" customWidth="1"/>
    <col min="1013" max="1013" width="8.28515625" style="103" bestFit="1" customWidth="1"/>
    <col min="1014" max="1014" width="7.7109375" style="103" bestFit="1" customWidth="1"/>
    <col min="1015" max="1016" width="9" style="103" bestFit="1" customWidth="1"/>
    <col min="1017" max="1017" width="9" style="103" customWidth="1"/>
    <col min="1018" max="1018" width="10.85546875" style="103" bestFit="1" customWidth="1"/>
    <col min="1019" max="1020" width="9" style="103" bestFit="1" customWidth="1"/>
    <col min="1021" max="1021" width="8.42578125" style="103" customWidth="1"/>
    <col min="1022" max="1022" width="6.28515625" style="103" bestFit="1" customWidth="1"/>
    <col min="1023" max="1023" width="10.28515625" style="103"/>
    <col min="1024" max="1024" width="6.28515625" style="103" bestFit="1" customWidth="1"/>
    <col min="1025" max="1267" width="10.28515625" style="103"/>
    <col min="1268" max="1268" width="10" style="103" customWidth="1"/>
    <col min="1269" max="1269" width="8.28515625" style="103" bestFit="1" customWidth="1"/>
    <col min="1270" max="1270" width="7.7109375" style="103" bestFit="1" customWidth="1"/>
    <col min="1271" max="1272" width="9" style="103" bestFit="1" customWidth="1"/>
    <col min="1273" max="1273" width="9" style="103" customWidth="1"/>
    <col min="1274" max="1274" width="10.85546875" style="103" bestFit="1" customWidth="1"/>
    <col min="1275" max="1276" width="9" style="103" bestFit="1" customWidth="1"/>
    <col min="1277" max="1277" width="8.42578125" style="103" customWidth="1"/>
    <col min="1278" max="1278" width="6.28515625" style="103" bestFit="1" customWidth="1"/>
    <col min="1279" max="1279" width="10.28515625" style="103"/>
    <col min="1280" max="1280" width="6.28515625" style="103" bestFit="1" customWidth="1"/>
    <col min="1281" max="1523" width="10.28515625" style="103"/>
    <col min="1524" max="1524" width="10" style="103" customWidth="1"/>
    <col min="1525" max="1525" width="8.28515625" style="103" bestFit="1" customWidth="1"/>
    <col min="1526" max="1526" width="7.7109375" style="103" bestFit="1" customWidth="1"/>
    <col min="1527" max="1528" width="9" style="103" bestFit="1" customWidth="1"/>
    <col min="1529" max="1529" width="9" style="103" customWidth="1"/>
    <col min="1530" max="1530" width="10.85546875" style="103" bestFit="1" customWidth="1"/>
    <col min="1531" max="1532" width="9" style="103" bestFit="1" customWidth="1"/>
    <col min="1533" max="1533" width="8.42578125" style="103" customWidth="1"/>
    <col min="1534" max="1534" width="6.28515625" style="103" bestFit="1" customWidth="1"/>
    <col min="1535" max="1535" width="10.28515625" style="103"/>
    <col min="1536" max="1536" width="6.28515625" style="103" bestFit="1" customWidth="1"/>
    <col min="1537" max="1779" width="10.28515625" style="103"/>
    <col min="1780" max="1780" width="10" style="103" customWidth="1"/>
    <col min="1781" max="1781" width="8.28515625" style="103" bestFit="1" customWidth="1"/>
    <col min="1782" max="1782" width="7.7109375" style="103" bestFit="1" customWidth="1"/>
    <col min="1783" max="1784" width="9" style="103" bestFit="1" customWidth="1"/>
    <col min="1785" max="1785" width="9" style="103" customWidth="1"/>
    <col min="1786" max="1786" width="10.85546875" style="103" bestFit="1" customWidth="1"/>
    <col min="1787" max="1788" width="9" style="103" bestFit="1" customWidth="1"/>
    <col min="1789" max="1789" width="8.42578125" style="103" customWidth="1"/>
    <col min="1790" max="1790" width="6.28515625" style="103" bestFit="1" customWidth="1"/>
    <col min="1791" max="1791" width="10.28515625" style="103"/>
    <col min="1792" max="1792" width="6.28515625" style="103" bestFit="1" customWidth="1"/>
    <col min="1793" max="2035" width="10.28515625" style="103"/>
    <col min="2036" max="2036" width="10" style="103" customWidth="1"/>
    <col min="2037" max="2037" width="8.28515625" style="103" bestFit="1" customWidth="1"/>
    <col min="2038" max="2038" width="7.7109375" style="103" bestFit="1" customWidth="1"/>
    <col min="2039" max="2040" width="9" style="103" bestFit="1" customWidth="1"/>
    <col min="2041" max="2041" width="9" style="103" customWidth="1"/>
    <col min="2042" max="2042" width="10.85546875" style="103" bestFit="1" customWidth="1"/>
    <col min="2043" max="2044" width="9" style="103" bestFit="1" customWidth="1"/>
    <col min="2045" max="2045" width="8.42578125" style="103" customWidth="1"/>
    <col min="2046" max="2046" width="6.28515625" style="103" bestFit="1" customWidth="1"/>
    <col min="2047" max="2047" width="10.28515625" style="103"/>
    <col min="2048" max="2048" width="6.28515625" style="103" bestFit="1" customWidth="1"/>
    <col min="2049" max="2291" width="10.28515625" style="103"/>
    <col min="2292" max="2292" width="10" style="103" customWidth="1"/>
    <col min="2293" max="2293" width="8.28515625" style="103" bestFit="1" customWidth="1"/>
    <col min="2294" max="2294" width="7.7109375" style="103" bestFit="1" customWidth="1"/>
    <col min="2295" max="2296" width="9" style="103" bestFit="1" customWidth="1"/>
    <col min="2297" max="2297" width="9" style="103" customWidth="1"/>
    <col min="2298" max="2298" width="10.85546875" style="103" bestFit="1" customWidth="1"/>
    <col min="2299" max="2300" width="9" style="103" bestFit="1" customWidth="1"/>
    <col min="2301" max="2301" width="8.42578125" style="103" customWidth="1"/>
    <col min="2302" max="2302" width="6.28515625" style="103" bestFit="1" customWidth="1"/>
    <col min="2303" max="2303" width="10.28515625" style="103"/>
    <col min="2304" max="2304" width="6.28515625" style="103" bestFit="1" customWidth="1"/>
    <col min="2305" max="2547" width="10.28515625" style="103"/>
    <col min="2548" max="2548" width="10" style="103" customWidth="1"/>
    <col min="2549" max="2549" width="8.28515625" style="103" bestFit="1" customWidth="1"/>
    <col min="2550" max="2550" width="7.7109375" style="103" bestFit="1" customWidth="1"/>
    <col min="2551" max="2552" width="9" style="103" bestFit="1" customWidth="1"/>
    <col min="2553" max="2553" width="9" style="103" customWidth="1"/>
    <col min="2554" max="2554" width="10.85546875" style="103" bestFit="1" customWidth="1"/>
    <col min="2555" max="2556" width="9" style="103" bestFit="1" customWidth="1"/>
    <col min="2557" max="2557" width="8.42578125" style="103" customWidth="1"/>
    <col min="2558" max="2558" width="6.28515625" style="103" bestFit="1" customWidth="1"/>
    <col min="2559" max="2559" width="10.28515625" style="103"/>
    <col min="2560" max="2560" width="6.28515625" style="103" bestFit="1" customWidth="1"/>
    <col min="2561" max="2803" width="10.28515625" style="103"/>
    <col min="2804" max="2804" width="10" style="103" customWidth="1"/>
    <col min="2805" max="2805" width="8.28515625" style="103" bestFit="1" customWidth="1"/>
    <col min="2806" max="2806" width="7.7109375" style="103" bestFit="1" customWidth="1"/>
    <col min="2807" max="2808" width="9" style="103" bestFit="1" customWidth="1"/>
    <col min="2809" max="2809" width="9" style="103" customWidth="1"/>
    <col min="2810" max="2810" width="10.85546875" style="103" bestFit="1" customWidth="1"/>
    <col min="2811" max="2812" width="9" style="103" bestFit="1" customWidth="1"/>
    <col min="2813" max="2813" width="8.42578125" style="103" customWidth="1"/>
    <col min="2814" max="2814" width="6.28515625" style="103" bestFit="1" customWidth="1"/>
    <col min="2815" max="2815" width="10.28515625" style="103"/>
    <col min="2816" max="2816" width="6.28515625" style="103" bestFit="1" customWidth="1"/>
    <col min="2817" max="3059" width="10.28515625" style="103"/>
    <col min="3060" max="3060" width="10" style="103" customWidth="1"/>
    <col min="3061" max="3061" width="8.28515625" style="103" bestFit="1" customWidth="1"/>
    <col min="3062" max="3062" width="7.7109375" style="103" bestFit="1" customWidth="1"/>
    <col min="3063" max="3064" width="9" style="103" bestFit="1" customWidth="1"/>
    <col min="3065" max="3065" width="9" style="103" customWidth="1"/>
    <col min="3066" max="3066" width="10.85546875" style="103" bestFit="1" customWidth="1"/>
    <col min="3067" max="3068" width="9" style="103" bestFit="1" customWidth="1"/>
    <col min="3069" max="3069" width="8.42578125" style="103" customWidth="1"/>
    <col min="3070" max="3070" width="6.28515625" style="103" bestFit="1" customWidth="1"/>
    <col min="3071" max="3071" width="10.28515625" style="103"/>
    <col min="3072" max="3072" width="6.28515625" style="103" bestFit="1" customWidth="1"/>
    <col min="3073" max="3315" width="10.28515625" style="103"/>
    <col min="3316" max="3316" width="10" style="103" customWidth="1"/>
    <col min="3317" max="3317" width="8.28515625" style="103" bestFit="1" customWidth="1"/>
    <col min="3318" max="3318" width="7.7109375" style="103" bestFit="1" customWidth="1"/>
    <col min="3319" max="3320" width="9" style="103" bestFit="1" customWidth="1"/>
    <col min="3321" max="3321" width="9" style="103" customWidth="1"/>
    <col min="3322" max="3322" width="10.85546875" style="103" bestFit="1" customWidth="1"/>
    <col min="3323" max="3324" width="9" style="103" bestFit="1" customWidth="1"/>
    <col min="3325" max="3325" width="8.42578125" style="103" customWidth="1"/>
    <col min="3326" max="3326" width="6.28515625" style="103" bestFit="1" customWidth="1"/>
    <col min="3327" max="3327" width="10.28515625" style="103"/>
    <col min="3328" max="3328" width="6.28515625" style="103" bestFit="1" customWidth="1"/>
    <col min="3329" max="3571" width="10.28515625" style="103"/>
    <col min="3572" max="3572" width="10" style="103" customWidth="1"/>
    <col min="3573" max="3573" width="8.28515625" style="103" bestFit="1" customWidth="1"/>
    <col min="3574" max="3574" width="7.7109375" style="103" bestFit="1" customWidth="1"/>
    <col min="3575" max="3576" width="9" style="103" bestFit="1" customWidth="1"/>
    <col min="3577" max="3577" width="9" style="103" customWidth="1"/>
    <col min="3578" max="3578" width="10.85546875" style="103" bestFit="1" customWidth="1"/>
    <col min="3579" max="3580" width="9" style="103" bestFit="1" customWidth="1"/>
    <col min="3581" max="3581" width="8.42578125" style="103" customWidth="1"/>
    <col min="3582" max="3582" width="6.28515625" style="103" bestFit="1" customWidth="1"/>
    <col min="3583" max="3583" width="10.28515625" style="103"/>
    <col min="3584" max="3584" width="6.28515625" style="103" bestFit="1" customWidth="1"/>
    <col min="3585" max="3827" width="10.28515625" style="103"/>
    <col min="3828" max="3828" width="10" style="103" customWidth="1"/>
    <col min="3829" max="3829" width="8.28515625" style="103" bestFit="1" customWidth="1"/>
    <col min="3830" max="3830" width="7.7109375" style="103" bestFit="1" customWidth="1"/>
    <col min="3831" max="3832" width="9" style="103" bestFit="1" customWidth="1"/>
    <col min="3833" max="3833" width="9" style="103" customWidth="1"/>
    <col min="3834" max="3834" width="10.85546875" style="103" bestFit="1" customWidth="1"/>
    <col min="3835" max="3836" width="9" style="103" bestFit="1" customWidth="1"/>
    <col min="3837" max="3837" width="8.42578125" style="103" customWidth="1"/>
    <col min="3838" max="3838" width="6.28515625" style="103" bestFit="1" customWidth="1"/>
    <col min="3839" max="3839" width="10.28515625" style="103"/>
    <col min="3840" max="3840" width="6.28515625" style="103" bestFit="1" customWidth="1"/>
    <col min="3841" max="4083" width="10.28515625" style="103"/>
    <col min="4084" max="4084" width="10" style="103" customWidth="1"/>
    <col min="4085" max="4085" width="8.28515625" style="103" bestFit="1" customWidth="1"/>
    <col min="4086" max="4086" width="7.7109375" style="103" bestFit="1" customWidth="1"/>
    <col min="4087" max="4088" width="9" style="103" bestFit="1" customWidth="1"/>
    <col min="4089" max="4089" width="9" style="103" customWidth="1"/>
    <col min="4090" max="4090" width="10.85546875" style="103" bestFit="1" customWidth="1"/>
    <col min="4091" max="4092" width="9" style="103" bestFit="1" customWidth="1"/>
    <col min="4093" max="4093" width="8.42578125" style="103" customWidth="1"/>
    <col min="4094" max="4094" width="6.28515625" style="103" bestFit="1" customWidth="1"/>
    <col min="4095" max="4095" width="10.28515625" style="103"/>
    <col min="4096" max="4096" width="6.28515625" style="103" bestFit="1" customWidth="1"/>
    <col min="4097" max="4339" width="10.28515625" style="103"/>
    <col min="4340" max="4340" width="10" style="103" customWidth="1"/>
    <col min="4341" max="4341" width="8.28515625" style="103" bestFit="1" customWidth="1"/>
    <col min="4342" max="4342" width="7.7109375" style="103" bestFit="1" customWidth="1"/>
    <col min="4343" max="4344" width="9" style="103" bestFit="1" customWidth="1"/>
    <col min="4345" max="4345" width="9" style="103" customWidth="1"/>
    <col min="4346" max="4346" width="10.85546875" style="103" bestFit="1" customWidth="1"/>
    <col min="4347" max="4348" width="9" style="103" bestFit="1" customWidth="1"/>
    <col min="4349" max="4349" width="8.42578125" style="103" customWidth="1"/>
    <col min="4350" max="4350" width="6.28515625" style="103" bestFit="1" customWidth="1"/>
    <col min="4351" max="4351" width="10.28515625" style="103"/>
    <col min="4352" max="4352" width="6.28515625" style="103" bestFit="1" customWidth="1"/>
    <col min="4353" max="4595" width="10.28515625" style="103"/>
    <col min="4596" max="4596" width="10" style="103" customWidth="1"/>
    <col min="4597" max="4597" width="8.28515625" style="103" bestFit="1" customWidth="1"/>
    <col min="4598" max="4598" width="7.7109375" style="103" bestFit="1" customWidth="1"/>
    <col min="4599" max="4600" width="9" style="103" bestFit="1" customWidth="1"/>
    <col min="4601" max="4601" width="9" style="103" customWidth="1"/>
    <col min="4602" max="4602" width="10.85546875" style="103" bestFit="1" customWidth="1"/>
    <col min="4603" max="4604" width="9" style="103" bestFit="1" customWidth="1"/>
    <col min="4605" max="4605" width="8.42578125" style="103" customWidth="1"/>
    <col min="4606" max="4606" width="6.28515625" style="103" bestFit="1" customWidth="1"/>
    <col min="4607" max="4607" width="10.28515625" style="103"/>
    <col min="4608" max="4608" width="6.28515625" style="103" bestFit="1" customWidth="1"/>
    <col min="4609" max="4851" width="10.28515625" style="103"/>
    <col min="4852" max="4852" width="10" style="103" customWidth="1"/>
    <col min="4853" max="4853" width="8.28515625" style="103" bestFit="1" customWidth="1"/>
    <col min="4854" max="4854" width="7.7109375" style="103" bestFit="1" customWidth="1"/>
    <col min="4855" max="4856" width="9" style="103" bestFit="1" customWidth="1"/>
    <col min="4857" max="4857" width="9" style="103" customWidth="1"/>
    <col min="4858" max="4858" width="10.85546875" style="103" bestFit="1" customWidth="1"/>
    <col min="4859" max="4860" width="9" style="103" bestFit="1" customWidth="1"/>
    <col min="4861" max="4861" width="8.42578125" style="103" customWidth="1"/>
    <col min="4862" max="4862" width="6.28515625" style="103" bestFit="1" customWidth="1"/>
    <col min="4863" max="4863" width="10.28515625" style="103"/>
    <col min="4864" max="4864" width="6.28515625" style="103" bestFit="1" customWidth="1"/>
    <col min="4865" max="5107" width="10.28515625" style="103"/>
    <col min="5108" max="5108" width="10" style="103" customWidth="1"/>
    <col min="5109" max="5109" width="8.28515625" style="103" bestFit="1" customWidth="1"/>
    <col min="5110" max="5110" width="7.7109375" style="103" bestFit="1" customWidth="1"/>
    <col min="5111" max="5112" width="9" style="103" bestFit="1" customWidth="1"/>
    <col min="5113" max="5113" width="9" style="103" customWidth="1"/>
    <col min="5114" max="5114" width="10.85546875" style="103" bestFit="1" customWidth="1"/>
    <col min="5115" max="5116" width="9" style="103" bestFit="1" customWidth="1"/>
    <col min="5117" max="5117" width="8.42578125" style="103" customWidth="1"/>
    <col min="5118" max="5118" width="6.28515625" style="103" bestFit="1" customWidth="1"/>
    <col min="5119" max="5119" width="10.28515625" style="103"/>
    <col min="5120" max="5120" width="6.28515625" style="103" bestFit="1" customWidth="1"/>
    <col min="5121" max="5363" width="10.28515625" style="103"/>
    <col min="5364" max="5364" width="10" style="103" customWidth="1"/>
    <col min="5365" max="5365" width="8.28515625" style="103" bestFit="1" customWidth="1"/>
    <col min="5366" max="5366" width="7.7109375" style="103" bestFit="1" customWidth="1"/>
    <col min="5367" max="5368" width="9" style="103" bestFit="1" customWidth="1"/>
    <col min="5369" max="5369" width="9" style="103" customWidth="1"/>
    <col min="5370" max="5370" width="10.85546875" style="103" bestFit="1" customWidth="1"/>
    <col min="5371" max="5372" width="9" style="103" bestFit="1" customWidth="1"/>
    <col min="5373" max="5373" width="8.42578125" style="103" customWidth="1"/>
    <col min="5374" max="5374" width="6.28515625" style="103" bestFit="1" customWidth="1"/>
    <col min="5375" max="5375" width="10.28515625" style="103"/>
    <col min="5376" max="5376" width="6.28515625" style="103" bestFit="1" customWidth="1"/>
    <col min="5377" max="5619" width="10.28515625" style="103"/>
    <col min="5620" max="5620" width="10" style="103" customWidth="1"/>
    <col min="5621" max="5621" width="8.28515625" style="103" bestFit="1" customWidth="1"/>
    <col min="5622" max="5622" width="7.7109375" style="103" bestFit="1" customWidth="1"/>
    <col min="5623" max="5624" width="9" style="103" bestFit="1" customWidth="1"/>
    <col min="5625" max="5625" width="9" style="103" customWidth="1"/>
    <col min="5626" max="5626" width="10.85546875" style="103" bestFit="1" customWidth="1"/>
    <col min="5627" max="5628" width="9" style="103" bestFit="1" customWidth="1"/>
    <col min="5629" max="5629" width="8.42578125" style="103" customWidth="1"/>
    <col min="5630" max="5630" width="6.28515625" style="103" bestFit="1" customWidth="1"/>
    <col min="5631" max="5631" width="10.28515625" style="103"/>
    <col min="5632" max="5632" width="6.28515625" style="103" bestFit="1" customWidth="1"/>
    <col min="5633" max="5875" width="10.28515625" style="103"/>
    <col min="5876" max="5876" width="10" style="103" customWidth="1"/>
    <col min="5877" max="5877" width="8.28515625" style="103" bestFit="1" customWidth="1"/>
    <col min="5878" max="5878" width="7.7109375" style="103" bestFit="1" customWidth="1"/>
    <col min="5879" max="5880" width="9" style="103" bestFit="1" customWidth="1"/>
    <col min="5881" max="5881" width="9" style="103" customWidth="1"/>
    <col min="5882" max="5882" width="10.85546875" style="103" bestFit="1" customWidth="1"/>
    <col min="5883" max="5884" width="9" style="103" bestFit="1" customWidth="1"/>
    <col min="5885" max="5885" width="8.42578125" style="103" customWidth="1"/>
    <col min="5886" max="5886" width="6.28515625" style="103" bestFit="1" customWidth="1"/>
    <col min="5887" max="5887" width="10.28515625" style="103"/>
    <col min="5888" max="5888" width="6.28515625" style="103" bestFit="1" customWidth="1"/>
    <col min="5889" max="6131" width="10.28515625" style="103"/>
    <col min="6132" max="6132" width="10" style="103" customWidth="1"/>
    <col min="6133" max="6133" width="8.28515625" style="103" bestFit="1" customWidth="1"/>
    <col min="6134" max="6134" width="7.7109375" style="103" bestFit="1" customWidth="1"/>
    <col min="6135" max="6136" width="9" style="103" bestFit="1" customWidth="1"/>
    <col min="6137" max="6137" width="9" style="103" customWidth="1"/>
    <col min="6138" max="6138" width="10.85546875" style="103" bestFit="1" customWidth="1"/>
    <col min="6139" max="6140" width="9" style="103" bestFit="1" customWidth="1"/>
    <col min="6141" max="6141" width="8.42578125" style="103" customWidth="1"/>
    <col min="6142" max="6142" width="6.28515625" style="103" bestFit="1" customWidth="1"/>
    <col min="6143" max="6143" width="10.28515625" style="103"/>
    <col min="6144" max="6144" width="6.28515625" style="103" bestFit="1" customWidth="1"/>
    <col min="6145" max="6387" width="10.28515625" style="103"/>
    <col min="6388" max="6388" width="10" style="103" customWidth="1"/>
    <col min="6389" max="6389" width="8.28515625" style="103" bestFit="1" customWidth="1"/>
    <col min="6390" max="6390" width="7.7109375" style="103" bestFit="1" customWidth="1"/>
    <col min="6391" max="6392" width="9" style="103" bestFit="1" customWidth="1"/>
    <col min="6393" max="6393" width="9" style="103" customWidth="1"/>
    <col min="6394" max="6394" width="10.85546875" style="103" bestFit="1" customWidth="1"/>
    <col min="6395" max="6396" width="9" style="103" bestFit="1" customWidth="1"/>
    <col min="6397" max="6397" width="8.42578125" style="103" customWidth="1"/>
    <col min="6398" max="6398" width="6.28515625" style="103" bestFit="1" customWidth="1"/>
    <col min="6399" max="6399" width="10.28515625" style="103"/>
    <col min="6400" max="6400" width="6.28515625" style="103" bestFit="1" customWidth="1"/>
    <col min="6401" max="6643" width="10.28515625" style="103"/>
    <col min="6644" max="6644" width="10" style="103" customWidth="1"/>
    <col min="6645" max="6645" width="8.28515625" style="103" bestFit="1" customWidth="1"/>
    <col min="6646" max="6646" width="7.7109375" style="103" bestFit="1" customWidth="1"/>
    <col min="6647" max="6648" width="9" style="103" bestFit="1" customWidth="1"/>
    <col min="6649" max="6649" width="9" style="103" customWidth="1"/>
    <col min="6650" max="6650" width="10.85546875" style="103" bestFit="1" customWidth="1"/>
    <col min="6651" max="6652" width="9" style="103" bestFit="1" customWidth="1"/>
    <col min="6653" max="6653" width="8.42578125" style="103" customWidth="1"/>
    <col min="6654" max="6654" width="6.28515625" style="103" bestFit="1" customWidth="1"/>
    <col min="6655" max="6655" width="10.28515625" style="103"/>
    <col min="6656" max="6656" width="6.28515625" style="103" bestFit="1" customWidth="1"/>
    <col min="6657" max="6899" width="10.28515625" style="103"/>
    <col min="6900" max="6900" width="10" style="103" customWidth="1"/>
    <col min="6901" max="6901" width="8.28515625" style="103" bestFit="1" customWidth="1"/>
    <col min="6902" max="6902" width="7.7109375" style="103" bestFit="1" customWidth="1"/>
    <col min="6903" max="6904" width="9" style="103" bestFit="1" customWidth="1"/>
    <col min="6905" max="6905" width="9" style="103" customWidth="1"/>
    <col min="6906" max="6906" width="10.85546875" style="103" bestFit="1" customWidth="1"/>
    <col min="6907" max="6908" width="9" style="103" bestFit="1" customWidth="1"/>
    <col min="6909" max="6909" width="8.42578125" style="103" customWidth="1"/>
    <col min="6910" max="6910" width="6.28515625" style="103" bestFit="1" customWidth="1"/>
    <col min="6911" max="6911" width="10.28515625" style="103"/>
    <col min="6912" max="6912" width="6.28515625" style="103" bestFit="1" customWidth="1"/>
    <col min="6913" max="7155" width="10.28515625" style="103"/>
    <col min="7156" max="7156" width="10" style="103" customWidth="1"/>
    <col min="7157" max="7157" width="8.28515625" style="103" bestFit="1" customWidth="1"/>
    <col min="7158" max="7158" width="7.7109375" style="103" bestFit="1" customWidth="1"/>
    <col min="7159" max="7160" width="9" style="103" bestFit="1" customWidth="1"/>
    <col min="7161" max="7161" width="9" style="103" customWidth="1"/>
    <col min="7162" max="7162" width="10.85546875" style="103" bestFit="1" customWidth="1"/>
    <col min="7163" max="7164" width="9" style="103" bestFit="1" customWidth="1"/>
    <col min="7165" max="7165" width="8.42578125" style="103" customWidth="1"/>
    <col min="7166" max="7166" width="6.28515625" style="103" bestFit="1" customWidth="1"/>
    <col min="7167" max="7167" width="10.28515625" style="103"/>
    <col min="7168" max="7168" width="6.28515625" style="103" bestFit="1" customWidth="1"/>
    <col min="7169" max="7411" width="10.28515625" style="103"/>
    <col min="7412" max="7412" width="10" style="103" customWidth="1"/>
    <col min="7413" max="7413" width="8.28515625" style="103" bestFit="1" customWidth="1"/>
    <col min="7414" max="7414" width="7.7109375" style="103" bestFit="1" customWidth="1"/>
    <col min="7415" max="7416" width="9" style="103" bestFit="1" customWidth="1"/>
    <col min="7417" max="7417" width="9" style="103" customWidth="1"/>
    <col min="7418" max="7418" width="10.85546875" style="103" bestFit="1" customWidth="1"/>
    <col min="7419" max="7420" width="9" style="103" bestFit="1" customWidth="1"/>
    <col min="7421" max="7421" width="8.42578125" style="103" customWidth="1"/>
    <col min="7422" max="7422" width="6.28515625" style="103" bestFit="1" customWidth="1"/>
    <col min="7423" max="7423" width="10.28515625" style="103"/>
    <col min="7424" max="7424" width="6.28515625" style="103" bestFit="1" customWidth="1"/>
    <col min="7425" max="7667" width="10.28515625" style="103"/>
    <col min="7668" max="7668" width="10" style="103" customWidth="1"/>
    <col min="7669" max="7669" width="8.28515625" style="103" bestFit="1" customWidth="1"/>
    <col min="7670" max="7670" width="7.7109375" style="103" bestFit="1" customWidth="1"/>
    <col min="7671" max="7672" width="9" style="103" bestFit="1" customWidth="1"/>
    <col min="7673" max="7673" width="9" style="103" customWidth="1"/>
    <col min="7674" max="7674" width="10.85546875" style="103" bestFit="1" customWidth="1"/>
    <col min="7675" max="7676" width="9" style="103" bestFit="1" customWidth="1"/>
    <col min="7677" max="7677" width="8.42578125" style="103" customWidth="1"/>
    <col min="7678" max="7678" width="6.28515625" style="103" bestFit="1" customWidth="1"/>
    <col min="7679" max="7679" width="10.28515625" style="103"/>
    <col min="7680" max="7680" width="6.28515625" style="103" bestFit="1" customWidth="1"/>
    <col min="7681" max="7923" width="10.28515625" style="103"/>
    <col min="7924" max="7924" width="10" style="103" customWidth="1"/>
    <col min="7925" max="7925" width="8.28515625" style="103" bestFit="1" customWidth="1"/>
    <col min="7926" max="7926" width="7.7109375" style="103" bestFit="1" customWidth="1"/>
    <col min="7927" max="7928" width="9" style="103" bestFit="1" customWidth="1"/>
    <col min="7929" max="7929" width="9" style="103" customWidth="1"/>
    <col min="7930" max="7930" width="10.85546875" style="103" bestFit="1" customWidth="1"/>
    <col min="7931" max="7932" width="9" style="103" bestFit="1" customWidth="1"/>
    <col min="7933" max="7933" width="8.42578125" style="103" customWidth="1"/>
    <col min="7934" max="7934" width="6.28515625" style="103" bestFit="1" customWidth="1"/>
    <col min="7935" max="7935" width="10.28515625" style="103"/>
    <col min="7936" max="7936" width="6.28515625" style="103" bestFit="1" customWidth="1"/>
    <col min="7937" max="8179" width="10.28515625" style="103"/>
    <col min="8180" max="8180" width="10" style="103" customWidth="1"/>
    <col min="8181" max="8181" width="8.28515625" style="103" bestFit="1" customWidth="1"/>
    <col min="8182" max="8182" width="7.7109375" style="103" bestFit="1" customWidth="1"/>
    <col min="8183" max="8184" width="9" style="103" bestFit="1" customWidth="1"/>
    <col min="8185" max="8185" width="9" style="103" customWidth="1"/>
    <col min="8186" max="8186" width="10.85546875" style="103" bestFit="1" customWidth="1"/>
    <col min="8187" max="8188" width="9" style="103" bestFit="1" customWidth="1"/>
    <col min="8189" max="8189" width="8.42578125" style="103" customWidth="1"/>
    <col min="8190" max="8190" width="6.28515625" style="103" bestFit="1" customWidth="1"/>
    <col min="8191" max="8191" width="10.28515625" style="103"/>
    <col min="8192" max="8192" width="6.28515625" style="103" bestFit="1" customWidth="1"/>
    <col min="8193" max="8435" width="10.28515625" style="103"/>
    <col min="8436" max="8436" width="10" style="103" customWidth="1"/>
    <col min="8437" max="8437" width="8.28515625" style="103" bestFit="1" customWidth="1"/>
    <col min="8438" max="8438" width="7.7109375" style="103" bestFit="1" customWidth="1"/>
    <col min="8439" max="8440" width="9" style="103" bestFit="1" customWidth="1"/>
    <col min="8441" max="8441" width="9" style="103" customWidth="1"/>
    <col min="8442" max="8442" width="10.85546875" style="103" bestFit="1" customWidth="1"/>
    <col min="8443" max="8444" width="9" style="103" bestFit="1" customWidth="1"/>
    <col min="8445" max="8445" width="8.42578125" style="103" customWidth="1"/>
    <col min="8446" max="8446" width="6.28515625" style="103" bestFit="1" customWidth="1"/>
    <col min="8447" max="8447" width="10.28515625" style="103"/>
    <col min="8448" max="8448" width="6.28515625" style="103" bestFit="1" customWidth="1"/>
    <col min="8449" max="8691" width="10.28515625" style="103"/>
    <col min="8692" max="8692" width="10" style="103" customWidth="1"/>
    <col min="8693" max="8693" width="8.28515625" style="103" bestFit="1" customWidth="1"/>
    <col min="8694" max="8694" width="7.7109375" style="103" bestFit="1" customWidth="1"/>
    <col min="8695" max="8696" width="9" style="103" bestFit="1" customWidth="1"/>
    <col min="8697" max="8697" width="9" style="103" customWidth="1"/>
    <col min="8698" max="8698" width="10.85546875" style="103" bestFit="1" customWidth="1"/>
    <col min="8699" max="8700" width="9" style="103" bestFit="1" customWidth="1"/>
    <col min="8701" max="8701" width="8.42578125" style="103" customWidth="1"/>
    <col min="8702" max="8702" width="6.28515625" style="103" bestFit="1" customWidth="1"/>
    <col min="8703" max="8703" width="10.28515625" style="103"/>
    <col min="8704" max="8704" width="6.28515625" style="103" bestFit="1" customWidth="1"/>
    <col min="8705" max="8947" width="10.28515625" style="103"/>
    <col min="8948" max="8948" width="10" style="103" customWidth="1"/>
    <col min="8949" max="8949" width="8.28515625" style="103" bestFit="1" customWidth="1"/>
    <col min="8950" max="8950" width="7.7109375" style="103" bestFit="1" customWidth="1"/>
    <col min="8951" max="8952" width="9" style="103" bestFit="1" customWidth="1"/>
    <col min="8953" max="8953" width="9" style="103" customWidth="1"/>
    <col min="8954" max="8954" width="10.85546875" style="103" bestFit="1" customWidth="1"/>
    <col min="8955" max="8956" width="9" style="103" bestFit="1" customWidth="1"/>
    <col min="8957" max="8957" width="8.42578125" style="103" customWidth="1"/>
    <col min="8958" max="8958" width="6.28515625" style="103" bestFit="1" customWidth="1"/>
    <col min="8959" max="8959" width="10.28515625" style="103"/>
    <col min="8960" max="8960" width="6.28515625" style="103" bestFit="1" customWidth="1"/>
    <col min="8961" max="9203" width="10.28515625" style="103"/>
    <col min="9204" max="9204" width="10" style="103" customWidth="1"/>
    <col min="9205" max="9205" width="8.28515625" style="103" bestFit="1" customWidth="1"/>
    <col min="9206" max="9206" width="7.7109375" style="103" bestFit="1" customWidth="1"/>
    <col min="9207" max="9208" width="9" style="103" bestFit="1" customWidth="1"/>
    <col min="9209" max="9209" width="9" style="103" customWidth="1"/>
    <col min="9210" max="9210" width="10.85546875" style="103" bestFit="1" customWidth="1"/>
    <col min="9211" max="9212" width="9" style="103" bestFit="1" customWidth="1"/>
    <col min="9213" max="9213" width="8.42578125" style="103" customWidth="1"/>
    <col min="9214" max="9214" width="6.28515625" style="103" bestFit="1" customWidth="1"/>
    <col min="9215" max="9215" width="10.28515625" style="103"/>
    <col min="9216" max="9216" width="6.28515625" style="103" bestFit="1" customWidth="1"/>
    <col min="9217" max="9459" width="10.28515625" style="103"/>
    <col min="9460" max="9460" width="10" style="103" customWidth="1"/>
    <col min="9461" max="9461" width="8.28515625" style="103" bestFit="1" customWidth="1"/>
    <col min="9462" max="9462" width="7.7109375" style="103" bestFit="1" customWidth="1"/>
    <col min="9463" max="9464" width="9" style="103" bestFit="1" customWidth="1"/>
    <col min="9465" max="9465" width="9" style="103" customWidth="1"/>
    <col min="9466" max="9466" width="10.85546875" style="103" bestFit="1" customWidth="1"/>
    <col min="9467" max="9468" width="9" style="103" bestFit="1" customWidth="1"/>
    <col min="9469" max="9469" width="8.42578125" style="103" customWidth="1"/>
    <col min="9470" max="9470" width="6.28515625" style="103" bestFit="1" customWidth="1"/>
    <col min="9471" max="9471" width="10.28515625" style="103"/>
    <col min="9472" max="9472" width="6.28515625" style="103" bestFit="1" customWidth="1"/>
    <col min="9473" max="9715" width="10.28515625" style="103"/>
    <col min="9716" max="9716" width="10" style="103" customWidth="1"/>
    <col min="9717" max="9717" width="8.28515625" style="103" bestFit="1" customWidth="1"/>
    <col min="9718" max="9718" width="7.7109375" style="103" bestFit="1" customWidth="1"/>
    <col min="9719" max="9720" width="9" style="103" bestFit="1" customWidth="1"/>
    <col min="9721" max="9721" width="9" style="103" customWidth="1"/>
    <col min="9722" max="9722" width="10.85546875" style="103" bestFit="1" customWidth="1"/>
    <col min="9723" max="9724" width="9" style="103" bestFit="1" customWidth="1"/>
    <col min="9725" max="9725" width="8.42578125" style="103" customWidth="1"/>
    <col min="9726" max="9726" width="6.28515625" style="103" bestFit="1" customWidth="1"/>
    <col min="9727" max="9727" width="10.28515625" style="103"/>
    <col min="9728" max="9728" width="6.28515625" style="103" bestFit="1" customWidth="1"/>
    <col min="9729" max="9971" width="10.28515625" style="103"/>
    <col min="9972" max="9972" width="10" style="103" customWidth="1"/>
    <col min="9973" max="9973" width="8.28515625" style="103" bestFit="1" customWidth="1"/>
    <col min="9974" max="9974" width="7.7109375" style="103" bestFit="1" customWidth="1"/>
    <col min="9975" max="9976" width="9" style="103" bestFit="1" customWidth="1"/>
    <col min="9977" max="9977" width="9" style="103" customWidth="1"/>
    <col min="9978" max="9978" width="10.85546875" style="103" bestFit="1" customWidth="1"/>
    <col min="9979" max="9980" width="9" style="103" bestFit="1" customWidth="1"/>
    <col min="9981" max="9981" width="8.42578125" style="103" customWidth="1"/>
    <col min="9982" max="9982" width="6.28515625" style="103" bestFit="1" customWidth="1"/>
    <col min="9983" max="9983" width="10.28515625" style="103"/>
    <col min="9984" max="9984" width="6.28515625" style="103" bestFit="1" customWidth="1"/>
    <col min="9985" max="10227" width="10.28515625" style="103"/>
    <col min="10228" max="10228" width="10" style="103" customWidth="1"/>
    <col min="10229" max="10229" width="8.28515625" style="103" bestFit="1" customWidth="1"/>
    <col min="10230" max="10230" width="7.7109375" style="103" bestFit="1" customWidth="1"/>
    <col min="10231" max="10232" width="9" style="103" bestFit="1" customWidth="1"/>
    <col min="10233" max="10233" width="9" style="103" customWidth="1"/>
    <col min="10234" max="10234" width="10.85546875" style="103" bestFit="1" customWidth="1"/>
    <col min="10235" max="10236" width="9" style="103" bestFit="1" customWidth="1"/>
    <col min="10237" max="10237" width="8.42578125" style="103" customWidth="1"/>
    <col min="10238" max="10238" width="6.28515625" style="103" bestFit="1" customWidth="1"/>
    <col min="10239" max="10239" width="10.28515625" style="103"/>
    <col min="10240" max="10240" width="6.28515625" style="103" bestFit="1" customWidth="1"/>
    <col min="10241" max="10483" width="10.28515625" style="103"/>
    <col min="10484" max="10484" width="10" style="103" customWidth="1"/>
    <col min="10485" max="10485" width="8.28515625" style="103" bestFit="1" customWidth="1"/>
    <col min="10486" max="10486" width="7.7109375" style="103" bestFit="1" customWidth="1"/>
    <col min="10487" max="10488" width="9" style="103" bestFit="1" customWidth="1"/>
    <col min="10489" max="10489" width="9" style="103" customWidth="1"/>
    <col min="10490" max="10490" width="10.85546875" style="103" bestFit="1" customWidth="1"/>
    <col min="10491" max="10492" width="9" style="103" bestFit="1" customWidth="1"/>
    <col min="10493" max="10493" width="8.42578125" style="103" customWidth="1"/>
    <col min="10494" max="10494" width="6.28515625" style="103" bestFit="1" customWidth="1"/>
    <col min="10495" max="10495" width="10.28515625" style="103"/>
    <col min="10496" max="10496" width="6.28515625" style="103" bestFit="1" customWidth="1"/>
    <col min="10497" max="10739" width="10.28515625" style="103"/>
    <col min="10740" max="10740" width="10" style="103" customWidth="1"/>
    <col min="10741" max="10741" width="8.28515625" style="103" bestFit="1" customWidth="1"/>
    <col min="10742" max="10742" width="7.7109375" style="103" bestFit="1" customWidth="1"/>
    <col min="10743" max="10744" width="9" style="103" bestFit="1" customWidth="1"/>
    <col min="10745" max="10745" width="9" style="103" customWidth="1"/>
    <col min="10746" max="10746" width="10.85546875" style="103" bestFit="1" customWidth="1"/>
    <col min="10747" max="10748" width="9" style="103" bestFit="1" customWidth="1"/>
    <col min="10749" max="10749" width="8.42578125" style="103" customWidth="1"/>
    <col min="10750" max="10750" width="6.28515625" style="103" bestFit="1" customWidth="1"/>
    <col min="10751" max="10751" width="10.28515625" style="103"/>
    <col min="10752" max="10752" width="6.28515625" style="103" bestFit="1" customWidth="1"/>
    <col min="10753" max="10995" width="10.28515625" style="103"/>
    <col min="10996" max="10996" width="10" style="103" customWidth="1"/>
    <col min="10997" max="10997" width="8.28515625" style="103" bestFit="1" customWidth="1"/>
    <col min="10998" max="10998" width="7.7109375" style="103" bestFit="1" customWidth="1"/>
    <col min="10999" max="11000" width="9" style="103" bestFit="1" customWidth="1"/>
    <col min="11001" max="11001" width="9" style="103" customWidth="1"/>
    <col min="11002" max="11002" width="10.85546875" style="103" bestFit="1" customWidth="1"/>
    <col min="11003" max="11004" width="9" style="103" bestFit="1" customWidth="1"/>
    <col min="11005" max="11005" width="8.42578125" style="103" customWidth="1"/>
    <col min="11006" max="11006" width="6.28515625" style="103" bestFit="1" customWidth="1"/>
    <col min="11007" max="11007" width="10.28515625" style="103"/>
    <col min="11008" max="11008" width="6.28515625" style="103" bestFit="1" customWidth="1"/>
    <col min="11009" max="11251" width="10.28515625" style="103"/>
    <col min="11252" max="11252" width="10" style="103" customWidth="1"/>
    <col min="11253" max="11253" width="8.28515625" style="103" bestFit="1" customWidth="1"/>
    <col min="11254" max="11254" width="7.7109375" style="103" bestFit="1" customWidth="1"/>
    <col min="11255" max="11256" width="9" style="103" bestFit="1" customWidth="1"/>
    <col min="11257" max="11257" width="9" style="103" customWidth="1"/>
    <col min="11258" max="11258" width="10.85546875" style="103" bestFit="1" customWidth="1"/>
    <col min="11259" max="11260" width="9" style="103" bestFit="1" customWidth="1"/>
    <col min="11261" max="11261" width="8.42578125" style="103" customWidth="1"/>
    <col min="11262" max="11262" width="6.28515625" style="103" bestFit="1" customWidth="1"/>
    <col min="11263" max="11263" width="10.28515625" style="103"/>
    <col min="11264" max="11264" width="6.28515625" style="103" bestFit="1" customWidth="1"/>
    <col min="11265" max="11507" width="10.28515625" style="103"/>
    <col min="11508" max="11508" width="10" style="103" customWidth="1"/>
    <col min="11509" max="11509" width="8.28515625" style="103" bestFit="1" customWidth="1"/>
    <col min="11510" max="11510" width="7.7109375" style="103" bestFit="1" customWidth="1"/>
    <col min="11511" max="11512" width="9" style="103" bestFit="1" customWidth="1"/>
    <col min="11513" max="11513" width="9" style="103" customWidth="1"/>
    <col min="11514" max="11514" width="10.85546875" style="103" bestFit="1" customWidth="1"/>
    <col min="11515" max="11516" width="9" style="103" bestFit="1" customWidth="1"/>
    <col min="11517" max="11517" width="8.42578125" style="103" customWidth="1"/>
    <col min="11518" max="11518" width="6.28515625" style="103" bestFit="1" customWidth="1"/>
    <col min="11519" max="11519" width="10.28515625" style="103"/>
    <col min="11520" max="11520" width="6.28515625" style="103" bestFit="1" customWidth="1"/>
    <col min="11521" max="11763" width="10.28515625" style="103"/>
    <col min="11764" max="11764" width="10" style="103" customWidth="1"/>
    <col min="11765" max="11765" width="8.28515625" style="103" bestFit="1" customWidth="1"/>
    <col min="11766" max="11766" width="7.7109375" style="103" bestFit="1" customWidth="1"/>
    <col min="11767" max="11768" width="9" style="103" bestFit="1" customWidth="1"/>
    <col min="11769" max="11769" width="9" style="103" customWidth="1"/>
    <col min="11770" max="11770" width="10.85546875" style="103" bestFit="1" customWidth="1"/>
    <col min="11771" max="11772" width="9" style="103" bestFit="1" customWidth="1"/>
    <col min="11773" max="11773" width="8.42578125" style="103" customWidth="1"/>
    <col min="11774" max="11774" width="6.28515625" style="103" bestFit="1" customWidth="1"/>
    <col min="11775" max="11775" width="10.28515625" style="103"/>
    <col min="11776" max="11776" width="6.28515625" style="103" bestFit="1" customWidth="1"/>
    <col min="11777" max="12019" width="10.28515625" style="103"/>
    <col min="12020" max="12020" width="10" style="103" customWidth="1"/>
    <col min="12021" max="12021" width="8.28515625" style="103" bestFit="1" customWidth="1"/>
    <col min="12022" max="12022" width="7.7109375" style="103" bestFit="1" customWidth="1"/>
    <col min="12023" max="12024" width="9" style="103" bestFit="1" customWidth="1"/>
    <col min="12025" max="12025" width="9" style="103" customWidth="1"/>
    <col min="12026" max="12026" width="10.85546875" style="103" bestFit="1" customWidth="1"/>
    <col min="12027" max="12028" width="9" style="103" bestFit="1" customWidth="1"/>
    <col min="12029" max="12029" width="8.42578125" style="103" customWidth="1"/>
    <col min="12030" max="12030" width="6.28515625" style="103" bestFit="1" customWidth="1"/>
    <col min="12031" max="12031" width="10.28515625" style="103"/>
    <col min="12032" max="12032" width="6.28515625" style="103" bestFit="1" customWidth="1"/>
    <col min="12033" max="12275" width="10.28515625" style="103"/>
    <col min="12276" max="12276" width="10" style="103" customWidth="1"/>
    <col min="12277" max="12277" width="8.28515625" style="103" bestFit="1" customWidth="1"/>
    <col min="12278" max="12278" width="7.7109375" style="103" bestFit="1" customWidth="1"/>
    <col min="12279" max="12280" width="9" style="103" bestFit="1" customWidth="1"/>
    <col min="12281" max="12281" width="9" style="103" customWidth="1"/>
    <col min="12282" max="12282" width="10.85546875" style="103" bestFit="1" customWidth="1"/>
    <col min="12283" max="12284" width="9" style="103" bestFit="1" customWidth="1"/>
    <col min="12285" max="12285" width="8.42578125" style="103" customWidth="1"/>
    <col min="12286" max="12286" width="6.28515625" style="103" bestFit="1" customWidth="1"/>
    <col min="12287" max="12287" width="10.28515625" style="103"/>
    <col min="12288" max="12288" width="6.28515625" style="103" bestFit="1" customWidth="1"/>
    <col min="12289" max="12531" width="10.28515625" style="103"/>
    <col min="12532" max="12532" width="10" style="103" customWidth="1"/>
    <col min="12533" max="12533" width="8.28515625" style="103" bestFit="1" customWidth="1"/>
    <col min="12534" max="12534" width="7.7109375" style="103" bestFit="1" customWidth="1"/>
    <col min="12535" max="12536" width="9" style="103" bestFit="1" customWidth="1"/>
    <col min="12537" max="12537" width="9" style="103" customWidth="1"/>
    <col min="12538" max="12538" width="10.85546875" style="103" bestFit="1" customWidth="1"/>
    <col min="12539" max="12540" width="9" style="103" bestFit="1" customWidth="1"/>
    <col min="12541" max="12541" width="8.42578125" style="103" customWidth="1"/>
    <col min="12542" max="12542" width="6.28515625" style="103" bestFit="1" customWidth="1"/>
    <col min="12543" max="12543" width="10.28515625" style="103"/>
    <col min="12544" max="12544" width="6.28515625" style="103" bestFit="1" customWidth="1"/>
    <col min="12545" max="12787" width="10.28515625" style="103"/>
    <col min="12788" max="12788" width="10" style="103" customWidth="1"/>
    <col min="12789" max="12789" width="8.28515625" style="103" bestFit="1" customWidth="1"/>
    <col min="12790" max="12790" width="7.7109375" style="103" bestFit="1" customWidth="1"/>
    <col min="12791" max="12792" width="9" style="103" bestFit="1" customWidth="1"/>
    <col min="12793" max="12793" width="9" style="103" customWidth="1"/>
    <col min="12794" max="12794" width="10.85546875" style="103" bestFit="1" customWidth="1"/>
    <col min="12795" max="12796" width="9" style="103" bestFit="1" customWidth="1"/>
    <col min="12797" max="12797" width="8.42578125" style="103" customWidth="1"/>
    <col min="12798" max="12798" width="6.28515625" style="103" bestFit="1" customWidth="1"/>
    <col min="12799" max="12799" width="10.28515625" style="103"/>
    <col min="12800" max="12800" width="6.28515625" style="103" bestFit="1" customWidth="1"/>
    <col min="12801" max="13043" width="10.28515625" style="103"/>
    <col min="13044" max="13044" width="10" style="103" customWidth="1"/>
    <col min="13045" max="13045" width="8.28515625" style="103" bestFit="1" customWidth="1"/>
    <col min="13046" max="13046" width="7.7109375" style="103" bestFit="1" customWidth="1"/>
    <col min="13047" max="13048" width="9" style="103" bestFit="1" customWidth="1"/>
    <col min="13049" max="13049" width="9" style="103" customWidth="1"/>
    <col min="13050" max="13050" width="10.85546875" style="103" bestFit="1" customWidth="1"/>
    <col min="13051" max="13052" width="9" style="103" bestFit="1" customWidth="1"/>
    <col min="13053" max="13053" width="8.42578125" style="103" customWidth="1"/>
    <col min="13054" max="13054" width="6.28515625" style="103" bestFit="1" customWidth="1"/>
    <col min="13055" max="13055" width="10.28515625" style="103"/>
    <col min="13056" max="13056" width="6.28515625" style="103" bestFit="1" customWidth="1"/>
    <col min="13057" max="13299" width="10.28515625" style="103"/>
    <col min="13300" max="13300" width="10" style="103" customWidth="1"/>
    <col min="13301" max="13301" width="8.28515625" style="103" bestFit="1" customWidth="1"/>
    <col min="13302" max="13302" width="7.7109375" style="103" bestFit="1" customWidth="1"/>
    <col min="13303" max="13304" width="9" style="103" bestFit="1" customWidth="1"/>
    <col min="13305" max="13305" width="9" style="103" customWidth="1"/>
    <col min="13306" max="13306" width="10.85546875" style="103" bestFit="1" customWidth="1"/>
    <col min="13307" max="13308" width="9" style="103" bestFit="1" customWidth="1"/>
    <col min="13309" max="13309" width="8.42578125" style="103" customWidth="1"/>
    <col min="13310" max="13310" width="6.28515625" style="103" bestFit="1" customWidth="1"/>
    <col min="13311" max="13311" width="10.28515625" style="103"/>
    <col min="13312" max="13312" width="6.28515625" style="103" bestFit="1" customWidth="1"/>
    <col min="13313" max="13555" width="10.28515625" style="103"/>
    <col min="13556" max="13556" width="10" style="103" customWidth="1"/>
    <col min="13557" max="13557" width="8.28515625" style="103" bestFit="1" customWidth="1"/>
    <col min="13558" max="13558" width="7.7109375" style="103" bestFit="1" customWidth="1"/>
    <col min="13559" max="13560" width="9" style="103" bestFit="1" customWidth="1"/>
    <col min="13561" max="13561" width="9" style="103" customWidth="1"/>
    <col min="13562" max="13562" width="10.85546875" style="103" bestFit="1" customWidth="1"/>
    <col min="13563" max="13564" width="9" style="103" bestFit="1" customWidth="1"/>
    <col min="13565" max="13565" width="8.42578125" style="103" customWidth="1"/>
    <col min="13566" max="13566" width="6.28515625" style="103" bestFit="1" customWidth="1"/>
    <col min="13567" max="13567" width="10.28515625" style="103"/>
    <col min="13568" max="13568" width="6.28515625" style="103" bestFit="1" customWidth="1"/>
    <col min="13569" max="13811" width="10.28515625" style="103"/>
    <col min="13812" max="13812" width="10" style="103" customWidth="1"/>
    <col min="13813" max="13813" width="8.28515625" style="103" bestFit="1" customWidth="1"/>
    <col min="13814" max="13814" width="7.7109375" style="103" bestFit="1" customWidth="1"/>
    <col min="13815" max="13816" width="9" style="103" bestFit="1" customWidth="1"/>
    <col min="13817" max="13817" width="9" style="103" customWidth="1"/>
    <col min="13818" max="13818" width="10.85546875" style="103" bestFit="1" customWidth="1"/>
    <col min="13819" max="13820" width="9" style="103" bestFit="1" customWidth="1"/>
    <col min="13821" max="13821" width="8.42578125" style="103" customWidth="1"/>
    <col min="13822" max="13822" width="6.28515625" style="103" bestFit="1" customWidth="1"/>
    <col min="13823" max="13823" width="10.28515625" style="103"/>
    <col min="13824" max="13824" width="6.28515625" style="103" bestFit="1" customWidth="1"/>
    <col min="13825" max="14067" width="10.28515625" style="103"/>
    <col min="14068" max="14068" width="10" style="103" customWidth="1"/>
    <col min="14069" max="14069" width="8.28515625" style="103" bestFit="1" customWidth="1"/>
    <col min="14070" max="14070" width="7.7109375" style="103" bestFit="1" customWidth="1"/>
    <col min="14071" max="14072" width="9" style="103" bestFit="1" customWidth="1"/>
    <col min="14073" max="14073" width="9" style="103" customWidth="1"/>
    <col min="14074" max="14074" width="10.85546875" style="103" bestFit="1" customWidth="1"/>
    <col min="14075" max="14076" width="9" style="103" bestFit="1" customWidth="1"/>
    <col min="14077" max="14077" width="8.42578125" style="103" customWidth="1"/>
    <col min="14078" max="14078" width="6.28515625" style="103" bestFit="1" customWidth="1"/>
    <col min="14079" max="14079" width="10.28515625" style="103"/>
    <col min="14080" max="14080" width="6.28515625" style="103" bestFit="1" customWidth="1"/>
    <col min="14081" max="14323" width="10.28515625" style="103"/>
    <col min="14324" max="14324" width="10" style="103" customWidth="1"/>
    <col min="14325" max="14325" width="8.28515625" style="103" bestFit="1" customWidth="1"/>
    <col min="14326" max="14326" width="7.7109375" style="103" bestFit="1" customWidth="1"/>
    <col min="14327" max="14328" width="9" style="103" bestFit="1" customWidth="1"/>
    <col min="14329" max="14329" width="9" style="103" customWidth="1"/>
    <col min="14330" max="14330" width="10.85546875" style="103" bestFit="1" customWidth="1"/>
    <col min="14331" max="14332" width="9" style="103" bestFit="1" customWidth="1"/>
    <col min="14333" max="14333" width="8.42578125" style="103" customWidth="1"/>
    <col min="14334" max="14334" width="6.28515625" style="103" bestFit="1" customWidth="1"/>
    <col min="14335" max="14335" width="10.28515625" style="103"/>
    <col min="14336" max="14336" width="6.28515625" style="103" bestFit="1" customWidth="1"/>
    <col min="14337" max="14579" width="10.28515625" style="103"/>
    <col min="14580" max="14580" width="10" style="103" customWidth="1"/>
    <col min="14581" max="14581" width="8.28515625" style="103" bestFit="1" customWidth="1"/>
    <col min="14582" max="14582" width="7.7109375" style="103" bestFit="1" customWidth="1"/>
    <col min="14583" max="14584" width="9" style="103" bestFit="1" customWidth="1"/>
    <col min="14585" max="14585" width="9" style="103" customWidth="1"/>
    <col min="14586" max="14586" width="10.85546875" style="103" bestFit="1" customWidth="1"/>
    <col min="14587" max="14588" width="9" style="103" bestFit="1" customWidth="1"/>
    <col min="14589" max="14589" width="8.42578125" style="103" customWidth="1"/>
    <col min="14590" max="14590" width="6.28515625" style="103" bestFit="1" customWidth="1"/>
    <col min="14591" max="14591" width="10.28515625" style="103"/>
    <col min="14592" max="14592" width="6.28515625" style="103" bestFit="1" customWidth="1"/>
    <col min="14593" max="14835" width="10.28515625" style="103"/>
    <col min="14836" max="14836" width="10" style="103" customWidth="1"/>
    <col min="14837" max="14837" width="8.28515625" style="103" bestFit="1" customWidth="1"/>
    <col min="14838" max="14838" width="7.7109375" style="103" bestFit="1" customWidth="1"/>
    <col min="14839" max="14840" width="9" style="103" bestFit="1" customWidth="1"/>
    <col min="14841" max="14841" width="9" style="103" customWidth="1"/>
    <col min="14842" max="14842" width="10.85546875" style="103" bestFit="1" customWidth="1"/>
    <col min="14843" max="14844" width="9" style="103" bestFit="1" customWidth="1"/>
    <col min="14845" max="14845" width="8.42578125" style="103" customWidth="1"/>
    <col min="14846" max="14846" width="6.28515625" style="103" bestFit="1" customWidth="1"/>
    <col min="14847" max="14847" width="10.28515625" style="103"/>
    <col min="14848" max="14848" width="6.28515625" style="103" bestFit="1" customWidth="1"/>
    <col min="14849" max="15091" width="10.28515625" style="103"/>
    <col min="15092" max="15092" width="10" style="103" customWidth="1"/>
    <col min="15093" max="15093" width="8.28515625" style="103" bestFit="1" customWidth="1"/>
    <col min="15094" max="15094" width="7.7109375" style="103" bestFit="1" customWidth="1"/>
    <col min="15095" max="15096" width="9" style="103" bestFit="1" customWidth="1"/>
    <col min="15097" max="15097" width="9" style="103" customWidth="1"/>
    <col min="15098" max="15098" width="10.85546875" style="103" bestFit="1" customWidth="1"/>
    <col min="15099" max="15100" width="9" style="103" bestFit="1" customWidth="1"/>
    <col min="15101" max="15101" width="8.42578125" style="103" customWidth="1"/>
    <col min="15102" max="15102" width="6.28515625" style="103" bestFit="1" customWidth="1"/>
    <col min="15103" max="15103" width="10.28515625" style="103"/>
    <col min="15104" max="15104" width="6.28515625" style="103" bestFit="1" customWidth="1"/>
    <col min="15105" max="15347" width="10.28515625" style="103"/>
    <col min="15348" max="15348" width="10" style="103" customWidth="1"/>
    <col min="15349" max="15349" width="8.28515625" style="103" bestFit="1" customWidth="1"/>
    <col min="15350" max="15350" width="7.7109375" style="103" bestFit="1" customWidth="1"/>
    <col min="15351" max="15352" width="9" style="103" bestFit="1" customWidth="1"/>
    <col min="15353" max="15353" width="9" style="103" customWidth="1"/>
    <col min="15354" max="15354" width="10.85546875" style="103" bestFit="1" customWidth="1"/>
    <col min="15355" max="15356" width="9" style="103" bestFit="1" customWidth="1"/>
    <col min="15357" max="15357" width="8.42578125" style="103" customWidth="1"/>
    <col min="15358" max="15358" width="6.28515625" style="103" bestFit="1" customWidth="1"/>
    <col min="15359" max="15359" width="10.28515625" style="103"/>
    <col min="15360" max="15360" width="6.28515625" style="103" bestFit="1" customWidth="1"/>
    <col min="15361" max="15603" width="10.28515625" style="103"/>
    <col min="15604" max="15604" width="10" style="103" customWidth="1"/>
    <col min="15605" max="15605" width="8.28515625" style="103" bestFit="1" customWidth="1"/>
    <col min="15606" max="15606" width="7.7109375" style="103" bestFit="1" customWidth="1"/>
    <col min="15607" max="15608" width="9" style="103" bestFit="1" customWidth="1"/>
    <col min="15609" max="15609" width="9" style="103" customWidth="1"/>
    <col min="15610" max="15610" width="10.85546875" style="103" bestFit="1" customWidth="1"/>
    <col min="15611" max="15612" width="9" style="103" bestFit="1" customWidth="1"/>
    <col min="15613" max="15613" width="8.42578125" style="103" customWidth="1"/>
    <col min="15614" max="15614" width="6.28515625" style="103" bestFit="1" customWidth="1"/>
    <col min="15615" max="15615" width="10.28515625" style="103"/>
    <col min="15616" max="15616" width="6.28515625" style="103" bestFit="1" customWidth="1"/>
    <col min="15617" max="15859" width="10.28515625" style="103"/>
    <col min="15860" max="15860" width="10" style="103" customWidth="1"/>
    <col min="15861" max="15861" width="8.28515625" style="103" bestFit="1" customWidth="1"/>
    <col min="15862" max="15862" width="7.7109375" style="103" bestFit="1" customWidth="1"/>
    <col min="15863" max="15864" width="9" style="103" bestFit="1" customWidth="1"/>
    <col min="15865" max="15865" width="9" style="103" customWidth="1"/>
    <col min="15866" max="15866" width="10.85546875" style="103" bestFit="1" customWidth="1"/>
    <col min="15867" max="15868" width="9" style="103" bestFit="1" customWidth="1"/>
    <col min="15869" max="15869" width="8.42578125" style="103" customWidth="1"/>
    <col min="15870" max="15870" width="6.28515625" style="103" bestFit="1" customWidth="1"/>
    <col min="15871" max="15871" width="10.28515625" style="103"/>
    <col min="15872" max="15872" width="6.28515625" style="103" bestFit="1" customWidth="1"/>
    <col min="15873" max="16115" width="10.28515625" style="103"/>
    <col min="16116" max="16116" width="10" style="103" customWidth="1"/>
    <col min="16117" max="16117" width="8.28515625" style="103" bestFit="1" customWidth="1"/>
    <col min="16118" max="16118" width="7.7109375" style="103" bestFit="1" customWidth="1"/>
    <col min="16119" max="16120" width="9" style="103" bestFit="1" customWidth="1"/>
    <col min="16121" max="16121" width="9" style="103" customWidth="1"/>
    <col min="16122" max="16122" width="10.85546875" style="103" bestFit="1" customWidth="1"/>
    <col min="16123" max="16124" width="9" style="103" bestFit="1" customWidth="1"/>
    <col min="16125" max="16125" width="8.42578125" style="103" customWidth="1"/>
    <col min="16126" max="16126" width="6.28515625" style="103" bestFit="1" customWidth="1"/>
    <col min="16127" max="16127" width="10.28515625" style="103"/>
    <col min="16128" max="16128" width="6.28515625" style="103" bestFit="1" customWidth="1"/>
    <col min="16129" max="16384" width="10.28515625" style="103"/>
  </cols>
  <sheetData>
    <row r="1" spans="1:11" ht="15.75" customHeight="1" x14ac:dyDescent="0.25">
      <c r="A1" s="102" t="s">
        <v>605</v>
      </c>
    </row>
    <row r="2" spans="1:11" ht="16.5" customHeight="1" x14ac:dyDescent="0.25">
      <c r="A2" s="83" t="s">
        <v>480</v>
      </c>
      <c r="B2" s="83" t="s">
        <v>482</v>
      </c>
      <c r="C2" s="105" t="s">
        <v>606</v>
      </c>
      <c r="D2" s="84" t="s">
        <v>542</v>
      </c>
      <c r="E2" s="83" t="s">
        <v>555</v>
      </c>
      <c r="F2" s="106">
        <v>44697</v>
      </c>
      <c r="G2" s="107">
        <v>44966</v>
      </c>
      <c r="H2" s="106">
        <v>45211</v>
      </c>
      <c r="I2" s="106">
        <v>45212</v>
      </c>
      <c r="J2" s="106">
        <v>45222</v>
      </c>
      <c r="K2" s="106">
        <v>45511</v>
      </c>
    </row>
    <row r="3" spans="1:11" x14ac:dyDescent="0.25">
      <c r="A3" s="108" t="s">
        <v>607</v>
      </c>
      <c r="B3" s="109">
        <v>35</v>
      </c>
      <c r="C3" s="83">
        <v>2.35</v>
      </c>
      <c r="D3" s="84">
        <v>0.4</v>
      </c>
      <c r="E3" s="83"/>
    </row>
    <row r="4" spans="1:11" x14ac:dyDescent="0.25">
      <c r="A4" s="108" t="s">
        <v>146</v>
      </c>
      <c r="B4" s="109">
        <v>35</v>
      </c>
      <c r="C4" s="83">
        <v>2.35</v>
      </c>
      <c r="D4" s="84">
        <v>0.5</v>
      </c>
      <c r="E4" s="83"/>
    </row>
    <row r="5" spans="1:11" x14ac:dyDescent="0.25">
      <c r="A5" s="108" t="s">
        <v>608</v>
      </c>
      <c r="B5" s="109">
        <v>35</v>
      </c>
      <c r="C5" s="83">
        <v>2.35</v>
      </c>
      <c r="D5" s="84">
        <v>0.6</v>
      </c>
      <c r="E5" s="83"/>
    </row>
    <row r="6" spans="1:11" x14ac:dyDescent="0.25">
      <c r="A6" s="108" t="s">
        <v>609</v>
      </c>
      <c r="B6" s="109">
        <v>35</v>
      </c>
      <c r="C6" s="83">
        <v>2.35</v>
      </c>
      <c r="D6" s="84">
        <v>0.7</v>
      </c>
      <c r="E6" s="83"/>
    </row>
    <row r="7" spans="1:11" x14ac:dyDescent="0.25">
      <c r="A7" s="108" t="s">
        <v>610</v>
      </c>
      <c r="B7" s="109">
        <v>45</v>
      </c>
      <c r="C7" s="105">
        <v>2.85</v>
      </c>
      <c r="D7" s="84">
        <v>0.6</v>
      </c>
      <c r="E7" s="110" t="s">
        <v>611</v>
      </c>
    </row>
    <row r="8" spans="1:11" x14ac:dyDescent="0.25">
      <c r="A8" s="108" t="s">
        <v>612</v>
      </c>
      <c r="B8" s="109">
        <v>40</v>
      </c>
      <c r="C8" s="105">
        <v>2.85</v>
      </c>
      <c r="D8" s="84">
        <v>0.68</v>
      </c>
      <c r="E8" s="83"/>
    </row>
    <row r="9" spans="1:11" x14ac:dyDescent="0.25">
      <c r="A9" s="108" t="s">
        <v>59</v>
      </c>
      <c r="B9" s="109">
        <v>27</v>
      </c>
      <c r="C9" s="105">
        <v>2.85</v>
      </c>
      <c r="D9" s="84">
        <v>0.79</v>
      </c>
      <c r="E9" s="83"/>
      <c r="H9" s="103" t="s">
        <v>533</v>
      </c>
    </row>
    <row r="10" spans="1:11" x14ac:dyDescent="0.25">
      <c r="A10" s="108" t="s">
        <v>514</v>
      </c>
      <c r="B10" s="109">
        <v>27</v>
      </c>
      <c r="C10" s="105">
        <v>2.85</v>
      </c>
      <c r="D10" s="84">
        <v>0.92</v>
      </c>
      <c r="E10" s="83"/>
      <c r="H10" s="103" t="s">
        <v>533</v>
      </c>
    </row>
    <row r="11" spans="1:11" x14ac:dyDescent="0.25">
      <c r="A11" s="108" t="s">
        <v>217</v>
      </c>
      <c r="B11" s="109">
        <v>27</v>
      </c>
      <c r="C11" s="105">
        <v>2.85</v>
      </c>
      <c r="D11" s="84">
        <v>1.07</v>
      </c>
      <c r="E11" s="83"/>
      <c r="H11" s="103" t="s">
        <v>533</v>
      </c>
    </row>
    <row r="12" spans="1:11" x14ac:dyDescent="0.25">
      <c r="A12" s="108" t="s">
        <v>613</v>
      </c>
      <c r="B12" s="109">
        <v>27</v>
      </c>
      <c r="C12" s="105">
        <v>2.85</v>
      </c>
      <c r="D12" s="84">
        <v>1.2</v>
      </c>
      <c r="E12" s="83"/>
      <c r="H12" s="103" t="s">
        <v>533</v>
      </c>
    </row>
    <row r="13" spans="1:11" x14ac:dyDescent="0.25">
      <c r="A13" s="108" t="s">
        <v>69</v>
      </c>
      <c r="B13" s="109">
        <v>27</v>
      </c>
      <c r="C13" s="105">
        <v>2.85</v>
      </c>
      <c r="D13" s="84">
        <v>1.35</v>
      </c>
      <c r="E13" s="83"/>
      <c r="H13" s="103" t="s">
        <v>533</v>
      </c>
    </row>
    <row r="14" spans="1:11" x14ac:dyDescent="0.25">
      <c r="A14" s="108" t="s">
        <v>614</v>
      </c>
      <c r="B14" s="111">
        <v>28</v>
      </c>
      <c r="C14" s="105">
        <v>2.85</v>
      </c>
      <c r="D14" s="84">
        <v>1.7</v>
      </c>
      <c r="E14" s="83"/>
      <c r="H14" s="103" t="s">
        <v>533</v>
      </c>
    </row>
    <row r="15" spans="1:11" x14ac:dyDescent="0.25">
      <c r="A15" s="108" t="s">
        <v>615</v>
      </c>
      <c r="B15" s="111">
        <v>36</v>
      </c>
      <c r="C15" s="105">
        <v>2.85</v>
      </c>
      <c r="D15" s="84">
        <v>1.86</v>
      </c>
      <c r="E15" s="83"/>
    </row>
    <row r="16" spans="1:11" x14ac:dyDescent="0.25">
      <c r="A16" s="108" t="s">
        <v>616</v>
      </c>
      <c r="B16" s="111">
        <v>36</v>
      </c>
      <c r="C16" s="105">
        <v>2.85</v>
      </c>
      <c r="D16" s="84">
        <v>2.04</v>
      </c>
      <c r="E16" s="83"/>
    </row>
    <row r="17" spans="1:11" x14ac:dyDescent="0.25">
      <c r="A17" s="108" t="s">
        <v>617</v>
      </c>
      <c r="B17" s="111">
        <v>39</v>
      </c>
      <c r="C17" s="105">
        <v>2.85</v>
      </c>
      <c r="D17" s="84">
        <v>2.33</v>
      </c>
      <c r="E17" s="83"/>
    </row>
    <row r="18" spans="1:11" x14ac:dyDescent="0.25">
      <c r="A18" s="108" t="s">
        <v>618</v>
      </c>
      <c r="B18" s="112">
        <v>30</v>
      </c>
      <c r="C18" s="83">
        <v>3.15</v>
      </c>
      <c r="D18" s="84">
        <v>0.93</v>
      </c>
      <c r="E18" s="83"/>
      <c r="H18" s="103" t="s">
        <v>533</v>
      </c>
      <c r="K18" s="103" t="s">
        <v>533</v>
      </c>
    </row>
    <row r="19" spans="1:11" x14ac:dyDescent="0.25">
      <c r="A19" s="108" t="s">
        <v>148</v>
      </c>
      <c r="B19" s="112">
        <v>30</v>
      </c>
      <c r="C19" s="83">
        <v>3.15</v>
      </c>
      <c r="D19" s="84">
        <v>1.1399999999999999</v>
      </c>
      <c r="E19" s="83"/>
      <c r="H19" s="103" t="s">
        <v>533</v>
      </c>
      <c r="K19" s="103" t="s">
        <v>533</v>
      </c>
    </row>
    <row r="20" spans="1:11" x14ac:dyDescent="0.25">
      <c r="A20" s="108" t="s">
        <v>619</v>
      </c>
      <c r="B20" s="112">
        <v>30</v>
      </c>
      <c r="C20" s="83">
        <v>3.15</v>
      </c>
      <c r="D20" s="84">
        <v>1.3</v>
      </c>
      <c r="E20" s="83"/>
      <c r="H20" s="103" t="s">
        <v>533</v>
      </c>
      <c r="K20" s="103" t="s">
        <v>533</v>
      </c>
    </row>
    <row r="21" spans="1:11" x14ac:dyDescent="0.25">
      <c r="A21" s="108" t="s">
        <v>620</v>
      </c>
      <c r="B21" s="112">
        <v>30</v>
      </c>
      <c r="C21" s="83">
        <v>3.15</v>
      </c>
      <c r="D21" s="84">
        <v>1.47</v>
      </c>
      <c r="E21" s="83"/>
      <c r="H21" s="103" t="s">
        <v>533</v>
      </c>
      <c r="K21" s="103" t="s">
        <v>533</v>
      </c>
    </row>
    <row r="22" spans="1:11" x14ac:dyDescent="0.25">
      <c r="A22" s="108" t="s">
        <v>150</v>
      </c>
      <c r="B22" s="112">
        <v>30</v>
      </c>
      <c r="C22" s="83">
        <v>3.15</v>
      </c>
      <c r="D22" s="84">
        <v>1.66</v>
      </c>
      <c r="E22" s="83"/>
      <c r="H22" s="103" t="s">
        <v>533</v>
      </c>
      <c r="K22" s="103" t="s">
        <v>533</v>
      </c>
    </row>
    <row r="23" spans="1:11" x14ac:dyDescent="0.25">
      <c r="A23" s="108" t="s">
        <v>154</v>
      </c>
      <c r="B23" s="112">
        <v>34</v>
      </c>
      <c r="C23" s="83">
        <v>3.15</v>
      </c>
      <c r="D23" s="84">
        <v>2.13</v>
      </c>
      <c r="E23" s="83"/>
      <c r="H23" s="103" t="s">
        <v>533</v>
      </c>
      <c r="K23" s="103" t="s">
        <v>533</v>
      </c>
    </row>
    <row r="24" spans="1:11" x14ac:dyDescent="0.25">
      <c r="A24" s="108" t="s">
        <v>621</v>
      </c>
      <c r="B24" s="112">
        <v>36</v>
      </c>
      <c r="C24" s="83">
        <v>3.15</v>
      </c>
      <c r="D24" s="84">
        <v>2.4500000000000002</v>
      </c>
      <c r="E24" s="83"/>
      <c r="H24" s="103" t="s">
        <v>533</v>
      </c>
      <c r="K24" s="103" t="s">
        <v>533</v>
      </c>
    </row>
    <row r="25" spans="1:11" x14ac:dyDescent="0.25">
      <c r="A25" s="108" t="s">
        <v>622</v>
      </c>
      <c r="B25" s="112">
        <v>38</v>
      </c>
      <c r="C25" s="83">
        <v>3.15</v>
      </c>
      <c r="D25" s="84">
        <v>2.57</v>
      </c>
      <c r="E25" s="83"/>
      <c r="K25" s="103" t="s">
        <v>533</v>
      </c>
    </row>
    <row r="26" spans="1:11" x14ac:dyDescent="0.25">
      <c r="A26" s="108" t="s">
        <v>623</v>
      </c>
      <c r="B26" s="112">
        <v>40</v>
      </c>
      <c r="C26" s="83">
        <v>3.15</v>
      </c>
      <c r="D26" s="84">
        <v>2.98</v>
      </c>
      <c r="E26" s="83"/>
      <c r="K26" s="103" t="s">
        <v>533</v>
      </c>
    </row>
    <row r="27" spans="1:11" ht="16.899999999999999" customHeight="1" x14ac:dyDescent="0.25">
      <c r="A27" s="108" t="s">
        <v>624</v>
      </c>
      <c r="B27" s="112">
        <v>42</v>
      </c>
      <c r="C27" s="83">
        <v>3.15</v>
      </c>
      <c r="D27" s="84">
        <v>3.39</v>
      </c>
      <c r="E27" s="83"/>
      <c r="K27" s="103" t="s">
        <v>533</v>
      </c>
    </row>
    <row r="28" spans="1:11" x14ac:dyDescent="0.25">
      <c r="A28" s="108" t="s">
        <v>174</v>
      </c>
      <c r="B28" s="112">
        <v>32</v>
      </c>
      <c r="C28" s="83">
        <v>3.35</v>
      </c>
      <c r="D28" s="84">
        <v>1.18</v>
      </c>
      <c r="E28" s="83"/>
      <c r="F28" s="113" t="s">
        <v>489</v>
      </c>
      <c r="H28" s="103" t="s">
        <v>533</v>
      </c>
      <c r="K28" s="103" t="s">
        <v>533</v>
      </c>
    </row>
    <row r="29" spans="1:11" x14ac:dyDescent="0.25">
      <c r="A29" s="108" t="s">
        <v>164</v>
      </c>
      <c r="B29" s="112">
        <v>32</v>
      </c>
      <c r="C29" s="83">
        <v>3.35</v>
      </c>
      <c r="D29" s="84">
        <v>1.36</v>
      </c>
      <c r="E29" s="83"/>
      <c r="F29" s="113" t="s">
        <v>489</v>
      </c>
      <c r="H29" s="103" t="s">
        <v>533</v>
      </c>
      <c r="K29" s="103" t="s">
        <v>533</v>
      </c>
    </row>
    <row r="30" spans="1:11" x14ac:dyDescent="0.25">
      <c r="A30" s="108" t="s">
        <v>184</v>
      </c>
      <c r="B30" s="112">
        <v>32</v>
      </c>
      <c r="C30" s="83">
        <v>3.35</v>
      </c>
      <c r="D30" s="84">
        <v>1.55</v>
      </c>
      <c r="E30" s="83"/>
      <c r="F30" s="113" t="s">
        <v>489</v>
      </c>
      <c r="H30" s="103" t="s">
        <v>533</v>
      </c>
      <c r="K30" s="103" t="s">
        <v>533</v>
      </c>
    </row>
    <row r="31" spans="1:11" x14ac:dyDescent="0.25">
      <c r="A31" s="108" t="s">
        <v>625</v>
      </c>
      <c r="B31" s="112">
        <v>32</v>
      </c>
      <c r="C31" s="83">
        <v>3.35</v>
      </c>
      <c r="D31" s="84">
        <v>1.77</v>
      </c>
      <c r="E31" s="83"/>
      <c r="F31" s="113" t="s">
        <v>489</v>
      </c>
      <c r="H31" s="103" t="s">
        <v>533</v>
      </c>
      <c r="K31" s="103" t="s">
        <v>533</v>
      </c>
    </row>
    <row r="32" spans="1:11" x14ac:dyDescent="0.25">
      <c r="A32" s="108" t="s">
        <v>626</v>
      </c>
      <c r="B32" s="112">
        <v>32</v>
      </c>
      <c r="C32" s="83">
        <v>3.35</v>
      </c>
      <c r="D32" s="84">
        <v>1.95</v>
      </c>
      <c r="E32" s="83"/>
      <c r="F32" s="113" t="s">
        <v>489</v>
      </c>
      <c r="H32" s="103" t="s">
        <v>533</v>
      </c>
      <c r="K32" s="103" t="s">
        <v>533</v>
      </c>
    </row>
    <row r="33" spans="1:11" x14ac:dyDescent="0.25">
      <c r="A33" s="108" t="s">
        <v>627</v>
      </c>
      <c r="B33" s="114">
        <v>34</v>
      </c>
      <c r="C33" s="83">
        <v>3.35</v>
      </c>
      <c r="D33" s="84">
        <v>2.42</v>
      </c>
      <c r="E33" s="83"/>
      <c r="F33" s="113" t="s">
        <v>489</v>
      </c>
      <c r="H33" s="103" t="s">
        <v>533</v>
      </c>
      <c r="K33" s="103" t="s">
        <v>533</v>
      </c>
    </row>
    <row r="34" spans="1:11" x14ac:dyDescent="0.25">
      <c r="A34" s="108" t="s">
        <v>628</v>
      </c>
      <c r="B34" s="114">
        <v>36</v>
      </c>
      <c r="C34" s="83">
        <v>3.35</v>
      </c>
      <c r="D34" s="84">
        <v>2.86</v>
      </c>
      <c r="E34" s="83"/>
      <c r="H34" s="103" t="s">
        <v>533</v>
      </c>
      <c r="K34" s="103" t="s">
        <v>533</v>
      </c>
    </row>
    <row r="35" spans="1:11" x14ac:dyDescent="0.25">
      <c r="A35" s="108" t="s">
        <v>629</v>
      </c>
      <c r="B35" s="114">
        <v>38</v>
      </c>
      <c r="C35" s="83">
        <v>3.35</v>
      </c>
      <c r="D35" s="84">
        <v>3</v>
      </c>
      <c r="E35" s="83"/>
      <c r="H35" s="103" t="s">
        <v>533</v>
      </c>
      <c r="K35" s="103" t="s">
        <v>533</v>
      </c>
    </row>
    <row r="36" spans="1:11" x14ac:dyDescent="0.25">
      <c r="A36" s="108" t="s">
        <v>630</v>
      </c>
      <c r="B36" s="115">
        <v>38</v>
      </c>
      <c r="C36" s="83">
        <v>3.35</v>
      </c>
      <c r="D36" s="84">
        <v>3.37</v>
      </c>
      <c r="E36" s="83"/>
      <c r="H36" s="103" t="s">
        <v>533</v>
      </c>
      <c r="K36" s="103" t="s">
        <v>533</v>
      </c>
    </row>
    <row r="37" spans="1:11" x14ac:dyDescent="0.25">
      <c r="A37" s="108" t="s">
        <v>631</v>
      </c>
      <c r="B37" s="115">
        <v>45</v>
      </c>
      <c r="C37" s="83">
        <v>3.35</v>
      </c>
      <c r="D37" s="84">
        <v>3.72</v>
      </c>
      <c r="E37" s="83"/>
      <c r="K37" s="103" t="s">
        <v>533</v>
      </c>
    </row>
    <row r="38" spans="1:11" x14ac:dyDescent="0.25">
      <c r="A38" s="108" t="s">
        <v>202</v>
      </c>
      <c r="B38" s="115">
        <v>35</v>
      </c>
      <c r="C38" s="83">
        <v>3.85</v>
      </c>
      <c r="D38" s="116">
        <v>1.62</v>
      </c>
      <c r="E38" s="83"/>
      <c r="F38" s="113" t="s">
        <v>489</v>
      </c>
    </row>
    <row r="39" spans="1:11" x14ac:dyDescent="0.25">
      <c r="A39" s="108" t="s">
        <v>166</v>
      </c>
      <c r="B39" s="115">
        <v>35</v>
      </c>
      <c r="C39" s="83">
        <v>3.85</v>
      </c>
      <c r="D39" s="116">
        <v>1.87</v>
      </c>
      <c r="E39" s="83"/>
      <c r="F39" s="113" t="s">
        <v>489</v>
      </c>
    </row>
    <row r="40" spans="1:11" x14ac:dyDescent="0.25">
      <c r="A40" s="108" t="s">
        <v>82</v>
      </c>
      <c r="B40" s="115">
        <v>35</v>
      </c>
      <c r="C40" s="83">
        <v>3.85</v>
      </c>
      <c r="D40" s="116">
        <v>2.15</v>
      </c>
      <c r="E40" s="83"/>
      <c r="F40" s="113" t="s">
        <v>489</v>
      </c>
    </row>
    <row r="41" spans="1:11" x14ac:dyDescent="0.25">
      <c r="A41" s="108" t="s">
        <v>632</v>
      </c>
      <c r="B41" s="115">
        <v>35</v>
      </c>
      <c r="C41" s="83">
        <v>3.85</v>
      </c>
      <c r="D41" s="116">
        <v>2.41</v>
      </c>
      <c r="E41" s="83"/>
      <c r="F41" s="113" t="s">
        <v>489</v>
      </c>
    </row>
    <row r="42" spans="1:11" x14ac:dyDescent="0.25">
      <c r="A42" s="108" t="s">
        <v>206</v>
      </c>
      <c r="B42" s="115">
        <v>35</v>
      </c>
      <c r="C42" s="83">
        <v>3.85</v>
      </c>
      <c r="D42" s="116">
        <v>2.69</v>
      </c>
      <c r="E42" s="83"/>
      <c r="F42" s="113" t="s">
        <v>489</v>
      </c>
    </row>
    <row r="43" spans="1:11" x14ac:dyDescent="0.25">
      <c r="A43" s="108" t="s">
        <v>76</v>
      </c>
      <c r="B43" s="115">
        <v>38</v>
      </c>
      <c r="C43" s="83">
        <v>3.85</v>
      </c>
      <c r="D43" s="116">
        <v>3.35</v>
      </c>
      <c r="E43" s="83"/>
      <c r="F43" s="113" t="s">
        <v>489</v>
      </c>
    </row>
    <row r="44" spans="1:11" x14ac:dyDescent="0.25">
      <c r="A44" s="108" t="s">
        <v>138</v>
      </c>
      <c r="B44" s="115">
        <v>42</v>
      </c>
      <c r="C44" s="83">
        <v>3.85</v>
      </c>
      <c r="D44" s="116">
        <v>3.91</v>
      </c>
      <c r="E44" s="83"/>
      <c r="F44" s="113" t="s">
        <v>489</v>
      </c>
    </row>
    <row r="45" spans="1:11" x14ac:dyDescent="0.25">
      <c r="A45" s="108" t="s">
        <v>156</v>
      </c>
      <c r="B45" s="115">
        <v>42</v>
      </c>
      <c r="C45" s="83">
        <v>3.85</v>
      </c>
      <c r="D45" s="116">
        <v>4.5599999999999996</v>
      </c>
      <c r="E45" s="83"/>
      <c r="F45" s="113" t="s">
        <v>489</v>
      </c>
    </row>
    <row r="46" spans="1:11" x14ac:dyDescent="0.25">
      <c r="A46" s="108" t="s">
        <v>78</v>
      </c>
      <c r="B46" s="115">
        <v>47</v>
      </c>
      <c r="C46" s="83">
        <v>3.85</v>
      </c>
      <c r="D46" s="116">
        <v>5.05</v>
      </c>
      <c r="E46" s="83"/>
      <c r="F46" s="113" t="s">
        <v>489</v>
      </c>
    </row>
    <row r="47" spans="1:11" x14ac:dyDescent="0.25">
      <c r="A47" s="108" t="s">
        <v>633</v>
      </c>
      <c r="B47" s="115">
        <v>52</v>
      </c>
      <c r="C47" s="83">
        <v>3.85</v>
      </c>
      <c r="D47" s="116">
        <v>5.46</v>
      </c>
      <c r="E47" s="83"/>
      <c r="F47" s="113" t="s">
        <v>489</v>
      </c>
    </row>
    <row r="48" spans="1:11" x14ac:dyDescent="0.25">
      <c r="A48" s="108" t="s">
        <v>212</v>
      </c>
      <c r="B48" s="115">
        <v>55</v>
      </c>
      <c r="C48" s="83">
        <v>3.85</v>
      </c>
      <c r="D48" s="116">
        <v>5.86</v>
      </c>
      <c r="E48" s="83"/>
      <c r="F48" s="113" t="s">
        <v>489</v>
      </c>
    </row>
    <row r="49" spans="1:10" x14ac:dyDescent="0.25">
      <c r="A49" s="108" t="s">
        <v>634</v>
      </c>
      <c r="B49" s="115">
        <v>60</v>
      </c>
      <c r="C49" s="83">
        <v>3.85</v>
      </c>
      <c r="D49" s="116">
        <v>6.12</v>
      </c>
      <c r="E49" s="83"/>
      <c r="F49" s="113" t="s">
        <v>489</v>
      </c>
    </row>
    <row r="50" spans="1:10" x14ac:dyDescent="0.25">
      <c r="A50" s="108" t="s">
        <v>635</v>
      </c>
      <c r="B50" s="115">
        <v>63</v>
      </c>
      <c r="C50" s="83">
        <v>3.85</v>
      </c>
      <c r="D50" s="116">
        <v>6.44</v>
      </c>
      <c r="E50" s="83"/>
      <c r="F50" s="113" t="s">
        <v>489</v>
      </c>
    </row>
    <row r="51" spans="1:10" x14ac:dyDescent="0.25">
      <c r="A51" s="108" t="s">
        <v>636</v>
      </c>
      <c r="B51" s="115">
        <v>68</v>
      </c>
      <c r="C51" s="83">
        <v>3.85</v>
      </c>
      <c r="D51" s="116">
        <v>7</v>
      </c>
      <c r="E51" s="83"/>
      <c r="F51" s="113" t="s">
        <v>489</v>
      </c>
    </row>
    <row r="52" spans="1:10" x14ac:dyDescent="0.25">
      <c r="A52" s="108" t="s">
        <v>637</v>
      </c>
      <c r="B52" s="115">
        <v>75</v>
      </c>
      <c r="C52" s="83">
        <v>3.85</v>
      </c>
      <c r="D52" s="116">
        <v>7.43</v>
      </c>
      <c r="E52" s="83"/>
      <c r="F52" s="113" t="s">
        <v>489</v>
      </c>
    </row>
    <row r="53" spans="1:10" x14ac:dyDescent="0.25">
      <c r="A53" s="108" t="s">
        <v>638</v>
      </c>
      <c r="B53" s="115">
        <v>82</v>
      </c>
      <c r="C53" s="83">
        <v>3.85</v>
      </c>
      <c r="D53" s="116">
        <v>7.86</v>
      </c>
      <c r="E53" s="83"/>
    </row>
    <row r="54" spans="1:10" x14ac:dyDescent="0.25">
      <c r="A54" s="108" t="s">
        <v>639</v>
      </c>
      <c r="B54" s="115">
        <v>92</v>
      </c>
      <c r="C54" s="83">
        <v>3.85</v>
      </c>
      <c r="D54" s="116">
        <v>8.6999999999999993</v>
      </c>
      <c r="E54" s="83"/>
    </row>
    <row r="55" spans="1:10" x14ac:dyDescent="0.25">
      <c r="A55" s="108" t="s">
        <v>640</v>
      </c>
      <c r="B55" s="115">
        <v>102</v>
      </c>
      <c r="C55" s="83">
        <v>3.85</v>
      </c>
      <c r="D55" s="116">
        <v>9.5</v>
      </c>
      <c r="E55" s="83"/>
    </row>
    <row r="56" spans="1:10" x14ac:dyDescent="0.25">
      <c r="A56" s="108" t="s">
        <v>208</v>
      </c>
      <c r="B56" s="115">
        <v>38</v>
      </c>
      <c r="C56" s="83">
        <v>4.45</v>
      </c>
      <c r="D56" s="116">
        <v>2.9</v>
      </c>
      <c r="E56" s="83"/>
      <c r="H56" s="103" t="s">
        <v>533</v>
      </c>
    </row>
    <row r="57" spans="1:10" x14ac:dyDescent="0.25">
      <c r="A57" s="108" t="s">
        <v>178</v>
      </c>
      <c r="B57" s="115">
        <v>38</v>
      </c>
      <c r="C57" s="83">
        <v>4.45</v>
      </c>
      <c r="D57" s="116">
        <v>3.16</v>
      </c>
      <c r="E57" s="83"/>
      <c r="H57" s="103" t="s">
        <v>533</v>
      </c>
    </row>
    <row r="58" spans="1:10" x14ac:dyDescent="0.25">
      <c r="A58" s="108" t="s">
        <v>215</v>
      </c>
      <c r="B58" s="115">
        <v>38</v>
      </c>
      <c r="C58" s="83">
        <v>4.45</v>
      </c>
      <c r="D58" s="116">
        <v>3.53</v>
      </c>
      <c r="E58" s="83"/>
      <c r="H58" s="103" t="s">
        <v>533</v>
      </c>
    </row>
    <row r="59" spans="1:10" x14ac:dyDescent="0.25">
      <c r="A59" s="108" t="s">
        <v>641</v>
      </c>
      <c r="B59" s="115">
        <v>38</v>
      </c>
      <c r="C59" s="83">
        <v>4.45</v>
      </c>
      <c r="D59" s="116">
        <v>4.34</v>
      </c>
      <c r="E59" s="83"/>
      <c r="H59" s="103" t="s">
        <v>533</v>
      </c>
    </row>
    <row r="60" spans="1:10" x14ac:dyDescent="0.25">
      <c r="A60" s="108" t="s">
        <v>642</v>
      </c>
      <c r="B60" s="115">
        <v>42</v>
      </c>
      <c r="C60" s="83">
        <v>4.45</v>
      </c>
      <c r="D60" s="116">
        <v>5.08</v>
      </c>
      <c r="E60" s="83"/>
      <c r="H60" s="103" t="s">
        <v>533</v>
      </c>
    </row>
    <row r="61" spans="1:10" x14ac:dyDescent="0.25">
      <c r="A61" s="108" t="s">
        <v>168</v>
      </c>
      <c r="B61" s="115">
        <v>44</v>
      </c>
      <c r="C61" s="83">
        <v>4.45</v>
      </c>
      <c r="D61" s="116">
        <v>6</v>
      </c>
      <c r="E61" s="83"/>
      <c r="H61" s="103" t="s">
        <v>533</v>
      </c>
    </row>
    <row r="62" spans="1:10" x14ac:dyDescent="0.25">
      <c r="A62" s="108" t="s">
        <v>210</v>
      </c>
      <c r="B62" s="115">
        <v>48</v>
      </c>
      <c r="C62" s="83">
        <v>4.45</v>
      </c>
      <c r="D62" s="116">
        <v>6.53</v>
      </c>
      <c r="E62" s="83"/>
      <c r="H62" s="103" t="s">
        <v>533</v>
      </c>
    </row>
    <row r="63" spans="1:10" x14ac:dyDescent="0.25">
      <c r="A63" s="108" t="s">
        <v>643</v>
      </c>
      <c r="B63" s="115">
        <v>52</v>
      </c>
      <c r="C63" s="83">
        <v>4.45</v>
      </c>
      <c r="D63" s="116">
        <v>7.19</v>
      </c>
      <c r="E63" s="83"/>
      <c r="H63" s="103" t="s">
        <v>533</v>
      </c>
    </row>
    <row r="64" spans="1:10" x14ac:dyDescent="0.25">
      <c r="A64" s="108" t="s">
        <v>644</v>
      </c>
      <c r="B64" s="115">
        <v>55</v>
      </c>
      <c r="C64" s="83">
        <v>4.45</v>
      </c>
      <c r="D64" s="116">
        <v>7.78</v>
      </c>
      <c r="E64" s="83"/>
      <c r="J64" s="103" t="s">
        <v>533</v>
      </c>
    </row>
    <row r="65" spans="1:10" x14ac:dyDescent="0.25">
      <c r="A65" s="108" t="s">
        <v>645</v>
      </c>
      <c r="B65" s="115">
        <v>58</v>
      </c>
      <c r="C65" s="83">
        <v>4.45</v>
      </c>
      <c r="D65" s="116">
        <v>8.36</v>
      </c>
      <c r="E65" s="83"/>
      <c r="J65" s="103" t="s">
        <v>533</v>
      </c>
    </row>
    <row r="66" spans="1:10" x14ac:dyDescent="0.25">
      <c r="A66" s="108" t="s">
        <v>646</v>
      </c>
      <c r="B66" s="115">
        <v>75</v>
      </c>
      <c r="C66" s="83">
        <v>4.45</v>
      </c>
      <c r="D66" s="116">
        <v>9.59</v>
      </c>
      <c r="E66" s="83"/>
      <c r="J66" s="103" t="s">
        <v>533</v>
      </c>
    </row>
    <row r="67" spans="1:10" x14ac:dyDescent="0.25">
      <c r="A67" s="108" t="s">
        <v>647</v>
      </c>
      <c r="B67" s="115">
        <v>50</v>
      </c>
      <c r="C67" s="83">
        <v>5.15</v>
      </c>
      <c r="D67" s="116">
        <v>4.5</v>
      </c>
      <c r="E67" s="83"/>
      <c r="I67" s="103" t="s">
        <v>493</v>
      </c>
      <c r="J67" s="103" t="s">
        <v>533</v>
      </c>
    </row>
    <row r="68" spans="1:10" x14ac:dyDescent="0.25">
      <c r="A68" s="108" t="s">
        <v>180</v>
      </c>
      <c r="B68" s="83">
        <v>50</v>
      </c>
      <c r="C68" s="83">
        <v>5.15</v>
      </c>
      <c r="D68" s="116">
        <v>5.05</v>
      </c>
      <c r="E68" s="83"/>
      <c r="H68" s="103" t="s">
        <v>533</v>
      </c>
    </row>
    <row r="69" spans="1:10" x14ac:dyDescent="0.25">
      <c r="A69" s="108" t="s">
        <v>648</v>
      </c>
      <c r="B69" s="83">
        <v>52</v>
      </c>
      <c r="C69" s="83">
        <v>5.15</v>
      </c>
      <c r="D69" s="116">
        <v>5.9</v>
      </c>
      <c r="E69" s="83"/>
      <c r="H69" s="103" t="s">
        <v>533</v>
      </c>
    </row>
    <row r="70" spans="1:10" x14ac:dyDescent="0.25">
      <c r="A70" s="108" t="s">
        <v>649</v>
      </c>
      <c r="B70" s="83">
        <v>58</v>
      </c>
      <c r="C70" s="83">
        <v>5.15</v>
      </c>
      <c r="D70" s="116">
        <v>7</v>
      </c>
      <c r="E70" s="83"/>
      <c r="H70" s="103" t="s">
        <v>533</v>
      </c>
    </row>
    <row r="71" spans="1:10" x14ac:dyDescent="0.25">
      <c r="A71" s="108" t="s">
        <v>650</v>
      </c>
      <c r="B71" s="83">
        <v>60</v>
      </c>
      <c r="C71" s="83">
        <v>5.15</v>
      </c>
      <c r="D71" s="116">
        <v>8.15</v>
      </c>
      <c r="E71" s="83"/>
      <c r="H71" s="103" t="s">
        <v>533</v>
      </c>
    </row>
    <row r="72" spans="1:10" x14ac:dyDescent="0.25">
      <c r="A72" s="108" t="s">
        <v>158</v>
      </c>
      <c r="B72" s="83">
        <v>62</v>
      </c>
      <c r="C72" s="83">
        <v>5.15</v>
      </c>
      <c r="D72" s="116">
        <v>9</v>
      </c>
      <c r="E72" s="83"/>
      <c r="H72" s="103" t="s">
        <v>533</v>
      </c>
    </row>
    <row r="73" spans="1:10" x14ac:dyDescent="0.25">
      <c r="A73" s="108" t="s">
        <v>160</v>
      </c>
      <c r="B73" s="83">
        <v>70</v>
      </c>
      <c r="C73" s="83">
        <v>5.15</v>
      </c>
      <c r="D73" s="116">
        <v>10.61</v>
      </c>
      <c r="E73" s="83"/>
    </row>
    <row r="74" spans="1:10" x14ac:dyDescent="0.25">
      <c r="A74" s="83" t="s">
        <v>162</v>
      </c>
      <c r="B74" s="83">
        <v>75</v>
      </c>
      <c r="C74" s="83">
        <v>5.15</v>
      </c>
      <c r="D74" s="116">
        <v>12.23</v>
      </c>
      <c r="E74" s="83"/>
    </row>
    <row r="75" spans="1:10" x14ac:dyDescent="0.25">
      <c r="A75" s="83" t="s">
        <v>651</v>
      </c>
      <c r="B75" s="83">
        <v>80</v>
      </c>
      <c r="C75" s="83">
        <v>5.15</v>
      </c>
      <c r="D75" s="116">
        <v>13.05</v>
      </c>
      <c r="E75" s="83"/>
    </row>
    <row r="76" spans="1:10" x14ac:dyDescent="0.25">
      <c r="A76" s="83" t="s">
        <v>652</v>
      </c>
      <c r="B76" s="83">
        <v>100</v>
      </c>
      <c r="C76" s="83">
        <v>5.15</v>
      </c>
      <c r="D76" s="116">
        <v>13.86</v>
      </c>
      <c r="E76" s="83"/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2A92-2207-4721-B834-985883DEACD1}">
  <dimension ref="A1:Q68"/>
  <sheetViews>
    <sheetView workbookViewId="0">
      <selection activeCell="V10" sqref="V10"/>
    </sheetView>
  </sheetViews>
  <sheetFormatPr defaultColWidth="9" defaultRowHeight="15.75" x14ac:dyDescent="0.25"/>
  <cols>
    <col min="1" max="1" width="11.28515625" style="87" customWidth="1"/>
    <col min="2" max="4" width="8.140625" style="87" bestFit="1" customWidth="1"/>
    <col min="5" max="5" width="11.85546875" style="87" bestFit="1" customWidth="1"/>
    <col min="6" max="6" width="0" style="91" hidden="1" customWidth="1"/>
    <col min="7" max="7" width="9.7109375" style="87" hidden="1" customWidth="1"/>
    <col min="8" max="8" width="12" style="88" hidden="1" customWidth="1"/>
    <col min="9" max="9" width="9.5703125" style="88" hidden="1" customWidth="1"/>
    <col min="10" max="10" width="10.7109375" style="88" hidden="1" customWidth="1"/>
    <col min="11" max="11" width="10.7109375" style="87" hidden="1" customWidth="1"/>
    <col min="12" max="13" width="0" style="87" hidden="1" customWidth="1"/>
    <col min="14" max="14" width="9.140625" style="91" hidden="1" customWidth="1"/>
    <col min="15" max="15" width="9.5703125" style="91" hidden="1" customWidth="1"/>
    <col min="16" max="16" width="9.5703125" style="87" hidden="1" customWidth="1"/>
    <col min="17" max="17" width="10.7109375" style="91" bestFit="1" customWidth="1"/>
    <col min="18" max="16384" width="9" style="87"/>
  </cols>
  <sheetData>
    <row r="1" spans="1:17" ht="16.5" x14ac:dyDescent="0.25">
      <c r="A1" s="117" t="s">
        <v>653</v>
      </c>
      <c r="B1" s="118"/>
      <c r="C1" s="118"/>
      <c r="D1" s="118"/>
      <c r="E1" s="118"/>
    </row>
    <row r="2" spans="1:17" ht="16.5" x14ac:dyDescent="0.25">
      <c r="A2" s="83" t="s">
        <v>480</v>
      </c>
      <c r="B2" s="105" t="s">
        <v>654</v>
      </c>
      <c r="C2" s="83" t="s">
        <v>482</v>
      </c>
      <c r="D2" s="83" t="s">
        <v>542</v>
      </c>
      <c r="E2" s="83" t="s">
        <v>555</v>
      </c>
      <c r="F2" s="119">
        <v>44943</v>
      </c>
      <c r="G2" s="120">
        <v>45034</v>
      </c>
      <c r="H2" s="121">
        <v>45097</v>
      </c>
      <c r="I2" s="85">
        <v>45168</v>
      </c>
      <c r="J2" s="85">
        <v>45210</v>
      </c>
      <c r="K2" s="85">
        <v>45260</v>
      </c>
      <c r="L2" s="86">
        <v>45301</v>
      </c>
      <c r="M2" s="86">
        <v>45378</v>
      </c>
      <c r="N2" s="119">
        <v>45421</v>
      </c>
      <c r="O2" s="119">
        <v>45526</v>
      </c>
      <c r="P2" s="86">
        <v>45527</v>
      </c>
      <c r="Q2" s="119">
        <v>45650</v>
      </c>
    </row>
    <row r="3" spans="1:17" ht="16.5" x14ac:dyDescent="0.25">
      <c r="A3" s="108" t="s">
        <v>610</v>
      </c>
      <c r="B3" s="84">
        <v>2.85</v>
      </c>
      <c r="C3" s="111">
        <v>27</v>
      </c>
      <c r="D3" s="109">
        <v>0.8899999999999999</v>
      </c>
      <c r="E3" s="83"/>
      <c r="J3" s="88" t="s">
        <v>533</v>
      </c>
      <c r="K3" s="88" t="s">
        <v>533</v>
      </c>
    </row>
    <row r="4" spans="1:17" ht="16.5" x14ac:dyDescent="0.25">
      <c r="A4" s="108" t="s">
        <v>612</v>
      </c>
      <c r="B4" s="84">
        <v>2.85</v>
      </c>
      <c r="C4" s="111">
        <v>27</v>
      </c>
      <c r="D4" s="109">
        <v>0.96</v>
      </c>
      <c r="E4" s="83"/>
      <c r="J4" s="88" t="s">
        <v>533</v>
      </c>
      <c r="K4" s="88" t="s">
        <v>533</v>
      </c>
    </row>
    <row r="5" spans="1:17" ht="16.5" x14ac:dyDescent="0.25">
      <c r="A5" s="108" t="s">
        <v>59</v>
      </c>
      <c r="B5" s="84">
        <v>2.85</v>
      </c>
      <c r="C5" s="111">
        <v>27</v>
      </c>
      <c r="D5" s="109">
        <v>1.07</v>
      </c>
      <c r="E5" s="83"/>
      <c r="J5" s="88" t="s">
        <v>533</v>
      </c>
      <c r="K5" s="88" t="s">
        <v>533</v>
      </c>
    </row>
    <row r="6" spans="1:17" ht="16.5" x14ac:dyDescent="0.25">
      <c r="A6" s="108" t="s">
        <v>514</v>
      </c>
      <c r="B6" s="84">
        <v>2.85</v>
      </c>
      <c r="C6" s="111">
        <v>27</v>
      </c>
      <c r="D6" s="109">
        <v>1.19</v>
      </c>
      <c r="E6" s="83"/>
      <c r="J6" s="88" t="s">
        <v>533</v>
      </c>
      <c r="K6" s="88" t="s">
        <v>533</v>
      </c>
    </row>
    <row r="7" spans="1:17" ht="16.5" x14ac:dyDescent="0.25">
      <c r="A7" s="108" t="s">
        <v>217</v>
      </c>
      <c r="B7" s="84">
        <v>2.85</v>
      </c>
      <c r="C7" s="111">
        <v>27</v>
      </c>
      <c r="D7" s="109">
        <v>1.37</v>
      </c>
      <c r="E7" s="83"/>
      <c r="J7" s="88" t="s">
        <v>533</v>
      </c>
      <c r="K7" s="88" t="s">
        <v>533</v>
      </c>
    </row>
    <row r="8" spans="1:17" ht="16.5" x14ac:dyDescent="0.25">
      <c r="A8" s="108" t="s">
        <v>613</v>
      </c>
      <c r="B8" s="84">
        <v>2.85</v>
      </c>
      <c r="C8" s="111">
        <v>27</v>
      </c>
      <c r="D8" s="109">
        <v>1.51</v>
      </c>
      <c r="E8" s="83"/>
      <c r="J8" s="88" t="s">
        <v>533</v>
      </c>
      <c r="K8" s="88" t="s">
        <v>533</v>
      </c>
    </row>
    <row r="9" spans="1:17" ht="16.5" x14ac:dyDescent="0.25">
      <c r="A9" s="108" t="s">
        <v>69</v>
      </c>
      <c r="B9" s="84">
        <v>2.85</v>
      </c>
      <c r="C9" s="111">
        <v>27</v>
      </c>
      <c r="D9" s="109">
        <v>1.63</v>
      </c>
      <c r="E9" s="83"/>
      <c r="J9" s="88" t="s">
        <v>533</v>
      </c>
      <c r="K9" s="88" t="s">
        <v>533</v>
      </c>
    </row>
    <row r="10" spans="1:17" ht="16.5" x14ac:dyDescent="0.25">
      <c r="A10" s="108" t="s">
        <v>614</v>
      </c>
      <c r="B10" s="84">
        <v>2.85</v>
      </c>
      <c r="C10" s="111">
        <v>27</v>
      </c>
      <c r="D10" s="109">
        <v>1.96</v>
      </c>
      <c r="E10" s="83"/>
      <c r="J10" s="88" t="s">
        <v>533</v>
      </c>
      <c r="K10" s="88" t="s">
        <v>533</v>
      </c>
    </row>
    <row r="11" spans="1:17" ht="16.5" x14ac:dyDescent="0.25">
      <c r="A11" s="108" t="s">
        <v>655</v>
      </c>
      <c r="B11" s="84">
        <v>3.15</v>
      </c>
      <c r="C11" s="111">
        <v>27</v>
      </c>
      <c r="D11" s="109">
        <v>0.99</v>
      </c>
      <c r="E11" s="110" t="s">
        <v>656</v>
      </c>
      <c r="J11" s="88" t="s">
        <v>533</v>
      </c>
      <c r="K11" s="88" t="s">
        <v>533</v>
      </c>
    </row>
    <row r="12" spans="1:17" ht="16.5" x14ac:dyDescent="0.25">
      <c r="A12" s="108" t="s">
        <v>618</v>
      </c>
      <c r="B12" s="84">
        <v>3.15</v>
      </c>
      <c r="C12" s="111">
        <v>27</v>
      </c>
      <c r="D12" s="109">
        <v>1.23</v>
      </c>
      <c r="E12" s="110" t="s">
        <v>656</v>
      </c>
      <c r="J12" s="88" t="s">
        <v>533</v>
      </c>
      <c r="K12" s="88" t="s">
        <v>533</v>
      </c>
      <c r="O12" s="91" t="s">
        <v>533</v>
      </c>
    </row>
    <row r="13" spans="1:17" ht="16.5" x14ac:dyDescent="0.25">
      <c r="A13" s="108" t="s">
        <v>148</v>
      </c>
      <c r="B13" s="84">
        <v>3.15</v>
      </c>
      <c r="C13" s="111">
        <v>27</v>
      </c>
      <c r="D13" s="109">
        <v>1.4</v>
      </c>
      <c r="E13" s="110" t="s">
        <v>656</v>
      </c>
      <c r="J13" s="88" t="s">
        <v>533</v>
      </c>
      <c r="K13" s="88" t="s">
        <v>533</v>
      </c>
    </row>
    <row r="14" spans="1:17" ht="16.5" x14ac:dyDescent="0.25">
      <c r="A14" s="108" t="s">
        <v>619</v>
      </c>
      <c r="B14" s="84">
        <v>3.15</v>
      </c>
      <c r="C14" s="111">
        <v>27</v>
      </c>
      <c r="D14" s="109">
        <v>1.6</v>
      </c>
      <c r="E14" s="110" t="s">
        <v>656</v>
      </c>
      <c r="J14" s="88" t="s">
        <v>533</v>
      </c>
      <c r="K14" s="88" t="s">
        <v>533</v>
      </c>
    </row>
    <row r="15" spans="1:17" ht="16.5" x14ac:dyDescent="0.25">
      <c r="A15" s="108" t="s">
        <v>620</v>
      </c>
      <c r="B15" s="84">
        <v>3.15</v>
      </c>
      <c r="C15" s="111">
        <v>27</v>
      </c>
      <c r="D15" s="109">
        <v>1.81</v>
      </c>
      <c r="E15" s="110" t="s">
        <v>656</v>
      </c>
      <c r="J15" s="88" t="s">
        <v>533</v>
      </c>
      <c r="K15" s="88" t="s">
        <v>533</v>
      </c>
    </row>
    <row r="16" spans="1:17" ht="16.5" x14ac:dyDescent="0.25">
      <c r="A16" s="108" t="s">
        <v>150</v>
      </c>
      <c r="B16" s="84">
        <v>3.15</v>
      </c>
      <c r="C16" s="111">
        <v>27</v>
      </c>
      <c r="D16" s="109">
        <v>2.0099999999999998</v>
      </c>
      <c r="E16" s="110" t="s">
        <v>656</v>
      </c>
      <c r="J16" s="88" t="s">
        <v>533</v>
      </c>
      <c r="K16" s="88" t="s">
        <v>533</v>
      </c>
    </row>
    <row r="17" spans="1:16" ht="16.5" x14ac:dyDescent="0.25">
      <c r="A17" s="108" t="s">
        <v>154</v>
      </c>
      <c r="B17" s="84">
        <v>3.15</v>
      </c>
      <c r="C17" s="83">
        <v>35</v>
      </c>
      <c r="D17" s="109">
        <v>2.48</v>
      </c>
      <c r="E17" s="110" t="s">
        <v>656</v>
      </c>
      <c r="K17" s="88" t="s">
        <v>533</v>
      </c>
    </row>
    <row r="18" spans="1:16" ht="16.5" x14ac:dyDescent="0.25">
      <c r="A18" s="108" t="s">
        <v>621</v>
      </c>
      <c r="B18" s="84">
        <v>3.15</v>
      </c>
      <c r="C18" s="83">
        <v>35</v>
      </c>
      <c r="D18" s="109">
        <v>2.89</v>
      </c>
      <c r="E18" s="110" t="s">
        <v>656</v>
      </c>
      <c r="K18" s="88" t="s">
        <v>533</v>
      </c>
    </row>
    <row r="19" spans="1:16" ht="16.5" x14ac:dyDescent="0.25">
      <c r="A19" s="108" t="s">
        <v>622</v>
      </c>
      <c r="B19" s="84">
        <v>3.15</v>
      </c>
      <c r="C19" s="83">
        <v>38</v>
      </c>
      <c r="D19" s="109">
        <v>3.03</v>
      </c>
      <c r="E19" s="110" t="s">
        <v>656</v>
      </c>
      <c r="K19" s="88" t="s">
        <v>533</v>
      </c>
    </row>
    <row r="20" spans="1:16" ht="16.5" x14ac:dyDescent="0.25">
      <c r="A20" s="108" t="s">
        <v>623</v>
      </c>
      <c r="B20" s="84">
        <v>3.15</v>
      </c>
      <c r="C20" s="83">
        <v>38</v>
      </c>
      <c r="D20" s="109">
        <v>3.35</v>
      </c>
      <c r="E20" s="110" t="s">
        <v>656</v>
      </c>
      <c r="K20" s="88" t="s">
        <v>533</v>
      </c>
    </row>
    <row r="21" spans="1:16" ht="16.5" x14ac:dyDescent="0.25">
      <c r="A21" s="108" t="s">
        <v>624</v>
      </c>
      <c r="B21" s="84">
        <v>3.15</v>
      </c>
      <c r="C21" s="83">
        <v>40</v>
      </c>
      <c r="D21" s="109">
        <v>3.55</v>
      </c>
      <c r="E21" s="110" t="s">
        <v>656</v>
      </c>
      <c r="K21" s="88" t="s">
        <v>533</v>
      </c>
    </row>
    <row r="22" spans="1:16" ht="16.5" x14ac:dyDescent="0.25">
      <c r="A22" s="108" t="s">
        <v>174</v>
      </c>
      <c r="B22" s="84">
        <v>3.35</v>
      </c>
      <c r="C22" s="111">
        <v>28</v>
      </c>
      <c r="D22" s="83">
        <v>1.42</v>
      </c>
      <c r="E22" s="83"/>
      <c r="J22" s="88" t="s">
        <v>533</v>
      </c>
      <c r="K22" s="88" t="s">
        <v>533</v>
      </c>
      <c r="P22" s="91" t="s">
        <v>533</v>
      </c>
    </row>
    <row r="23" spans="1:16" ht="16.5" x14ac:dyDescent="0.25">
      <c r="A23" s="108" t="s">
        <v>164</v>
      </c>
      <c r="B23" s="84">
        <v>3.35</v>
      </c>
      <c r="C23" s="111">
        <v>28</v>
      </c>
      <c r="D23" s="83">
        <v>1.74</v>
      </c>
      <c r="E23" s="83"/>
      <c r="J23" s="88" t="s">
        <v>533</v>
      </c>
      <c r="K23" s="88" t="s">
        <v>533</v>
      </c>
    </row>
    <row r="24" spans="1:16" ht="16.5" x14ac:dyDescent="0.25">
      <c r="A24" s="108" t="s">
        <v>184</v>
      </c>
      <c r="B24" s="84">
        <v>3.35</v>
      </c>
      <c r="C24" s="111">
        <v>28</v>
      </c>
      <c r="D24" s="83">
        <v>1.93</v>
      </c>
      <c r="E24" s="83"/>
      <c r="J24" s="88" t="s">
        <v>533</v>
      </c>
      <c r="K24" s="88" t="s">
        <v>533</v>
      </c>
    </row>
    <row r="25" spans="1:16" ht="16.5" x14ac:dyDescent="0.25">
      <c r="A25" s="108" t="s">
        <v>625</v>
      </c>
      <c r="B25" s="84">
        <v>3.35</v>
      </c>
      <c r="C25" s="111">
        <v>28</v>
      </c>
      <c r="D25" s="83">
        <v>2.11</v>
      </c>
      <c r="E25" s="83"/>
      <c r="J25" s="88" t="s">
        <v>533</v>
      </c>
      <c r="K25" s="88" t="s">
        <v>533</v>
      </c>
    </row>
    <row r="26" spans="1:16" ht="16.5" x14ac:dyDescent="0.25">
      <c r="A26" s="108" t="s">
        <v>626</v>
      </c>
      <c r="B26" s="84">
        <v>3.35</v>
      </c>
      <c r="C26" s="111">
        <v>28</v>
      </c>
      <c r="D26" s="83">
        <v>2.2999999999999998</v>
      </c>
      <c r="E26" s="83"/>
      <c r="J26" s="88" t="s">
        <v>533</v>
      </c>
      <c r="K26" s="88" t="s">
        <v>533</v>
      </c>
    </row>
    <row r="27" spans="1:16" ht="16.5" x14ac:dyDescent="0.25">
      <c r="A27" s="108" t="s">
        <v>627</v>
      </c>
      <c r="B27" s="84">
        <v>3.35</v>
      </c>
      <c r="C27" s="111">
        <v>32</v>
      </c>
      <c r="D27" s="83">
        <v>2.83</v>
      </c>
      <c r="E27" s="83"/>
      <c r="J27" s="88" t="s">
        <v>533</v>
      </c>
      <c r="K27" s="88" t="s">
        <v>533</v>
      </c>
    </row>
    <row r="28" spans="1:16" ht="16.5" x14ac:dyDescent="0.25">
      <c r="A28" s="108" t="s">
        <v>628</v>
      </c>
      <c r="B28" s="84">
        <v>3.35</v>
      </c>
      <c r="C28" s="83">
        <v>34</v>
      </c>
      <c r="D28" s="83">
        <v>3.28</v>
      </c>
      <c r="E28" s="83"/>
      <c r="J28" s="88" t="s">
        <v>533</v>
      </c>
      <c r="K28" s="88" t="s">
        <v>533</v>
      </c>
    </row>
    <row r="29" spans="1:16" ht="16.5" x14ac:dyDescent="0.25">
      <c r="A29" s="108" t="s">
        <v>630</v>
      </c>
      <c r="B29" s="84">
        <v>3.35</v>
      </c>
      <c r="C29" s="83">
        <v>36</v>
      </c>
      <c r="D29" s="83">
        <v>3.76</v>
      </c>
      <c r="E29" s="83"/>
      <c r="J29" s="88" t="s">
        <v>533</v>
      </c>
      <c r="K29" s="88" t="s">
        <v>533</v>
      </c>
    </row>
    <row r="30" spans="1:16" ht="16.5" x14ac:dyDescent="0.25">
      <c r="A30" s="108" t="s">
        <v>631</v>
      </c>
      <c r="B30" s="84">
        <v>3.35</v>
      </c>
      <c r="C30" s="83">
        <v>38</v>
      </c>
      <c r="D30" s="109">
        <v>4.09</v>
      </c>
      <c r="E30" s="83"/>
      <c r="J30" s="88" t="s">
        <v>533</v>
      </c>
      <c r="K30" s="88" t="s">
        <v>533</v>
      </c>
    </row>
    <row r="31" spans="1:16" ht="16.5" x14ac:dyDescent="0.25">
      <c r="A31" s="108" t="s">
        <v>202</v>
      </c>
      <c r="B31" s="84">
        <v>3.85</v>
      </c>
      <c r="C31" s="83">
        <v>28</v>
      </c>
      <c r="D31" s="109">
        <v>2.33</v>
      </c>
      <c r="E31" s="83"/>
      <c r="J31" s="88" t="s">
        <v>533</v>
      </c>
    </row>
    <row r="32" spans="1:16" ht="16.5" x14ac:dyDescent="0.25">
      <c r="A32" s="108" t="s">
        <v>166</v>
      </c>
      <c r="B32" s="84">
        <v>3.85</v>
      </c>
      <c r="C32" s="83">
        <v>28</v>
      </c>
      <c r="D32" s="109">
        <v>2.54</v>
      </c>
      <c r="E32" s="83"/>
      <c r="J32" s="88" t="s">
        <v>533</v>
      </c>
    </row>
    <row r="33" spans="1:14" ht="16.5" x14ac:dyDescent="0.25">
      <c r="A33" s="108" t="s">
        <v>82</v>
      </c>
      <c r="B33" s="84">
        <v>3.85</v>
      </c>
      <c r="C33" s="83">
        <v>28</v>
      </c>
      <c r="D33" s="109">
        <v>2.83</v>
      </c>
      <c r="E33" s="83"/>
      <c r="J33" s="88" t="s">
        <v>533</v>
      </c>
      <c r="M33" s="88" t="s">
        <v>533</v>
      </c>
    </row>
    <row r="34" spans="1:14" ht="16.5" x14ac:dyDescent="0.25">
      <c r="A34" s="108" t="s">
        <v>632</v>
      </c>
      <c r="B34" s="84">
        <v>3.85</v>
      </c>
      <c r="C34" s="83">
        <v>28</v>
      </c>
      <c r="D34" s="109">
        <v>3.06</v>
      </c>
      <c r="E34" s="83"/>
      <c r="J34" s="88" t="s">
        <v>533</v>
      </c>
    </row>
    <row r="35" spans="1:14" ht="16.5" x14ac:dyDescent="0.25">
      <c r="A35" s="108" t="s">
        <v>206</v>
      </c>
      <c r="B35" s="84">
        <v>3.85</v>
      </c>
      <c r="C35" s="83">
        <v>28</v>
      </c>
      <c r="D35" s="109">
        <v>3.44</v>
      </c>
      <c r="E35" s="83"/>
      <c r="J35" s="88" t="s">
        <v>533</v>
      </c>
      <c r="M35" s="88" t="s">
        <v>533</v>
      </c>
    </row>
    <row r="36" spans="1:14" ht="16.5" x14ac:dyDescent="0.25">
      <c r="A36" s="108" t="s">
        <v>76</v>
      </c>
      <c r="B36" s="84">
        <v>3.85</v>
      </c>
      <c r="C36" s="83">
        <v>28</v>
      </c>
      <c r="D36" s="109">
        <v>3.97</v>
      </c>
      <c r="E36" s="83"/>
      <c r="J36" s="88" t="s">
        <v>533</v>
      </c>
    </row>
    <row r="37" spans="1:14" ht="16.5" x14ac:dyDescent="0.25">
      <c r="A37" s="108" t="s">
        <v>138</v>
      </c>
      <c r="B37" s="84">
        <v>3.85</v>
      </c>
      <c r="C37" s="83">
        <v>30</v>
      </c>
      <c r="D37" s="109">
        <v>4.5</v>
      </c>
      <c r="E37" s="83"/>
      <c r="J37" s="88" t="s">
        <v>533</v>
      </c>
    </row>
    <row r="38" spans="1:14" ht="16.5" x14ac:dyDescent="0.25">
      <c r="A38" s="108" t="s">
        <v>156</v>
      </c>
      <c r="B38" s="84">
        <v>3.85</v>
      </c>
      <c r="C38" s="83">
        <v>32</v>
      </c>
      <c r="D38" s="109">
        <v>5.0999999999999996</v>
      </c>
      <c r="E38" s="83"/>
      <c r="J38" s="88" t="s">
        <v>533</v>
      </c>
    </row>
    <row r="39" spans="1:14" ht="16.5" x14ac:dyDescent="0.25">
      <c r="A39" s="108" t="s">
        <v>78</v>
      </c>
      <c r="B39" s="84">
        <v>3.85</v>
      </c>
      <c r="C39" s="83">
        <v>34</v>
      </c>
      <c r="D39" s="109">
        <v>5.6</v>
      </c>
      <c r="E39" s="83"/>
      <c r="J39" s="88" t="s">
        <v>533</v>
      </c>
    </row>
    <row r="40" spans="1:14" ht="16.5" x14ac:dyDescent="0.25">
      <c r="A40" s="108" t="s">
        <v>657</v>
      </c>
      <c r="B40" s="84">
        <v>3.85</v>
      </c>
      <c r="C40" s="111">
        <v>60</v>
      </c>
      <c r="D40" s="109">
        <v>6.6</v>
      </c>
      <c r="E40" s="83"/>
    </row>
    <row r="41" spans="1:14" ht="16.5" x14ac:dyDescent="0.25">
      <c r="A41" s="108" t="s">
        <v>658</v>
      </c>
      <c r="B41" s="84">
        <v>3.85</v>
      </c>
      <c r="C41" s="111">
        <v>70</v>
      </c>
      <c r="D41" s="109">
        <v>7.6</v>
      </c>
      <c r="E41" s="83" t="s">
        <v>659</v>
      </c>
      <c r="N41" s="88" t="s">
        <v>533</v>
      </c>
    </row>
    <row r="42" spans="1:14" ht="16.5" x14ac:dyDescent="0.25">
      <c r="A42" s="108" t="s">
        <v>660</v>
      </c>
      <c r="B42" s="84">
        <v>3.85</v>
      </c>
      <c r="C42" s="111">
        <v>90</v>
      </c>
      <c r="D42" s="109">
        <v>8.6</v>
      </c>
      <c r="E42" s="83"/>
      <c r="F42" s="91" t="s">
        <v>493</v>
      </c>
    </row>
    <row r="43" spans="1:14" ht="16.5" x14ac:dyDescent="0.25">
      <c r="A43" s="108" t="s">
        <v>194</v>
      </c>
      <c r="B43" s="84">
        <v>4.45</v>
      </c>
      <c r="C43" s="122">
        <v>38</v>
      </c>
      <c r="D43" s="109">
        <v>3.5</v>
      </c>
      <c r="E43" s="83"/>
      <c r="G43" s="91" t="s">
        <v>533</v>
      </c>
      <c r="H43" s="88" t="s">
        <v>533</v>
      </c>
      <c r="J43" s="88" t="s">
        <v>533</v>
      </c>
    </row>
    <row r="44" spans="1:14" ht="16.5" x14ac:dyDescent="0.25">
      <c r="A44" s="108" t="s">
        <v>208</v>
      </c>
      <c r="B44" s="84">
        <v>4.45</v>
      </c>
      <c r="C44" s="122">
        <v>38</v>
      </c>
      <c r="D44" s="109">
        <v>3.8</v>
      </c>
      <c r="E44" s="83"/>
      <c r="G44" s="91" t="s">
        <v>533</v>
      </c>
      <c r="H44" s="88" t="s">
        <v>533</v>
      </c>
      <c r="I44" s="88" t="s">
        <v>533</v>
      </c>
      <c r="J44" s="88" t="s">
        <v>533</v>
      </c>
    </row>
    <row r="45" spans="1:14" ht="16.5" x14ac:dyDescent="0.25">
      <c r="A45" s="108" t="s">
        <v>178</v>
      </c>
      <c r="B45" s="84">
        <v>4.45</v>
      </c>
      <c r="C45" s="122">
        <v>38</v>
      </c>
      <c r="D45" s="109">
        <v>4.1100000000000003</v>
      </c>
      <c r="E45" s="83"/>
      <c r="G45" s="91" t="s">
        <v>533</v>
      </c>
      <c r="I45" s="88" t="s">
        <v>533</v>
      </c>
      <c r="J45" s="88" t="s">
        <v>533</v>
      </c>
    </row>
    <row r="46" spans="1:14" ht="16.5" x14ac:dyDescent="0.25">
      <c r="A46" s="108" t="s">
        <v>215</v>
      </c>
      <c r="B46" s="84">
        <v>4.45</v>
      </c>
      <c r="C46" s="122">
        <v>38</v>
      </c>
      <c r="D46" s="109">
        <v>4.55</v>
      </c>
      <c r="E46" s="83"/>
      <c r="G46" s="91" t="s">
        <v>533</v>
      </c>
      <c r="I46" s="88" t="s">
        <v>533</v>
      </c>
      <c r="J46" s="88" t="s">
        <v>533</v>
      </c>
      <c r="L46" s="88" t="s">
        <v>533</v>
      </c>
    </row>
    <row r="47" spans="1:14" ht="16.5" x14ac:dyDescent="0.25">
      <c r="A47" s="108" t="s">
        <v>641</v>
      </c>
      <c r="B47" s="84">
        <v>4.45</v>
      </c>
      <c r="C47" s="122">
        <v>40</v>
      </c>
      <c r="D47" s="109">
        <v>5.21</v>
      </c>
      <c r="E47" s="83"/>
      <c r="G47" s="91" t="s">
        <v>533</v>
      </c>
      <c r="J47" s="88" t="s">
        <v>533</v>
      </c>
    </row>
    <row r="48" spans="1:14" ht="16.5" x14ac:dyDescent="0.25">
      <c r="A48" s="108" t="s">
        <v>642</v>
      </c>
      <c r="B48" s="84">
        <v>4.45</v>
      </c>
      <c r="C48" s="111">
        <v>42</v>
      </c>
      <c r="D48" s="109">
        <v>5.92</v>
      </c>
      <c r="E48" s="83"/>
      <c r="G48" s="91" t="s">
        <v>533</v>
      </c>
      <c r="J48" s="88" t="s">
        <v>533</v>
      </c>
    </row>
    <row r="49" spans="1:17" ht="16.5" x14ac:dyDescent="0.25">
      <c r="A49" s="108" t="s">
        <v>168</v>
      </c>
      <c r="B49" s="84">
        <v>4.45</v>
      </c>
      <c r="C49" s="111">
        <v>44</v>
      </c>
      <c r="D49" s="109">
        <v>6.88</v>
      </c>
      <c r="E49" s="83"/>
      <c r="G49" s="91" t="s">
        <v>533</v>
      </c>
      <c r="J49" s="88" t="s">
        <v>533</v>
      </c>
    </row>
    <row r="50" spans="1:17" ht="16.5" x14ac:dyDescent="0.25">
      <c r="A50" s="108" t="s">
        <v>210</v>
      </c>
      <c r="B50" s="84">
        <v>4.45</v>
      </c>
      <c r="C50" s="111">
        <v>48</v>
      </c>
      <c r="D50" s="109">
        <v>7.52</v>
      </c>
      <c r="E50" s="83"/>
      <c r="J50" s="88" t="s">
        <v>533</v>
      </c>
      <c r="Q50" s="91" t="s">
        <v>533</v>
      </c>
    </row>
    <row r="51" spans="1:17" ht="16.5" x14ac:dyDescent="0.25">
      <c r="A51" s="108" t="s">
        <v>644</v>
      </c>
      <c r="B51" s="84">
        <v>4.45</v>
      </c>
      <c r="C51" s="111">
        <v>68</v>
      </c>
      <c r="D51" s="109">
        <v>8.7200000000000006</v>
      </c>
      <c r="E51" s="83"/>
      <c r="Q51" s="91" t="s">
        <v>533</v>
      </c>
    </row>
    <row r="52" spans="1:17" ht="16.5" x14ac:dyDescent="0.25">
      <c r="A52" s="108" t="s">
        <v>192</v>
      </c>
      <c r="B52" s="84">
        <v>4.45</v>
      </c>
      <c r="C52" s="111">
        <v>77</v>
      </c>
      <c r="D52" s="109">
        <v>9.81</v>
      </c>
      <c r="E52" s="83"/>
    </row>
    <row r="53" spans="1:17" ht="16.5" x14ac:dyDescent="0.25">
      <c r="A53" s="108" t="s">
        <v>661</v>
      </c>
      <c r="B53" s="84">
        <v>4.45</v>
      </c>
      <c r="C53" s="111">
        <v>80</v>
      </c>
      <c r="D53" s="109">
        <v>10.18</v>
      </c>
      <c r="E53" s="83"/>
    </row>
    <row r="54" spans="1:17" ht="16.5" x14ac:dyDescent="0.25">
      <c r="A54" s="108" t="s">
        <v>646</v>
      </c>
      <c r="B54" s="84">
        <v>4.45</v>
      </c>
      <c r="C54" s="111">
        <v>85</v>
      </c>
      <c r="D54" s="109">
        <v>10.53</v>
      </c>
      <c r="E54" s="83"/>
    </row>
    <row r="55" spans="1:17" ht="16.5" x14ac:dyDescent="0.25">
      <c r="A55" s="108" t="s">
        <v>662</v>
      </c>
      <c r="B55" s="84">
        <v>4.45</v>
      </c>
      <c r="C55" s="111">
        <v>100</v>
      </c>
      <c r="D55" s="109">
        <v>11.4</v>
      </c>
      <c r="E55" s="83"/>
    </row>
    <row r="56" spans="1:17" ht="16.5" x14ac:dyDescent="0.25">
      <c r="A56" s="108" t="s">
        <v>663</v>
      </c>
      <c r="B56" s="84">
        <v>5.15</v>
      </c>
      <c r="C56" s="83">
        <v>47</v>
      </c>
      <c r="D56" s="109">
        <v>4.7</v>
      </c>
      <c r="E56" s="83"/>
      <c r="J56" s="88" t="s">
        <v>533</v>
      </c>
    </row>
    <row r="57" spans="1:17" ht="16.5" x14ac:dyDescent="0.25">
      <c r="A57" s="108" t="s">
        <v>664</v>
      </c>
      <c r="B57" s="84">
        <v>5.15</v>
      </c>
      <c r="C57" s="83">
        <v>47</v>
      </c>
      <c r="D57" s="109">
        <v>5.0999999999999996</v>
      </c>
      <c r="E57" s="83"/>
      <c r="J57" s="88" t="s">
        <v>533</v>
      </c>
    </row>
    <row r="58" spans="1:17" ht="16.5" x14ac:dyDescent="0.25">
      <c r="A58" s="108" t="s">
        <v>665</v>
      </c>
      <c r="B58" s="84">
        <v>5.15</v>
      </c>
      <c r="C58" s="83">
        <v>47</v>
      </c>
      <c r="D58" s="109">
        <v>5.7</v>
      </c>
      <c r="E58" s="83"/>
      <c r="J58" s="88" t="s">
        <v>533</v>
      </c>
    </row>
    <row r="59" spans="1:17" ht="16.5" x14ac:dyDescent="0.25">
      <c r="A59" s="108" t="s">
        <v>180</v>
      </c>
      <c r="B59" s="84">
        <v>5.15</v>
      </c>
      <c r="C59" s="83">
        <v>47</v>
      </c>
      <c r="D59" s="109">
        <v>6.2</v>
      </c>
      <c r="E59" s="83"/>
      <c r="J59" s="88" t="s">
        <v>533</v>
      </c>
    </row>
    <row r="60" spans="1:17" ht="16.5" x14ac:dyDescent="0.25">
      <c r="A60" s="108" t="s">
        <v>648</v>
      </c>
      <c r="B60" s="84">
        <v>5.15</v>
      </c>
      <c r="C60" s="83">
        <v>47</v>
      </c>
      <c r="D60" s="109">
        <v>7.3</v>
      </c>
      <c r="E60" s="83"/>
      <c r="J60" s="88" t="s">
        <v>533</v>
      </c>
    </row>
    <row r="61" spans="1:17" ht="16.5" x14ac:dyDescent="0.25">
      <c r="A61" s="108" t="s">
        <v>649</v>
      </c>
      <c r="B61" s="84">
        <v>5.15</v>
      </c>
      <c r="C61" s="83">
        <v>50</v>
      </c>
      <c r="D61" s="109">
        <v>8.4</v>
      </c>
      <c r="E61" s="83"/>
      <c r="J61" s="88" t="s">
        <v>533</v>
      </c>
    </row>
    <row r="62" spans="1:17" ht="16.5" x14ac:dyDescent="0.25">
      <c r="A62" s="108" t="s">
        <v>650</v>
      </c>
      <c r="B62" s="84">
        <v>5.15</v>
      </c>
      <c r="C62" s="83">
        <v>54</v>
      </c>
      <c r="D62" s="109">
        <v>9.1999999999999993</v>
      </c>
      <c r="E62" s="83"/>
      <c r="J62" s="88" t="s">
        <v>533</v>
      </c>
    </row>
    <row r="63" spans="1:17" ht="16.5" x14ac:dyDescent="0.25">
      <c r="A63" s="108" t="s">
        <v>158</v>
      </c>
      <c r="B63" s="84">
        <v>5.15</v>
      </c>
      <c r="C63" s="83">
        <v>58</v>
      </c>
      <c r="D63" s="109">
        <v>10.199999999999999</v>
      </c>
      <c r="E63" s="83"/>
      <c r="J63" s="88" t="s">
        <v>533</v>
      </c>
    </row>
    <row r="64" spans="1:17" ht="16.5" x14ac:dyDescent="0.25">
      <c r="A64" s="108" t="s">
        <v>160</v>
      </c>
      <c r="B64" s="84">
        <v>5.15</v>
      </c>
      <c r="C64" s="122">
        <v>80</v>
      </c>
      <c r="D64" s="109">
        <v>13.3</v>
      </c>
      <c r="E64" s="123"/>
    </row>
    <row r="65" spans="1:5" ht="16.5" x14ac:dyDescent="0.25">
      <c r="A65" s="83" t="s">
        <v>162</v>
      </c>
      <c r="B65" s="84">
        <v>5.15</v>
      </c>
      <c r="C65" s="122">
        <v>90</v>
      </c>
      <c r="D65" s="109">
        <v>14.1</v>
      </c>
      <c r="E65" s="123"/>
    </row>
    <row r="66" spans="1:5" ht="16.5" x14ac:dyDescent="0.25">
      <c r="A66" s="83" t="s">
        <v>652</v>
      </c>
      <c r="B66" s="84">
        <v>5.15</v>
      </c>
      <c r="C66" s="111">
        <v>105</v>
      </c>
      <c r="D66" s="109">
        <v>16.100000000000001</v>
      </c>
      <c r="E66" s="123"/>
    </row>
    <row r="67" spans="1:5" ht="16.5" x14ac:dyDescent="0.25">
      <c r="A67" s="83" t="s">
        <v>666</v>
      </c>
      <c r="B67" s="84">
        <v>5.15</v>
      </c>
      <c r="C67" s="111">
        <v>115</v>
      </c>
      <c r="D67" s="109">
        <v>17.899999999999999</v>
      </c>
      <c r="E67" s="123"/>
    </row>
    <row r="68" spans="1:5" ht="16.5" x14ac:dyDescent="0.25">
      <c r="A68" s="83" t="s">
        <v>667</v>
      </c>
      <c r="B68" s="84">
        <v>5.15</v>
      </c>
      <c r="C68" s="111">
        <v>130</v>
      </c>
      <c r="D68" s="109">
        <v>19.5</v>
      </c>
      <c r="E68" s="123"/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347BA-FD51-4243-8DC4-AF8D1FB89117}">
  <dimension ref="A1:P92"/>
  <sheetViews>
    <sheetView workbookViewId="0">
      <selection activeCell="D11" sqref="D11"/>
    </sheetView>
  </sheetViews>
  <sheetFormatPr defaultColWidth="20.85546875" defaultRowHeight="15.75" x14ac:dyDescent="0.25"/>
  <cols>
    <col min="1" max="1" width="16.85546875" style="91" customWidth="1"/>
    <col min="2" max="2" width="15.140625" style="155" customWidth="1"/>
    <col min="3" max="3" width="13.42578125" style="91" customWidth="1"/>
    <col min="4" max="4" width="15.42578125" style="155" customWidth="1"/>
    <col min="5" max="5" width="15.42578125" style="91" customWidth="1"/>
    <col min="6" max="6" width="20.85546875" style="91"/>
    <col min="7" max="8" width="9.5703125" style="91" hidden="1" customWidth="1"/>
    <col min="9" max="10" width="8.42578125" style="91" hidden="1" customWidth="1"/>
    <col min="11" max="11" width="9.5703125" style="91" hidden="1" customWidth="1"/>
    <col min="12" max="12" width="10.7109375" style="91" hidden="1" customWidth="1"/>
    <col min="13" max="13" width="11.7109375" style="91" hidden="1" customWidth="1"/>
    <col min="14" max="14" width="8.42578125" style="91" bestFit="1" customWidth="1"/>
    <col min="15" max="15" width="9.5703125" style="91" bestFit="1" customWidth="1"/>
    <col min="16" max="16" width="8.42578125" style="91" bestFit="1" customWidth="1"/>
    <col min="17" max="16384" width="20.85546875" style="91"/>
  </cols>
  <sheetData>
    <row r="1" spans="1:16" s="140" customFormat="1" ht="16.5" x14ac:dyDescent="0.25">
      <c r="A1" s="138" t="s">
        <v>670</v>
      </c>
      <c r="B1" s="139"/>
      <c r="C1" s="138"/>
      <c r="D1" s="104"/>
      <c r="E1" s="103"/>
    </row>
    <row r="2" spans="1:16" ht="16.5" x14ac:dyDescent="0.25">
      <c r="A2" s="83" t="s">
        <v>540</v>
      </c>
      <c r="B2" s="84" t="s">
        <v>671</v>
      </c>
      <c r="C2" s="83" t="s">
        <v>672</v>
      </c>
      <c r="D2" s="84" t="s">
        <v>542</v>
      </c>
      <c r="E2" s="83" t="s">
        <v>476</v>
      </c>
      <c r="F2" s="83" t="s">
        <v>484</v>
      </c>
      <c r="G2" s="119">
        <v>44698</v>
      </c>
      <c r="H2" s="119">
        <v>44711</v>
      </c>
      <c r="I2" s="119">
        <v>44714</v>
      </c>
      <c r="J2" s="119">
        <v>44718</v>
      </c>
      <c r="K2" s="119">
        <v>44727</v>
      </c>
      <c r="L2" s="119">
        <v>45285</v>
      </c>
      <c r="M2" s="119">
        <v>45384</v>
      </c>
      <c r="N2" s="119">
        <v>45421</v>
      </c>
      <c r="O2" s="119">
        <v>45517</v>
      </c>
      <c r="P2" s="119">
        <v>45814</v>
      </c>
    </row>
    <row r="3" spans="1:16" ht="16.5" x14ac:dyDescent="0.25">
      <c r="A3" s="83" t="s">
        <v>610</v>
      </c>
      <c r="B3" s="141">
        <v>2.85</v>
      </c>
      <c r="C3" s="142">
        <v>28</v>
      </c>
      <c r="D3" s="143">
        <v>1.01</v>
      </c>
      <c r="E3" s="141"/>
      <c r="F3" s="144"/>
    </row>
    <row r="4" spans="1:16" ht="16.5" x14ac:dyDescent="0.25">
      <c r="A4" s="83" t="s">
        <v>59</v>
      </c>
      <c r="B4" s="141">
        <v>2.85</v>
      </c>
      <c r="C4" s="142">
        <v>28</v>
      </c>
      <c r="D4" s="143">
        <v>1.1399999999999999</v>
      </c>
      <c r="E4" s="141"/>
      <c r="F4" s="144"/>
    </row>
    <row r="5" spans="1:16" ht="16.5" x14ac:dyDescent="0.25">
      <c r="A5" s="83" t="s">
        <v>514</v>
      </c>
      <c r="B5" s="141">
        <v>2.85</v>
      </c>
      <c r="C5" s="142">
        <v>28</v>
      </c>
      <c r="D5" s="143">
        <v>1.28</v>
      </c>
      <c r="E5" s="141"/>
      <c r="F5" s="144"/>
    </row>
    <row r="6" spans="1:16" ht="16.5" x14ac:dyDescent="0.25">
      <c r="A6" s="83" t="s">
        <v>217</v>
      </c>
      <c r="B6" s="141">
        <v>2.85</v>
      </c>
      <c r="C6" s="142">
        <v>28</v>
      </c>
      <c r="D6" s="143">
        <v>1.42</v>
      </c>
      <c r="E6" s="141"/>
      <c r="F6" s="144"/>
    </row>
    <row r="7" spans="1:16" ht="16.5" x14ac:dyDescent="0.25">
      <c r="A7" s="83" t="s">
        <v>613</v>
      </c>
      <c r="B7" s="141">
        <v>2.85</v>
      </c>
      <c r="C7" s="142">
        <v>28</v>
      </c>
      <c r="D7" s="143">
        <v>1.57</v>
      </c>
      <c r="E7" s="141"/>
      <c r="F7" s="144"/>
    </row>
    <row r="8" spans="1:16" ht="16.5" x14ac:dyDescent="0.25">
      <c r="A8" s="83" t="s">
        <v>69</v>
      </c>
      <c r="B8" s="141">
        <v>2.85</v>
      </c>
      <c r="C8" s="142">
        <v>28</v>
      </c>
      <c r="D8" s="143">
        <v>1.7</v>
      </c>
      <c r="E8" s="141"/>
      <c r="F8" s="144"/>
    </row>
    <row r="9" spans="1:16" ht="16.5" x14ac:dyDescent="0.25">
      <c r="A9" s="83" t="s">
        <v>614</v>
      </c>
      <c r="B9" s="141">
        <v>2.85</v>
      </c>
      <c r="C9" s="142">
        <v>32</v>
      </c>
      <c r="D9" s="92">
        <v>2.1</v>
      </c>
      <c r="E9" s="145"/>
      <c r="F9" s="146"/>
    </row>
    <row r="10" spans="1:16" ht="16.5" x14ac:dyDescent="0.25">
      <c r="A10" s="83" t="s">
        <v>618</v>
      </c>
      <c r="B10" s="111">
        <v>3.15</v>
      </c>
      <c r="C10" s="142">
        <v>28</v>
      </c>
      <c r="D10" s="147">
        <v>1.24</v>
      </c>
      <c r="E10" s="111"/>
      <c r="F10" s="144"/>
    </row>
    <row r="11" spans="1:16" ht="16.5" x14ac:dyDescent="0.25">
      <c r="A11" s="83" t="s">
        <v>148</v>
      </c>
      <c r="B11" s="111">
        <v>3.15</v>
      </c>
      <c r="C11" s="142">
        <v>28</v>
      </c>
      <c r="D11" s="147">
        <v>1.42</v>
      </c>
      <c r="E11" s="111"/>
      <c r="F11" s="146"/>
    </row>
    <row r="12" spans="1:16" ht="16.5" x14ac:dyDescent="0.25">
      <c r="A12" s="83" t="s">
        <v>619</v>
      </c>
      <c r="B12" s="111">
        <v>3.15</v>
      </c>
      <c r="C12" s="142">
        <v>28</v>
      </c>
      <c r="D12" s="147">
        <v>1.55</v>
      </c>
      <c r="E12" s="111"/>
      <c r="F12" s="144"/>
    </row>
    <row r="13" spans="1:16" ht="16.5" x14ac:dyDescent="0.25">
      <c r="A13" s="83" t="s">
        <v>620</v>
      </c>
      <c r="B13" s="111">
        <v>3.15</v>
      </c>
      <c r="C13" s="142">
        <v>28</v>
      </c>
      <c r="D13" s="147">
        <v>1.72</v>
      </c>
      <c r="E13" s="111"/>
      <c r="F13" s="146"/>
    </row>
    <row r="14" spans="1:16" ht="16.5" x14ac:dyDescent="0.25">
      <c r="A14" s="83" t="s">
        <v>150</v>
      </c>
      <c r="B14" s="111">
        <v>3.15</v>
      </c>
      <c r="C14" s="142">
        <v>28</v>
      </c>
      <c r="D14" s="147">
        <v>1.89</v>
      </c>
      <c r="E14" s="111"/>
      <c r="F14" s="144"/>
    </row>
    <row r="15" spans="1:16" ht="16.5" x14ac:dyDescent="0.25">
      <c r="A15" s="83" t="s">
        <v>154</v>
      </c>
      <c r="B15" s="111">
        <v>3.15</v>
      </c>
      <c r="C15" s="142">
        <v>32</v>
      </c>
      <c r="D15" s="147">
        <v>2.29</v>
      </c>
      <c r="E15" s="111"/>
      <c r="F15" s="146"/>
    </row>
    <row r="16" spans="1:16" ht="16.5" x14ac:dyDescent="0.25">
      <c r="A16" s="83" t="s">
        <v>174</v>
      </c>
      <c r="B16" s="111">
        <v>3.35</v>
      </c>
      <c r="C16" s="111">
        <v>28</v>
      </c>
      <c r="D16" s="147">
        <v>1.77</v>
      </c>
      <c r="E16" s="111"/>
      <c r="F16" s="144"/>
    </row>
    <row r="17" spans="1:16" ht="16.5" x14ac:dyDescent="0.25">
      <c r="A17" s="83" t="s">
        <v>164</v>
      </c>
      <c r="B17" s="111">
        <v>3.35</v>
      </c>
      <c r="C17" s="111">
        <v>28</v>
      </c>
      <c r="D17" s="147">
        <v>1.97</v>
      </c>
      <c r="E17" s="111"/>
      <c r="F17" s="144"/>
    </row>
    <row r="18" spans="1:16" ht="16.5" x14ac:dyDescent="0.25">
      <c r="A18" s="83" t="s">
        <v>184</v>
      </c>
      <c r="B18" s="111">
        <v>3.35</v>
      </c>
      <c r="C18" s="111">
        <v>28</v>
      </c>
      <c r="D18" s="147">
        <v>2.1800000000000002</v>
      </c>
      <c r="E18" s="111"/>
      <c r="F18" s="144"/>
    </row>
    <row r="19" spans="1:16" ht="16.5" x14ac:dyDescent="0.25">
      <c r="A19" s="83" t="s">
        <v>625</v>
      </c>
      <c r="B19" s="111">
        <v>3.35</v>
      </c>
      <c r="C19" s="111">
        <v>28</v>
      </c>
      <c r="D19" s="147">
        <v>2.42</v>
      </c>
      <c r="E19" s="111"/>
      <c r="F19" s="144"/>
    </row>
    <row r="20" spans="1:16" ht="16.5" x14ac:dyDescent="0.25">
      <c r="A20" s="83" t="s">
        <v>626</v>
      </c>
      <c r="B20" s="111">
        <v>3.35</v>
      </c>
      <c r="C20" s="111">
        <v>28</v>
      </c>
      <c r="D20" s="147">
        <v>2.73</v>
      </c>
      <c r="E20" s="111"/>
      <c r="F20" s="144"/>
    </row>
    <row r="21" spans="1:16" ht="16.5" x14ac:dyDescent="0.25">
      <c r="A21" s="83" t="s">
        <v>627</v>
      </c>
      <c r="B21" s="111">
        <v>3.35</v>
      </c>
      <c r="C21" s="111">
        <v>31</v>
      </c>
      <c r="D21" s="147">
        <v>3.1</v>
      </c>
      <c r="E21" s="111"/>
      <c r="F21" s="144"/>
    </row>
    <row r="22" spans="1:16" ht="16.5" x14ac:dyDescent="0.25">
      <c r="A22" s="83" t="s">
        <v>628</v>
      </c>
      <c r="B22" s="111">
        <v>3.35</v>
      </c>
      <c r="C22" s="111">
        <v>33</v>
      </c>
      <c r="D22" s="147">
        <v>3.51</v>
      </c>
      <c r="E22" s="111"/>
      <c r="F22" s="144"/>
    </row>
    <row r="23" spans="1:16" ht="16.5" x14ac:dyDescent="0.25">
      <c r="A23" s="83" t="s">
        <v>630</v>
      </c>
      <c r="B23" s="111">
        <v>3.35</v>
      </c>
      <c r="C23" s="111">
        <v>35</v>
      </c>
      <c r="D23" s="147">
        <v>4.0599999999999996</v>
      </c>
      <c r="E23" s="111"/>
      <c r="F23" s="146"/>
    </row>
    <row r="24" spans="1:16" ht="16.5" x14ac:dyDescent="0.25">
      <c r="A24" s="83" t="s">
        <v>631</v>
      </c>
      <c r="B24" s="111">
        <v>3.35</v>
      </c>
      <c r="C24" s="111">
        <v>38</v>
      </c>
      <c r="D24" s="147">
        <v>4.41</v>
      </c>
      <c r="E24" s="111"/>
      <c r="F24" s="146"/>
    </row>
    <row r="25" spans="1:16" ht="16.5" x14ac:dyDescent="0.25">
      <c r="A25" s="108" t="s">
        <v>202</v>
      </c>
      <c r="B25" s="111">
        <v>3.85</v>
      </c>
      <c r="C25" s="111">
        <v>29</v>
      </c>
      <c r="D25" s="147">
        <v>2.3600000000000003</v>
      </c>
      <c r="E25" s="111"/>
      <c r="F25" s="144"/>
      <c r="P25" s="91" t="s">
        <v>533</v>
      </c>
    </row>
    <row r="26" spans="1:16" ht="16.5" x14ac:dyDescent="0.25">
      <c r="A26" s="108" t="s">
        <v>166</v>
      </c>
      <c r="B26" s="111">
        <v>3.85</v>
      </c>
      <c r="C26" s="111">
        <v>29</v>
      </c>
      <c r="D26" s="147">
        <v>2.56</v>
      </c>
      <c r="E26" s="111"/>
      <c r="F26" s="144"/>
      <c r="P26" s="91" t="s">
        <v>533</v>
      </c>
    </row>
    <row r="27" spans="1:16" ht="16.5" x14ac:dyDescent="0.25">
      <c r="A27" s="108" t="s">
        <v>82</v>
      </c>
      <c r="B27" s="111">
        <v>3.85</v>
      </c>
      <c r="C27" s="111">
        <v>29</v>
      </c>
      <c r="D27" s="147">
        <v>2.91</v>
      </c>
      <c r="E27" s="111"/>
      <c r="F27" s="144"/>
      <c r="P27" s="91" t="s">
        <v>533</v>
      </c>
    </row>
    <row r="28" spans="1:16" ht="16.5" x14ac:dyDescent="0.25">
      <c r="A28" s="108" t="s">
        <v>632</v>
      </c>
      <c r="B28" s="111">
        <v>3.85</v>
      </c>
      <c r="C28" s="111">
        <v>29</v>
      </c>
      <c r="D28" s="147">
        <v>2.99</v>
      </c>
      <c r="E28" s="111"/>
      <c r="F28" s="144"/>
      <c r="P28" s="91" t="s">
        <v>533</v>
      </c>
    </row>
    <row r="29" spans="1:16" ht="16.5" x14ac:dyDescent="0.25">
      <c r="A29" s="108" t="s">
        <v>206</v>
      </c>
      <c r="B29" s="111">
        <v>3.85</v>
      </c>
      <c r="C29" s="111">
        <v>29</v>
      </c>
      <c r="D29" s="147">
        <v>3.14</v>
      </c>
      <c r="E29" s="111"/>
      <c r="F29" s="144"/>
      <c r="P29" s="91" t="s">
        <v>533</v>
      </c>
    </row>
    <row r="30" spans="1:16" ht="16.5" x14ac:dyDescent="0.25">
      <c r="A30" s="108" t="s">
        <v>76</v>
      </c>
      <c r="B30" s="111">
        <v>3.85</v>
      </c>
      <c r="C30" s="111">
        <v>32</v>
      </c>
      <c r="D30" s="147">
        <v>3.52</v>
      </c>
      <c r="E30" s="111"/>
      <c r="F30" s="144"/>
      <c r="P30" s="91" t="s">
        <v>533</v>
      </c>
    </row>
    <row r="31" spans="1:16" ht="16.5" x14ac:dyDescent="0.25">
      <c r="A31" s="108" t="s">
        <v>673</v>
      </c>
      <c r="B31" s="111">
        <v>3.85</v>
      </c>
      <c r="C31" s="111">
        <v>32</v>
      </c>
      <c r="D31" s="147">
        <v>4.17</v>
      </c>
      <c r="E31" s="111"/>
      <c r="F31" s="146"/>
      <c r="P31" s="91" t="s">
        <v>533</v>
      </c>
    </row>
    <row r="32" spans="1:16" ht="16.5" x14ac:dyDescent="0.25">
      <c r="A32" s="108" t="s">
        <v>138</v>
      </c>
      <c r="B32" s="111">
        <v>3.85</v>
      </c>
      <c r="C32" s="111">
        <v>33</v>
      </c>
      <c r="D32" s="147">
        <v>4.4499999999999993</v>
      </c>
      <c r="E32" s="111"/>
      <c r="F32" s="144"/>
      <c r="P32" s="91" t="s">
        <v>533</v>
      </c>
    </row>
    <row r="33" spans="1:16" ht="16.5" x14ac:dyDescent="0.25">
      <c r="A33" s="108" t="s">
        <v>156</v>
      </c>
      <c r="B33" s="111">
        <v>3.85</v>
      </c>
      <c r="C33" s="111">
        <v>35</v>
      </c>
      <c r="D33" s="147">
        <v>4.72</v>
      </c>
      <c r="E33" s="111"/>
      <c r="F33" s="144"/>
      <c r="P33" s="91" t="s">
        <v>533</v>
      </c>
    </row>
    <row r="34" spans="1:16" ht="16.5" x14ac:dyDescent="0.25">
      <c r="A34" s="108" t="s">
        <v>78</v>
      </c>
      <c r="B34" s="111">
        <v>3.85</v>
      </c>
      <c r="C34" s="111">
        <v>43</v>
      </c>
      <c r="D34" s="147">
        <v>5.38</v>
      </c>
      <c r="E34" s="111"/>
      <c r="F34" s="144"/>
      <c r="P34" s="91" t="s">
        <v>533</v>
      </c>
    </row>
    <row r="35" spans="1:16" ht="16.5" x14ac:dyDescent="0.25">
      <c r="A35" s="108" t="s">
        <v>212</v>
      </c>
      <c r="B35" s="111">
        <v>3.85</v>
      </c>
      <c r="C35" s="111">
        <v>51</v>
      </c>
      <c r="D35" s="147">
        <v>5.8199999999999994</v>
      </c>
      <c r="E35" s="111"/>
      <c r="F35" s="146"/>
      <c r="P35" s="91" t="s">
        <v>533</v>
      </c>
    </row>
    <row r="36" spans="1:16" ht="16.5" x14ac:dyDescent="0.25">
      <c r="A36" s="108" t="s">
        <v>636</v>
      </c>
      <c r="B36" s="111">
        <v>3.85</v>
      </c>
      <c r="C36" s="111">
        <v>58</v>
      </c>
      <c r="D36" s="147">
        <v>6.7299999999999995</v>
      </c>
      <c r="E36" s="111"/>
      <c r="F36" s="146"/>
      <c r="P36" s="91" t="s">
        <v>533</v>
      </c>
    </row>
    <row r="37" spans="1:16" ht="16.5" x14ac:dyDescent="0.25">
      <c r="A37" s="108" t="s">
        <v>638</v>
      </c>
      <c r="B37" s="111">
        <v>3.85</v>
      </c>
      <c r="C37" s="111">
        <v>79</v>
      </c>
      <c r="D37" s="147">
        <v>7.6499999999999995</v>
      </c>
      <c r="E37" s="111"/>
      <c r="F37" s="146"/>
      <c r="P37" s="91" t="s">
        <v>533</v>
      </c>
    </row>
    <row r="38" spans="1:16" ht="16.5" x14ac:dyDescent="0.25">
      <c r="A38" s="108" t="s">
        <v>639</v>
      </c>
      <c r="B38" s="111">
        <v>3.85</v>
      </c>
      <c r="C38" s="111">
        <v>98</v>
      </c>
      <c r="D38" s="147">
        <v>8.56</v>
      </c>
      <c r="E38" s="111"/>
      <c r="F38" s="146"/>
      <c r="P38" s="91" t="s">
        <v>533</v>
      </c>
    </row>
    <row r="39" spans="1:16" ht="16.5" x14ac:dyDescent="0.25">
      <c r="A39" s="108" t="s">
        <v>640</v>
      </c>
      <c r="B39" s="111">
        <v>3.85</v>
      </c>
      <c r="C39" s="111">
        <v>108</v>
      </c>
      <c r="D39" s="147">
        <v>9.42</v>
      </c>
      <c r="E39" s="111"/>
      <c r="F39" s="146"/>
      <c r="P39" s="91" t="s">
        <v>533</v>
      </c>
    </row>
    <row r="40" spans="1:16" ht="16.5" x14ac:dyDescent="0.25">
      <c r="A40" s="108" t="s">
        <v>194</v>
      </c>
      <c r="B40" s="83">
        <v>4.45</v>
      </c>
      <c r="C40" s="83">
        <v>42</v>
      </c>
      <c r="D40" s="84">
        <v>10.64</v>
      </c>
      <c r="E40" s="83"/>
      <c r="F40" s="146"/>
    </row>
    <row r="41" spans="1:16" ht="16.5" x14ac:dyDescent="0.25">
      <c r="A41" s="108" t="s">
        <v>208</v>
      </c>
      <c r="B41" s="83">
        <v>4.45</v>
      </c>
      <c r="C41" s="83">
        <v>42</v>
      </c>
      <c r="D41" s="84">
        <v>3.77</v>
      </c>
      <c r="E41" s="83"/>
      <c r="F41" s="146"/>
    </row>
    <row r="42" spans="1:16" ht="16.5" x14ac:dyDescent="0.25">
      <c r="A42" s="108" t="s">
        <v>178</v>
      </c>
      <c r="B42" s="83">
        <v>4.45</v>
      </c>
      <c r="C42" s="83">
        <v>42</v>
      </c>
      <c r="D42" s="84">
        <v>4.17</v>
      </c>
      <c r="E42" s="83"/>
      <c r="F42" s="146"/>
    </row>
    <row r="43" spans="1:16" ht="16.5" x14ac:dyDescent="0.25">
      <c r="A43" s="108" t="s">
        <v>215</v>
      </c>
      <c r="B43" s="83">
        <v>4.45</v>
      </c>
      <c r="C43" s="145">
        <v>42</v>
      </c>
      <c r="D43" s="84">
        <v>4.57</v>
      </c>
      <c r="E43" s="83"/>
      <c r="F43" s="146"/>
    </row>
    <row r="44" spans="1:16" ht="16.5" x14ac:dyDescent="0.25">
      <c r="A44" s="108" t="s">
        <v>641</v>
      </c>
      <c r="B44" s="83">
        <v>4.45</v>
      </c>
      <c r="C44" s="145">
        <v>45</v>
      </c>
      <c r="D44" s="84">
        <v>5.23</v>
      </c>
      <c r="E44" s="83"/>
      <c r="F44" s="146"/>
      <c r="P44" s="91" t="s">
        <v>533</v>
      </c>
    </row>
    <row r="45" spans="1:16" ht="16.5" x14ac:dyDescent="0.25">
      <c r="A45" s="108" t="s">
        <v>642</v>
      </c>
      <c r="B45" s="83">
        <v>4.45</v>
      </c>
      <c r="C45" s="145">
        <v>45</v>
      </c>
      <c r="D45" s="84">
        <v>6.12</v>
      </c>
      <c r="E45" s="83"/>
      <c r="F45" s="146"/>
      <c r="P45" s="91" t="s">
        <v>533</v>
      </c>
    </row>
    <row r="46" spans="1:16" ht="16.5" x14ac:dyDescent="0.25">
      <c r="A46" s="108" t="s">
        <v>168</v>
      </c>
      <c r="B46" s="83">
        <v>4.45</v>
      </c>
      <c r="C46" s="145">
        <v>50</v>
      </c>
      <c r="D46" s="84">
        <v>6.95</v>
      </c>
      <c r="E46" s="83"/>
      <c r="F46" s="146"/>
      <c r="P46" s="91" t="s">
        <v>533</v>
      </c>
    </row>
    <row r="47" spans="1:16" ht="16.5" x14ac:dyDescent="0.25">
      <c r="A47" s="108" t="s">
        <v>210</v>
      </c>
      <c r="B47" s="83">
        <v>4.45</v>
      </c>
      <c r="C47" s="145">
        <v>50</v>
      </c>
      <c r="D47" s="84">
        <v>7.88</v>
      </c>
      <c r="E47" s="83"/>
      <c r="F47" s="146"/>
    </row>
    <row r="48" spans="1:16" ht="16.5" x14ac:dyDescent="0.25">
      <c r="A48" s="108" t="s">
        <v>644</v>
      </c>
      <c r="B48" s="83">
        <v>4.45</v>
      </c>
      <c r="C48" s="83">
        <v>60</v>
      </c>
      <c r="D48" s="84">
        <v>8.7100000000000009</v>
      </c>
      <c r="E48" s="83"/>
      <c r="F48" s="146"/>
    </row>
    <row r="49" spans="1:16" ht="16.5" x14ac:dyDescent="0.25">
      <c r="A49" s="108" t="s">
        <v>674</v>
      </c>
      <c r="B49" s="83">
        <v>4.45</v>
      </c>
      <c r="C49" s="83">
        <v>62</v>
      </c>
      <c r="D49" s="84">
        <v>9.08</v>
      </c>
      <c r="E49" s="83"/>
      <c r="F49" s="146"/>
    </row>
    <row r="50" spans="1:16" ht="16.5" x14ac:dyDescent="0.25">
      <c r="A50" s="108" t="s">
        <v>192</v>
      </c>
      <c r="B50" s="83">
        <v>4.45</v>
      </c>
      <c r="C50" s="83">
        <v>62</v>
      </c>
      <c r="D50" s="84">
        <v>9.9499999999999993</v>
      </c>
      <c r="E50" s="83"/>
      <c r="F50" s="146"/>
    </row>
    <row r="51" spans="1:16" ht="16.5" x14ac:dyDescent="0.25">
      <c r="A51" s="108" t="s">
        <v>646</v>
      </c>
      <c r="B51" s="83">
        <v>4.45</v>
      </c>
      <c r="C51" s="83">
        <v>67</v>
      </c>
      <c r="D51" s="84">
        <v>10.56</v>
      </c>
      <c r="E51" s="83"/>
      <c r="F51" s="146"/>
    </row>
    <row r="52" spans="1:16" ht="16.5" x14ac:dyDescent="0.25">
      <c r="A52" s="108" t="s">
        <v>662</v>
      </c>
      <c r="B52" s="83">
        <v>4.45</v>
      </c>
      <c r="C52" s="83">
        <v>77</v>
      </c>
      <c r="D52" s="84">
        <v>11.11</v>
      </c>
      <c r="E52" s="83"/>
      <c r="F52" s="146"/>
    </row>
    <row r="53" spans="1:16" ht="16.5" x14ac:dyDescent="0.25">
      <c r="A53" s="108" t="s">
        <v>675</v>
      </c>
      <c r="B53" s="83">
        <v>4.45</v>
      </c>
      <c r="C53" s="83">
        <v>115</v>
      </c>
      <c r="D53" s="84">
        <v>12.39</v>
      </c>
      <c r="E53" s="83"/>
      <c r="F53" s="146"/>
      <c r="G53" s="91" t="s">
        <v>493</v>
      </c>
      <c r="H53" s="89" t="s">
        <v>489</v>
      </c>
      <c r="I53" s="89"/>
      <c r="J53" s="89" t="s">
        <v>489</v>
      </c>
    </row>
    <row r="54" spans="1:16" ht="16.5" x14ac:dyDescent="0.25">
      <c r="A54" s="108" t="s">
        <v>676</v>
      </c>
      <c r="B54" s="83">
        <v>4.45</v>
      </c>
      <c r="C54" s="83">
        <v>135</v>
      </c>
      <c r="D54" s="84">
        <v>13.51</v>
      </c>
      <c r="E54" s="83"/>
      <c r="F54" s="146"/>
      <c r="G54" s="91" t="s">
        <v>493</v>
      </c>
      <c r="H54" s="89" t="s">
        <v>489</v>
      </c>
      <c r="I54" s="89"/>
      <c r="J54" s="89" t="s">
        <v>489</v>
      </c>
    </row>
    <row r="55" spans="1:16" ht="16.5" x14ac:dyDescent="0.25">
      <c r="A55" s="108" t="s">
        <v>663</v>
      </c>
      <c r="B55" s="83">
        <v>5.15</v>
      </c>
      <c r="C55" s="145">
        <v>52</v>
      </c>
      <c r="D55" s="84">
        <v>4.83</v>
      </c>
      <c r="E55" s="83"/>
      <c r="F55" s="144"/>
      <c r="P55" s="91" t="s">
        <v>533</v>
      </c>
    </row>
    <row r="56" spans="1:16" ht="16.5" x14ac:dyDescent="0.25">
      <c r="A56" s="108" t="s">
        <v>664</v>
      </c>
      <c r="B56" s="83">
        <v>5.15</v>
      </c>
      <c r="C56" s="145">
        <v>52</v>
      </c>
      <c r="D56" s="84">
        <v>5.35</v>
      </c>
      <c r="E56" s="83"/>
      <c r="F56" s="144"/>
      <c r="P56" s="91" t="s">
        <v>533</v>
      </c>
    </row>
    <row r="57" spans="1:16" ht="16.5" x14ac:dyDescent="0.25">
      <c r="A57" s="108" t="s">
        <v>665</v>
      </c>
      <c r="B57" s="83">
        <v>5.15</v>
      </c>
      <c r="C57" s="145">
        <v>52</v>
      </c>
      <c r="D57" s="84">
        <v>5.84</v>
      </c>
      <c r="E57" s="83"/>
      <c r="F57" s="144"/>
      <c r="P57" s="91" t="s">
        <v>533</v>
      </c>
    </row>
    <row r="58" spans="1:16" ht="16.5" x14ac:dyDescent="0.25">
      <c r="A58" s="108" t="s">
        <v>180</v>
      </c>
      <c r="B58" s="83">
        <v>5.15</v>
      </c>
      <c r="C58" s="145">
        <v>52</v>
      </c>
      <c r="D58" s="84">
        <v>6.5</v>
      </c>
      <c r="E58" s="83"/>
      <c r="F58" s="144"/>
      <c r="P58" s="91" t="s">
        <v>533</v>
      </c>
    </row>
    <row r="59" spans="1:16" ht="16.5" x14ac:dyDescent="0.25">
      <c r="A59" s="108" t="s">
        <v>648</v>
      </c>
      <c r="B59" s="83">
        <v>5.15</v>
      </c>
      <c r="C59" s="83">
        <v>54</v>
      </c>
      <c r="D59" s="84">
        <v>7.4799999999999995</v>
      </c>
      <c r="E59" s="83"/>
      <c r="F59" s="144"/>
      <c r="P59" s="91" t="s">
        <v>533</v>
      </c>
    </row>
    <row r="60" spans="1:16" ht="16.5" x14ac:dyDescent="0.25">
      <c r="A60" s="108" t="s">
        <v>649</v>
      </c>
      <c r="B60" s="83">
        <v>5.15</v>
      </c>
      <c r="C60" s="83">
        <v>56</v>
      </c>
      <c r="D60" s="84">
        <v>8.4599999999999991</v>
      </c>
      <c r="E60" s="83"/>
      <c r="F60" s="144"/>
      <c r="P60" s="91" t="s">
        <v>533</v>
      </c>
    </row>
    <row r="61" spans="1:16" ht="16.5" x14ac:dyDescent="0.25">
      <c r="A61" s="108" t="s">
        <v>650</v>
      </c>
      <c r="B61" s="83">
        <v>5.15</v>
      </c>
      <c r="C61" s="83">
        <v>59</v>
      </c>
      <c r="D61" s="84">
        <v>9.6</v>
      </c>
      <c r="E61" s="83"/>
      <c r="F61" s="144"/>
      <c r="P61" s="91" t="s">
        <v>533</v>
      </c>
    </row>
    <row r="62" spans="1:16" ht="16.5" x14ac:dyDescent="0.25">
      <c r="A62" s="108" t="s">
        <v>158</v>
      </c>
      <c r="B62" s="83">
        <v>5.15</v>
      </c>
      <c r="C62" s="145">
        <v>62</v>
      </c>
      <c r="D62" s="84">
        <v>10.49</v>
      </c>
      <c r="E62" s="83"/>
      <c r="F62" s="144"/>
      <c r="P62" s="91" t="s">
        <v>533</v>
      </c>
    </row>
    <row r="63" spans="1:16" ht="16.5" x14ac:dyDescent="0.25">
      <c r="A63" s="108" t="s">
        <v>160</v>
      </c>
      <c r="B63" s="83">
        <v>5.15</v>
      </c>
      <c r="C63" s="145">
        <v>69</v>
      </c>
      <c r="D63" s="84">
        <v>12.33</v>
      </c>
      <c r="E63" s="83"/>
      <c r="F63" s="144"/>
      <c r="P63" s="91" t="s">
        <v>533</v>
      </c>
    </row>
    <row r="64" spans="1:16" ht="16.5" x14ac:dyDescent="0.25">
      <c r="A64" s="108" t="s">
        <v>677</v>
      </c>
      <c r="B64" s="83">
        <v>5.15</v>
      </c>
      <c r="C64" s="145">
        <v>72</v>
      </c>
      <c r="D64" s="84">
        <v>12.84</v>
      </c>
      <c r="E64" s="83"/>
      <c r="F64" s="144"/>
      <c r="P64" s="91" t="s">
        <v>533</v>
      </c>
    </row>
    <row r="65" spans="1:16" ht="16.5" x14ac:dyDescent="0.25">
      <c r="A65" s="108" t="s">
        <v>162</v>
      </c>
      <c r="B65" s="83">
        <v>5.15</v>
      </c>
      <c r="C65" s="145">
        <v>85</v>
      </c>
      <c r="D65" s="84">
        <v>14.1</v>
      </c>
      <c r="E65" s="83"/>
      <c r="F65" s="146"/>
      <c r="P65" s="91" t="s">
        <v>533</v>
      </c>
    </row>
    <row r="66" spans="1:16" ht="16.5" x14ac:dyDescent="0.25">
      <c r="A66" s="108" t="s">
        <v>651</v>
      </c>
      <c r="B66" s="83">
        <v>5.15</v>
      </c>
      <c r="C66" s="145">
        <v>90</v>
      </c>
      <c r="D66" s="84">
        <v>15.18</v>
      </c>
      <c r="E66" s="83"/>
      <c r="F66" s="144"/>
      <c r="K66" s="89" t="s">
        <v>489</v>
      </c>
      <c r="P66" s="91" t="s">
        <v>533</v>
      </c>
    </row>
    <row r="67" spans="1:16" ht="16.5" x14ac:dyDescent="0.25">
      <c r="A67" s="108" t="s">
        <v>652</v>
      </c>
      <c r="B67" s="83">
        <v>5.15</v>
      </c>
      <c r="C67" s="145">
        <v>95</v>
      </c>
      <c r="D67" s="84">
        <v>16.260000000000002</v>
      </c>
      <c r="E67" s="83">
        <v>7500</v>
      </c>
      <c r="F67" s="146" t="s">
        <v>678</v>
      </c>
      <c r="L67" s="91" t="s">
        <v>533</v>
      </c>
      <c r="O67" s="91" t="s">
        <v>533</v>
      </c>
      <c r="P67" s="91" t="s">
        <v>533</v>
      </c>
    </row>
    <row r="68" spans="1:16" ht="16.5" x14ac:dyDescent="0.25">
      <c r="A68" s="108" t="s">
        <v>666</v>
      </c>
      <c r="B68" s="83">
        <v>5.15</v>
      </c>
      <c r="C68" s="148">
        <v>100</v>
      </c>
      <c r="D68" s="84">
        <v>17.690000000000001</v>
      </c>
      <c r="E68" s="83">
        <v>7500</v>
      </c>
      <c r="F68" s="146" t="s">
        <v>678</v>
      </c>
      <c r="L68" s="91" t="s">
        <v>533</v>
      </c>
      <c r="O68" s="91" t="s">
        <v>533</v>
      </c>
      <c r="P68" s="91" t="s">
        <v>533</v>
      </c>
    </row>
    <row r="69" spans="1:16" ht="16.5" x14ac:dyDescent="0.25">
      <c r="A69" s="108" t="s">
        <v>667</v>
      </c>
      <c r="B69" s="83">
        <v>5.15</v>
      </c>
      <c r="C69" s="148">
        <v>120</v>
      </c>
      <c r="D69" s="84">
        <v>19.32</v>
      </c>
      <c r="E69" s="83">
        <v>8000</v>
      </c>
      <c r="F69" s="146" t="s">
        <v>678</v>
      </c>
      <c r="I69" s="89" t="s">
        <v>489</v>
      </c>
      <c r="L69" s="91" t="s">
        <v>533</v>
      </c>
      <c r="O69" s="91" t="s">
        <v>533</v>
      </c>
      <c r="P69" s="91" t="s">
        <v>533</v>
      </c>
    </row>
    <row r="70" spans="1:16" ht="16.5" x14ac:dyDescent="0.25">
      <c r="A70" s="108" t="s">
        <v>679</v>
      </c>
      <c r="B70" s="83">
        <v>5.15</v>
      </c>
      <c r="C70" s="148">
        <v>135</v>
      </c>
      <c r="D70" s="84">
        <v>20.95</v>
      </c>
      <c r="E70" s="83">
        <v>8500</v>
      </c>
      <c r="F70" s="146" t="s">
        <v>678</v>
      </c>
      <c r="I70" s="89" t="s">
        <v>489</v>
      </c>
      <c r="L70" s="91" t="s">
        <v>533</v>
      </c>
      <c r="O70" s="91" t="s">
        <v>533</v>
      </c>
      <c r="P70" s="91" t="s">
        <v>533</v>
      </c>
    </row>
    <row r="71" spans="1:16" ht="16.5" x14ac:dyDescent="0.25">
      <c r="A71" s="108" t="s">
        <v>680</v>
      </c>
      <c r="B71" s="83">
        <v>5.15</v>
      </c>
      <c r="C71" s="148">
        <v>140</v>
      </c>
      <c r="D71" s="84">
        <v>22.59</v>
      </c>
      <c r="E71" s="83"/>
      <c r="F71" s="144"/>
      <c r="L71" s="91" t="s">
        <v>533</v>
      </c>
      <c r="P71" s="91" t="s">
        <v>533</v>
      </c>
    </row>
    <row r="72" spans="1:16" ht="16.899999999999999" customHeight="1" x14ac:dyDescent="0.25">
      <c r="A72" s="108" t="s">
        <v>681</v>
      </c>
      <c r="B72" s="83">
        <v>5.15</v>
      </c>
      <c r="C72" s="148">
        <v>150</v>
      </c>
      <c r="D72" s="84">
        <v>24.39</v>
      </c>
      <c r="E72" s="83">
        <v>9000</v>
      </c>
      <c r="F72" s="146" t="s">
        <v>678</v>
      </c>
      <c r="G72" s="91" t="s">
        <v>493</v>
      </c>
      <c r="L72" s="91" t="s">
        <v>533</v>
      </c>
      <c r="O72" s="91" t="s">
        <v>533</v>
      </c>
      <c r="P72" s="91" t="s">
        <v>533</v>
      </c>
    </row>
    <row r="73" spans="1:16" ht="16.5" x14ac:dyDescent="0.25">
      <c r="A73" s="108" t="s">
        <v>682</v>
      </c>
      <c r="B73" s="83">
        <v>5.15</v>
      </c>
      <c r="C73" s="148">
        <v>180</v>
      </c>
      <c r="D73" s="84">
        <v>26</v>
      </c>
      <c r="E73" s="83">
        <v>10000</v>
      </c>
      <c r="F73" s="146" t="s">
        <v>678</v>
      </c>
      <c r="M73" s="91" t="s">
        <v>493</v>
      </c>
      <c r="O73" s="91" t="s">
        <v>533</v>
      </c>
      <c r="P73" s="91" t="s">
        <v>533</v>
      </c>
    </row>
    <row r="74" spans="1:16" ht="16.5" x14ac:dyDescent="0.25">
      <c r="A74" s="108" t="s">
        <v>683</v>
      </c>
      <c r="B74" s="83">
        <v>5.15</v>
      </c>
      <c r="C74" s="148">
        <v>220</v>
      </c>
      <c r="D74" s="84">
        <v>27.75</v>
      </c>
      <c r="E74" s="83">
        <v>10000</v>
      </c>
      <c r="F74" s="146" t="s">
        <v>678</v>
      </c>
      <c r="M74" s="91" t="s">
        <v>493</v>
      </c>
      <c r="O74" s="91" t="s">
        <v>533</v>
      </c>
      <c r="P74" s="91" t="s">
        <v>533</v>
      </c>
    </row>
    <row r="75" spans="1:16" ht="16.5" x14ac:dyDescent="0.25">
      <c r="A75" s="108" t="s">
        <v>684</v>
      </c>
      <c r="B75" s="83">
        <v>5.15</v>
      </c>
      <c r="C75" s="148">
        <v>850</v>
      </c>
      <c r="D75" s="84">
        <v>28.5</v>
      </c>
      <c r="E75" s="83"/>
      <c r="F75" s="144"/>
      <c r="N75" s="91" t="s">
        <v>493</v>
      </c>
      <c r="P75" s="91" t="s">
        <v>533</v>
      </c>
    </row>
    <row r="76" spans="1:16" ht="16.5" x14ac:dyDescent="0.25">
      <c r="A76" s="149"/>
      <c r="B76" s="104"/>
      <c r="C76" s="103"/>
      <c r="D76" s="104"/>
      <c r="E76" s="103"/>
      <c r="F76" s="150"/>
    </row>
    <row r="77" spans="1:16" ht="16.5" x14ac:dyDescent="0.25">
      <c r="A77" s="149"/>
      <c r="B77" s="104"/>
      <c r="C77" s="103"/>
      <c r="D77" s="104"/>
      <c r="E77" s="103"/>
      <c r="F77" s="150"/>
    </row>
    <row r="78" spans="1:16" ht="16.5" x14ac:dyDescent="0.25">
      <c r="A78" s="149"/>
      <c r="B78" s="104"/>
      <c r="C78" s="151"/>
      <c r="D78" s="152"/>
      <c r="E78" s="151"/>
      <c r="F78" s="150"/>
    </row>
    <row r="79" spans="1:16" ht="16.5" x14ac:dyDescent="0.25">
      <c r="A79" s="149"/>
      <c r="B79" s="104"/>
      <c r="C79" s="151"/>
      <c r="D79" s="152"/>
      <c r="E79" s="151"/>
      <c r="F79" s="150"/>
    </row>
    <row r="80" spans="1:16" ht="16.5" x14ac:dyDescent="0.25">
      <c r="A80" s="149"/>
      <c r="B80" s="104"/>
      <c r="C80" s="151"/>
      <c r="D80" s="152"/>
      <c r="E80" s="151"/>
      <c r="F80" s="150"/>
    </row>
    <row r="81" spans="1:6" ht="16.5" x14ac:dyDescent="0.25">
      <c r="A81" s="149"/>
      <c r="B81" s="104"/>
      <c r="C81" s="151"/>
      <c r="D81" s="152"/>
      <c r="E81" s="151"/>
      <c r="F81" s="153"/>
    </row>
    <row r="82" spans="1:6" ht="16.5" x14ac:dyDescent="0.25">
      <c r="A82" s="149"/>
      <c r="B82" s="104"/>
      <c r="C82" s="151"/>
      <c r="D82" s="152"/>
      <c r="E82" s="151"/>
      <c r="F82" s="150"/>
    </row>
    <row r="83" spans="1:6" ht="16.5" x14ac:dyDescent="0.25">
      <c r="A83" s="149"/>
      <c r="B83" s="104"/>
      <c r="C83" s="151"/>
      <c r="D83" s="152"/>
      <c r="E83" s="151"/>
      <c r="F83" s="150"/>
    </row>
    <row r="84" spans="1:6" ht="16.5" x14ac:dyDescent="0.25">
      <c r="A84" s="149"/>
      <c r="B84" s="104"/>
      <c r="C84" s="154"/>
      <c r="D84" s="152"/>
      <c r="E84" s="151"/>
      <c r="F84" s="153"/>
    </row>
    <row r="85" spans="1:6" ht="16.5" x14ac:dyDescent="0.25">
      <c r="A85" s="149"/>
      <c r="B85" s="104"/>
      <c r="C85" s="154"/>
      <c r="D85" s="152"/>
      <c r="E85" s="151"/>
      <c r="F85" s="150"/>
    </row>
    <row r="86" spans="1:6" ht="16.5" x14ac:dyDescent="0.25">
      <c r="A86" s="149"/>
      <c r="B86" s="104"/>
      <c r="C86" s="154"/>
      <c r="D86" s="152"/>
      <c r="E86" s="151"/>
      <c r="F86" s="153"/>
    </row>
    <row r="87" spans="1:6" ht="16.5" x14ac:dyDescent="0.25">
      <c r="A87" s="149"/>
      <c r="B87" s="104"/>
      <c r="C87" s="154"/>
      <c r="D87" s="152"/>
      <c r="E87" s="151"/>
      <c r="F87" s="150"/>
    </row>
    <row r="88" spans="1:6" ht="16.5" x14ac:dyDescent="0.25">
      <c r="A88" s="149"/>
      <c r="B88" s="104"/>
      <c r="C88" s="154"/>
      <c r="D88" s="152"/>
      <c r="E88" s="151"/>
      <c r="F88" s="153"/>
    </row>
    <row r="89" spans="1:6" ht="16.5" x14ac:dyDescent="0.25">
      <c r="A89" s="149"/>
      <c r="B89" s="104"/>
      <c r="C89" s="154"/>
      <c r="D89" s="152"/>
      <c r="E89" s="151"/>
      <c r="F89" s="150"/>
    </row>
    <row r="90" spans="1:6" ht="16.5" x14ac:dyDescent="0.25">
      <c r="A90" s="149"/>
      <c r="B90" s="104"/>
      <c r="C90" s="154"/>
      <c r="D90" s="152"/>
      <c r="E90" s="151"/>
      <c r="F90" s="153"/>
    </row>
    <row r="91" spans="1:6" ht="16.5" x14ac:dyDescent="0.25">
      <c r="A91" s="149"/>
      <c r="B91" s="104"/>
      <c r="C91" s="154"/>
      <c r="D91" s="152"/>
      <c r="E91" s="151"/>
      <c r="F91" s="153"/>
    </row>
    <row r="92" spans="1:6" ht="16.5" x14ac:dyDescent="0.25">
      <c r="A92" s="149"/>
      <c r="B92" s="104"/>
      <c r="C92" s="154"/>
      <c r="D92" s="152"/>
      <c r="E92" s="151"/>
      <c r="F92" s="153"/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</vt:i4>
      </vt:variant>
    </vt:vector>
  </HeadingPairs>
  <TitlesOfParts>
    <vt:vector size="10" baseType="lpstr">
      <vt:lpstr>RFQ</vt:lpstr>
      <vt:lpstr>包裝</vt:lpstr>
      <vt:lpstr>成本表 </vt:lpstr>
      <vt:lpstr>7500CH Z</vt:lpstr>
      <vt:lpstr>7500D</vt:lpstr>
      <vt:lpstr>7500CT</vt:lpstr>
      <vt:lpstr>TK002</vt:lpstr>
      <vt:lpstr>TK001</vt:lpstr>
      <vt:lpstr>IS15480</vt:lpstr>
      <vt:lpstr>'成本表 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2025-06-13T01:04:43Z</dcterms:created>
  <dcterms:modified xsi:type="dcterms:W3CDTF">2025-06-16T05:50:27Z</dcterms:modified>
  <cp:category/>
</cp:coreProperties>
</file>