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chartsheets/sheet4.xml" ContentType="application/vnd.openxmlformats-officedocument.spreadsheetml.chartsheet+xml"/>
  <Override PartName="/xl/chartsheets/sheet5.xml" ContentType="application/vnd.openxmlformats-officedocument.spreadsheetml.chartsheet+xml"/>
  <Override PartName="/xl/chartsheets/sheet6.xml" ContentType="application/vnd.openxmlformats-officedocument.spreadsheetml.chartsheet+xml"/>
  <Override PartName="/xl/chartsheets/sheet7.xml" ContentType="application/vnd.openxmlformats-officedocument.spreadsheetml.chartsheet+xml"/>
  <Override PartName="/xl/chartsheets/sheet8.xml" ContentType="application/vnd.openxmlformats-officedocument.spreadsheetml.chartsheet+xml"/>
  <Override PartName="/xl/chartsheets/sheet9.xml" ContentType="application/vnd.openxmlformats-officedocument.spreadsheetml.chartsheet+xml"/>
  <Override PartName="/xl/chartsheets/sheet10.xml" ContentType="application/vnd.openxmlformats-officedocument.spreadsheetml.chartsheet+xml"/>
  <Override PartName="/xl/chartsheets/sheet11.xml" ContentType="application/vnd.openxmlformats-officedocument.spreadsheetml.chartsheet+xml"/>
  <Override PartName="/xl/chartsheets/sheet12.xml" ContentType="application/vnd.openxmlformats-officedocument.spreadsheetml.chartsheet+xml"/>
  <Override PartName="/xl/worksheets/sheet8.xml" ContentType="application/vnd.openxmlformats-officedocument.spreadsheetml.worksheet+xml"/>
  <Override PartName="/xl/chartsheets/sheet13.xml" ContentType="application/vnd.openxmlformats-officedocument.spreadsheetml.chartsheet+xml"/>
  <Override PartName="/xl/chartsheets/sheet14.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pivotTables/pivotTable1.xml" ContentType="application/vnd.openxmlformats-officedocument.spreadsheetml.pivotTable+xml"/>
  <Override PartName="/xl/tables/table1.xml" ContentType="application/vnd.openxmlformats-officedocument.spreadsheetml.table+xml"/>
  <Override PartName="/xl/comments2.xml" ContentType="application/vnd.openxmlformats-officedocument.spreadsheetml.comments+xml"/>
  <Override PartName="/xl/drawings/drawing1.xml" ContentType="application/vnd.openxmlformats-officedocument.drawing+xml"/>
  <Override PartName="/xl/comments3.xml" ContentType="application/vnd.openxmlformats-officedocument.spreadsheetml.comments+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drawings/drawing6.xml" ContentType="application/vnd.openxmlformats-officedocument.drawing+xml"/>
  <Override PartName="/xl/charts/chart5.xml" ContentType="application/vnd.openxmlformats-officedocument.drawingml.chart+xml"/>
  <Override PartName="/xl/drawings/drawing7.xml" ContentType="application/vnd.openxmlformats-officedocument.drawing+xml"/>
  <Override PartName="/xl/charts/chart6.xml" ContentType="application/vnd.openxmlformats-officedocument.drawingml.chart+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drawings/drawing10.xml" ContentType="application/vnd.openxmlformats-officedocument.drawing+xml"/>
  <Override PartName="/xl/charts/chart9.xml" ContentType="application/vnd.openxmlformats-officedocument.drawingml.chart+xml"/>
  <Override PartName="/xl/drawings/drawing11.xml" ContentType="application/vnd.openxmlformats-officedocument.drawing+xml"/>
  <Override PartName="/xl/charts/chart10.xml" ContentType="application/vnd.openxmlformats-officedocument.drawingml.chart+xml"/>
  <Override PartName="/xl/drawings/drawing12.xml" ContentType="application/vnd.openxmlformats-officedocument.drawing+xml"/>
  <Override PartName="/xl/charts/chart11.xml" ContentType="application/vnd.openxmlformats-officedocument.drawingml.chart+xml"/>
  <Override PartName="/xl/drawings/drawing13.xml" ContentType="application/vnd.openxmlformats-officedocument.drawing+xml"/>
  <Override PartName="/xl/charts/chart12.xml" ContentType="application/vnd.openxmlformats-officedocument.drawingml.chart+xml"/>
  <Override PartName="/xl/drawings/drawing14.xml" ContentType="application/vnd.openxmlformats-officedocument.drawing+xml"/>
  <Override PartName="/xl/charts/chart13.xml" ContentType="application/vnd.openxmlformats-officedocument.drawingml.chart+xml"/>
  <Override PartName="/xl/drawings/drawing15.xml" ContentType="application/vnd.openxmlformats-officedocument.drawing+xml"/>
  <Override PartName="/xl/charts/chart14.xml" ContentType="application/vnd.openxmlformats-officedocument.drawingml.chart+xml"/>
  <Override PartName="/xl/drawings/drawing16.xml" ContentType="application/vnd.openxmlformats-officedocument.drawing+xml"/>
  <Override PartName="/xl/drawings/drawing17.xml" ContentType="application/vnd.openxmlformats-officedocument.drawing+xml"/>
  <Override PartName="/xl/charts/chart15.xml" ContentType="application/vnd.openxmlformats-officedocument.drawingml.chart+xml"/>
  <Override PartName="/xl/drawings/drawing18.xml" ContentType="application/vnd.openxmlformats-officedocument.drawing+xml"/>
  <Override PartName="/xl/charts/chart16.xml" ContentType="application/vnd.openxmlformats-officedocument.drawingml.chart+xml"/>
  <Override PartName="/xl/theme/themeOverride1.xml" ContentType="application/vnd.openxmlformats-officedocument.themeOverride+xml"/>
  <Override PartName="/xl/drawings/drawing19.xml" ContentType="application/vnd.openxmlformats-officedocument.drawing+xml"/>
  <Override PartName="/xl/charts/chart17.xml" ContentType="application/vnd.openxmlformats-officedocument.drawingml.chart+xml"/>
  <Override PartName="/xl/charts/style1.xml" ContentType="application/vnd.ms-office.chartstyle+xml"/>
  <Override PartName="/xl/charts/colors1.xml" ContentType="application/vnd.ms-office.chartcolorstyle+xml"/>
  <Override PartName="/xl/charts/chart18.xml" ContentType="application/vnd.openxmlformats-officedocument.drawingml.chart+xml"/>
  <Override PartName="/xl/charts/style2.xml" ContentType="application/vnd.ms-office.chartstyle+xml"/>
  <Override PartName="/xl/charts/colors2.xml" ContentType="application/vnd.ms-office.chartcolorstyle+xml"/>
  <Override PartName="/xl/charts/chart19.xml" ContentType="application/vnd.openxmlformats-officedocument.drawingml.chart+xml"/>
  <Override PartName="/xl/charts/style3.xml" ContentType="application/vnd.ms-office.chartstyle+xml"/>
  <Override PartName="/xl/charts/colors3.xml" ContentType="application/vnd.ms-office.chartcolorstyle+xml"/>
  <Override PartName="/xl/charts/chart20.xml" ContentType="application/vnd.openxmlformats-officedocument.drawingml.chart+xml"/>
  <Override PartName="/xl/charts/style4.xml" ContentType="application/vnd.ms-office.chartstyle+xml"/>
  <Override PartName="/xl/charts/colors4.xml" ContentType="application/vnd.ms-office.chartcolorstyle+xml"/>
  <Override PartName="/xl/charts/chart21.xml" ContentType="application/vnd.openxmlformats-officedocument.drawingml.chart+xml"/>
  <Override PartName="/xl/charts/style5.xml" ContentType="application/vnd.ms-office.chartstyle+xml"/>
  <Override PartName="/xl/charts/colors5.xml" ContentType="application/vnd.ms-office.chartcolorstyle+xml"/>
  <Override PartName="/xl/charts/chart22.xml" ContentType="application/vnd.openxmlformats-officedocument.drawingml.chart+xml"/>
  <Override PartName="/xl/charts/style6.xml" ContentType="application/vnd.ms-office.chartstyle+xml"/>
  <Override PartName="/xl/charts/colors6.xml" ContentType="application/vnd.ms-office.chartcolorstyle+xml"/>
  <Override PartName="/xl/charts/chart23.xml" ContentType="application/vnd.openxmlformats-officedocument.drawingml.chart+xml"/>
  <Override PartName="/xl/charts/style7.xml" ContentType="application/vnd.ms-office.chartstyle+xml"/>
  <Override PartName="/xl/charts/colors7.xml" ContentType="application/vnd.ms-office.chartcolorstyle+xml"/>
  <Override PartName="/xl/charts/chart24.xml" ContentType="application/vnd.openxmlformats-officedocument.drawingml.chart+xml"/>
  <Override PartName="/xl/charts/style8.xml" ContentType="application/vnd.ms-office.chartstyle+xml"/>
  <Override PartName="/xl/charts/colors8.xml" ContentType="application/vnd.ms-office.chartcolorstyle+xml"/>
  <Override PartName="/xl/charts/chart25.xml" ContentType="application/vnd.openxmlformats-officedocument.drawingml.chart+xml"/>
  <Override PartName="/xl/charts/style9.xml" ContentType="application/vnd.ms-office.chartstyle+xml"/>
  <Override PartName="/xl/charts/colors9.xml" ContentType="application/vnd.ms-office.chartcolorstyle+xml"/>
  <Override PartName="/xl/charts/chart26.xml" ContentType="application/vnd.openxmlformats-officedocument.drawingml.chart+xml"/>
  <Override PartName="/xl/charts/style10.xml" ContentType="application/vnd.ms-office.chartstyle+xml"/>
  <Override PartName="/xl/charts/colors10.xml" ContentType="application/vnd.ms-office.chartcolorstyle+xml"/>
  <Override PartName="/xl/charts/chart27.xml" ContentType="application/vnd.openxmlformats-officedocument.drawingml.chart+xml"/>
  <Override PartName="/xl/charts/style11.xml" ContentType="application/vnd.ms-office.chartstyle+xml"/>
  <Override PartName="/xl/charts/colors11.xml" ContentType="application/vnd.ms-office.chartcolorstyle+xml"/>
  <Override PartName="/xl/charts/chart28.xml" ContentType="application/vnd.openxmlformats-officedocument.drawingml.chart+xml"/>
  <Override PartName="/xl/charts/style12.xml" ContentType="application/vnd.ms-office.chartstyle+xml"/>
  <Override PartName="/xl/charts/colors12.xml" ContentType="application/vnd.ms-office.chartcolorstyle+xml"/>
  <Override PartName="/xl/charts/chart29.xml" ContentType="application/vnd.openxmlformats-officedocument.drawingml.chart+xml"/>
  <Override PartName="/xl/charts/style13.xml" ContentType="application/vnd.ms-office.chartstyle+xml"/>
  <Override PartName="/xl/charts/colors13.xml" ContentType="application/vnd.ms-office.chartcolorstyle+xml"/>
  <Override PartName="/xl/charts/chart30.xml" ContentType="application/vnd.openxmlformats-officedocument.drawingml.chart+xml"/>
  <Override PartName="/xl/charts/style14.xml" ContentType="application/vnd.ms-office.chartstyle+xml"/>
  <Override PartName="/xl/charts/colors14.xml" ContentType="application/vnd.ms-office.chartcolorstyle+xml"/>
  <Override PartName="/xl/charts/chart31.xml" ContentType="application/vnd.openxmlformats-officedocument.drawingml.chart+xml"/>
  <Override PartName="/xl/charts/style15.xml" ContentType="application/vnd.ms-office.chartstyle+xml"/>
  <Override PartName="/xl/charts/colors15.xml" ContentType="application/vnd.ms-office.chartcolorstyle+xml"/>
  <Override PartName="/xl/charts/chart32.xml" ContentType="application/vnd.openxmlformats-officedocument.drawingml.chart+xml"/>
  <Override PartName="/xl/charts/style16.xml" ContentType="application/vnd.ms-office.chartstyle+xml"/>
  <Override PartName="/xl/charts/colors16.xml" ContentType="application/vnd.ms-office.chartcolorstyle+xml"/>
  <Override PartName="/xl/charts/chart33.xml" ContentType="application/vnd.openxmlformats-officedocument.drawingml.chart+xml"/>
  <Override PartName="/xl/charts/style17.xml" ContentType="application/vnd.ms-office.chartstyle+xml"/>
  <Override PartName="/xl/charts/colors17.xml" ContentType="application/vnd.ms-office.chartcolorstyle+xml"/>
  <Override PartName="/xl/charts/chart34.xml" ContentType="application/vnd.openxmlformats-officedocument.drawingml.chart+xml"/>
  <Override PartName="/xl/charts/style18.xml" ContentType="application/vnd.ms-office.chartstyle+xml"/>
  <Override PartName="/xl/charts/colors18.xml" ContentType="application/vnd.ms-office.chartcolorstyle+xml"/>
  <Override PartName="/xl/charts/chart35.xml" ContentType="application/vnd.openxmlformats-officedocument.drawingml.chart+xml"/>
  <Override PartName="/xl/charts/style19.xml" ContentType="application/vnd.ms-office.chartstyle+xml"/>
  <Override PartName="/xl/charts/colors19.xml" ContentType="application/vnd.ms-office.chartcolorstyle+xml"/>
  <Override PartName="/xl/charts/chart36.xml" ContentType="application/vnd.openxmlformats-officedocument.drawingml.chart+xml"/>
  <Override PartName="/xl/charts/style20.xml" ContentType="application/vnd.ms-office.chartstyle+xml"/>
  <Override PartName="/xl/charts/colors20.xml" ContentType="application/vnd.ms-office.chartcolorstyle+xml"/>
  <Override PartName="/xl/charts/chart37.xml" ContentType="application/vnd.openxmlformats-officedocument.drawingml.chart+xml"/>
  <Override PartName="/xl/charts/style21.xml" ContentType="application/vnd.ms-office.chartstyle+xml"/>
  <Override PartName="/xl/charts/colors21.xml" ContentType="application/vnd.ms-office.chartcolorstyle+xml"/>
  <Override PartName="/xl/charts/chart38.xml" ContentType="application/vnd.openxmlformats-officedocument.drawingml.chart+xml"/>
  <Override PartName="/xl/charts/style22.xml" ContentType="application/vnd.ms-office.chartstyle+xml"/>
  <Override PartName="/xl/charts/colors22.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0.xml" ContentType="application/vnd.openxmlformats-officedocument.drawing+xml"/>
  <Override PartName="/xl/slicers/slicer1.xml" ContentType="application/vnd.ms-excel.slicer+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defaultThemeVersion="124226"/>
  <mc:AlternateContent xmlns:mc="http://schemas.openxmlformats.org/markup-compatibility/2006">
    <mc:Choice Requires="x15">
      <x15ac:absPath xmlns:x15ac="http://schemas.microsoft.com/office/spreadsheetml/2010/11/ac" url="C:\Users\WesleyBeckner\Dropbox\work\mfganalytic\data\kraton\"/>
    </mc:Choice>
  </mc:AlternateContent>
  <xr:revisionPtr revIDLastSave="0" documentId="13_ncr:1_{A7D7E456-6A0C-4B41-AB87-816C9327CA23}" xr6:coauthVersionLast="45" xr6:coauthVersionMax="45" xr10:uidLastSave="{00000000-0000-0000-0000-000000000000}"/>
  <bookViews>
    <workbookView xWindow="-96" yWindow="-96" windowWidth="23232" windowHeight="12696" tabRatio="810" activeTab="33" xr2:uid="{00000000-000D-0000-FFFF-FFFF00000000}"/>
  </bookViews>
  <sheets>
    <sheet name="data input" sheetId="4" r:id="rId1"/>
    <sheet name="Sheet4" sheetId="52" r:id="rId2"/>
    <sheet name="Sheet2" sheetId="48" r:id="rId3"/>
    <sheet name="Minitab Data" sheetId="42" r:id="rId4"/>
    <sheet name="Emission Factors" sheetId="43" r:id="rId5"/>
    <sheet name="Summary" sheetId="6" state="hidden" r:id="rId6"/>
    <sheet name="Savings" sheetId="18" state="hidden" r:id="rId7"/>
    <sheet name="D Wted" sheetId="16" state="hidden" r:id="rId8"/>
    <sheet name="D Scatter" sheetId="30" state="hidden" r:id="rId9"/>
    <sheet name="K1" sheetId="19" state="hidden" r:id="rId10"/>
    <sheet name="K3" sheetId="20" state="hidden" r:id="rId11"/>
    <sheet name="TR1-2" sheetId="23" state="hidden" r:id="rId12"/>
    <sheet name="Paulinia" sheetId="25" state="hidden" r:id="rId13"/>
    <sheet name="Pernis" sheetId="26" state="hidden" r:id="rId14"/>
    <sheet name="Wesseling" sheetId="27" state="hidden" r:id="rId15"/>
    <sheet name="G Wted" sheetId="17" state="hidden" r:id="rId16"/>
    <sheet name="G1" sheetId="21" state="hidden" r:id="rId17"/>
    <sheet name="G2" sheetId="22" state="hidden" r:id="rId18"/>
    <sheet name="TR3" sheetId="24" state="hidden" r:id="rId19"/>
    <sheet name="CuSum-Data" sheetId="10" state="hidden" r:id="rId20"/>
    <sheet name="KD CuSum" sheetId="13" state="hidden" r:id="rId21"/>
    <sheet name="KG CuSum" sheetId="14" state="hidden" r:id="rId22"/>
    <sheet name="Conclusions" sheetId="15" state="hidden" r:id="rId23"/>
    <sheet name="Pricing" sheetId="5" state="hidden" r:id="rId24"/>
    <sheet name="Sheet3" sheetId="36" state="hidden" r:id="rId25"/>
    <sheet name="elec" sheetId="39" state="hidden" r:id="rId26"/>
    <sheet name="GHG" sheetId="44" r:id="rId27"/>
    <sheet name="Energy" sheetId="45" r:id="rId28"/>
    <sheet name="Prod" sheetId="46" r:id="rId29"/>
    <sheet name="Sheet1" sheetId="47" r:id="rId30"/>
    <sheet name="Dashboard" sheetId="51" r:id="rId31"/>
    <sheet name="Sheet7" sheetId="54" r:id="rId32"/>
    <sheet name="Sheet8" sheetId="55" r:id="rId33"/>
    <sheet name="Data for Dashboard" sheetId="53" r:id="rId34"/>
  </sheets>
  <externalReferences>
    <externalReference r:id="rId35"/>
  </externalReferences>
  <definedNames>
    <definedName name="_AEP2010">'Emission Factors'!$G$44</definedName>
    <definedName name="_AEP2014" comment="CO2 EF">'Emission Factors'!$G$47</definedName>
    <definedName name="_UK2009">'Emission Factors'!$F$92</definedName>
    <definedName name="_UK2010">'Emission Factors'!$F$93</definedName>
    <definedName name="_UK2011">'Emission Factors'!$F$94</definedName>
    <definedName name="AEP">'Emission Factors'!$G$43</definedName>
    <definedName name="AEP_renew">'Emission Factors'!$J$43</definedName>
    <definedName name="AEP_renew2010">'Emission Factors'!$J$44</definedName>
    <definedName name="AEP_renew2014">'Emission Factors'!$J$47</definedName>
    <definedName name="black_liquor">'Emission Factors'!$C$21</definedName>
    <definedName name="BP_NIO_HV" comment="Frac II and Oulu Sylvapine">'Emission Factors'!$F$116</definedName>
    <definedName name="Brazil_renew">'Emission Factors'!$J$105</definedName>
    <definedName name="Brazil2014">'Emission Factors'!$F$105</definedName>
    <definedName name="Coal">'Emission Factors'!$C$16</definedName>
    <definedName name="Coal_HV">'Emission Factors'!$J$16</definedName>
    <definedName name="CST_OUL">'Emission Factors'!$G$113</definedName>
    <definedName name="CST_OUL_HV">'Emission Factors'!$F$113</definedName>
    <definedName name="Distillate">'Emission Factors'!$C$6</definedName>
    <definedName name="Distillate_HV">'Emission Factors'!$J$6</definedName>
    <definedName name="Distillate_No.1">'Emission Factors'!$C$9</definedName>
    <definedName name="Distillate_No.4">'Emission Factors'!$C$11</definedName>
    <definedName name="Distillate1">'Emission Factors'!$C$7</definedName>
    <definedName name="Distillate1_HV">'Emission Factors'!$J$10</definedName>
    <definedName name="Distillate1_No.1">'Emission Factors'!$C$10</definedName>
    <definedName name="EJ_SAN_HV" comment="ejector oil">'Emission Factors'!$F$112</definedName>
    <definedName name="EO_SAN_HV">'Emission Factors'!$F$116</definedName>
    <definedName name="Europe">'Emission Factors'!$F$103</definedName>
    <definedName name="Finland">'Emission Factors'!$F$81</definedName>
    <definedName name="Finland2008">'Emission Factors'!$F$82</definedName>
    <definedName name="Finland2009">'Emission Factors'!$F$83</definedName>
    <definedName name="Finland2012">'Emission Factors'!$F$84</definedName>
    <definedName name="Finland2013">'Emission Factors'!$F$85</definedName>
    <definedName name="FL_Public">'Emission Factors'!$G$45</definedName>
    <definedName name="FracII">'Emission Factors'!$G$115</definedName>
    <definedName name="FracII_HV">'Emission Factors'!$F$115</definedName>
    <definedName name="France_renew">'Emission Factors'!$J$76</definedName>
    <definedName name="France_renew2014">'Emission Factors'!$J$80</definedName>
    <definedName name="France2009">'Emission Factors'!$F$77</definedName>
    <definedName name="France2010">'Emission Factors'!$F$78</definedName>
    <definedName name="France2011">'Emission Factors'!$F$79</definedName>
    <definedName name="FRCC">'Emission Factors'!$F$54</definedName>
    <definedName name="FRCC_renew">'Emission Factors'!$J$54</definedName>
    <definedName name="FRCC_renew2005">'Emission Factors'!$J$57</definedName>
    <definedName name="FRCC_renew2007">'Emission Factors'!$J$60</definedName>
    <definedName name="FRCC_renew2009">'Emission Factors'!$J$63</definedName>
    <definedName name="GA_Power">'Emission Factors'!$G$35</definedName>
    <definedName name="GA_Power_renew">'Emission Factors'!$J$35</definedName>
    <definedName name="GA_Power_renew2010">'Emission Factors'!$J$37</definedName>
    <definedName name="GA_Power_renew2013">'Emission Factors'!$J$40</definedName>
    <definedName name="GA_Power_renew2014">'Emission Factors'!$J$41</definedName>
    <definedName name="GA_Power2010">'Emission Factors'!$G$37</definedName>
    <definedName name="GA_Power2011">'Emission Factors'!$G$38</definedName>
    <definedName name="GA_Power2012">'Emission Factors'!$G$39</definedName>
    <definedName name="GA_Power2013">'Emission Factors'!$G$40</definedName>
    <definedName name="GA_Power2014">'Emission Factors'!$G$41</definedName>
    <definedName name="GA_Power2015">'Emission Factors'!$G$42</definedName>
    <definedName name="Gasoline">'Emission Factors'!$C$12</definedName>
    <definedName name="Gasoline_CH4_car">'Emission Factors'!$E$135</definedName>
    <definedName name="Gasoline_CH4_SUV">'Emission Factors'!$E$136</definedName>
    <definedName name="Gasoline_CO2">'Emission Factors'!$D$135</definedName>
    <definedName name="Gasoline_HV">'Emission Factors'!$J$12</definedName>
    <definedName name="Gasoline_N2O_car">'Emission Factors'!$F$135</definedName>
    <definedName name="Gasoline_N2O_SUV">'Emission Factors'!$F$136</definedName>
    <definedName name="GER_renew">'Emission Factors'!$J$88</definedName>
    <definedName name="GER_renew2011">'Emission Factors'!$J$89</definedName>
    <definedName name="GER_renew2015">'Emission Factors'!$J$90</definedName>
    <definedName name="Germany2009">'Emission Factors'!$F$88</definedName>
    <definedName name="Germany2011">'Emission Factors'!$F$89</definedName>
    <definedName name="Gulf_Power_renew2009">'Emission Factors'!$J$28</definedName>
    <definedName name="Gulf_Power_renew2011">'Emission Factors'!$J$29</definedName>
    <definedName name="Gulf_Power_renew2012">'Emission Factors'!$J$30</definedName>
    <definedName name="Gulf_Power_renew2013">'Emission Factors'!$J$31</definedName>
    <definedName name="Gulf_Power2009">'Emission Factors'!$G$28</definedName>
    <definedName name="Gulf_Power2011">'Emission Factors'!$G$29</definedName>
    <definedName name="Gulf_Power2012">'Emission Factors'!$G$30</definedName>
    <definedName name="Gulf_Power2013">'Emission Factors'!$G$31</definedName>
    <definedName name="Gulf_Power2014">'Emission Factors'!$G$32</definedName>
    <definedName name="Gulf_Power2015">'Emission Factors'!$G$33</definedName>
    <definedName name="Heads_SAN">'Emission Factors'!$G$109</definedName>
    <definedName name="Heads_SAN_HV">'Emission Factors'!$F$109</definedName>
    <definedName name="IP_SAV">'Emission Factors'!$G$121</definedName>
    <definedName name="IP_SAV_eff">'Emission Factors'!$D$121</definedName>
    <definedName name="IP_SAV_renew2013">'Emission Factors'!$E$122</definedName>
    <definedName name="IP_SAV_renew2014">'Emission Factors'!$E$123</definedName>
    <definedName name="IP_SAV_renew2015">'Emission Factors'!$E$124</definedName>
    <definedName name="IP_SAV2013In" comment="purchased steam indirect (fossil fuel) EF">'Emission Factors'!$H$122</definedName>
    <definedName name="IP_SAV2013R" comment="purchased steam renewable EF">'Emission Factors'!$G$122</definedName>
    <definedName name="IP_SAV2014In">'Emission Factors'!$H$123</definedName>
    <definedName name="IP_SAV2014R" comment="purchased steam renewable EF">'Emission Factors'!$G$123</definedName>
    <definedName name="IP_SAV2015In">'Emission Factors'!$H$124</definedName>
    <definedName name="IP_SAV2015R">'Emission Factors'!$G$124</definedName>
    <definedName name="JEA">'Emission Factors'!$G$46</definedName>
    <definedName name="LYB_B2014In">'Emission Factors'!$H$131</definedName>
    <definedName name="LYB_W2014In">'Emission Factors'!$H$130</definedName>
    <definedName name="MSW">'Emission Factors'!$C$24</definedName>
    <definedName name="Naphtha">'Emission Factors'!$C$15</definedName>
    <definedName name="Naphtha_HV">'Emission Factors'!$J$15</definedName>
    <definedName name="Natural_Gas">'Emission Factors'!$C$4</definedName>
    <definedName name="Natural_Gas1">'Emission Factors'!$C$5</definedName>
    <definedName name="OUL_renew2012">'Emission Factors'!$J$84</definedName>
    <definedName name="OUL_renew2013">'Emission Factors'!$J$85</definedName>
    <definedName name="OUL_renew2016">'Emission Factors'!$J$86</definedName>
    <definedName name="OUL_renew2017">'Emission Factors'!$J$87</definedName>
    <definedName name="Peat">'Emission Factors'!$C$22</definedName>
    <definedName name="Peat1">'Emission Factors'!$C$23</definedName>
    <definedName name="Pitch_SAN">'Emission Factors'!$G$110</definedName>
    <definedName name="Pitch_SAN_HV">'Emission Factors'!$F$110</definedName>
    <definedName name="Pitch_SAN_HV2">'Emission Factors'!$F$111</definedName>
    <definedName name="_xlnm.Print_Area" localSheetId="0">'data input'!$D$176:$E$266</definedName>
    <definedName name="_xlnm.Print_Area" localSheetId="4">'Emission Factors'!$B$73:$K$106</definedName>
    <definedName name="Progress_Energy">'Emission Factors'!$G$34</definedName>
    <definedName name="Propane">'Emission Factors'!$C$13</definedName>
    <definedName name="Propane_HV">'Emission Factors'!$J$13</definedName>
    <definedName name="Propane1">'Emission Factors'!$C$14</definedName>
    <definedName name="RCI">'Emission Factors'!$H$120</definedName>
    <definedName name="RCI_eff">'Emission Factors'!$D$120</definedName>
    <definedName name="Residual">'Emission Factors'!$C$8</definedName>
    <definedName name="residual_hv">'Emission Factors'!$J$8</definedName>
    <definedName name="RFCW">'Emission Factors'!$F$55</definedName>
    <definedName name="RFCW_renew">'Emission Factors'!$J$55</definedName>
    <definedName name="RockTenn_renew">'Emission Factors'!$E$119</definedName>
    <definedName name="RockTennIn">'Emission Factors'!$H$119</definedName>
    <definedName name="RockTennR">'Emission Factors'!$G$119</definedName>
    <definedName name="Slicer_Month">#N/A</definedName>
    <definedName name="SRSO">'Emission Factors'!$F$53</definedName>
    <definedName name="SRSO_renew">'Emission Factors'!$J$53</definedName>
    <definedName name="SRSO_renew2005">'Emission Factors'!$J$56</definedName>
    <definedName name="SRSO_renew2007">'Emission Factors'!$J$59</definedName>
    <definedName name="SRSO_renew2009">'Emission Factors'!$J$62</definedName>
    <definedName name="SRSO2005">'Emission Factors'!$F$56</definedName>
    <definedName name="SRSO2007">'Emission Factors'!$F$59</definedName>
    <definedName name="SSCC_eff">'Emission Factors'!$D$117</definedName>
    <definedName name="SSCC_renew">'Emission Factors'!$E$117</definedName>
    <definedName name="SSCC_renew2007">'Emission Factors'!$E$118</definedName>
    <definedName name="SSCC2007In">'Emission Factors'!$H$118</definedName>
    <definedName name="SSCC2007R">'Emission Factors'!$G$118</definedName>
    <definedName name="SSCCIn" comment="Purchased steam indirect (fossil fuel) EF">'Emission Factors'!$H$117</definedName>
    <definedName name="SSCCR" comment="Purchased steam renewable EF">'Emission Factors'!$G$117</definedName>
    <definedName name="Stora_elec_renew">'Emission Factors'!$J$81</definedName>
    <definedName name="Stora_elec_renew2008">'Emission Factors'!$J$82</definedName>
    <definedName name="Stora_elec_renew2009">'Emission Factors'!$J$83</definedName>
    <definedName name="Stora_renew">'Emission Factors'!$E$125</definedName>
    <definedName name="Stora_renew2009">'Emission Factors'!$E$126</definedName>
    <definedName name="Stora_renew2010">'Emission Factors'!$E$127</definedName>
    <definedName name="Stora_renew2012">'Emission Factors'!$E$128</definedName>
    <definedName name="Stora_renew2015">'Emission Factors'!$E$129</definedName>
    <definedName name="Stora2009In">'Emission Factors'!$H$126</definedName>
    <definedName name="stora2009R">'Emission Factors'!$G$126</definedName>
    <definedName name="Stora2010In">'Emission Factors'!$H$127</definedName>
    <definedName name="stora2010R">'Emission Factors'!$G$127</definedName>
    <definedName name="Stora2012In">'Emission Factors'!$H$128</definedName>
    <definedName name="stora2012R">'Emission Factors'!$G$128</definedName>
    <definedName name="Stora2015In">'Emission Factors'!$H$129</definedName>
    <definedName name="Stora2015R">'Emission Factors'!$G$129</definedName>
    <definedName name="StoraR">'Emission Factors'!$G$125</definedName>
    <definedName name="Sweden">'Emission Factors'!$F$95</definedName>
    <definedName name="Sweden_renew">'Emission Factors'!$J$95</definedName>
    <definedName name="Sweden_renew2011">'Emission Factors'!$J$99</definedName>
    <definedName name="Sweden_renew2014">'Emission Factors'!$J$100</definedName>
    <definedName name="Sweden_renew2015">'Emission Factors'!$J$101</definedName>
    <definedName name="Sweden_renew2016">'Emission Factors'!$J$102</definedName>
    <definedName name="Sweden2007">'Emission Factors'!$F$96</definedName>
    <definedName name="Sweden2009">'Emission Factors'!$F$97</definedName>
    <definedName name="Sweden2011">'Emission Factors'!$F$98</definedName>
    <definedName name="Sweden2014">'Emission Factors'!$F$100</definedName>
    <definedName name="Sweden2015">'Emission Factors'!$F$101</definedName>
    <definedName name="Sweden2016">'Emission Factors'!$F$102</definedName>
    <definedName name="SYL145_OUL">'Emission Factors'!$G$114</definedName>
    <definedName name="TallOil">'Emission Factors'!$C$18</definedName>
    <definedName name="TallOil_HV">'Emission Factors'!$J$18</definedName>
    <definedName name="Terpene_HV">'Emission Factors'!$J$19</definedName>
    <definedName name="UK">'Emission Factors'!$F$91</definedName>
    <definedName name="WoodWaste">'Emission Factors'!$C$17</definedName>
  </definedNames>
  <calcPr calcId="191029"/>
  <pivotCaches>
    <pivotCache cacheId="0" r:id="rId36"/>
    <pivotCache cacheId="1" r:id="rId37"/>
    <pivotCache cacheId="2" r:id="rId38"/>
  </pivotCaches>
  <extLst>
    <ext xmlns:x14="http://schemas.microsoft.com/office/spreadsheetml/2009/9/main" uri="{BBE1A952-AA13-448e-AADC-164F8A28A991}">
      <x14:slicerCaches>
        <x14:slicerCache r:id="rId3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177" i="4" l="1"/>
  <c r="Y156" i="51" l="1"/>
  <c r="Y155" i="51" s="1"/>
  <c r="Z84" i="51"/>
  <c r="AA68" i="51"/>
  <c r="Y68" i="51"/>
  <c r="Y67" i="51"/>
  <c r="AA67" i="51" s="1"/>
  <c r="AA66" i="51"/>
  <c r="Y66" i="51"/>
  <c r="AA65" i="51"/>
  <c r="Y64" i="51" s="1"/>
  <c r="M156" i="51"/>
  <c r="N84" i="51"/>
  <c r="U68" i="51"/>
  <c r="S68" i="51"/>
  <c r="M68" i="51"/>
  <c r="O68" i="51" s="1"/>
  <c r="S67" i="51"/>
  <c r="U67" i="51" s="1"/>
  <c r="M67" i="51"/>
  <c r="O67" i="51" s="1"/>
  <c r="S66" i="51"/>
  <c r="U66" i="51" s="1"/>
  <c r="O66" i="51"/>
  <c r="M66" i="51"/>
  <c r="U65" i="51"/>
  <c r="S64" i="51" s="1"/>
  <c r="O65" i="51"/>
  <c r="M64" i="51" s="1"/>
  <c r="B84" i="51"/>
  <c r="A156" i="51"/>
  <c r="I16" i="51"/>
  <c r="I11" i="51"/>
  <c r="I10" i="51"/>
  <c r="I4" i="51"/>
  <c r="AB5" i="51"/>
  <c r="AA5" i="51"/>
  <c r="K1" i="51"/>
  <c r="G16" i="51"/>
  <c r="E59" i="53"/>
  <c r="F59" i="53"/>
  <c r="G59" i="53"/>
  <c r="H59" i="53"/>
  <c r="I59" i="53"/>
  <c r="J59" i="53"/>
  <c r="K59" i="53"/>
  <c r="L59" i="53"/>
  <c r="M59" i="53"/>
  <c r="N59" i="53"/>
  <c r="O59" i="53"/>
  <c r="P59" i="53"/>
  <c r="Q59" i="53"/>
  <c r="R59" i="53"/>
  <c r="S59" i="53"/>
  <c r="T59" i="53"/>
  <c r="U59" i="53"/>
  <c r="V59" i="53"/>
  <c r="W59" i="53"/>
  <c r="X59" i="53"/>
  <c r="Y59" i="53"/>
  <c r="Z59" i="53"/>
  <c r="AA59" i="53"/>
  <c r="AB59" i="53"/>
  <c r="AC59" i="53"/>
  <c r="AD59" i="53"/>
  <c r="AE59" i="53"/>
  <c r="AF59" i="53"/>
  <c r="AG59" i="53"/>
  <c r="AH59" i="53"/>
  <c r="AI59" i="53"/>
  <c r="AJ59" i="53"/>
  <c r="AK59" i="53"/>
  <c r="AL59" i="53"/>
  <c r="AM59" i="53"/>
  <c r="AN59" i="53"/>
  <c r="AO59" i="53"/>
  <c r="AP59" i="53"/>
  <c r="AQ59" i="53"/>
  <c r="AR59" i="53"/>
  <c r="AS59" i="53"/>
  <c r="AT59" i="53"/>
  <c r="AU59" i="53"/>
  <c r="AV59" i="53"/>
  <c r="AW59" i="53"/>
  <c r="AX59" i="53"/>
  <c r="AY59" i="53"/>
  <c r="AZ59" i="53"/>
  <c r="BA59" i="53"/>
  <c r="BB59" i="53"/>
  <c r="BC59" i="53"/>
  <c r="BD59" i="53"/>
  <c r="BE59" i="53"/>
  <c r="BF59" i="53"/>
  <c r="BG59" i="53"/>
  <c r="BH59" i="53"/>
  <c r="BI59" i="53"/>
  <c r="BJ59" i="53"/>
  <c r="BK59" i="53"/>
  <c r="BL59" i="53"/>
  <c r="BM59" i="53"/>
  <c r="BN59" i="53"/>
  <c r="BO59" i="53"/>
  <c r="BP59" i="53"/>
  <c r="BQ59" i="53"/>
  <c r="BR59" i="53"/>
  <c r="BS59" i="53"/>
  <c r="BT59" i="53"/>
  <c r="BU59" i="53"/>
  <c r="D59" i="53"/>
  <c r="E52" i="53"/>
  <c r="F52" i="53"/>
  <c r="G52" i="53"/>
  <c r="H52" i="53"/>
  <c r="I52" i="53"/>
  <c r="J52" i="53"/>
  <c r="K52" i="53"/>
  <c r="L52" i="53"/>
  <c r="M52" i="53"/>
  <c r="N52" i="53"/>
  <c r="O52" i="53"/>
  <c r="P52" i="53"/>
  <c r="Q52" i="53"/>
  <c r="R52" i="53"/>
  <c r="S52" i="53"/>
  <c r="T52" i="53"/>
  <c r="U52" i="53"/>
  <c r="V52" i="53"/>
  <c r="W52" i="53"/>
  <c r="X52" i="53"/>
  <c r="Y52" i="53"/>
  <c r="Z52" i="53"/>
  <c r="AA52" i="53"/>
  <c r="AB52" i="53"/>
  <c r="AC52" i="53"/>
  <c r="AD52" i="53"/>
  <c r="AE52" i="53"/>
  <c r="AF52" i="53"/>
  <c r="AG52" i="53"/>
  <c r="AH52" i="53"/>
  <c r="AI52" i="53"/>
  <c r="AJ52" i="53"/>
  <c r="AK52" i="53"/>
  <c r="AL52" i="53"/>
  <c r="AM52" i="53"/>
  <c r="AN52" i="53"/>
  <c r="AO52" i="53"/>
  <c r="AP52" i="53"/>
  <c r="AQ52" i="53"/>
  <c r="AR52" i="53"/>
  <c r="AS52" i="53"/>
  <c r="AT52" i="53"/>
  <c r="AU52" i="53"/>
  <c r="AV52" i="53"/>
  <c r="AW52" i="53"/>
  <c r="AX52" i="53"/>
  <c r="AY52" i="53"/>
  <c r="AZ52" i="53"/>
  <c r="BA52" i="53"/>
  <c r="BB52" i="53"/>
  <c r="BC52" i="53"/>
  <c r="BD52" i="53"/>
  <c r="BE52" i="53"/>
  <c r="BF52" i="53"/>
  <c r="BG52" i="53"/>
  <c r="BH52" i="53"/>
  <c r="BI52" i="53"/>
  <c r="BJ52" i="53"/>
  <c r="BK52" i="53"/>
  <c r="BL52" i="53"/>
  <c r="BM52" i="53"/>
  <c r="BN52" i="53"/>
  <c r="BO52" i="53"/>
  <c r="BP52" i="53"/>
  <c r="BQ52" i="53"/>
  <c r="BR52" i="53"/>
  <c r="BS52" i="53"/>
  <c r="BT52" i="53"/>
  <c r="BU52" i="53"/>
  <c r="D52" i="53"/>
  <c r="E45" i="53"/>
  <c r="F45" i="53"/>
  <c r="G45" i="53"/>
  <c r="H45" i="53"/>
  <c r="I45" i="53"/>
  <c r="J45" i="53"/>
  <c r="K45" i="53"/>
  <c r="L45" i="53"/>
  <c r="M45" i="53"/>
  <c r="N45" i="53"/>
  <c r="O45" i="53"/>
  <c r="P45" i="53"/>
  <c r="Q45" i="53"/>
  <c r="R45" i="53"/>
  <c r="S45" i="53"/>
  <c r="T45" i="53"/>
  <c r="U45" i="53"/>
  <c r="V45" i="53"/>
  <c r="W45" i="53"/>
  <c r="X45" i="53"/>
  <c r="Y45" i="53"/>
  <c r="Z45" i="53"/>
  <c r="AA45" i="53"/>
  <c r="AB45" i="53"/>
  <c r="AC45" i="53"/>
  <c r="AD45" i="53"/>
  <c r="AE45" i="53"/>
  <c r="AF45" i="53"/>
  <c r="AG45" i="53"/>
  <c r="AH45" i="53"/>
  <c r="AI45" i="53"/>
  <c r="AJ45" i="53"/>
  <c r="AK45" i="53"/>
  <c r="AL45" i="53"/>
  <c r="AM45" i="53"/>
  <c r="AN45" i="53"/>
  <c r="AO45" i="53"/>
  <c r="AP45" i="53"/>
  <c r="AQ45" i="53"/>
  <c r="AR45" i="53"/>
  <c r="AS45" i="53"/>
  <c r="AT45" i="53"/>
  <c r="AU45" i="53"/>
  <c r="AV45" i="53"/>
  <c r="AW45" i="53"/>
  <c r="AX45" i="53"/>
  <c r="AY45" i="53"/>
  <c r="AZ45" i="53"/>
  <c r="BA45" i="53"/>
  <c r="BB45" i="53"/>
  <c r="BC45" i="53"/>
  <c r="BD45" i="53"/>
  <c r="BE45" i="53"/>
  <c r="BF45" i="53"/>
  <c r="BG45" i="53"/>
  <c r="BH45" i="53"/>
  <c r="BI45" i="53"/>
  <c r="BJ45" i="53"/>
  <c r="BK45" i="53"/>
  <c r="BL45" i="53"/>
  <c r="BM45" i="53"/>
  <c r="BN45" i="53"/>
  <c r="BO45" i="53"/>
  <c r="BP45" i="53"/>
  <c r="BQ45" i="53"/>
  <c r="BR45" i="53"/>
  <c r="BS45" i="53"/>
  <c r="BT45" i="53"/>
  <c r="BU45" i="53"/>
  <c r="D45" i="53"/>
  <c r="E31" i="53"/>
  <c r="F31" i="53"/>
  <c r="G31" i="53"/>
  <c r="H31" i="53"/>
  <c r="I31" i="53"/>
  <c r="J31" i="53"/>
  <c r="K31" i="53"/>
  <c r="L31" i="53"/>
  <c r="M31" i="53"/>
  <c r="N31" i="53"/>
  <c r="O31" i="53"/>
  <c r="P31" i="53"/>
  <c r="Q31" i="53"/>
  <c r="R31" i="53"/>
  <c r="S31" i="53"/>
  <c r="T31" i="53"/>
  <c r="U31" i="53"/>
  <c r="V31" i="53"/>
  <c r="W31" i="53"/>
  <c r="X31" i="53"/>
  <c r="Y31" i="53"/>
  <c r="Z31" i="53"/>
  <c r="AA31" i="53"/>
  <c r="AB31" i="53"/>
  <c r="AC31" i="53"/>
  <c r="AD31" i="53"/>
  <c r="AE31" i="53"/>
  <c r="AF31" i="53"/>
  <c r="AG31" i="53"/>
  <c r="AH31" i="53"/>
  <c r="AI31" i="53"/>
  <c r="AJ31" i="53"/>
  <c r="AK31" i="53"/>
  <c r="AL31" i="53"/>
  <c r="AM31" i="53"/>
  <c r="AN31" i="53"/>
  <c r="AO31" i="53"/>
  <c r="AP31" i="53"/>
  <c r="AQ31" i="53"/>
  <c r="AR31" i="53"/>
  <c r="AS31" i="53"/>
  <c r="AT31" i="53"/>
  <c r="AU31" i="53"/>
  <c r="AV31" i="53"/>
  <c r="AW31" i="53"/>
  <c r="AX31" i="53"/>
  <c r="AY31" i="53"/>
  <c r="AZ31" i="53"/>
  <c r="BA31" i="53"/>
  <c r="BB31" i="53"/>
  <c r="BC31" i="53"/>
  <c r="BD31" i="53"/>
  <c r="BE31" i="53"/>
  <c r="BF31" i="53"/>
  <c r="BG31" i="53"/>
  <c r="BH31" i="53"/>
  <c r="BI31" i="53"/>
  <c r="BJ31" i="53"/>
  <c r="BK31" i="53"/>
  <c r="BL31" i="53"/>
  <c r="BM31" i="53"/>
  <c r="BN31" i="53"/>
  <c r="BO31" i="53"/>
  <c r="BP31" i="53"/>
  <c r="BQ31" i="53"/>
  <c r="BR31" i="53"/>
  <c r="BS31" i="53"/>
  <c r="BT31" i="53"/>
  <c r="BU31" i="53"/>
  <c r="D31" i="53"/>
  <c r="E23" i="53"/>
  <c r="F23" i="53"/>
  <c r="G23" i="53"/>
  <c r="H23" i="53"/>
  <c r="I23" i="53"/>
  <c r="J23" i="53"/>
  <c r="K23" i="53"/>
  <c r="L23" i="53"/>
  <c r="M23" i="53"/>
  <c r="N23" i="53"/>
  <c r="O23" i="53"/>
  <c r="P23" i="53"/>
  <c r="Q23" i="53"/>
  <c r="R23" i="53"/>
  <c r="S23" i="53"/>
  <c r="T23" i="53"/>
  <c r="U23" i="53"/>
  <c r="V23" i="53"/>
  <c r="W23" i="53"/>
  <c r="X23" i="53"/>
  <c r="Y23" i="53"/>
  <c r="Z23" i="53"/>
  <c r="AA23" i="53"/>
  <c r="AB23" i="53"/>
  <c r="AC23" i="53"/>
  <c r="AD23" i="53"/>
  <c r="AE23" i="53"/>
  <c r="AF23" i="53"/>
  <c r="AG23" i="53"/>
  <c r="AH23" i="53"/>
  <c r="AI23" i="53"/>
  <c r="AJ23" i="53"/>
  <c r="AK23" i="53"/>
  <c r="AL23" i="53"/>
  <c r="AM23" i="53"/>
  <c r="AN23" i="53"/>
  <c r="AO23" i="53"/>
  <c r="AP23" i="53"/>
  <c r="AQ23" i="53"/>
  <c r="AR23" i="53"/>
  <c r="AS23" i="53"/>
  <c r="AT23" i="53"/>
  <c r="AU23" i="53"/>
  <c r="AV23" i="53"/>
  <c r="AW23" i="53"/>
  <c r="AX23" i="53"/>
  <c r="AY23" i="53"/>
  <c r="AZ23" i="53"/>
  <c r="BA23" i="53"/>
  <c r="BB23" i="53"/>
  <c r="BC23" i="53"/>
  <c r="BD23" i="53"/>
  <c r="BE23" i="53"/>
  <c r="BF23" i="53"/>
  <c r="BG23" i="53"/>
  <c r="BH23" i="53"/>
  <c r="BI23" i="53"/>
  <c r="BJ23" i="53"/>
  <c r="BK23" i="53"/>
  <c r="BL23" i="53"/>
  <c r="BM23" i="53"/>
  <c r="BN23" i="53"/>
  <c r="BO23" i="53"/>
  <c r="BP23" i="53"/>
  <c r="BQ23" i="53"/>
  <c r="BR23" i="53"/>
  <c r="BS23" i="53"/>
  <c r="BT23" i="53"/>
  <c r="BU23" i="53"/>
  <c r="D23" i="53"/>
  <c r="G10" i="51"/>
  <c r="G11" i="51"/>
  <c r="G4" i="51"/>
  <c r="D38" i="53"/>
  <c r="E38" i="53"/>
  <c r="F38" i="53"/>
  <c r="G38" i="53"/>
  <c r="H38" i="53"/>
  <c r="I38" i="53"/>
  <c r="J38" i="53"/>
  <c r="K38" i="53"/>
  <c r="L38" i="53"/>
  <c r="M38" i="53"/>
  <c r="N38" i="53"/>
  <c r="O38" i="53"/>
  <c r="P38" i="53"/>
  <c r="Q38" i="53"/>
  <c r="R38" i="53"/>
  <c r="S38" i="53"/>
  <c r="T38" i="53"/>
  <c r="U38" i="53"/>
  <c r="V38" i="53"/>
  <c r="W38" i="53"/>
  <c r="X38" i="53"/>
  <c r="Y38" i="53"/>
  <c r="Z38" i="53"/>
  <c r="AA38" i="53"/>
  <c r="AB38" i="53"/>
  <c r="AC38" i="53"/>
  <c r="AD38" i="53"/>
  <c r="AE38" i="53"/>
  <c r="AF38" i="53"/>
  <c r="AG38" i="53"/>
  <c r="AH38" i="53"/>
  <c r="AI38" i="53"/>
  <c r="AJ38" i="53"/>
  <c r="AK38" i="53"/>
  <c r="AL38" i="53"/>
  <c r="AM38" i="53"/>
  <c r="AN38" i="53"/>
  <c r="AO38" i="53"/>
  <c r="AP38" i="53"/>
  <c r="AQ38" i="53"/>
  <c r="AR38" i="53"/>
  <c r="AS38" i="53"/>
  <c r="AT38" i="53"/>
  <c r="AU38" i="53"/>
  <c r="AV38" i="53"/>
  <c r="AW38" i="53"/>
  <c r="AX38" i="53"/>
  <c r="AY38" i="53"/>
  <c r="AZ38" i="53"/>
  <c r="BA38" i="53"/>
  <c r="BB38" i="53"/>
  <c r="BC38" i="53"/>
  <c r="BD38" i="53"/>
  <c r="BE38" i="53"/>
  <c r="BF38" i="53"/>
  <c r="BG38" i="53"/>
  <c r="BH38" i="53"/>
  <c r="BI38" i="53"/>
  <c r="BJ38" i="53"/>
  <c r="BK38" i="53"/>
  <c r="BL38" i="53"/>
  <c r="BM38" i="53"/>
  <c r="BN38" i="53"/>
  <c r="BO38" i="53"/>
  <c r="BP38" i="53"/>
  <c r="BQ38" i="53"/>
  <c r="BR38" i="53"/>
  <c r="BS38" i="53"/>
  <c r="BT38" i="53"/>
  <c r="BU38" i="53"/>
  <c r="H6" i="51"/>
  <c r="G67" i="51" s="1"/>
  <c r="I14" i="51"/>
  <c r="D8" i="53"/>
  <c r="E16" i="53"/>
  <c r="F16" i="53"/>
  <c r="G16" i="53"/>
  <c r="H16" i="53"/>
  <c r="I16" i="53"/>
  <c r="J16" i="53"/>
  <c r="K16" i="53"/>
  <c r="L16" i="53"/>
  <c r="M16" i="53"/>
  <c r="N16" i="53"/>
  <c r="O16" i="53"/>
  <c r="P16" i="53"/>
  <c r="Q16" i="53"/>
  <c r="R16" i="53"/>
  <c r="S16" i="53"/>
  <c r="T16" i="53"/>
  <c r="U16" i="53"/>
  <c r="V16" i="53"/>
  <c r="W16" i="53"/>
  <c r="X16" i="53"/>
  <c r="Y16" i="53"/>
  <c r="Z16" i="53"/>
  <c r="AA16" i="53"/>
  <c r="AB16" i="53"/>
  <c r="AC16" i="53"/>
  <c r="AD16" i="53"/>
  <c r="AE16" i="53"/>
  <c r="AF16" i="53"/>
  <c r="AG16" i="53"/>
  <c r="AH16" i="53"/>
  <c r="AI16" i="53"/>
  <c r="AJ16" i="53"/>
  <c r="AK16" i="53"/>
  <c r="AL16" i="53"/>
  <c r="AM16" i="53"/>
  <c r="AN16" i="53"/>
  <c r="AO16" i="53"/>
  <c r="AP16" i="53"/>
  <c r="AQ16" i="53"/>
  <c r="AR16" i="53"/>
  <c r="AS16" i="53"/>
  <c r="AT16" i="53"/>
  <c r="AU16" i="53"/>
  <c r="AV16" i="53"/>
  <c r="AW16" i="53"/>
  <c r="AX16" i="53"/>
  <c r="AY16" i="53"/>
  <c r="AZ16" i="53"/>
  <c r="BA16" i="53"/>
  <c r="BB16" i="53"/>
  <c r="BC16" i="53"/>
  <c r="BD16" i="53"/>
  <c r="BE16" i="53"/>
  <c r="BF16" i="53"/>
  <c r="BG16" i="53"/>
  <c r="BH16" i="53"/>
  <c r="BI16" i="53"/>
  <c r="BJ16" i="53"/>
  <c r="BK16" i="53"/>
  <c r="BL16" i="53"/>
  <c r="BM16" i="53"/>
  <c r="BN16" i="53"/>
  <c r="BO16" i="53"/>
  <c r="BP16" i="53"/>
  <c r="BQ16" i="53"/>
  <c r="BR16" i="53"/>
  <c r="BS16" i="53"/>
  <c r="BT16" i="53"/>
  <c r="BU16" i="53"/>
  <c r="D16" i="53"/>
  <c r="E22" i="53"/>
  <c r="F22" i="53"/>
  <c r="G22" i="53"/>
  <c r="H22" i="53"/>
  <c r="I22" i="53"/>
  <c r="J22" i="53"/>
  <c r="K22" i="53"/>
  <c r="L22" i="53"/>
  <c r="M22" i="53"/>
  <c r="N22" i="53"/>
  <c r="O22" i="53"/>
  <c r="P22" i="53"/>
  <c r="Q22" i="53"/>
  <c r="R22" i="53"/>
  <c r="S22" i="53"/>
  <c r="T22" i="53"/>
  <c r="U22" i="53"/>
  <c r="V22" i="53"/>
  <c r="W22" i="53"/>
  <c r="X22" i="53"/>
  <c r="Y22" i="53"/>
  <c r="Z22" i="53"/>
  <c r="AA22" i="53"/>
  <c r="AB22" i="53"/>
  <c r="AC22" i="53"/>
  <c r="AD22" i="53"/>
  <c r="AE22" i="53"/>
  <c r="AF22" i="53"/>
  <c r="AG22" i="53"/>
  <c r="AH22" i="53"/>
  <c r="AI22" i="53"/>
  <c r="AJ22" i="53"/>
  <c r="AK22" i="53"/>
  <c r="AL22" i="53"/>
  <c r="AM22" i="53"/>
  <c r="AN22" i="53"/>
  <c r="AO22" i="53"/>
  <c r="AP22" i="53"/>
  <c r="AQ22" i="53"/>
  <c r="AR22" i="53"/>
  <c r="AS22" i="53"/>
  <c r="AT22" i="53"/>
  <c r="AU22" i="53"/>
  <c r="AV22" i="53"/>
  <c r="AW22" i="53"/>
  <c r="AX22" i="53"/>
  <c r="AY22" i="53"/>
  <c r="AZ22" i="53"/>
  <c r="BA22" i="53"/>
  <c r="BB22" i="53"/>
  <c r="BC22" i="53"/>
  <c r="BD22" i="53"/>
  <c r="BE22" i="53"/>
  <c r="BF22" i="53"/>
  <c r="BG22" i="53"/>
  <c r="BH22" i="53"/>
  <c r="BI22" i="53"/>
  <c r="BJ22" i="53"/>
  <c r="BK22" i="53"/>
  <c r="BL22" i="53"/>
  <c r="BM22" i="53"/>
  <c r="BN22" i="53"/>
  <c r="BO22" i="53"/>
  <c r="BP22" i="53"/>
  <c r="BQ22" i="53"/>
  <c r="BR22" i="53"/>
  <c r="BS22" i="53"/>
  <c r="BT22" i="53"/>
  <c r="BU22" i="53"/>
  <c r="D22" i="53"/>
  <c r="E13" i="53"/>
  <c r="F13" i="53"/>
  <c r="G13" i="53"/>
  <c r="H13" i="53"/>
  <c r="I13" i="53"/>
  <c r="J13" i="53"/>
  <c r="K13" i="53"/>
  <c r="L13" i="53"/>
  <c r="M13" i="53"/>
  <c r="N13" i="53"/>
  <c r="O13" i="53"/>
  <c r="P13" i="53"/>
  <c r="Q13" i="53"/>
  <c r="R13" i="53"/>
  <c r="S13" i="53"/>
  <c r="T13" i="53"/>
  <c r="U13" i="53"/>
  <c r="V13" i="53"/>
  <c r="W13" i="53"/>
  <c r="X13" i="53"/>
  <c r="Y13" i="53"/>
  <c r="Z13" i="53"/>
  <c r="AA13" i="53"/>
  <c r="AB13" i="53"/>
  <c r="AC13" i="53"/>
  <c r="AD13" i="53"/>
  <c r="AE13" i="53"/>
  <c r="AF13" i="53"/>
  <c r="AG13" i="53"/>
  <c r="AH13" i="53"/>
  <c r="AI13" i="53"/>
  <c r="AJ13" i="53"/>
  <c r="AK13" i="53"/>
  <c r="AL13" i="53"/>
  <c r="AM13" i="53"/>
  <c r="AN13" i="53"/>
  <c r="AO13" i="53"/>
  <c r="AP13" i="53"/>
  <c r="AQ13" i="53"/>
  <c r="AR13" i="53"/>
  <c r="AS13" i="53"/>
  <c r="AT13" i="53"/>
  <c r="AU13" i="53"/>
  <c r="AV13" i="53"/>
  <c r="AW13" i="53"/>
  <c r="AX13" i="53"/>
  <c r="AY13" i="53"/>
  <c r="AZ13" i="53"/>
  <c r="BA13" i="53"/>
  <c r="BB13" i="53"/>
  <c r="BC13" i="53"/>
  <c r="BD13" i="53"/>
  <c r="BE13" i="53"/>
  <c r="BF13" i="53"/>
  <c r="BG13" i="53"/>
  <c r="BH13" i="53"/>
  <c r="BI13" i="53"/>
  <c r="BJ13" i="53"/>
  <c r="BK13" i="53"/>
  <c r="BL13" i="53"/>
  <c r="BM13" i="53"/>
  <c r="BN13" i="53"/>
  <c r="BO13" i="53"/>
  <c r="BP13" i="53"/>
  <c r="BQ13" i="53"/>
  <c r="BR13" i="53"/>
  <c r="BS13" i="53"/>
  <c r="BT13" i="53"/>
  <c r="BU13" i="53"/>
  <c r="D13" i="53"/>
  <c r="S15" i="53"/>
  <c r="D15" i="53"/>
  <c r="E8" i="53"/>
  <c r="F8" i="53"/>
  <c r="G8" i="53"/>
  <c r="H8" i="53"/>
  <c r="I8" i="53"/>
  <c r="J8" i="53"/>
  <c r="K8" i="53"/>
  <c r="L8" i="53"/>
  <c r="M8" i="53"/>
  <c r="N8" i="53"/>
  <c r="O8" i="53"/>
  <c r="P8" i="53"/>
  <c r="Q8" i="53"/>
  <c r="R8" i="53"/>
  <c r="S8" i="53"/>
  <c r="T8" i="53"/>
  <c r="U8" i="53"/>
  <c r="V8" i="53"/>
  <c r="W8" i="53"/>
  <c r="X8" i="53"/>
  <c r="Y8" i="53"/>
  <c r="Z8" i="53"/>
  <c r="AA8" i="53"/>
  <c r="AB8" i="53"/>
  <c r="AC8" i="53"/>
  <c r="AD8" i="53"/>
  <c r="AE8" i="53"/>
  <c r="AF8" i="53"/>
  <c r="AG8" i="53"/>
  <c r="AH8" i="53"/>
  <c r="AI8" i="53"/>
  <c r="AJ8" i="53"/>
  <c r="AK8" i="53"/>
  <c r="AL8" i="53"/>
  <c r="AM8" i="53"/>
  <c r="AN8" i="53"/>
  <c r="AO8" i="53"/>
  <c r="AP8" i="53"/>
  <c r="AQ8" i="53"/>
  <c r="AR8" i="53"/>
  <c r="AS8" i="53"/>
  <c r="AT8" i="53"/>
  <c r="AU8" i="53"/>
  <c r="AV8" i="53"/>
  <c r="AW8" i="53"/>
  <c r="AX8" i="53"/>
  <c r="AY8" i="53"/>
  <c r="AZ8" i="53"/>
  <c r="BA8" i="53"/>
  <c r="BB8" i="53"/>
  <c r="BC8" i="53"/>
  <c r="BD8" i="53"/>
  <c r="BE8" i="53"/>
  <c r="BF8" i="53"/>
  <c r="BG8" i="53"/>
  <c r="BH8" i="53"/>
  <c r="BI8" i="53"/>
  <c r="BJ8" i="53"/>
  <c r="BK8" i="53"/>
  <c r="BL8" i="53"/>
  <c r="BM8" i="53"/>
  <c r="BN8" i="53"/>
  <c r="BO8" i="53"/>
  <c r="BP8" i="53"/>
  <c r="BQ8" i="53"/>
  <c r="BR8" i="53"/>
  <c r="BS8" i="53"/>
  <c r="BT8" i="53"/>
  <c r="BU8" i="53"/>
  <c r="E7" i="53"/>
  <c r="F7" i="53"/>
  <c r="G7" i="53"/>
  <c r="H7" i="53"/>
  <c r="I7" i="53"/>
  <c r="J7" i="53"/>
  <c r="K7" i="53"/>
  <c r="L7" i="53"/>
  <c r="M7" i="53"/>
  <c r="N7" i="53"/>
  <c r="O7" i="53"/>
  <c r="P7" i="53"/>
  <c r="Q7" i="53"/>
  <c r="R7" i="53"/>
  <c r="S7" i="53"/>
  <c r="T7" i="53"/>
  <c r="U7" i="53"/>
  <c r="V7" i="53"/>
  <c r="W7" i="53"/>
  <c r="X7" i="53"/>
  <c r="Y7" i="53"/>
  <c r="Z7" i="53"/>
  <c r="AA7" i="53"/>
  <c r="AB7" i="53"/>
  <c r="AC7" i="53"/>
  <c r="AD7" i="53"/>
  <c r="AE7" i="53"/>
  <c r="AF7" i="53"/>
  <c r="AG7" i="53"/>
  <c r="AH7" i="53"/>
  <c r="AI7" i="53"/>
  <c r="AJ7" i="53"/>
  <c r="AK7" i="53"/>
  <c r="AL7" i="53"/>
  <c r="AM7" i="53"/>
  <c r="AN7" i="53"/>
  <c r="AO7" i="53"/>
  <c r="AP7" i="53"/>
  <c r="AQ7" i="53"/>
  <c r="AR7" i="53"/>
  <c r="AS7" i="53"/>
  <c r="AT7" i="53"/>
  <c r="AU7" i="53"/>
  <c r="AV7" i="53"/>
  <c r="AW7" i="53"/>
  <c r="AX7" i="53"/>
  <c r="AY7" i="53"/>
  <c r="AZ7" i="53"/>
  <c r="BA7" i="53"/>
  <c r="BB7" i="53"/>
  <c r="BC7" i="53"/>
  <c r="BD7" i="53"/>
  <c r="BE7" i="53"/>
  <c r="BF7" i="53"/>
  <c r="BG7" i="53"/>
  <c r="BH7" i="53"/>
  <c r="BI7" i="53"/>
  <c r="BJ7" i="53"/>
  <c r="BK7" i="53"/>
  <c r="BL7" i="53"/>
  <c r="BM7" i="53"/>
  <c r="BN7" i="53"/>
  <c r="BO7" i="53"/>
  <c r="BP7" i="53"/>
  <c r="BQ7" i="53"/>
  <c r="BR7" i="53"/>
  <c r="BS7" i="53"/>
  <c r="BT7" i="53"/>
  <c r="BU7" i="53"/>
  <c r="D7" i="53"/>
  <c r="F5" i="51" l="1"/>
  <c r="H5" i="51"/>
  <c r="H13" i="51"/>
  <c r="I13" i="51"/>
  <c r="I12" i="51"/>
  <c r="F6" i="51"/>
  <c r="G66" i="51" s="1"/>
  <c r="F15" i="51"/>
  <c r="I8" i="51"/>
  <c r="H15" i="51"/>
  <c r="F8" i="51"/>
  <c r="A66" i="51" s="1"/>
  <c r="H8" i="51"/>
  <c r="A67" i="51" s="1"/>
  <c r="H12" i="51"/>
  <c r="I7" i="51"/>
  <c r="B156" i="51"/>
  <c r="J15" i="51"/>
  <c r="F12" i="51"/>
  <c r="I6" i="51"/>
  <c r="H7" i="51"/>
  <c r="J5" i="51"/>
  <c r="F13" i="51"/>
  <c r="J14" i="51"/>
  <c r="F14" i="51"/>
  <c r="J13" i="51"/>
  <c r="H14" i="51"/>
  <c r="J12" i="51"/>
  <c r="J8" i="51"/>
  <c r="A68" i="51" s="1"/>
  <c r="J7" i="51"/>
  <c r="G68" i="51" s="1"/>
  <c r="J6" i="51"/>
  <c r="I5" i="51"/>
  <c r="I15" i="51"/>
  <c r="F7" i="51"/>
  <c r="Z155" i="51"/>
  <c r="AC155" i="51"/>
  <c r="AA155" i="51"/>
  <c r="Y154" i="51"/>
  <c r="Z156" i="51"/>
  <c r="N156" i="51"/>
  <c r="M155" i="51"/>
  <c r="A155" i="51"/>
  <c r="B155" i="51" s="1"/>
  <c r="K15" i="51"/>
  <c r="K13" i="51"/>
  <c r="K7" i="51"/>
  <c r="K5" i="51"/>
  <c r="K6" i="51"/>
  <c r="K8" i="51"/>
  <c r="K14" i="51"/>
  <c r="K12" i="51"/>
  <c r="G7" i="51" l="1"/>
  <c r="G13" i="51"/>
  <c r="I17" i="51"/>
  <c r="G5" i="51"/>
  <c r="G12" i="51"/>
  <c r="G15" i="51"/>
  <c r="I9" i="51"/>
  <c r="G6" i="51"/>
  <c r="F17" i="51"/>
  <c r="K17" i="51" s="1"/>
  <c r="G14" i="51"/>
  <c r="G8" i="51"/>
  <c r="F9" i="51"/>
  <c r="AA4" i="51" s="1"/>
  <c r="AC154" i="51"/>
  <c r="Y153" i="51"/>
  <c r="AA154" i="51"/>
  <c r="Z154" i="51"/>
  <c r="N155" i="51"/>
  <c r="M154" i="51"/>
  <c r="Q155" i="51"/>
  <c r="O155" i="51"/>
  <c r="A154" i="51"/>
  <c r="B154" i="51" s="1"/>
  <c r="I18" i="51" l="1"/>
  <c r="G9" i="51"/>
  <c r="AB4" i="51" s="1"/>
  <c r="G17" i="51"/>
  <c r="H17" i="51" s="1"/>
  <c r="K9" i="51"/>
  <c r="J17" i="51"/>
  <c r="F18" i="51"/>
  <c r="J9" i="51"/>
  <c r="AA153" i="51"/>
  <c r="Z153" i="51"/>
  <c r="Y152" i="51"/>
  <c r="AC153" i="51"/>
  <c r="Q154" i="51"/>
  <c r="M153" i="51"/>
  <c r="O154" i="51"/>
  <c r="N154" i="51"/>
  <c r="A153" i="51"/>
  <c r="B153" i="51" s="1"/>
  <c r="K18" i="51" l="1"/>
  <c r="H9" i="51"/>
  <c r="G18" i="51"/>
  <c r="H18" i="51" s="1"/>
  <c r="J18" i="51"/>
  <c r="AC152" i="51"/>
  <c r="Y151" i="51"/>
  <c r="AA152" i="51"/>
  <c r="Z152" i="51"/>
  <c r="M152" i="51"/>
  <c r="O153" i="51"/>
  <c r="N153" i="51"/>
  <c r="Q153" i="51"/>
  <c r="A152" i="51"/>
  <c r="B152" i="51" s="1"/>
  <c r="AC151" i="51" l="1"/>
  <c r="Y150" i="51"/>
  <c r="AA151" i="51"/>
  <c r="Z151" i="51"/>
  <c r="O152" i="51"/>
  <c r="Q152" i="51"/>
  <c r="M151" i="51"/>
  <c r="N152" i="51"/>
  <c r="A151" i="51"/>
  <c r="Z150" i="51" l="1"/>
  <c r="AC150" i="51"/>
  <c r="Y149" i="51"/>
  <c r="AA150" i="51"/>
  <c r="Q151" i="51"/>
  <c r="M150" i="51"/>
  <c r="O151" i="51"/>
  <c r="N151" i="51"/>
  <c r="A150" i="51"/>
  <c r="B151" i="51"/>
  <c r="AC149" i="51" l="1"/>
  <c r="Y148" i="51"/>
  <c r="AA149" i="51"/>
  <c r="Z149" i="51"/>
  <c r="O150" i="51"/>
  <c r="N150" i="51"/>
  <c r="Q150" i="51"/>
  <c r="M149" i="51"/>
  <c r="A149" i="51"/>
  <c r="B150" i="51"/>
  <c r="Y147" i="51" l="1"/>
  <c r="AA148" i="51"/>
  <c r="Z148" i="51"/>
  <c r="AC148" i="51"/>
  <c r="Q149" i="51"/>
  <c r="M148" i="51"/>
  <c r="N149" i="51"/>
  <c r="O149" i="51"/>
  <c r="A148" i="51"/>
  <c r="B149" i="51"/>
  <c r="AC147" i="51" l="1"/>
  <c r="Y146" i="51"/>
  <c r="AA147" i="51"/>
  <c r="Z147" i="51"/>
  <c r="Q148" i="51"/>
  <c r="M147" i="51"/>
  <c r="O148" i="51"/>
  <c r="N148" i="51"/>
  <c r="A147" i="51"/>
  <c r="B148" i="51"/>
  <c r="AC146" i="51" l="1"/>
  <c r="Y145" i="51"/>
  <c r="AA146" i="51"/>
  <c r="Z146" i="51"/>
  <c r="N147" i="51"/>
  <c r="M146" i="51"/>
  <c r="Q147" i="51"/>
  <c r="O147" i="51"/>
  <c r="A146" i="51"/>
  <c r="B147" i="51"/>
  <c r="AA145" i="51" l="1"/>
  <c r="Z145" i="51"/>
  <c r="AC145" i="51"/>
  <c r="Y144" i="51"/>
  <c r="Q146" i="51"/>
  <c r="M145" i="51"/>
  <c r="O146" i="51"/>
  <c r="N146" i="51"/>
  <c r="A145" i="51"/>
  <c r="B146" i="51"/>
  <c r="AC144" i="51" l="1"/>
  <c r="Y143" i="51"/>
  <c r="Z144" i="51"/>
  <c r="AA144" i="51"/>
  <c r="AB156" i="51" s="1"/>
  <c r="M144" i="51"/>
  <c r="O145" i="51"/>
  <c r="N145" i="51"/>
  <c r="Q145" i="51"/>
  <c r="A144" i="51"/>
  <c r="B145" i="51"/>
  <c r="AC143" i="51" l="1"/>
  <c r="Y142" i="51"/>
  <c r="AA143" i="51"/>
  <c r="AB155" i="51" s="1"/>
  <c r="Z143" i="51"/>
  <c r="Q144" i="51"/>
  <c r="O144" i="51"/>
  <c r="P156" i="51" s="1"/>
  <c r="M143" i="51"/>
  <c r="N144" i="51"/>
  <c r="A143" i="51"/>
  <c r="B144" i="51"/>
  <c r="Z142" i="51" l="1"/>
  <c r="Y141" i="51"/>
  <c r="AC142" i="51"/>
  <c r="AA142" i="51"/>
  <c r="AB154" i="51" s="1"/>
  <c r="Q143" i="51"/>
  <c r="M142" i="51"/>
  <c r="O143" i="51"/>
  <c r="P155" i="51" s="1"/>
  <c r="N143" i="51"/>
  <c r="A142" i="51"/>
  <c r="B143" i="51"/>
  <c r="AC141" i="51" l="1"/>
  <c r="Y140" i="51"/>
  <c r="AA141" i="51"/>
  <c r="AB153" i="51" s="1"/>
  <c r="Z141" i="51"/>
  <c r="O142" i="51"/>
  <c r="P154" i="51" s="1"/>
  <c r="N142" i="51"/>
  <c r="Q142" i="51"/>
  <c r="M141" i="51"/>
  <c r="A141" i="51"/>
  <c r="B142" i="51"/>
  <c r="Y139" i="51" l="1"/>
  <c r="AA140" i="51"/>
  <c r="AB152" i="51" s="1"/>
  <c r="Z140" i="51"/>
  <c r="AC140" i="51"/>
  <c r="Q141" i="51"/>
  <c r="M140" i="51"/>
  <c r="N141" i="51"/>
  <c r="O141" i="51"/>
  <c r="P153" i="51" s="1"/>
  <c r="A140" i="51"/>
  <c r="B141" i="51"/>
  <c r="AC139" i="51" l="1"/>
  <c r="Y138" i="51"/>
  <c r="AA139" i="51"/>
  <c r="AB151" i="51" s="1"/>
  <c r="Z139" i="51"/>
  <c r="Q140" i="51"/>
  <c r="M139" i="51"/>
  <c r="O140" i="51"/>
  <c r="P152" i="51" s="1"/>
  <c r="N140" i="51"/>
  <c r="A139" i="51"/>
  <c r="B140" i="51"/>
  <c r="AC138" i="51" l="1"/>
  <c r="Y137" i="51"/>
  <c r="AA138" i="51"/>
  <c r="AB150" i="51" s="1"/>
  <c r="Z138" i="51"/>
  <c r="N139" i="51"/>
  <c r="M138" i="51"/>
  <c r="Q139" i="51"/>
  <c r="O139" i="51"/>
  <c r="P151" i="51" s="1"/>
  <c r="A138" i="51"/>
  <c r="B139" i="51"/>
  <c r="AA137" i="51" l="1"/>
  <c r="AB149" i="51" s="1"/>
  <c r="Z137" i="51"/>
  <c r="AC137" i="51"/>
  <c r="Y136" i="51"/>
  <c r="Q138" i="51"/>
  <c r="M137" i="51"/>
  <c r="O138" i="51"/>
  <c r="P150" i="51" s="1"/>
  <c r="N138" i="51"/>
  <c r="A137" i="51"/>
  <c r="B138" i="51"/>
  <c r="AC136" i="51" l="1"/>
  <c r="Y135" i="51"/>
  <c r="AA136" i="51"/>
  <c r="AB148" i="51" s="1"/>
  <c r="Z136" i="51"/>
  <c r="M136" i="51"/>
  <c r="O137" i="51"/>
  <c r="P149" i="51" s="1"/>
  <c r="N137" i="51"/>
  <c r="Q137" i="51"/>
  <c r="A136" i="51"/>
  <c r="B137" i="51"/>
  <c r="I68" i="51"/>
  <c r="I67" i="51"/>
  <c r="I66" i="51"/>
  <c r="AC135" i="51" l="1"/>
  <c r="Y134" i="51"/>
  <c r="AA135" i="51"/>
  <c r="AB147" i="51" s="1"/>
  <c r="Z135" i="51"/>
  <c r="O136" i="51"/>
  <c r="P148" i="51" s="1"/>
  <c r="Q136" i="51"/>
  <c r="M135" i="51"/>
  <c r="N136" i="51"/>
  <c r="A135" i="51"/>
  <c r="B136" i="51"/>
  <c r="Z134" i="51" l="1"/>
  <c r="AC134" i="51"/>
  <c r="Y133" i="51"/>
  <c r="AA134" i="51"/>
  <c r="AB146" i="51" s="1"/>
  <c r="Q135" i="51"/>
  <c r="M134" i="51"/>
  <c r="O135" i="51"/>
  <c r="P147" i="51" s="1"/>
  <c r="N135" i="51"/>
  <c r="A134" i="51"/>
  <c r="B135" i="51"/>
  <c r="AC133" i="51" l="1"/>
  <c r="Y132" i="51"/>
  <c r="AA133" i="51"/>
  <c r="AB145" i="51" s="1"/>
  <c r="Z133" i="51"/>
  <c r="O134" i="51"/>
  <c r="P146" i="51" s="1"/>
  <c r="N134" i="51"/>
  <c r="Q134" i="51"/>
  <c r="M133" i="51"/>
  <c r="A133" i="51"/>
  <c r="B134" i="51"/>
  <c r="Y131" i="51" l="1"/>
  <c r="AA132" i="51"/>
  <c r="AB144" i="51" s="1"/>
  <c r="Z132" i="51"/>
  <c r="AC132" i="51"/>
  <c r="Q133" i="51"/>
  <c r="M132" i="51"/>
  <c r="O133" i="51"/>
  <c r="P145" i="51" s="1"/>
  <c r="N133" i="51"/>
  <c r="A132" i="51"/>
  <c r="B133" i="51"/>
  <c r="Z131" i="51" l="1"/>
  <c r="AC131" i="51"/>
  <c r="Y130" i="51"/>
  <c r="AA131" i="51"/>
  <c r="AB143" i="51" s="1"/>
  <c r="Q132" i="51"/>
  <c r="M131" i="51"/>
  <c r="O132" i="51"/>
  <c r="P144" i="51" s="1"/>
  <c r="N132" i="51"/>
  <c r="A131" i="51"/>
  <c r="B132" i="51"/>
  <c r="AC130" i="51" l="1"/>
  <c r="Y129" i="51"/>
  <c r="AA130" i="51"/>
  <c r="AB142" i="51" s="1"/>
  <c r="Z130" i="51"/>
  <c r="N131" i="51"/>
  <c r="Q131" i="51"/>
  <c r="O131" i="51"/>
  <c r="P143" i="51" s="1"/>
  <c r="M130" i="51"/>
  <c r="A130" i="51"/>
  <c r="B131" i="51"/>
  <c r="AA129" i="51" l="1"/>
  <c r="AB141" i="51" s="1"/>
  <c r="Z129" i="51"/>
  <c r="Y128" i="51"/>
  <c r="AC129" i="51"/>
  <c r="Q130" i="51"/>
  <c r="M129" i="51"/>
  <c r="O130" i="51"/>
  <c r="P142" i="51" s="1"/>
  <c r="N130" i="51"/>
  <c r="A129" i="51"/>
  <c r="B130" i="51"/>
  <c r="AC128" i="51" l="1"/>
  <c r="Y127" i="51"/>
  <c r="Z128" i="51"/>
  <c r="AA128" i="51"/>
  <c r="AB140" i="51" s="1"/>
  <c r="M128" i="51"/>
  <c r="O129" i="51"/>
  <c r="P141" i="51" s="1"/>
  <c r="N129" i="51"/>
  <c r="Q129" i="51"/>
  <c r="A128" i="51"/>
  <c r="B129" i="51"/>
  <c r="AC127" i="51" l="1"/>
  <c r="Y126" i="51"/>
  <c r="AA127" i="51"/>
  <c r="AB139" i="51" s="1"/>
  <c r="Z127" i="51"/>
  <c r="O128" i="51"/>
  <c r="P140" i="51" s="1"/>
  <c r="Q128" i="51"/>
  <c r="M127" i="51"/>
  <c r="N128" i="51"/>
  <c r="B128" i="51"/>
  <c r="A127" i="51"/>
  <c r="A126" i="51" s="1"/>
  <c r="A125" i="51" s="1"/>
  <c r="A124" i="51" s="1"/>
  <c r="A123" i="51" s="1"/>
  <c r="Z126" i="51" l="1"/>
  <c r="AA126" i="51"/>
  <c r="AB138" i="51" s="1"/>
  <c r="AC126" i="51"/>
  <c r="Y125" i="51"/>
  <c r="Q127" i="51"/>
  <c r="M126" i="51"/>
  <c r="O127" i="51"/>
  <c r="P139" i="51" s="1"/>
  <c r="N127" i="51"/>
  <c r="AC125" i="51" l="1"/>
  <c r="Y124" i="51"/>
  <c r="AA125" i="51"/>
  <c r="AB137" i="51" s="1"/>
  <c r="Z125" i="51"/>
  <c r="O126" i="51"/>
  <c r="P138" i="51" s="1"/>
  <c r="N126" i="51"/>
  <c r="Q126" i="51"/>
  <c r="M125" i="51"/>
  <c r="Y123" i="51" l="1"/>
  <c r="AA124" i="51"/>
  <c r="AB136" i="51" s="1"/>
  <c r="Z124" i="51"/>
  <c r="AC124" i="51"/>
  <c r="N125" i="51"/>
  <c r="Q125" i="51"/>
  <c r="M124" i="51"/>
  <c r="O125" i="51"/>
  <c r="P137" i="51" s="1"/>
  <c r="Z123" i="51" l="1"/>
  <c r="AC123" i="51"/>
  <c r="AA123" i="51"/>
  <c r="AB135" i="51" s="1"/>
  <c r="Y122" i="51"/>
  <c r="Q124" i="51"/>
  <c r="M123" i="51"/>
  <c r="O124" i="51"/>
  <c r="P136" i="51" s="1"/>
  <c r="N124" i="51"/>
  <c r="AC122" i="51" l="1"/>
  <c r="Y121" i="51"/>
  <c r="AA122" i="51"/>
  <c r="AB134" i="51" s="1"/>
  <c r="Z122" i="51"/>
  <c r="N123" i="51"/>
  <c r="M122" i="51"/>
  <c r="Q123" i="51"/>
  <c r="O123" i="51"/>
  <c r="P135" i="51" s="1"/>
  <c r="AA121" i="51" l="1"/>
  <c r="AB133" i="51" s="1"/>
  <c r="Z121" i="51"/>
  <c r="AC121" i="51"/>
  <c r="Y120" i="51"/>
  <c r="Q122" i="51"/>
  <c r="M121" i="51"/>
  <c r="O122" i="51"/>
  <c r="P134" i="51" s="1"/>
  <c r="N122" i="51"/>
  <c r="AC120" i="51" l="1"/>
  <c r="Y119" i="51"/>
  <c r="AA120" i="51"/>
  <c r="AB132" i="51" s="1"/>
  <c r="Z120" i="51"/>
  <c r="M120" i="51"/>
  <c r="O121" i="51"/>
  <c r="P133" i="51" s="1"/>
  <c r="N121" i="51"/>
  <c r="Q121" i="51"/>
  <c r="AC119" i="51" l="1"/>
  <c r="Y118" i="51"/>
  <c r="AA119" i="51"/>
  <c r="AB131" i="51" s="1"/>
  <c r="Z119" i="51"/>
  <c r="O120" i="51"/>
  <c r="P132" i="51" s="1"/>
  <c r="Q120" i="51"/>
  <c r="M119" i="51"/>
  <c r="N120" i="51"/>
  <c r="Z118" i="51" l="1"/>
  <c r="AC118" i="51"/>
  <c r="Y117" i="51"/>
  <c r="AA118" i="51"/>
  <c r="AB130" i="51" s="1"/>
  <c r="Q119" i="51"/>
  <c r="M118" i="51"/>
  <c r="O119" i="51"/>
  <c r="P131" i="51" s="1"/>
  <c r="N119" i="51"/>
  <c r="AC117" i="51" l="1"/>
  <c r="Y116" i="51"/>
  <c r="AA117" i="51"/>
  <c r="AB129" i="51" s="1"/>
  <c r="Z117" i="51"/>
  <c r="O118" i="51"/>
  <c r="P130" i="51" s="1"/>
  <c r="N118" i="51"/>
  <c r="Q118" i="51"/>
  <c r="M117" i="51"/>
  <c r="Y115" i="51" l="1"/>
  <c r="AA116" i="51"/>
  <c r="AB128" i="51" s="1"/>
  <c r="Z116" i="51"/>
  <c r="AC116" i="51"/>
  <c r="Q117" i="51"/>
  <c r="M116" i="51"/>
  <c r="N117" i="51"/>
  <c r="O117" i="51"/>
  <c r="P129" i="51" s="1"/>
  <c r="AC115" i="51" l="1"/>
  <c r="Y114" i="51"/>
  <c r="AA115" i="51"/>
  <c r="AB127" i="51" s="1"/>
  <c r="Z115" i="51"/>
  <c r="Q116" i="51"/>
  <c r="M115" i="51"/>
  <c r="O116" i="51"/>
  <c r="P128" i="51" s="1"/>
  <c r="N116" i="51"/>
  <c r="AC114" i="51" l="1"/>
  <c r="Y113" i="51"/>
  <c r="AA114" i="51"/>
  <c r="AB126" i="51" s="1"/>
  <c r="Z114" i="51"/>
  <c r="N115" i="51"/>
  <c r="Q115" i="51"/>
  <c r="O115" i="51"/>
  <c r="P127" i="51" s="1"/>
  <c r="M114" i="51"/>
  <c r="AA113" i="51" l="1"/>
  <c r="AB125" i="51" s="1"/>
  <c r="Z113" i="51"/>
  <c r="AC113" i="51"/>
  <c r="Y112" i="51"/>
  <c r="Q114" i="51"/>
  <c r="M113" i="51"/>
  <c r="O114" i="51"/>
  <c r="P126" i="51" s="1"/>
  <c r="N114" i="51"/>
  <c r="AC112" i="51" l="1"/>
  <c r="Y111" i="51"/>
  <c r="AA112" i="51"/>
  <c r="AB124" i="51" s="1"/>
  <c r="Z112" i="51"/>
  <c r="M112" i="51"/>
  <c r="O113" i="51"/>
  <c r="P125" i="51" s="1"/>
  <c r="N113" i="51"/>
  <c r="Q113" i="51"/>
  <c r="AC111" i="51" l="1"/>
  <c r="Y110" i="51"/>
  <c r="AA111" i="51"/>
  <c r="AB123" i="51" s="1"/>
  <c r="Z111" i="51"/>
  <c r="O112" i="51"/>
  <c r="P124" i="51" s="1"/>
  <c r="Q112" i="51"/>
  <c r="M111" i="51"/>
  <c r="N112" i="51"/>
  <c r="Z110" i="51" l="1"/>
  <c r="AC110" i="51"/>
  <c r="Y109" i="51"/>
  <c r="AA110" i="51"/>
  <c r="AB122" i="51" s="1"/>
  <c r="Q111" i="51"/>
  <c r="M110" i="51"/>
  <c r="O111" i="51"/>
  <c r="P123" i="51" s="1"/>
  <c r="N111" i="51"/>
  <c r="AC109" i="51" l="1"/>
  <c r="Y108" i="51"/>
  <c r="AA109" i="51"/>
  <c r="AB121" i="51" s="1"/>
  <c r="Z109" i="51"/>
  <c r="O110" i="51"/>
  <c r="P122" i="51" s="1"/>
  <c r="N110" i="51"/>
  <c r="Q110" i="51"/>
  <c r="M109" i="51"/>
  <c r="Y107" i="51" l="1"/>
  <c r="AA108" i="51"/>
  <c r="AB120" i="51" s="1"/>
  <c r="Z108" i="51"/>
  <c r="AC108" i="51"/>
  <c r="N109" i="51"/>
  <c r="Q109" i="51"/>
  <c r="M108" i="51"/>
  <c r="O109" i="51"/>
  <c r="P121" i="51" s="1"/>
  <c r="AC107" i="51" l="1"/>
  <c r="Y106" i="51"/>
  <c r="AA107" i="51"/>
  <c r="AB119" i="51" s="1"/>
  <c r="Z107" i="51"/>
  <c r="Q108" i="51"/>
  <c r="M107" i="51"/>
  <c r="O108" i="51"/>
  <c r="P120" i="51" s="1"/>
  <c r="N108" i="51"/>
  <c r="AC106" i="51" l="1"/>
  <c r="Y105" i="51"/>
  <c r="AA106" i="51"/>
  <c r="AB118" i="51" s="1"/>
  <c r="Z106" i="51"/>
  <c r="N107" i="51"/>
  <c r="M106" i="51"/>
  <c r="Q107" i="51"/>
  <c r="O107" i="51"/>
  <c r="P119" i="51" s="1"/>
  <c r="AA105" i="51" l="1"/>
  <c r="AB117" i="51" s="1"/>
  <c r="Z105" i="51"/>
  <c r="AC105" i="51"/>
  <c r="Y104" i="51"/>
  <c r="Q106" i="51"/>
  <c r="M105" i="51"/>
  <c r="O106" i="51"/>
  <c r="P118" i="51" s="1"/>
  <c r="N106" i="51"/>
  <c r="AC104" i="51" l="1"/>
  <c r="Y103" i="51"/>
  <c r="Z104" i="51"/>
  <c r="AA104" i="51"/>
  <c r="AB116" i="51" s="1"/>
  <c r="M104" i="51"/>
  <c r="O105" i="51"/>
  <c r="P117" i="51" s="1"/>
  <c r="N105" i="51"/>
  <c r="Q105" i="51"/>
  <c r="AC103" i="51" l="1"/>
  <c r="Y102" i="51"/>
  <c r="AA103" i="51"/>
  <c r="AB115" i="51" s="1"/>
  <c r="Z103" i="51"/>
  <c r="Q104" i="51"/>
  <c r="O104" i="51"/>
  <c r="P116" i="51" s="1"/>
  <c r="M103" i="51"/>
  <c r="N104" i="51"/>
  <c r="Z102" i="51" l="1"/>
  <c r="Y101" i="51"/>
  <c r="AC102" i="51"/>
  <c r="AA102" i="51"/>
  <c r="AB114" i="51" s="1"/>
  <c r="Q103" i="51"/>
  <c r="M102" i="51"/>
  <c r="O103" i="51"/>
  <c r="P115" i="51" s="1"/>
  <c r="N103" i="51"/>
  <c r="AC101" i="51" l="1"/>
  <c r="Y100" i="51"/>
  <c r="AA101" i="51"/>
  <c r="AB113" i="51" s="1"/>
  <c r="Z101" i="51"/>
  <c r="O102" i="51"/>
  <c r="P114" i="51" s="1"/>
  <c r="N102" i="51"/>
  <c r="Q102" i="51"/>
  <c r="M101" i="51"/>
  <c r="Y99" i="51" l="1"/>
  <c r="AA100" i="51"/>
  <c r="AB112" i="51" s="1"/>
  <c r="Z100" i="51"/>
  <c r="AC100" i="51"/>
  <c r="N101" i="51"/>
  <c r="Q101" i="51"/>
  <c r="M100" i="51"/>
  <c r="O101" i="51"/>
  <c r="P113" i="51" s="1"/>
  <c r="AC99" i="51" l="1"/>
  <c r="AA99" i="51"/>
  <c r="AB111" i="51" s="1"/>
  <c r="Y98" i="51"/>
  <c r="Z99" i="51"/>
  <c r="Q100" i="51"/>
  <c r="M99" i="51"/>
  <c r="O100" i="51"/>
  <c r="P112" i="51" s="1"/>
  <c r="N100" i="51"/>
  <c r="AC98" i="51" l="1"/>
  <c r="Y97" i="51"/>
  <c r="AA98" i="51"/>
  <c r="AB110" i="51" s="1"/>
  <c r="Z98" i="51"/>
  <c r="N99" i="51"/>
  <c r="Q99" i="51"/>
  <c r="O99" i="51"/>
  <c r="P111" i="51" s="1"/>
  <c r="M98" i="51"/>
  <c r="AA97" i="51" l="1"/>
  <c r="AB109" i="51" s="1"/>
  <c r="Z97" i="51"/>
  <c r="AC97" i="51"/>
  <c r="Y96" i="51"/>
  <c r="Q98" i="51"/>
  <c r="M97" i="51"/>
  <c r="O98" i="51"/>
  <c r="P110" i="51" s="1"/>
  <c r="N98" i="51"/>
  <c r="AC96" i="51" l="1"/>
  <c r="Y95" i="51"/>
  <c r="Z96" i="51"/>
  <c r="AA96" i="51"/>
  <c r="AB108" i="51" s="1"/>
  <c r="M96" i="51"/>
  <c r="O97" i="51"/>
  <c r="P109" i="51" s="1"/>
  <c r="N97" i="51"/>
  <c r="Q97" i="51"/>
  <c r="AC95" i="51" l="1"/>
  <c r="Y94" i="51"/>
  <c r="AA95" i="51"/>
  <c r="AB107" i="51" s="1"/>
  <c r="Z95" i="51"/>
  <c r="O96" i="51"/>
  <c r="P108" i="51" s="1"/>
  <c r="Q96" i="51"/>
  <c r="M95" i="51"/>
  <c r="N96" i="51"/>
  <c r="Z94" i="51" l="1"/>
  <c r="Y93" i="51"/>
  <c r="AC94" i="51"/>
  <c r="AA94" i="51"/>
  <c r="AB106" i="51" s="1"/>
  <c r="Q95" i="51"/>
  <c r="M94" i="51"/>
  <c r="O95" i="51"/>
  <c r="P107" i="51" s="1"/>
  <c r="N95" i="51"/>
  <c r="AC93" i="51" l="1"/>
  <c r="Y92" i="51"/>
  <c r="AA93" i="51"/>
  <c r="AB105" i="51" s="1"/>
  <c r="Z93" i="51"/>
  <c r="O94" i="51"/>
  <c r="P106" i="51" s="1"/>
  <c r="Q94" i="51"/>
  <c r="N94" i="51"/>
  <c r="M93" i="51"/>
  <c r="Y91" i="51" l="1"/>
  <c r="AA92" i="51"/>
  <c r="AB104" i="51" s="1"/>
  <c r="Z92" i="51"/>
  <c r="AC92" i="51"/>
  <c r="Q93" i="51"/>
  <c r="M92" i="51"/>
  <c r="N93" i="51"/>
  <c r="O93" i="51"/>
  <c r="P105" i="51" s="1"/>
  <c r="AC91" i="51" l="1"/>
  <c r="AA91" i="51"/>
  <c r="AB103" i="51" s="1"/>
  <c r="Y90" i="51"/>
  <c r="Z91" i="51"/>
  <c r="Q92" i="51"/>
  <c r="M91" i="51"/>
  <c r="O92" i="51"/>
  <c r="P104" i="51" s="1"/>
  <c r="N92" i="51"/>
  <c r="AC90" i="51" l="1"/>
  <c r="Y89" i="51"/>
  <c r="AA90" i="51"/>
  <c r="AB102" i="51" s="1"/>
  <c r="Z90" i="51"/>
  <c r="N91" i="51"/>
  <c r="Q91" i="51"/>
  <c r="M90" i="51"/>
  <c r="O91" i="51"/>
  <c r="P103" i="51" s="1"/>
  <c r="AA89" i="51" l="1"/>
  <c r="AB101" i="51" s="1"/>
  <c r="Z89" i="51"/>
  <c r="AC89" i="51"/>
  <c r="Y88" i="51"/>
  <c r="Q90" i="51"/>
  <c r="M89" i="51"/>
  <c r="O90" i="51"/>
  <c r="P102" i="51" s="1"/>
  <c r="N90" i="51"/>
  <c r="AC88" i="51" l="1"/>
  <c r="Y87" i="51"/>
  <c r="AA88" i="51"/>
  <c r="AB100" i="51" s="1"/>
  <c r="Z88" i="51"/>
  <c r="M88" i="51"/>
  <c r="O89" i="51"/>
  <c r="P101" i="51" s="1"/>
  <c r="N89" i="51"/>
  <c r="Q89" i="51"/>
  <c r="AC87" i="51" l="1"/>
  <c r="Y86" i="51"/>
  <c r="AA87" i="51"/>
  <c r="AB99" i="51" s="1"/>
  <c r="Z87" i="51"/>
  <c r="Q88" i="51"/>
  <c r="M87" i="51"/>
  <c r="N88" i="51"/>
  <c r="O88" i="51"/>
  <c r="P100" i="51" s="1"/>
  <c r="Z86" i="51" l="1"/>
  <c r="AC86" i="51"/>
  <c r="Y85" i="51"/>
  <c r="AA86" i="51"/>
  <c r="AB98" i="51" s="1"/>
  <c r="Q87" i="51"/>
  <c r="M86" i="51"/>
  <c r="O87" i="51"/>
  <c r="P99" i="51" s="1"/>
  <c r="N87" i="51"/>
  <c r="AC85" i="51" l="1"/>
  <c r="AA85" i="51"/>
  <c r="Z85" i="51"/>
  <c r="O86" i="51"/>
  <c r="P98" i="51" s="1"/>
  <c r="N86" i="51"/>
  <c r="Q86" i="51"/>
  <c r="M85" i="51"/>
  <c r="AB97" i="51" l="1"/>
  <c r="Q85" i="51"/>
  <c r="N85" i="51"/>
  <c r="O85" i="51"/>
  <c r="P97" i="51" l="1"/>
  <c r="C67" i="51" l="1"/>
  <c r="C68" i="51"/>
  <c r="C66" i="51" l="1"/>
  <c r="F40" i="47" l="1"/>
  <c r="F41" i="47"/>
  <c r="F42" i="47"/>
  <c r="F43" i="47"/>
  <c r="F44" i="47"/>
  <c r="F45" i="47"/>
  <c r="F46" i="47"/>
  <c r="F47" i="47"/>
  <c r="F48" i="47"/>
  <c r="F49" i="47"/>
  <c r="F50" i="47"/>
  <c r="F51" i="47"/>
  <c r="F52" i="47"/>
  <c r="Z4" i="47"/>
  <c r="Z5" i="47"/>
  <c r="Z6" i="47"/>
  <c r="Z7" i="47"/>
  <c r="Z8" i="47"/>
  <c r="Z9" i="47"/>
  <c r="Z10" i="47"/>
  <c r="Z11" i="47"/>
  <c r="Z12" i="47"/>
  <c r="Z13" i="47"/>
  <c r="Z14" i="47"/>
  <c r="Z15" i="47"/>
  <c r="Z16" i="47"/>
  <c r="Z17" i="47"/>
  <c r="Z18" i="47"/>
  <c r="Z19" i="47"/>
  <c r="Z20" i="47"/>
  <c r="Z21" i="47"/>
  <c r="Z22" i="47"/>
  <c r="Z23" i="47"/>
  <c r="Z24" i="47"/>
  <c r="Z25" i="47"/>
  <c r="Z26" i="47"/>
  <c r="Z27" i="47"/>
  <c r="Z28" i="47"/>
  <c r="Z29" i="47"/>
  <c r="Z30" i="47"/>
  <c r="Z31" i="47"/>
  <c r="Z32" i="47"/>
  <c r="Z33" i="47"/>
  <c r="Z34" i="47"/>
  <c r="Z35" i="47"/>
  <c r="Z36" i="47"/>
  <c r="Z37" i="47"/>
  <c r="Z38" i="47"/>
  <c r="Z39" i="47"/>
  <c r="Z40" i="47"/>
  <c r="Z41" i="47"/>
  <c r="Z42" i="47"/>
  <c r="Z43" i="47"/>
  <c r="Z44" i="47"/>
  <c r="Z45" i="47"/>
  <c r="Z46" i="47"/>
  <c r="Z47" i="47"/>
  <c r="Z48" i="47"/>
  <c r="Z49" i="47"/>
  <c r="Z50" i="47"/>
  <c r="Z3" i="47"/>
  <c r="U50" i="47" l="1"/>
  <c r="U49" i="47"/>
  <c r="U48" i="47"/>
  <c r="U47" i="47"/>
  <c r="U46" i="47"/>
  <c r="U45" i="47"/>
  <c r="U44" i="47"/>
  <c r="U43" i="47"/>
  <c r="U42" i="47"/>
  <c r="U41" i="47"/>
  <c r="U40" i="47"/>
  <c r="U39" i="47"/>
  <c r="U38" i="47"/>
  <c r="U37" i="47"/>
  <c r="U36" i="47"/>
  <c r="U35" i="47"/>
  <c r="U34" i="47"/>
  <c r="U33" i="47"/>
  <c r="U32" i="47"/>
  <c r="U31" i="47"/>
  <c r="U30" i="47"/>
  <c r="U29" i="47"/>
  <c r="U28" i="47"/>
  <c r="U27" i="47"/>
  <c r="U26" i="47"/>
  <c r="U25" i="47"/>
  <c r="U24" i="47"/>
  <c r="U23" i="47"/>
  <c r="U22" i="47"/>
  <c r="U21" i="47"/>
  <c r="U20" i="47"/>
  <c r="U19" i="47"/>
  <c r="U18" i="47"/>
  <c r="U17" i="47"/>
  <c r="U16" i="47"/>
  <c r="U15" i="47"/>
  <c r="L8" i="47" l="1"/>
  <c r="L3" i="47"/>
  <c r="F4" i="47"/>
  <c r="L10" i="47" s="1"/>
  <c r="F5" i="47"/>
  <c r="F6" i="47"/>
  <c r="F7" i="47"/>
  <c r="F8" i="47"/>
  <c r="F9" i="47"/>
  <c r="F10" i="47"/>
  <c r="F11" i="47"/>
  <c r="F12" i="47"/>
  <c r="F13" i="47"/>
  <c r="F14" i="47"/>
  <c r="F15" i="47"/>
  <c r="F16" i="47"/>
  <c r="F17" i="47"/>
  <c r="F18" i="47"/>
  <c r="F19" i="47"/>
  <c r="F20" i="47"/>
  <c r="F21" i="47"/>
  <c r="F22" i="47"/>
  <c r="F23" i="47"/>
  <c r="F24" i="47"/>
  <c r="F25" i="47"/>
  <c r="F26" i="47"/>
  <c r="F27" i="47"/>
  <c r="F28" i="47"/>
  <c r="F29" i="47"/>
  <c r="F30" i="47"/>
  <c r="F31" i="47"/>
  <c r="F32" i="47"/>
  <c r="F33" i="47"/>
  <c r="F34" i="47"/>
  <c r="F35" i="47"/>
  <c r="F36" i="47"/>
  <c r="F37" i="47"/>
  <c r="F38" i="47"/>
  <c r="F39" i="47"/>
  <c r="F3" i="47"/>
  <c r="U3" i="47"/>
  <c r="U4" i="47"/>
  <c r="U5" i="47"/>
  <c r="U6" i="47"/>
  <c r="U7" i="47"/>
  <c r="U8" i="47"/>
  <c r="U9" i="47"/>
  <c r="U10" i="47"/>
  <c r="U11" i="47"/>
  <c r="U12" i="47"/>
  <c r="U13" i="47"/>
  <c r="U14" i="47"/>
  <c r="L6" i="47" l="1"/>
  <c r="W6" i="47" s="1"/>
  <c r="L5" i="47"/>
  <c r="W5" i="47" s="1"/>
  <c r="L49" i="47"/>
  <c r="W49" i="47" s="1"/>
  <c r="L41" i="47"/>
  <c r="W41" i="47" s="1"/>
  <c r="L36" i="47"/>
  <c r="W36" i="47" s="1"/>
  <c r="L28" i="47"/>
  <c r="W28" i="47" s="1"/>
  <c r="L20" i="47"/>
  <c r="W20" i="47" s="1"/>
  <c r="L46" i="47"/>
  <c r="W46" i="47" s="1"/>
  <c r="L33" i="47"/>
  <c r="W33" i="47" s="1"/>
  <c r="L25" i="47"/>
  <c r="W25" i="47" s="1"/>
  <c r="L17" i="47"/>
  <c r="W17" i="47" s="1"/>
  <c r="L38" i="47"/>
  <c r="W38" i="47" s="1"/>
  <c r="L30" i="47"/>
  <c r="W30" i="47" s="1"/>
  <c r="L22" i="47"/>
  <c r="W22" i="47" s="1"/>
  <c r="L50" i="47"/>
  <c r="W50" i="47" s="1"/>
  <c r="L37" i="47"/>
  <c r="W37" i="47" s="1"/>
  <c r="L21" i="47"/>
  <c r="W21" i="47" s="1"/>
  <c r="L47" i="47"/>
  <c r="W47" i="47" s="1"/>
  <c r="L26" i="47"/>
  <c r="W26" i="47" s="1"/>
  <c r="L31" i="47"/>
  <c r="W31" i="47" s="1"/>
  <c r="L15" i="47"/>
  <c r="W15" i="47" s="1"/>
  <c r="L43" i="47"/>
  <c r="W43" i="47" s="1"/>
  <c r="L48" i="47"/>
  <c r="W48" i="47" s="1"/>
  <c r="L40" i="47"/>
  <c r="W40" i="47" s="1"/>
  <c r="L35" i="47"/>
  <c r="W35" i="47" s="1"/>
  <c r="L27" i="47"/>
  <c r="W27" i="47" s="1"/>
  <c r="L19" i="47"/>
  <c r="W19" i="47" s="1"/>
  <c r="L45" i="47"/>
  <c r="W45" i="47" s="1"/>
  <c r="L32" i="47"/>
  <c r="W32" i="47" s="1"/>
  <c r="L24" i="47"/>
  <c r="W24" i="47" s="1"/>
  <c r="L16" i="47"/>
  <c r="W16" i="47" s="1"/>
  <c r="L42" i="47"/>
  <c r="W42" i="47" s="1"/>
  <c r="L29" i="47"/>
  <c r="W29" i="47" s="1"/>
  <c r="L39" i="47"/>
  <c r="W39" i="47" s="1"/>
  <c r="L34" i="47"/>
  <c r="W34" i="47" s="1"/>
  <c r="L18" i="47"/>
  <c r="W18" i="47" s="1"/>
  <c r="L44" i="47"/>
  <c r="W44" i="47" s="1"/>
  <c r="L23" i="47"/>
  <c r="W23" i="47" s="1"/>
  <c r="L12" i="47"/>
  <c r="W12" i="47" s="1"/>
  <c r="L4" i="47"/>
  <c r="W4" i="47" s="1"/>
  <c r="L7" i="47"/>
  <c r="W7" i="47" s="1"/>
  <c r="L14" i="47"/>
  <c r="W14" i="47" s="1"/>
  <c r="L13" i="47"/>
  <c r="W13" i="47" s="1"/>
  <c r="L11" i="47"/>
  <c r="W11" i="47" s="1"/>
  <c r="L9" i="47"/>
  <c r="W9" i="47" s="1"/>
  <c r="W10" i="47"/>
  <c r="W8" i="47"/>
  <c r="W3" i="47"/>
  <c r="BX220" i="48"/>
  <c r="BW220" i="48"/>
  <c r="BV220" i="48"/>
  <c r="BU220" i="48"/>
  <c r="BT220" i="48"/>
  <c r="BS220" i="48"/>
  <c r="BR220" i="48"/>
  <c r="BQ220" i="48"/>
  <c r="BP220" i="48"/>
  <c r="BO220" i="48"/>
  <c r="BN220" i="48"/>
  <c r="BM220" i="48"/>
  <c r="BL220" i="48"/>
  <c r="BK220" i="48"/>
  <c r="BJ220" i="48"/>
  <c r="BI220" i="48"/>
  <c r="BH220" i="48"/>
  <c r="BG220" i="48"/>
  <c r="BF220" i="48"/>
  <c r="BE220" i="48"/>
  <c r="BD220" i="48"/>
  <c r="BC220" i="48"/>
  <c r="BB220" i="48"/>
  <c r="BA220" i="48"/>
  <c r="AZ220" i="48"/>
  <c r="AY220" i="48"/>
  <c r="AX220" i="48"/>
  <c r="AW220" i="48"/>
  <c r="AV220" i="48"/>
  <c r="AU220" i="48"/>
  <c r="AT220" i="48"/>
  <c r="AS220" i="48"/>
  <c r="AR220" i="48"/>
  <c r="AQ220" i="48"/>
  <c r="AP220" i="48"/>
  <c r="AO220" i="48"/>
  <c r="AN220" i="48"/>
  <c r="AM220" i="48"/>
  <c r="AL220" i="48"/>
  <c r="AK220" i="48"/>
  <c r="AJ220" i="48"/>
  <c r="AI220" i="48"/>
  <c r="AH220"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BX219" i="48"/>
  <c r="BW219" i="48"/>
  <c r="BV219" i="48"/>
  <c r="BU219" i="48"/>
  <c r="BT219" i="48"/>
  <c r="BS219" i="48"/>
  <c r="BR219" i="48"/>
  <c r="BQ219" i="48"/>
  <c r="BP219" i="48"/>
  <c r="BO219" i="48"/>
  <c r="BN219" i="48"/>
  <c r="BM219" i="48"/>
  <c r="BL219" i="48"/>
  <c r="BK219" i="48"/>
  <c r="BJ219" i="48"/>
  <c r="BI219" i="48"/>
  <c r="BH219" i="48"/>
  <c r="BG219" i="48"/>
  <c r="BF219" i="48"/>
  <c r="BE219" i="48"/>
  <c r="BD219" i="48"/>
  <c r="BC219" i="48"/>
  <c r="BB219" i="48"/>
  <c r="BA219" i="48"/>
  <c r="AZ219" i="48"/>
  <c r="AY219" i="48"/>
  <c r="AX219" i="48"/>
  <c r="AW219" i="48"/>
  <c r="AV219" i="48"/>
  <c r="AU219" i="48"/>
  <c r="AT219" i="48"/>
  <c r="AS219" i="48"/>
  <c r="AR219" i="48"/>
  <c r="AQ219" i="48"/>
  <c r="AP219" i="48"/>
  <c r="AO219" i="48"/>
  <c r="AN219" i="48"/>
  <c r="AM219" i="48"/>
  <c r="AL219" i="48"/>
  <c r="AK219" i="48"/>
  <c r="AJ219" i="48"/>
  <c r="AI219" i="48"/>
  <c r="AH219"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BX217" i="48"/>
  <c r="BW217" i="48"/>
  <c r="BV217" i="48"/>
  <c r="BU217" i="48"/>
  <c r="BT217" i="48"/>
  <c r="BS217" i="48"/>
  <c r="BR217" i="48"/>
  <c r="BQ217" i="48"/>
  <c r="BP217" i="48"/>
  <c r="BO217" i="48"/>
  <c r="BN217" i="48"/>
  <c r="BM217" i="48"/>
  <c r="BL217" i="48"/>
  <c r="BK217" i="48"/>
  <c r="BJ217" i="48"/>
  <c r="BI217" i="48"/>
  <c r="BH217" i="48"/>
  <c r="BG217" i="48"/>
  <c r="BF217" i="48"/>
  <c r="BE217" i="48"/>
  <c r="BD217" i="48"/>
  <c r="BC217" i="48"/>
  <c r="BB217" i="48"/>
  <c r="BA217" i="48"/>
  <c r="AZ217" i="48"/>
  <c r="AY217" i="48"/>
  <c r="AX217" i="48"/>
  <c r="AW217" i="48"/>
  <c r="AV217" i="48"/>
  <c r="AU217" i="48"/>
  <c r="AT217" i="48"/>
  <c r="AS217" i="48"/>
  <c r="AR217" i="48"/>
  <c r="AQ217" i="48"/>
  <c r="AP217" i="48"/>
  <c r="AO217" i="48"/>
  <c r="AN217" i="48"/>
  <c r="AM217" i="48"/>
  <c r="AL217" i="48"/>
  <c r="AK217" i="48"/>
  <c r="AJ217" i="48"/>
  <c r="AI217" i="48"/>
  <c r="AH217"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BX216" i="48"/>
  <c r="BW216" i="48"/>
  <c r="BV216" i="48"/>
  <c r="BU216" i="48"/>
  <c r="BT216" i="48"/>
  <c r="BS216" i="48"/>
  <c r="BR216" i="48"/>
  <c r="BQ216" i="48"/>
  <c r="BP216" i="48"/>
  <c r="BO216" i="48"/>
  <c r="BN216" i="48"/>
  <c r="BM216" i="48"/>
  <c r="BL216" i="48"/>
  <c r="BK216" i="48"/>
  <c r="BJ216" i="48"/>
  <c r="BI216" i="48"/>
  <c r="BH216" i="48"/>
  <c r="BG216" i="48"/>
  <c r="BF216" i="48"/>
  <c r="BE216" i="48"/>
  <c r="BD216" i="48"/>
  <c r="BC216" i="48"/>
  <c r="BB216" i="48"/>
  <c r="BA216" i="48"/>
  <c r="AZ216" i="48"/>
  <c r="AY216" i="48"/>
  <c r="AX216" i="48"/>
  <c r="AW216" i="48"/>
  <c r="AV216" i="48"/>
  <c r="AU216" i="48"/>
  <c r="AT216" i="48"/>
  <c r="AS216" i="48"/>
  <c r="AR216" i="48"/>
  <c r="AQ216" i="48"/>
  <c r="AP216" i="48"/>
  <c r="AO216" i="48"/>
  <c r="AN216" i="48"/>
  <c r="AM216" i="48"/>
  <c r="AL216" i="48"/>
  <c r="AK216" i="48"/>
  <c r="AJ216" i="48"/>
  <c r="AI216" i="48"/>
  <c r="AH216"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BX214" i="48"/>
  <c r="BW214" i="48"/>
  <c r="BV214" i="48"/>
  <c r="BU214" i="48"/>
  <c r="BT214" i="48"/>
  <c r="BS214" i="48"/>
  <c r="BR214" i="48"/>
  <c r="BQ214" i="48"/>
  <c r="BP214" i="48"/>
  <c r="BO214" i="48"/>
  <c r="BN214" i="48"/>
  <c r="BM214" i="48"/>
  <c r="BL214" i="48"/>
  <c r="BK214" i="48"/>
  <c r="BJ214" i="48"/>
  <c r="BI214" i="48"/>
  <c r="BH214" i="48"/>
  <c r="BG214" i="48"/>
  <c r="BF214" i="48"/>
  <c r="BE214" i="48"/>
  <c r="BD214" i="48"/>
  <c r="BC214" i="48"/>
  <c r="BB214" i="48"/>
  <c r="BA214" i="48"/>
  <c r="AZ214" i="48"/>
  <c r="AY214" i="48"/>
  <c r="AX214" i="48"/>
  <c r="AW214" i="48"/>
  <c r="AV214" i="48"/>
  <c r="AU214" i="48"/>
  <c r="AT214" i="48"/>
  <c r="AS214" i="48"/>
  <c r="AR214" i="48"/>
  <c r="AQ214" i="48"/>
  <c r="AP214" i="48"/>
  <c r="AO214" i="48"/>
  <c r="AN214" i="48"/>
  <c r="AM214" i="48"/>
  <c r="AL214" i="48"/>
  <c r="AK214" i="48"/>
  <c r="AJ214" i="48"/>
  <c r="AI214" i="48"/>
  <c r="AH214"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BX213" i="48"/>
  <c r="BW213" i="48"/>
  <c r="BV213" i="48"/>
  <c r="BU213" i="48"/>
  <c r="BT213" i="48"/>
  <c r="BS213" i="48"/>
  <c r="BR213" i="48"/>
  <c r="BQ213" i="48"/>
  <c r="BP213" i="48"/>
  <c r="BO213" i="48"/>
  <c r="BN213" i="48"/>
  <c r="BM213" i="48"/>
  <c r="BL213" i="48"/>
  <c r="BK213" i="48"/>
  <c r="BJ213" i="48"/>
  <c r="BI213" i="48"/>
  <c r="BH213" i="48"/>
  <c r="BG213" i="48"/>
  <c r="BF213" i="48"/>
  <c r="BE213" i="48"/>
  <c r="BD213" i="48"/>
  <c r="BC213" i="48"/>
  <c r="BB213" i="48"/>
  <c r="BA213" i="48"/>
  <c r="AZ213" i="48"/>
  <c r="AY213" i="48"/>
  <c r="AX213" i="48"/>
  <c r="AW213" i="48"/>
  <c r="AV213" i="48"/>
  <c r="AU213" i="48"/>
  <c r="AT213" i="48"/>
  <c r="AS213" i="48"/>
  <c r="AR213" i="48"/>
  <c r="AQ213" i="48"/>
  <c r="AP213" i="48"/>
  <c r="AO213" i="48"/>
  <c r="AN213" i="48"/>
  <c r="AM213" i="48"/>
  <c r="AL213" i="48"/>
  <c r="AK213" i="48"/>
  <c r="AJ213" i="48"/>
  <c r="AI213" i="48"/>
  <c r="AH213"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BX211" i="48"/>
  <c r="BW211" i="48"/>
  <c r="BV211" i="48"/>
  <c r="BU211" i="48"/>
  <c r="BT211" i="48"/>
  <c r="BS211" i="48"/>
  <c r="BR211" i="48"/>
  <c r="BQ211" i="48"/>
  <c r="BP211" i="48"/>
  <c r="BO211" i="48"/>
  <c r="BN211" i="48"/>
  <c r="BM211" i="48"/>
  <c r="BL211" i="48"/>
  <c r="BK211" i="48"/>
  <c r="BJ211" i="48"/>
  <c r="BI211" i="48"/>
  <c r="BH211" i="48"/>
  <c r="BG211" i="48"/>
  <c r="BF211" i="48"/>
  <c r="BE211" i="48"/>
  <c r="BD211" i="48"/>
  <c r="BC211" i="48"/>
  <c r="BB211" i="48"/>
  <c r="BA211" i="48"/>
  <c r="AZ211" i="48"/>
  <c r="AY211" i="48"/>
  <c r="AX211" i="48"/>
  <c r="AW211" i="48"/>
  <c r="AV211" i="48"/>
  <c r="AU211" i="48"/>
  <c r="AT211" i="48"/>
  <c r="AS211" i="48"/>
  <c r="AR211" i="48"/>
  <c r="AQ211" i="48"/>
  <c r="AP211" i="48"/>
  <c r="AO211" i="48"/>
  <c r="AN211" i="48"/>
  <c r="AM211" i="48"/>
  <c r="AL211" i="48"/>
  <c r="AK211" i="48"/>
  <c r="AJ211" i="48"/>
  <c r="AI211" i="48"/>
  <c r="AH211"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BX210" i="48"/>
  <c r="BW210" i="48"/>
  <c r="BV210" i="48"/>
  <c r="BU210" i="48"/>
  <c r="BT210" i="48"/>
  <c r="BS210" i="48"/>
  <c r="BR210" i="48"/>
  <c r="BQ210" i="48"/>
  <c r="BP210" i="48"/>
  <c r="BO210" i="48"/>
  <c r="BN210" i="48"/>
  <c r="BM210" i="48"/>
  <c r="BL210" i="48"/>
  <c r="BK210" i="48"/>
  <c r="BJ210" i="48"/>
  <c r="BI210" i="48"/>
  <c r="BH210" i="48"/>
  <c r="BG210" i="48"/>
  <c r="BF210" i="48"/>
  <c r="BE210" i="48"/>
  <c r="BD210" i="48"/>
  <c r="BC210" i="48"/>
  <c r="BB210" i="48"/>
  <c r="BA210" i="48"/>
  <c r="AZ210" i="48"/>
  <c r="AY210" i="48"/>
  <c r="AX210" i="48"/>
  <c r="AW210" i="48"/>
  <c r="AV210" i="48"/>
  <c r="AU210" i="48"/>
  <c r="AT210" i="48"/>
  <c r="AS210" i="48"/>
  <c r="AR210" i="48"/>
  <c r="AQ210" i="48"/>
  <c r="AP210" i="48"/>
  <c r="AO210" i="48"/>
  <c r="AN210" i="48"/>
  <c r="AM210" i="48"/>
  <c r="AL210" i="48"/>
  <c r="AK210" i="48"/>
  <c r="AJ210" i="48"/>
  <c r="AI210" i="48"/>
  <c r="AH210" i="48"/>
  <c r="AG210" i="48"/>
  <c r="AF210" i="48"/>
  <c r="AE210" i="48"/>
  <c r="AD210" i="48"/>
  <c r="AC210" i="48"/>
  <c r="AB210" i="48"/>
  <c r="AA210" i="48"/>
  <c r="Z210" i="48"/>
  <c r="Y210" i="48"/>
  <c r="X210" i="48"/>
  <c r="W210" i="48"/>
  <c r="V210" i="48"/>
  <c r="U210" i="48"/>
  <c r="T210" i="48"/>
  <c r="S210" i="48"/>
  <c r="R210" i="48"/>
  <c r="Q210" i="48"/>
  <c r="P210" i="48"/>
  <c r="O210" i="48"/>
  <c r="N210" i="48"/>
  <c r="M210" i="48"/>
  <c r="L210" i="48"/>
  <c r="K210" i="48"/>
  <c r="J210" i="48"/>
  <c r="I210" i="48"/>
  <c r="H210" i="48"/>
  <c r="G210" i="48"/>
  <c r="BX208" i="48"/>
  <c r="BW208" i="48"/>
  <c r="BV208" i="48"/>
  <c r="BU208" i="48"/>
  <c r="BT208" i="48"/>
  <c r="BS208" i="48"/>
  <c r="BR208" i="48"/>
  <c r="BQ208" i="48"/>
  <c r="BP208" i="48"/>
  <c r="BO208" i="48"/>
  <c r="BN208" i="48"/>
  <c r="BM208" i="48"/>
  <c r="BL208" i="48"/>
  <c r="BK208" i="48"/>
  <c r="BJ208" i="48"/>
  <c r="BI208" i="48"/>
  <c r="BH208" i="48"/>
  <c r="BG208" i="48"/>
  <c r="BF208" i="48"/>
  <c r="BE208" i="48"/>
  <c r="BD208" i="48"/>
  <c r="BC208" i="48"/>
  <c r="BB208" i="48"/>
  <c r="BA208" i="48"/>
  <c r="AZ208" i="48"/>
  <c r="AY208" i="48"/>
  <c r="AX208" i="48"/>
  <c r="AW208" i="48"/>
  <c r="AV208" i="48"/>
  <c r="AU208" i="48"/>
  <c r="AT208" i="48"/>
  <c r="AS208" i="48"/>
  <c r="AR208" i="48"/>
  <c r="AQ208" i="48"/>
  <c r="AP208" i="48"/>
  <c r="AO208" i="48"/>
  <c r="AN208" i="48"/>
  <c r="AM208" i="48"/>
  <c r="AL208" i="48"/>
  <c r="AK208" i="48"/>
  <c r="AJ208" i="48"/>
  <c r="AI208" i="48"/>
  <c r="AH208" i="48"/>
  <c r="AG208" i="48"/>
  <c r="AF208" i="48"/>
  <c r="AE208" i="48"/>
  <c r="AD208" i="48"/>
  <c r="AC208" i="48"/>
  <c r="AB208" i="48"/>
  <c r="AA208" i="48"/>
  <c r="Z208" i="48"/>
  <c r="Y208" i="48"/>
  <c r="X208" i="48"/>
  <c r="W208" i="48"/>
  <c r="V208" i="48"/>
  <c r="U208" i="48"/>
  <c r="T208" i="48"/>
  <c r="S208" i="48"/>
  <c r="R208" i="48"/>
  <c r="R206" i="48" s="1"/>
  <c r="Q208" i="48"/>
  <c r="Q206" i="48" s="1"/>
  <c r="P208" i="48"/>
  <c r="P206" i="48" s="1"/>
  <c r="O208" i="48"/>
  <c r="O206" i="48" s="1"/>
  <c r="N208" i="48"/>
  <c r="N206" i="48" s="1"/>
  <c r="M208" i="48"/>
  <c r="M206" i="48" s="1"/>
  <c r="L208" i="48"/>
  <c r="L206" i="48" s="1"/>
  <c r="K208" i="48"/>
  <c r="K206" i="48" s="1"/>
  <c r="J208" i="48"/>
  <c r="J206" i="48" s="1"/>
  <c r="I208" i="48"/>
  <c r="I206" i="48" s="1"/>
  <c r="H208" i="48"/>
  <c r="H206" i="48" s="1"/>
  <c r="G208" i="48"/>
  <c r="G206" i="48" s="1"/>
  <c r="BX207" i="48"/>
  <c r="BW207" i="48"/>
  <c r="BV207" i="48"/>
  <c r="BU207" i="48"/>
  <c r="BT207" i="48"/>
  <c r="BS207" i="48"/>
  <c r="BR207" i="48"/>
  <c r="BQ207" i="48"/>
  <c r="BP207" i="48"/>
  <c r="BO207" i="48"/>
  <c r="BN207" i="48"/>
  <c r="BM207" i="48"/>
  <c r="BL207" i="48"/>
  <c r="BK207" i="48"/>
  <c r="BJ207" i="48"/>
  <c r="BI207" i="48"/>
  <c r="BH207" i="48"/>
  <c r="BG207" i="48"/>
  <c r="BF207" i="48"/>
  <c r="BE207" i="48"/>
  <c r="BD207" i="48"/>
  <c r="BC207" i="48"/>
  <c r="BB207" i="48"/>
  <c r="BA207" i="48"/>
  <c r="AZ207" i="48"/>
  <c r="AY207" i="48"/>
  <c r="AX207" i="48"/>
  <c r="AW207" i="48"/>
  <c r="AV207" i="48"/>
  <c r="AU207" i="48"/>
  <c r="AT207" i="48"/>
  <c r="AS207" i="48"/>
  <c r="AR207" i="48"/>
  <c r="AQ207" i="48"/>
  <c r="AP207" i="48"/>
  <c r="AO207" i="48"/>
  <c r="AN207" i="48"/>
  <c r="AM207" i="48"/>
  <c r="AL207" i="48"/>
  <c r="AK207" i="48"/>
  <c r="AJ207" i="48"/>
  <c r="AI207" i="48"/>
  <c r="AH207"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BS205" i="48"/>
  <c r="BR205" i="48"/>
  <c r="BQ205" i="48"/>
  <c r="BP205" i="48"/>
  <c r="BO205" i="48"/>
  <c r="BN205" i="48"/>
  <c r="BM205" i="48"/>
  <c r="BL205" i="48"/>
  <c r="BK205" i="48"/>
  <c r="BJ205" i="48"/>
  <c r="BI205" i="48"/>
  <c r="BH205" i="48"/>
  <c r="BG205" i="48"/>
  <c r="BF205" i="48"/>
  <c r="BE205" i="48"/>
  <c r="BD205" i="48"/>
  <c r="BC205" i="48"/>
  <c r="BB205" i="48"/>
  <c r="BA205" i="48"/>
  <c r="AZ205" i="48"/>
  <c r="AY205" i="48"/>
  <c r="AX205" i="48"/>
  <c r="AW205" i="48"/>
  <c r="AV205" i="48"/>
  <c r="AU205" i="48"/>
  <c r="AT205" i="48"/>
  <c r="AS205" i="48"/>
  <c r="AR205" i="48"/>
  <c r="AQ205" i="48"/>
  <c r="AP205" i="48"/>
  <c r="AO205" i="48"/>
  <c r="AN205" i="48"/>
  <c r="AM205" i="48"/>
  <c r="AL205" i="48"/>
  <c r="AK205" i="48"/>
  <c r="AJ205" i="48"/>
  <c r="AI205" i="48"/>
  <c r="AH205" i="48"/>
  <c r="AG205" i="48"/>
  <c r="AF205" i="48"/>
  <c r="AE205" i="48"/>
  <c r="AD205" i="48"/>
  <c r="AC205" i="48"/>
  <c r="AB205" i="48"/>
  <c r="AA205" i="48"/>
  <c r="Z205" i="48"/>
  <c r="Y205" i="48"/>
  <c r="X205" i="48"/>
  <c r="W205" i="48"/>
  <c r="V205" i="48"/>
  <c r="U205" i="48"/>
  <c r="T205" i="48"/>
  <c r="S205" i="48"/>
  <c r="BX204" i="48"/>
  <c r="BW204" i="48"/>
  <c r="BV204" i="48"/>
  <c r="BU204" i="48"/>
  <c r="BT204" i="48"/>
  <c r="BS204" i="48"/>
  <c r="BR204" i="48"/>
  <c r="BQ204" i="48"/>
  <c r="BP204" i="48"/>
  <c r="BO204" i="48"/>
  <c r="BN204" i="48"/>
  <c r="BM204" i="48"/>
  <c r="BL204" i="48"/>
  <c r="BK204" i="48"/>
  <c r="BJ204" i="48"/>
  <c r="BI204" i="48"/>
  <c r="BH204" i="48"/>
  <c r="BG204" i="48"/>
  <c r="BF204" i="48"/>
  <c r="BE204" i="48"/>
  <c r="BD204" i="48"/>
  <c r="BC204" i="48"/>
  <c r="BB204" i="48"/>
  <c r="BA204" i="48"/>
  <c r="AZ204" i="48"/>
  <c r="AY204" i="48"/>
  <c r="AX204" i="48"/>
  <c r="AW204" i="48"/>
  <c r="AV204" i="48"/>
  <c r="AU204" i="48"/>
  <c r="AT204" i="48"/>
  <c r="AS204" i="48"/>
  <c r="AR204" i="48"/>
  <c r="AQ204" i="48"/>
  <c r="AP204" i="48"/>
  <c r="AO204" i="48"/>
  <c r="AN204" i="48"/>
  <c r="AM204" i="48"/>
  <c r="AL204" i="48"/>
  <c r="AK204" i="48"/>
  <c r="AJ204" i="48"/>
  <c r="AI204" i="48"/>
  <c r="AH204"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BX202" i="48"/>
  <c r="BW202" i="48"/>
  <c r="BV202" i="48"/>
  <c r="BU202" i="48"/>
  <c r="BT202" i="48"/>
  <c r="BS202" i="48"/>
  <c r="BR202" i="48"/>
  <c r="BQ202" i="48"/>
  <c r="BP202" i="48"/>
  <c r="BO202" i="48"/>
  <c r="BN202" i="48"/>
  <c r="BM202" i="48"/>
  <c r="BL202" i="48"/>
  <c r="BK202" i="48"/>
  <c r="BJ202" i="48"/>
  <c r="BI202" i="48"/>
  <c r="BH202" i="48"/>
  <c r="BG202" i="48"/>
  <c r="BF202" i="48"/>
  <c r="BE202" i="48"/>
  <c r="BD202" i="48"/>
  <c r="BC202" i="48"/>
  <c r="BB202" i="48"/>
  <c r="BA202" i="48"/>
  <c r="AZ202" i="48"/>
  <c r="AY202" i="48"/>
  <c r="AX202" i="48"/>
  <c r="AW202" i="48"/>
  <c r="AV202" i="48"/>
  <c r="AU202" i="48"/>
  <c r="AT202" i="48"/>
  <c r="AS202" i="48"/>
  <c r="AR202" i="48"/>
  <c r="AQ202" i="48"/>
  <c r="AP202" i="48"/>
  <c r="AO202" i="48"/>
  <c r="AN202" i="48"/>
  <c r="AM202" i="48"/>
  <c r="AL202" i="48"/>
  <c r="AK202" i="48"/>
  <c r="AJ202" i="48"/>
  <c r="AI202" i="48"/>
  <c r="AH202"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BX201" i="48"/>
  <c r="BW201" i="48"/>
  <c r="BV201" i="48"/>
  <c r="BU201" i="48"/>
  <c r="BT201" i="48"/>
  <c r="BS201" i="48"/>
  <c r="BR201" i="48"/>
  <c r="BQ201" i="48"/>
  <c r="BP201" i="48"/>
  <c r="BO201" i="48"/>
  <c r="BN201" i="48"/>
  <c r="BM201" i="48"/>
  <c r="BL201" i="48"/>
  <c r="BK201" i="48"/>
  <c r="BJ201" i="48"/>
  <c r="BI201" i="48"/>
  <c r="BH201" i="48"/>
  <c r="BG201" i="48"/>
  <c r="BF201" i="48"/>
  <c r="BE201" i="48"/>
  <c r="BD201" i="48"/>
  <c r="BC201" i="48"/>
  <c r="BB201" i="48"/>
  <c r="BA201" i="48"/>
  <c r="AZ201" i="48"/>
  <c r="AY201" i="48"/>
  <c r="AX201" i="48"/>
  <c r="AW201" i="48"/>
  <c r="AV201" i="48"/>
  <c r="AU201" i="48"/>
  <c r="AT201" i="48"/>
  <c r="AS201" i="48"/>
  <c r="AR201" i="48"/>
  <c r="AQ201" i="48"/>
  <c r="AP201" i="48"/>
  <c r="AO201" i="48"/>
  <c r="AN201" i="48"/>
  <c r="AM201" i="48"/>
  <c r="AL201" i="48"/>
  <c r="AK201" i="48"/>
  <c r="AJ201" i="48"/>
  <c r="AI201" i="48"/>
  <c r="AH201"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BX199" i="48"/>
  <c r="BW199" i="48"/>
  <c r="BV199" i="48"/>
  <c r="BU199" i="48"/>
  <c r="BT199" i="48"/>
  <c r="BS199" i="48"/>
  <c r="BR199" i="48"/>
  <c r="BQ199" i="48"/>
  <c r="BP199" i="48"/>
  <c r="BO199" i="48"/>
  <c r="BN199" i="48"/>
  <c r="BM199" i="48"/>
  <c r="BL199" i="48"/>
  <c r="BK199" i="48"/>
  <c r="BJ199" i="48"/>
  <c r="BI199" i="48"/>
  <c r="BH199" i="48"/>
  <c r="BG199" i="48"/>
  <c r="BF199" i="48"/>
  <c r="BE199" i="48"/>
  <c r="BD199" i="48"/>
  <c r="BC199" i="48"/>
  <c r="BB199" i="48"/>
  <c r="BA199" i="48"/>
  <c r="AZ199" i="48"/>
  <c r="AY199" i="48"/>
  <c r="AX199" i="48"/>
  <c r="AW199" i="48"/>
  <c r="AV199" i="48"/>
  <c r="AU199" i="48"/>
  <c r="AT199" i="48"/>
  <c r="AS199" i="48"/>
  <c r="AR199" i="48"/>
  <c r="AQ199" i="48"/>
  <c r="AP199" i="48"/>
  <c r="AO199" i="48"/>
  <c r="AN199" i="48"/>
  <c r="AM199" i="48"/>
  <c r="AL199" i="48"/>
  <c r="AK199" i="48"/>
  <c r="AJ199" i="48"/>
  <c r="AI199" i="48"/>
  <c r="AH199"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BX198" i="48"/>
  <c r="BW198" i="48"/>
  <c r="BV198" i="48"/>
  <c r="BU198" i="48"/>
  <c r="BT198" i="48"/>
  <c r="BS198" i="48"/>
  <c r="BR198" i="48"/>
  <c r="BQ198" i="48"/>
  <c r="BP198" i="48"/>
  <c r="BO198" i="48"/>
  <c r="BN198" i="48"/>
  <c r="BM198" i="48"/>
  <c r="BL198" i="48"/>
  <c r="BK198" i="48"/>
  <c r="BJ198" i="48"/>
  <c r="BI198" i="48"/>
  <c r="BH198" i="48"/>
  <c r="BG198" i="48"/>
  <c r="BF198" i="48"/>
  <c r="BE198" i="48"/>
  <c r="BD198" i="48"/>
  <c r="BC198" i="48"/>
  <c r="BB198" i="48"/>
  <c r="BA198" i="48"/>
  <c r="AZ198" i="48"/>
  <c r="AY198" i="48"/>
  <c r="AX198" i="48"/>
  <c r="AW198" i="48"/>
  <c r="AV198" i="48"/>
  <c r="AU198" i="48"/>
  <c r="AT198" i="48"/>
  <c r="AS198" i="48"/>
  <c r="AR198" i="48"/>
  <c r="AQ198" i="48"/>
  <c r="AP198" i="48"/>
  <c r="AO198" i="48"/>
  <c r="AN198" i="48"/>
  <c r="AM198" i="48"/>
  <c r="AL198" i="48"/>
  <c r="AK198" i="48"/>
  <c r="AJ198" i="48"/>
  <c r="AI198" i="48"/>
  <c r="AH198"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BX195" i="48"/>
  <c r="BW195" i="48"/>
  <c r="BV195" i="48"/>
  <c r="BU195" i="48"/>
  <c r="BT195" i="48"/>
  <c r="BS195" i="48"/>
  <c r="BR195" i="48"/>
  <c r="BQ195" i="48"/>
  <c r="BP195" i="48"/>
  <c r="BO195" i="48"/>
  <c r="BN195" i="48"/>
  <c r="BM195" i="48"/>
  <c r="BL195" i="48"/>
  <c r="BK195" i="48"/>
  <c r="BJ195" i="48"/>
  <c r="BI195" i="48"/>
  <c r="BH195" i="48"/>
  <c r="BG195" i="48"/>
  <c r="BF195" i="48"/>
  <c r="BE195" i="48"/>
  <c r="BD195" i="48"/>
  <c r="BC195" i="48"/>
  <c r="BX192" i="48"/>
  <c r="BW192" i="48"/>
  <c r="BV192" i="48"/>
  <c r="BU192" i="48"/>
  <c r="BT192" i="48"/>
  <c r="BS192" i="48"/>
  <c r="BR192" i="48"/>
  <c r="BQ192" i="48"/>
  <c r="BP192" i="48"/>
  <c r="BO192" i="48"/>
  <c r="BN192" i="48"/>
  <c r="BM192" i="48"/>
  <c r="BL192" i="48"/>
  <c r="BK192" i="48"/>
  <c r="BJ192" i="48"/>
  <c r="BI192" i="48"/>
  <c r="BH192" i="48"/>
  <c r="BG192" i="48"/>
  <c r="BF192" i="48"/>
  <c r="BE192" i="48"/>
  <c r="BD192" i="48"/>
  <c r="BC192" i="48"/>
  <c r="BX191" i="48"/>
  <c r="BW191" i="48"/>
  <c r="BV191" i="48"/>
  <c r="BU191" i="48"/>
  <c r="BT191" i="48"/>
  <c r="BS191" i="48"/>
  <c r="BR191" i="48"/>
  <c r="BQ191" i="48"/>
  <c r="BP191" i="48"/>
  <c r="BO191" i="48"/>
  <c r="BN191" i="48"/>
  <c r="BM191" i="48"/>
  <c r="BL191" i="48"/>
  <c r="BK191" i="48"/>
  <c r="BJ191" i="48"/>
  <c r="BI191" i="48"/>
  <c r="BH191" i="48"/>
  <c r="BG191" i="48"/>
  <c r="BF191" i="48"/>
  <c r="BE191" i="48"/>
  <c r="BD191" i="48"/>
  <c r="BC191" i="48"/>
  <c r="BX190" i="48"/>
  <c r="BW190" i="48"/>
  <c r="BV190" i="48"/>
  <c r="BU190" i="48"/>
  <c r="BT190" i="48"/>
  <c r="BS190" i="48"/>
  <c r="BR190" i="48"/>
  <c r="BQ190" i="48"/>
  <c r="BP190" i="48"/>
  <c r="BO190" i="48"/>
  <c r="BN190" i="48"/>
  <c r="BM190" i="48"/>
  <c r="BL190" i="48"/>
  <c r="BK190" i="48"/>
  <c r="BJ190" i="48"/>
  <c r="BI190" i="48"/>
  <c r="BH190" i="48"/>
  <c r="BG190" i="48"/>
  <c r="BF190" i="48"/>
  <c r="BE190" i="48"/>
  <c r="BD190" i="48"/>
  <c r="BC190" i="48"/>
  <c r="BX188" i="48"/>
  <c r="BW188" i="48"/>
  <c r="BV188" i="48"/>
  <c r="BU188" i="48"/>
  <c r="BT188" i="48"/>
  <c r="BS188" i="48"/>
  <c r="BR188" i="48"/>
  <c r="BQ188" i="48"/>
  <c r="BP188" i="48"/>
  <c r="BO188" i="48"/>
  <c r="BN188" i="48"/>
  <c r="BM188" i="48"/>
  <c r="BL188" i="48"/>
  <c r="BK188" i="48"/>
  <c r="BJ188" i="48"/>
  <c r="BI188" i="48"/>
  <c r="BH188" i="48"/>
  <c r="BG188" i="48"/>
  <c r="BF188" i="48"/>
  <c r="BE188" i="48"/>
  <c r="BD188" i="48"/>
  <c r="BC188" i="48"/>
  <c r="BB188" i="48"/>
  <c r="BA188" i="48"/>
  <c r="AZ188" i="48"/>
  <c r="AY188" i="48"/>
  <c r="AX188" i="48"/>
  <c r="AW188" i="48"/>
  <c r="AV188" i="48"/>
  <c r="AU188" i="48"/>
  <c r="AT188" i="48"/>
  <c r="AS188" i="48"/>
  <c r="AR188" i="48"/>
  <c r="AQ188" i="48"/>
  <c r="AP188" i="48"/>
  <c r="AO188" i="48"/>
  <c r="AN188" i="48"/>
  <c r="AM188" i="48"/>
  <c r="AL188" i="48"/>
  <c r="AK188" i="48"/>
  <c r="AJ188" i="48"/>
  <c r="AI188" i="48"/>
  <c r="AH188"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BX186" i="48"/>
  <c r="BW186" i="48"/>
  <c r="BV186" i="48"/>
  <c r="BU186" i="48"/>
  <c r="BT186" i="48"/>
  <c r="BS186" i="48"/>
  <c r="BR186" i="48"/>
  <c r="BQ186" i="48"/>
  <c r="BP186" i="48"/>
  <c r="BO186" i="48"/>
  <c r="BN186" i="48"/>
  <c r="BM186" i="48"/>
  <c r="BL186" i="48"/>
  <c r="BK186" i="48"/>
  <c r="BJ186" i="48"/>
  <c r="BI186" i="48"/>
  <c r="BH186" i="48"/>
  <c r="BG186" i="48"/>
  <c r="BF186" i="48"/>
  <c r="BE186" i="48"/>
  <c r="BD186" i="48"/>
  <c r="BC186" i="48"/>
  <c r="BB186" i="48"/>
  <c r="BA186" i="48"/>
  <c r="AZ186" i="48"/>
  <c r="AY186" i="48"/>
  <c r="AX186" i="48"/>
  <c r="AW186" i="48"/>
  <c r="AV186" i="48"/>
  <c r="AU186" i="48"/>
  <c r="AT186" i="48"/>
  <c r="AS186" i="48"/>
  <c r="AR186" i="48"/>
  <c r="AQ186" i="48"/>
  <c r="BX185" i="48"/>
  <c r="BW185" i="48"/>
  <c r="BV185" i="48"/>
  <c r="BU185" i="48"/>
  <c r="BT185" i="48"/>
  <c r="BS185" i="48"/>
  <c r="BR185" i="48"/>
  <c r="BQ185" i="48"/>
  <c r="BP185" i="48"/>
  <c r="BO185" i="48"/>
  <c r="BN185" i="48"/>
  <c r="BM185" i="48"/>
  <c r="BL185" i="48"/>
  <c r="BK185" i="48"/>
  <c r="BJ185" i="48"/>
  <c r="BI185" i="48"/>
  <c r="BH185" i="48"/>
  <c r="BG185" i="48"/>
  <c r="BF185" i="48"/>
  <c r="BE185" i="48"/>
  <c r="BD185" i="48"/>
  <c r="BC185" i="48"/>
  <c r="BB185" i="48"/>
  <c r="BA185" i="48"/>
  <c r="AZ185" i="48"/>
  <c r="AY185" i="48"/>
  <c r="AX185" i="48"/>
  <c r="AW185" i="48"/>
  <c r="AV185" i="48"/>
  <c r="AU185" i="48"/>
  <c r="AT185" i="48"/>
  <c r="AS185" i="48"/>
  <c r="AR185" i="48"/>
  <c r="AQ185" i="48"/>
  <c r="AP185" i="48"/>
  <c r="AO185" i="48"/>
  <c r="AN185" i="48"/>
  <c r="AM185" i="48"/>
  <c r="AL185" i="48"/>
  <c r="AK185" i="48"/>
  <c r="AJ185" i="48"/>
  <c r="AI185" i="48"/>
  <c r="AH185" i="48"/>
  <c r="AG185" i="48"/>
  <c r="AF185" i="48"/>
  <c r="AE185" i="48"/>
  <c r="AD185" i="48"/>
  <c r="AC185" i="48"/>
  <c r="AB185" i="48"/>
  <c r="AA185" i="48"/>
  <c r="Z185" i="48"/>
  <c r="Y185" i="48"/>
  <c r="X185" i="48"/>
  <c r="W185" i="48"/>
  <c r="V185" i="48"/>
  <c r="U185" i="48"/>
  <c r="T185" i="48"/>
  <c r="S185" i="48"/>
  <c r="R185" i="48"/>
  <c r="Q185" i="48"/>
  <c r="P185" i="48"/>
  <c r="O185" i="48"/>
  <c r="N185" i="48"/>
  <c r="M185" i="48"/>
  <c r="L185" i="48"/>
  <c r="K185" i="48"/>
  <c r="J185" i="48"/>
  <c r="I185" i="48"/>
  <c r="H185" i="48"/>
  <c r="G185" i="48"/>
  <c r="BX184" i="48"/>
  <c r="BW184" i="48"/>
  <c r="BV184" i="48"/>
  <c r="BU184" i="48"/>
  <c r="BT184" i="48"/>
  <c r="BS184" i="48"/>
  <c r="BR184" i="48"/>
  <c r="BQ184" i="48"/>
  <c r="BP184" i="48"/>
  <c r="BO184" i="48"/>
  <c r="BN184" i="48"/>
  <c r="BM184" i="48"/>
  <c r="BL184" i="48"/>
  <c r="BK184" i="48"/>
  <c r="BJ184" i="48"/>
  <c r="BI184" i="48"/>
  <c r="BH184" i="48"/>
  <c r="BG184" i="48"/>
  <c r="BF184" i="48"/>
  <c r="BE184" i="48"/>
  <c r="BD184" i="48"/>
  <c r="BC184" i="48"/>
  <c r="BB184" i="48"/>
  <c r="BA184" i="48"/>
  <c r="AZ184" i="48"/>
  <c r="AY184" i="48"/>
  <c r="AX184" i="48"/>
  <c r="AW184" i="48"/>
  <c r="AV184" i="48"/>
  <c r="AU184" i="48"/>
  <c r="AT184" i="48"/>
  <c r="AS184" i="48"/>
  <c r="AR184" i="48"/>
  <c r="AQ184" i="48"/>
  <c r="AP184" i="48"/>
  <c r="AO184" i="48"/>
  <c r="AN184" i="48"/>
  <c r="AM184" i="48"/>
  <c r="AL184" i="48"/>
  <c r="AK184" i="48"/>
  <c r="AJ184" i="48"/>
  <c r="AI184" i="48"/>
  <c r="AH184"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BX183" i="48"/>
  <c r="BW183" i="48"/>
  <c r="BV183" i="48"/>
  <c r="BU183" i="48"/>
  <c r="BT183" i="48"/>
  <c r="BS183" i="48"/>
  <c r="BR183" i="48"/>
  <c r="BQ183" i="48"/>
  <c r="BP183" i="48"/>
  <c r="BO183" i="48"/>
  <c r="BN183" i="48"/>
  <c r="BM183" i="48"/>
  <c r="BL183" i="48"/>
  <c r="BK183" i="48"/>
  <c r="BJ183" i="48"/>
  <c r="BI183" i="48"/>
  <c r="BH183" i="48"/>
  <c r="BG183" i="48"/>
  <c r="BF183" i="48"/>
  <c r="BE183" i="48"/>
  <c r="BD183" i="48"/>
  <c r="BC183" i="48"/>
  <c r="BB183" i="48"/>
  <c r="BA183" i="48"/>
  <c r="AZ183" i="48"/>
  <c r="AY183" i="48"/>
  <c r="AX183" i="48"/>
  <c r="AW183" i="48"/>
  <c r="AV183" i="48"/>
  <c r="AU183" i="48"/>
  <c r="AT183" i="48"/>
  <c r="AS183" i="48"/>
  <c r="AR183" i="48"/>
  <c r="AQ183" i="48"/>
  <c r="AP183" i="48"/>
  <c r="AO183" i="48"/>
  <c r="AN183" i="48"/>
  <c r="AM183" i="48"/>
  <c r="AL183" i="48"/>
  <c r="AK183" i="48"/>
  <c r="AJ183" i="48"/>
  <c r="AI183" i="48"/>
  <c r="AH183"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BX181" i="48"/>
  <c r="BW181" i="48"/>
  <c r="BV181" i="48"/>
  <c r="BU181" i="48"/>
  <c r="BT181" i="48"/>
  <c r="BS181" i="48"/>
  <c r="BR181" i="48"/>
  <c r="BQ181" i="48"/>
  <c r="BP181" i="48"/>
  <c r="BO181" i="48"/>
  <c r="BN181" i="48"/>
  <c r="BM181" i="48"/>
  <c r="BL181" i="48"/>
  <c r="BK181" i="48"/>
  <c r="BJ181" i="48"/>
  <c r="BI181" i="48"/>
  <c r="BH181" i="48"/>
  <c r="BG181" i="48"/>
  <c r="BF181" i="48"/>
  <c r="BE181" i="48"/>
  <c r="BD181" i="48"/>
  <c r="BC181" i="48"/>
  <c r="BB181" i="48"/>
  <c r="BA181" i="48"/>
  <c r="AZ181" i="48"/>
  <c r="AY181" i="48"/>
  <c r="AX181" i="48"/>
  <c r="AW181" i="48"/>
  <c r="AV181" i="48"/>
  <c r="AU181" i="48"/>
  <c r="AT181" i="48"/>
  <c r="AS181" i="48"/>
  <c r="AR181" i="48"/>
  <c r="AQ181" i="48"/>
  <c r="AP181" i="48"/>
  <c r="AO181" i="48"/>
  <c r="AN181" i="48"/>
  <c r="AM181" i="48"/>
  <c r="AL181" i="48"/>
  <c r="AK181" i="48"/>
  <c r="AJ181" i="48"/>
  <c r="AI181" i="48"/>
  <c r="AH181"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BX179" i="48"/>
  <c r="BW179" i="48"/>
  <c r="BV179" i="48"/>
  <c r="BU179" i="48"/>
  <c r="BT179" i="48"/>
  <c r="BS179" i="48"/>
  <c r="BR179" i="48"/>
  <c r="BQ179" i="48"/>
  <c r="BP179" i="48"/>
  <c r="BO179" i="48"/>
  <c r="BN179" i="48"/>
  <c r="BM179" i="48"/>
  <c r="BL179" i="48"/>
  <c r="BK179" i="48"/>
  <c r="BJ179" i="48"/>
  <c r="BI179" i="48"/>
  <c r="BH179" i="48"/>
  <c r="BG179" i="48"/>
  <c r="BF179" i="48"/>
  <c r="BE179" i="48"/>
  <c r="BD179" i="48"/>
  <c r="BC179" i="48"/>
  <c r="BB179" i="48"/>
  <c r="BA179" i="48"/>
  <c r="AZ179" i="48"/>
  <c r="AY179" i="48"/>
  <c r="AX179" i="48"/>
  <c r="AW179" i="48"/>
  <c r="AV179" i="48"/>
  <c r="AU179" i="48"/>
  <c r="AT179" i="48"/>
  <c r="AS179" i="48"/>
  <c r="AR179" i="48"/>
  <c r="AQ179" i="48"/>
  <c r="BX178" i="48"/>
  <c r="BW178" i="48"/>
  <c r="BV178" i="48"/>
  <c r="BU178" i="48"/>
  <c r="BT178" i="48"/>
  <c r="BS178" i="48"/>
  <c r="BR178" i="48"/>
  <c r="BQ178" i="48"/>
  <c r="BP178" i="48"/>
  <c r="BO178" i="48"/>
  <c r="BN178" i="48"/>
  <c r="BM178" i="48"/>
  <c r="BL178" i="48"/>
  <c r="BK178" i="48"/>
  <c r="BJ178" i="48"/>
  <c r="BI178" i="48"/>
  <c r="BH178" i="48"/>
  <c r="BG178" i="48"/>
  <c r="BF178" i="48"/>
  <c r="BE178" i="48"/>
  <c r="BD178" i="48"/>
  <c r="BC178" i="48"/>
  <c r="BB178" i="48"/>
  <c r="BA178" i="48"/>
  <c r="AZ178" i="48"/>
  <c r="AY178" i="48"/>
  <c r="AX178" i="48"/>
  <c r="AW178" i="48"/>
  <c r="AV178" i="48"/>
  <c r="AU178" i="48"/>
  <c r="AT178" i="48"/>
  <c r="AS178" i="48"/>
  <c r="AR178" i="48"/>
  <c r="AQ178" i="48"/>
  <c r="AP178" i="48"/>
  <c r="AO178" i="48"/>
  <c r="AN178" i="48"/>
  <c r="AM178" i="48"/>
  <c r="AL178" i="48"/>
  <c r="AK178" i="48"/>
  <c r="AJ178" i="48"/>
  <c r="AI178" i="48"/>
  <c r="AH178"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BX177" i="48"/>
  <c r="BW177" i="48"/>
  <c r="BV177" i="48"/>
  <c r="BU177" i="48"/>
  <c r="BT177" i="48"/>
  <c r="BS177" i="48"/>
  <c r="BR177" i="48"/>
  <c r="BQ177" i="48"/>
  <c r="BP177" i="48"/>
  <c r="BO177" i="48"/>
  <c r="BN177" i="48"/>
  <c r="BM177" i="48"/>
  <c r="BL177" i="48"/>
  <c r="BK177" i="48"/>
  <c r="BJ177" i="48"/>
  <c r="BI177" i="48"/>
  <c r="BH177" i="48"/>
  <c r="BG177" i="48"/>
  <c r="BF177" i="48"/>
  <c r="BE177" i="48"/>
  <c r="BD177" i="48"/>
  <c r="BC177" i="48"/>
  <c r="BB177" i="48"/>
  <c r="BA177" i="48"/>
  <c r="AZ177" i="48"/>
  <c r="AY177" i="48"/>
  <c r="AX177" i="48"/>
  <c r="AW177" i="48"/>
  <c r="AV177" i="48"/>
  <c r="AU177" i="48"/>
  <c r="AT177" i="48"/>
  <c r="AS177" i="48"/>
  <c r="AR177" i="48"/>
  <c r="AQ177" i="48"/>
  <c r="AP177" i="48"/>
  <c r="AO177" i="48"/>
  <c r="AN177" i="48"/>
  <c r="AM177" i="48"/>
  <c r="AL177" i="48"/>
  <c r="AK177" i="48"/>
  <c r="AJ177" i="48"/>
  <c r="AI177" i="48"/>
  <c r="AH177"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BX176" i="48"/>
  <c r="BW176" i="48"/>
  <c r="BV176" i="48"/>
  <c r="BU176" i="48"/>
  <c r="BT176" i="48"/>
  <c r="BS176" i="48"/>
  <c r="BR176" i="48"/>
  <c r="BQ176" i="48"/>
  <c r="BP176" i="48"/>
  <c r="BO176" i="48"/>
  <c r="BN176" i="48"/>
  <c r="BM176" i="48"/>
  <c r="BL176" i="48"/>
  <c r="BK176" i="48"/>
  <c r="BJ176" i="48"/>
  <c r="BI176" i="48"/>
  <c r="BH176" i="48"/>
  <c r="BG176" i="48"/>
  <c r="BF176" i="48"/>
  <c r="BE176" i="48"/>
  <c r="BD176" i="48"/>
  <c r="BC176" i="48"/>
  <c r="BB176" i="48"/>
  <c r="BA176" i="48"/>
  <c r="AZ176" i="48"/>
  <c r="AY176" i="48"/>
  <c r="AX176" i="48"/>
  <c r="AW176" i="48"/>
  <c r="AV176" i="48"/>
  <c r="AU176" i="48"/>
  <c r="AT176" i="48"/>
  <c r="AS176" i="48"/>
  <c r="AR176" i="48"/>
  <c r="AQ176" i="48"/>
  <c r="AP176" i="48"/>
  <c r="AO176" i="48"/>
  <c r="AN176" i="48"/>
  <c r="AM176" i="48"/>
  <c r="AL176" i="48"/>
  <c r="AK176" i="48"/>
  <c r="AJ176" i="48"/>
  <c r="AI176" i="48"/>
  <c r="AH176"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BX174" i="48"/>
  <c r="BW174" i="48"/>
  <c r="BV174" i="48"/>
  <c r="BU174" i="48"/>
  <c r="BT174" i="48"/>
  <c r="BS174" i="48"/>
  <c r="BR174" i="48"/>
  <c r="BQ174" i="48"/>
  <c r="BP174" i="48"/>
  <c r="BO174" i="48"/>
  <c r="BN174" i="48"/>
  <c r="BM174" i="48"/>
  <c r="BL174" i="48"/>
  <c r="BK174" i="48"/>
  <c r="BJ174" i="48"/>
  <c r="BI174" i="48"/>
  <c r="BH174" i="48"/>
  <c r="BG174" i="48"/>
  <c r="BF174" i="48"/>
  <c r="BE174" i="48"/>
  <c r="BD174" i="48"/>
  <c r="BC174" i="48"/>
  <c r="BB174" i="48"/>
  <c r="BA174" i="48"/>
  <c r="AZ174" i="48"/>
  <c r="AY174" i="48"/>
  <c r="AX174" i="48"/>
  <c r="AW174" i="48"/>
  <c r="AV174" i="48"/>
  <c r="AU174" i="48"/>
  <c r="AT174" i="48"/>
  <c r="AS174" i="48"/>
  <c r="AR174" i="48"/>
  <c r="AQ174" i="48"/>
  <c r="AP174" i="48"/>
  <c r="AO174" i="48"/>
  <c r="AN174" i="48"/>
  <c r="AM174" i="48"/>
  <c r="AL174" i="48"/>
  <c r="AK174" i="48"/>
  <c r="AJ174" i="48"/>
  <c r="AI174" i="48"/>
  <c r="AH174" i="48"/>
  <c r="AG174" i="48"/>
  <c r="AF174" i="48"/>
  <c r="AE174" i="48"/>
  <c r="AD174" i="48"/>
  <c r="AC174" i="48"/>
  <c r="AB174" i="48"/>
  <c r="AA174" i="48"/>
  <c r="Z174" i="48"/>
  <c r="Y174" i="48"/>
  <c r="X174" i="48"/>
  <c r="W174" i="48"/>
  <c r="V174" i="48"/>
  <c r="U174" i="48"/>
  <c r="T174" i="48"/>
  <c r="S174" i="48"/>
  <c r="R174" i="48"/>
  <c r="Q174" i="48"/>
  <c r="P174" i="48"/>
  <c r="O174" i="48"/>
  <c r="N174" i="48"/>
  <c r="M174" i="48"/>
  <c r="L174" i="48"/>
  <c r="K174" i="48"/>
  <c r="J174" i="48"/>
  <c r="I174" i="48"/>
  <c r="H174" i="48"/>
  <c r="G174" i="48"/>
  <c r="BX171" i="48"/>
  <c r="BW171" i="48"/>
  <c r="BV171" i="48"/>
  <c r="BU171" i="48"/>
  <c r="BT171" i="48"/>
  <c r="BS171" i="48"/>
  <c r="BR171" i="48"/>
  <c r="BQ171" i="48"/>
  <c r="BP171" i="48"/>
  <c r="BO171" i="48"/>
  <c r="BN171" i="48"/>
  <c r="BM171" i="48"/>
  <c r="BL171" i="48"/>
  <c r="BK171" i="48"/>
  <c r="BJ171" i="48"/>
  <c r="BI171" i="48"/>
  <c r="BH171" i="48"/>
  <c r="BG171" i="48"/>
  <c r="BF171" i="48"/>
  <c r="BE171" i="48"/>
  <c r="BD171" i="48"/>
  <c r="BC171" i="48"/>
  <c r="BB171" i="48"/>
  <c r="BA171" i="48"/>
  <c r="AZ171" i="48"/>
  <c r="AY171" i="48"/>
  <c r="AX171" i="48"/>
  <c r="AW171" i="48"/>
  <c r="AV171" i="48"/>
  <c r="AU171" i="48"/>
  <c r="AT171" i="48"/>
  <c r="AS171" i="48"/>
  <c r="AR171" i="48"/>
  <c r="AQ171" i="48"/>
  <c r="AP171" i="48"/>
  <c r="AO171" i="48"/>
  <c r="AN171" i="48"/>
  <c r="AM171" i="48"/>
  <c r="AL171" i="48"/>
  <c r="AK171" i="48"/>
  <c r="AJ171" i="48"/>
  <c r="AI171" i="48"/>
  <c r="AH171" i="48"/>
  <c r="AG171" i="48"/>
  <c r="AF171" i="48"/>
  <c r="AE171" i="48"/>
  <c r="AD171" i="48"/>
  <c r="AC171" i="48"/>
  <c r="AB171" i="48"/>
  <c r="AA171" i="48"/>
  <c r="Z171" i="48"/>
  <c r="Y171" i="48"/>
  <c r="X171" i="48"/>
  <c r="W171" i="48"/>
  <c r="V171" i="48"/>
  <c r="U171" i="48"/>
  <c r="T171" i="48"/>
  <c r="S171" i="48"/>
  <c r="R171" i="48"/>
  <c r="Q171" i="48"/>
  <c r="P171" i="48"/>
  <c r="O171" i="48"/>
  <c r="N171" i="48"/>
  <c r="M171" i="48"/>
  <c r="L171" i="48"/>
  <c r="K171" i="48"/>
  <c r="J171" i="48"/>
  <c r="I171" i="48"/>
  <c r="H171" i="48"/>
  <c r="G171" i="48"/>
  <c r="BX170" i="48"/>
  <c r="BW170" i="48"/>
  <c r="BV170" i="48"/>
  <c r="BU170" i="48"/>
  <c r="BT170" i="48"/>
  <c r="BS170" i="48"/>
  <c r="BR170" i="48"/>
  <c r="BQ170" i="48"/>
  <c r="BP170" i="48"/>
  <c r="BO170" i="48"/>
  <c r="BN170" i="48"/>
  <c r="BM170" i="48"/>
  <c r="BL170" i="48"/>
  <c r="BK170" i="48"/>
  <c r="BJ170" i="48"/>
  <c r="BI170" i="48"/>
  <c r="BH170" i="48"/>
  <c r="BG170" i="48"/>
  <c r="BF170" i="48"/>
  <c r="BE170" i="48"/>
  <c r="BD170" i="48"/>
  <c r="BC170" i="48"/>
  <c r="BB170" i="48"/>
  <c r="BA170" i="48"/>
  <c r="AZ170" i="48"/>
  <c r="AY170" i="48"/>
  <c r="AX170" i="48"/>
  <c r="AW170" i="48"/>
  <c r="AV170" i="48"/>
  <c r="AU170" i="48"/>
  <c r="AT170" i="48"/>
  <c r="AS170" i="48"/>
  <c r="AR170" i="48"/>
  <c r="AQ170" i="48"/>
  <c r="AP170" i="48"/>
  <c r="AO170" i="48"/>
  <c r="AN170" i="48"/>
  <c r="AM170" i="48"/>
  <c r="AL170" i="48"/>
  <c r="AK170" i="48"/>
  <c r="AJ170" i="48"/>
  <c r="AI170" i="48"/>
  <c r="AH170" i="48"/>
  <c r="AG170" i="48"/>
  <c r="AF170" i="48"/>
  <c r="AE170" i="48"/>
  <c r="AD170" i="48"/>
  <c r="AC170" i="48"/>
  <c r="AB170" i="48"/>
  <c r="AA170" i="48"/>
  <c r="Z170" i="48"/>
  <c r="Y170" i="48"/>
  <c r="X170" i="48"/>
  <c r="W170" i="48"/>
  <c r="V170" i="48"/>
  <c r="U170" i="48"/>
  <c r="T170" i="48"/>
  <c r="S170" i="48"/>
  <c r="R170" i="48"/>
  <c r="Q170" i="48"/>
  <c r="P170" i="48"/>
  <c r="O170" i="48"/>
  <c r="N170" i="48"/>
  <c r="M170" i="48"/>
  <c r="L170" i="48"/>
  <c r="K170" i="48"/>
  <c r="J170" i="48"/>
  <c r="I170" i="48"/>
  <c r="H170" i="48"/>
  <c r="G170" i="48"/>
  <c r="BX169" i="48"/>
  <c r="BW169" i="48"/>
  <c r="BV169" i="48"/>
  <c r="BU169" i="48"/>
  <c r="BT169" i="48"/>
  <c r="BS169" i="48"/>
  <c r="BR169" i="48"/>
  <c r="BQ169" i="48"/>
  <c r="BP169" i="48"/>
  <c r="BO169" i="48"/>
  <c r="BN169" i="48"/>
  <c r="BM169" i="48"/>
  <c r="BL169" i="48"/>
  <c r="BK169" i="48"/>
  <c r="BJ169" i="48"/>
  <c r="BI169" i="48"/>
  <c r="BH169" i="48"/>
  <c r="BG169" i="48"/>
  <c r="BF169" i="48"/>
  <c r="BE169" i="48"/>
  <c r="BD169" i="48"/>
  <c r="BC169" i="48"/>
  <c r="BB169" i="48"/>
  <c r="BA169" i="48"/>
  <c r="AZ169" i="48"/>
  <c r="AY169" i="48"/>
  <c r="AX169" i="48"/>
  <c r="AW169" i="48"/>
  <c r="AV169" i="48"/>
  <c r="AU169" i="48"/>
  <c r="AT169" i="48"/>
  <c r="AS169" i="48"/>
  <c r="AR169" i="48"/>
  <c r="AQ169" i="48"/>
  <c r="AP169" i="48"/>
  <c r="AO169" i="48"/>
  <c r="AN169" i="48"/>
  <c r="AM169" i="48"/>
  <c r="AL169" i="48"/>
  <c r="AK169" i="48"/>
  <c r="AJ169" i="48"/>
  <c r="AI169" i="48"/>
  <c r="AH169"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BX167" i="48"/>
  <c r="BW167" i="48"/>
  <c r="BV167" i="48"/>
  <c r="BU167" i="48"/>
  <c r="BT167" i="48"/>
  <c r="BS167" i="48"/>
  <c r="BR167" i="48"/>
  <c r="BQ167" i="48"/>
  <c r="BP167" i="48"/>
  <c r="BO167" i="48"/>
  <c r="BN167" i="48"/>
  <c r="BM167" i="48"/>
  <c r="BL167" i="48"/>
  <c r="BK167" i="48"/>
  <c r="BJ167" i="48"/>
  <c r="BI167" i="48"/>
  <c r="BH167" i="48"/>
  <c r="BG167" i="48"/>
  <c r="BF167" i="48"/>
  <c r="BE167" i="48"/>
  <c r="BD167" i="48"/>
  <c r="BC167" i="48"/>
  <c r="BB167" i="48"/>
  <c r="BA167" i="48"/>
  <c r="AZ167" i="48"/>
  <c r="AY167" i="48"/>
  <c r="AX167" i="48"/>
  <c r="AW167" i="48"/>
  <c r="AV167" i="48"/>
  <c r="AU167" i="48"/>
  <c r="AT167" i="48"/>
  <c r="AS167" i="48"/>
  <c r="AR167" i="48"/>
  <c r="AQ167" i="48"/>
  <c r="AP167" i="48"/>
  <c r="AO167" i="48"/>
  <c r="AN167" i="48"/>
  <c r="AM167" i="48"/>
  <c r="AL167" i="48"/>
  <c r="AK167" i="48"/>
  <c r="AJ167" i="48"/>
  <c r="AI167" i="48"/>
  <c r="AH167"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BX164" i="48"/>
  <c r="BW164" i="48"/>
  <c r="BV164" i="48"/>
  <c r="BU164" i="48"/>
  <c r="BT164" i="48"/>
  <c r="BS164" i="48"/>
  <c r="BR164" i="48"/>
  <c r="BQ164" i="48"/>
  <c r="BP164" i="48"/>
  <c r="BO164" i="48"/>
  <c r="BN164" i="48"/>
  <c r="BM164" i="48"/>
  <c r="BL164" i="48"/>
  <c r="BK164" i="48"/>
  <c r="BJ164" i="48"/>
  <c r="BI164" i="48"/>
  <c r="BH164" i="48"/>
  <c r="BG164" i="48"/>
  <c r="BF164" i="48"/>
  <c r="BE164" i="48"/>
  <c r="BD164" i="48"/>
  <c r="BC164" i="48"/>
  <c r="BB164" i="48"/>
  <c r="BA164" i="48"/>
  <c r="AZ164" i="48"/>
  <c r="AY164" i="48"/>
  <c r="AX164" i="48"/>
  <c r="AW164" i="48"/>
  <c r="AV164" i="48"/>
  <c r="AU164" i="48"/>
  <c r="AT164" i="48"/>
  <c r="AS164" i="48"/>
  <c r="AR164" i="48"/>
  <c r="AQ164" i="48"/>
  <c r="AP164" i="48"/>
  <c r="AO164" i="48"/>
  <c r="AN164" i="48"/>
  <c r="AM164" i="48"/>
  <c r="AL164" i="48"/>
  <c r="AK164" i="48"/>
  <c r="AJ164" i="48"/>
  <c r="AI164" i="48"/>
  <c r="AH164"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BX163" i="48"/>
  <c r="BW163" i="48"/>
  <c r="BV163" i="48"/>
  <c r="BU163" i="48"/>
  <c r="BT163" i="48"/>
  <c r="BS163" i="48"/>
  <c r="BR163" i="48"/>
  <c r="BQ163" i="48"/>
  <c r="BP163" i="48"/>
  <c r="BO163" i="48"/>
  <c r="BN163" i="48"/>
  <c r="BM163" i="48"/>
  <c r="BL163" i="48"/>
  <c r="BK163" i="48"/>
  <c r="BJ163" i="48"/>
  <c r="BI163" i="48"/>
  <c r="BH163" i="48"/>
  <c r="BG163" i="48"/>
  <c r="BF163" i="48"/>
  <c r="BE163" i="48"/>
  <c r="BD163" i="48"/>
  <c r="BC163" i="48"/>
  <c r="BB163" i="48"/>
  <c r="BA163" i="48"/>
  <c r="AZ163" i="48"/>
  <c r="AY163" i="48"/>
  <c r="AX163" i="48"/>
  <c r="AW163" i="48"/>
  <c r="AV163" i="48"/>
  <c r="AU163" i="48"/>
  <c r="AT163" i="48"/>
  <c r="AS163" i="48"/>
  <c r="AR163" i="48"/>
  <c r="AQ163" i="48"/>
  <c r="AP163" i="48"/>
  <c r="AO163" i="48"/>
  <c r="AN163" i="48"/>
  <c r="AM163" i="48"/>
  <c r="AL163" i="48"/>
  <c r="AK163" i="48"/>
  <c r="AJ163" i="48"/>
  <c r="AI163" i="48"/>
  <c r="AH163"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BX162" i="48"/>
  <c r="BW162" i="48"/>
  <c r="BV162" i="48"/>
  <c r="BU162" i="48"/>
  <c r="BT162" i="48"/>
  <c r="BS162" i="48"/>
  <c r="BR162" i="48"/>
  <c r="BQ162" i="48"/>
  <c r="BP162" i="48"/>
  <c r="BO162" i="48"/>
  <c r="BN162" i="48"/>
  <c r="BM162" i="48"/>
  <c r="BL162" i="48"/>
  <c r="BK162" i="48"/>
  <c r="BJ162" i="48"/>
  <c r="BI162" i="48"/>
  <c r="BH162" i="48"/>
  <c r="BG162" i="48"/>
  <c r="BF162" i="48"/>
  <c r="BE162" i="48"/>
  <c r="BD162" i="48"/>
  <c r="BC162" i="48"/>
  <c r="BB162" i="48"/>
  <c r="BA162" i="48"/>
  <c r="AZ162" i="48"/>
  <c r="AY162" i="48"/>
  <c r="AX162" i="48"/>
  <c r="AW162" i="48"/>
  <c r="AV162" i="48"/>
  <c r="AU162" i="48"/>
  <c r="AT162" i="48"/>
  <c r="AS162" i="48"/>
  <c r="AR162" i="48"/>
  <c r="AQ162" i="48"/>
  <c r="AP162" i="48"/>
  <c r="AO162" i="48"/>
  <c r="AN162" i="48"/>
  <c r="AM162" i="48"/>
  <c r="AL162" i="48"/>
  <c r="AK162" i="48"/>
  <c r="AJ162" i="48"/>
  <c r="AI162" i="48"/>
  <c r="AH162"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BX161" i="48"/>
  <c r="BW161" i="48"/>
  <c r="BV161" i="48"/>
  <c r="BU161" i="48"/>
  <c r="BT161" i="48"/>
  <c r="BS161" i="48"/>
  <c r="BR161" i="48"/>
  <c r="BQ161" i="48"/>
  <c r="BP161" i="48"/>
  <c r="BO161" i="48"/>
  <c r="BN161" i="48"/>
  <c r="BM161" i="48"/>
  <c r="BL161" i="48"/>
  <c r="BK161" i="48"/>
  <c r="BJ161" i="48"/>
  <c r="BI161" i="48"/>
  <c r="BH161" i="48"/>
  <c r="BG161" i="48"/>
  <c r="BF161" i="48"/>
  <c r="BE161" i="48"/>
  <c r="BD161" i="48"/>
  <c r="BC161" i="48"/>
  <c r="BB161" i="48"/>
  <c r="BA161" i="48"/>
  <c r="AZ161" i="48"/>
  <c r="AY161" i="48"/>
  <c r="AX161" i="48"/>
  <c r="AW161" i="48"/>
  <c r="AV161" i="48"/>
  <c r="AU161" i="48"/>
  <c r="AT161" i="48"/>
  <c r="AS161" i="48"/>
  <c r="AR161" i="48"/>
  <c r="AQ161" i="48"/>
  <c r="AP161" i="48"/>
  <c r="AO161" i="48"/>
  <c r="AN161" i="48"/>
  <c r="AM161" i="48"/>
  <c r="AL161" i="48"/>
  <c r="AK161" i="48"/>
  <c r="AJ161" i="48"/>
  <c r="AI161" i="48"/>
  <c r="AH161"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BX159" i="48"/>
  <c r="BW159" i="48"/>
  <c r="BV159" i="48"/>
  <c r="BU159" i="48"/>
  <c r="BT159" i="48"/>
  <c r="BS159" i="48"/>
  <c r="BR159" i="48"/>
  <c r="BQ159" i="48"/>
  <c r="BP159" i="48"/>
  <c r="BO159" i="48"/>
  <c r="BN159" i="48"/>
  <c r="BM159" i="48"/>
  <c r="BL159" i="48"/>
  <c r="BK159" i="48"/>
  <c r="BJ159" i="48"/>
  <c r="BI159" i="48"/>
  <c r="BH159" i="48"/>
  <c r="BG159" i="48"/>
  <c r="BF159" i="48"/>
  <c r="BE159" i="48"/>
  <c r="BD159" i="48"/>
  <c r="BC159" i="48"/>
  <c r="BB159" i="48"/>
  <c r="BA159" i="48"/>
  <c r="AZ159" i="48"/>
  <c r="AY159" i="48"/>
  <c r="AX159" i="48"/>
  <c r="AW159" i="48"/>
  <c r="AV159" i="48"/>
  <c r="AU159" i="48"/>
  <c r="AT159" i="48"/>
  <c r="AS159" i="48"/>
  <c r="AR159" i="48"/>
  <c r="AQ159" i="48"/>
  <c r="AP159" i="48"/>
  <c r="AO159" i="48"/>
  <c r="AN159" i="48"/>
  <c r="AM159" i="48"/>
  <c r="AL159" i="48"/>
  <c r="AK159" i="48"/>
  <c r="AJ159" i="48"/>
  <c r="AI159" i="48"/>
  <c r="AH159"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BX156" i="48"/>
  <c r="BW156" i="48"/>
  <c r="BV156" i="48"/>
  <c r="BU156" i="48"/>
  <c r="BT156" i="48"/>
  <c r="BS156" i="48"/>
  <c r="BR156" i="48"/>
  <c r="BQ156" i="48"/>
  <c r="BP156" i="48"/>
  <c r="BO156" i="48"/>
  <c r="BN156" i="48"/>
  <c r="BM156" i="48"/>
  <c r="BL156" i="48"/>
  <c r="BK156" i="48"/>
  <c r="BJ156" i="48"/>
  <c r="BI156" i="48"/>
  <c r="BH156" i="48"/>
  <c r="BG156" i="48"/>
  <c r="BF156" i="48"/>
  <c r="BE156" i="48"/>
  <c r="BD156" i="48"/>
  <c r="BC156" i="48"/>
  <c r="BB156" i="48"/>
  <c r="BA156" i="48"/>
  <c r="AZ156" i="48"/>
  <c r="AY156" i="48"/>
  <c r="AX156" i="48"/>
  <c r="AW156" i="48"/>
  <c r="AV156" i="48"/>
  <c r="AU156" i="48"/>
  <c r="AT156" i="48"/>
  <c r="AS156" i="48"/>
  <c r="AR156" i="48"/>
  <c r="AQ156" i="48"/>
  <c r="AP156" i="48"/>
  <c r="AO156" i="48"/>
  <c r="AN156" i="48"/>
  <c r="AM156" i="48"/>
  <c r="AL156" i="48"/>
  <c r="AK156" i="48"/>
  <c r="AJ156" i="48"/>
  <c r="AI156" i="48"/>
  <c r="AH156"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BX155" i="48"/>
  <c r="BW155" i="48"/>
  <c r="BV155" i="48"/>
  <c r="BU155" i="48"/>
  <c r="BT155" i="48"/>
  <c r="BS155" i="48"/>
  <c r="BR155" i="48"/>
  <c r="BQ155" i="48"/>
  <c r="BP155" i="48"/>
  <c r="BO155" i="48"/>
  <c r="BN155" i="48"/>
  <c r="BM155" i="48"/>
  <c r="BL155" i="48"/>
  <c r="BK155" i="48"/>
  <c r="BJ155" i="48"/>
  <c r="BI155" i="48"/>
  <c r="BH155" i="48"/>
  <c r="BG155" i="48"/>
  <c r="BF155" i="48"/>
  <c r="BE155" i="48"/>
  <c r="BD155" i="48"/>
  <c r="BC155" i="48"/>
  <c r="BB155" i="48"/>
  <c r="BA155" i="48"/>
  <c r="AZ155" i="48"/>
  <c r="AY155" i="48"/>
  <c r="AX155" i="48"/>
  <c r="AW155" i="48"/>
  <c r="AV155" i="48"/>
  <c r="AU155" i="48"/>
  <c r="AT155" i="48"/>
  <c r="AS155" i="48"/>
  <c r="AR155" i="48"/>
  <c r="AQ155" i="48"/>
  <c r="AP155" i="48"/>
  <c r="AO155" i="48"/>
  <c r="AN155" i="48"/>
  <c r="AM155" i="48"/>
  <c r="AL155" i="48"/>
  <c r="AK155" i="48"/>
  <c r="AJ155" i="48"/>
  <c r="AI155" i="48"/>
  <c r="AH155"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BX154" i="48"/>
  <c r="BW154" i="48"/>
  <c r="BV154" i="48"/>
  <c r="BU154" i="48"/>
  <c r="BT154" i="48"/>
  <c r="BS154" i="48"/>
  <c r="BR154" i="48"/>
  <c r="BQ154" i="48"/>
  <c r="BP154" i="48"/>
  <c r="BO154" i="48"/>
  <c r="BN154" i="48"/>
  <c r="BM154" i="48"/>
  <c r="BL154" i="48"/>
  <c r="BK154" i="48"/>
  <c r="BJ154" i="48"/>
  <c r="BI154" i="48"/>
  <c r="BH154" i="48"/>
  <c r="BG154" i="48"/>
  <c r="BF154" i="48"/>
  <c r="BE154" i="48"/>
  <c r="BD154" i="48"/>
  <c r="BC154" i="48"/>
  <c r="BB154" i="48"/>
  <c r="BA154" i="48"/>
  <c r="AZ154" i="48"/>
  <c r="AY154" i="48"/>
  <c r="AX154" i="48"/>
  <c r="AW154" i="48"/>
  <c r="AV154" i="48"/>
  <c r="AU154" i="48"/>
  <c r="AT154" i="48"/>
  <c r="AS154" i="48"/>
  <c r="AR154" i="48"/>
  <c r="AQ154" i="48"/>
  <c r="AP154" i="48"/>
  <c r="AO154" i="48"/>
  <c r="AN154" i="48"/>
  <c r="AM154" i="48"/>
  <c r="AL154" i="48"/>
  <c r="AK154" i="48"/>
  <c r="AJ154" i="48"/>
  <c r="AI154" i="48"/>
  <c r="AH154"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BX146" i="48"/>
  <c r="BW146" i="48"/>
  <c r="BV146" i="48"/>
  <c r="BU146" i="48"/>
  <c r="BT146" i="48"/>
  <c r="BS146" i="48"/>
  <c r="BR146" i="48"/>
  <c r="BQ146" i="48"/>
  <c r="BP146" i="48"/>
  <c r="BO146" i="48"/>
  <c r="BN146" i="48"/>
  <c r="BM146" i="48"/>
  <c r="BL146" i="48"/>
  <c r="BK146" i="48"/>
  <c r="BJ146" i="48"/>
  <c r="BI146" i="48"/>
  <c r="BH146" i="48"/>
  <c r="BG146" i="48"/>
  <c r="BF146" i="48"/>
  <c r="BE146" i="48"/>
  <c r="BD146" i="48"/>
  <c r="BC146" i="48"/>
  <c r="BB146" i="48"/>
  <c r="BA146" i="48"/>
  <c r="AZ146" i="48"/>
  <c r="AY146" i="48"/>
  <c r="AX146" i="48"/>
  <c r="AW146" i="48"/>
  <c r="AV146" i="48"/>
  <c r="AU146" i="48"/>
  <c r="AT146" i="48"/>
  <c r="AS146" i="48"/>
  <c r="AR146" i="48"/>
  <c r="AQ146" i="48"/>
  <c r="AP146" i="48"/>
  <c r="AO146" i="48"/>
  <c r="AN146" i="48"/>
  <c r="AM146" i="48"/>
  <c r="AL146" i="48"/>
  <c r="AK146" i="48"/>
  <c r="AJ146" i="48"/>
  <c r="AI146" i="48"/>
  <c r="AH146"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BX145" i="48"/>
  <c r="BW145" i="48"/>
  <c r="BV145" i="48"/>
  <c r="BU145" i="48"/>
  <c r="BT145" i="48"/>
  <c r="BS145" i="48"/>
  <c r="BR145" i="48"/>
  <c r="BQ145" i="48"/>
  <c r="BP145" i="48"/>
  <c r="BO145" i="48"/>
  <c r="BN145" i="48"/>
  <c r="BM145" i="48"/>
  <c r="BL145" i="48"/>
  <c r="BK145" i="48"/>
  <c r="BJ145" i="48"/>
  <c r="BI145" i="48"/>
  <c r="BH145" i="48"/>
  <c r="BG145" i="48"/>
  <c r="BF145" i="48"/>
  <c r="BE145" i="48"/>
  <c r="BD145" i="48"/>
  <c r="BC145" i="48"/>
  <c r="BB145" i="48"/>
  <c r="BA145" i="48"/>
  <c r="AZ145" i="48"/>
  <c r="AY145" i="48"/>
  <c r="AX145" i="48"/>
  <c r="AW145" i="48"/>
  <c r="AV145" i="48"/>
  <c r="AU145" i="48"/>
  <c r="AT145" i="48"/>
  <c r="AS145" i="48"/>
  <c r="AR145" i="48"/>
  <c r="AQ145" i="48"/>
  <c r="AP145" i="48"/>
  <c r="AO145" i="48"/>
  <c r="AN145" i="48"/>
  <c r="AM145" i="48"/>
  <c r="AL145" i="48"/>
  <c r="AK145" i="48"/>
  <c r="AJ145" i="48"/>
  <c r="AI145" i="48"/>
  <c r="AH145"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BX144" i="48"/>
  <c r="BW144" i="48"/>
  <c r="BV144" i="48"/>
  <c r="BU144" i="48"/>
  <c r="BT144" i="48"/>
  <c r="BS144" i="48"/>
  <c r="BR144" i="48"/>
  <c r="BQ144" i="48"/>
  <c r="BP144" i="48"/>
  <c r="BO144" i="48"/>
  <c r="BN144" i="48"/>
  <c r="BM144" i="48"/>
  <c r="BL144" i="48"/>
  <c r="BK144" i="48"/>
  <c r="BJ144" i="48"/>
  <c r="BI144" i="48"/>
  <c r="BH144" i="48"/>
  <c r="BG144" i="48"/>
  <c r="BF144" i="48"/>
  <c r="BE144" i="48"/>
  <c r="BD144" i="48"/>
  <c r="BC144" i="48"/>
  <c r="BB144" i="48"/>
  <c r="BA144" i="48"/>
  <c r="AZ144" i="48"/>
  <c r="AY144" i="48"/>
  <c r="AX144" i="48"/>
  <c r="AW144" i="48"/>
  <c r="AV144" i="48"/>
  <c r="AU144" i="48"/>
  <c r="AT144" i="48"/>
  <c r="AS144" i="48"/>
  <c r="AR144" i="48"/>
  <c r="AQ144" i="48"/>
  <c r="AP144" i="48"/>
  <c r="AO144" i="48"/>
  <c r="AN144" i="48"/>
  <c r="AM144" i="48"/>
  <c r="AL144" i="48"/>
  <c r="AK144" i="48"/>
  <c r="AJ144" i="48"/>
  <c r="AI144" i="48"/>
  <c r="AH144"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BX141" i="48"/>
  <c r="BW141" i="48"/>
  <c r="BV141" i="48"/>
  <c r="BU141" i="48"/>
  <c r="BT141" i="48"/>
  <c r="BS141" i="48"/>
  <c r="BR141" i="48"/>
  <c r="BQ141" i="48"/>
  <c r="BP141" i="48"/>
  <c r="BO141" i="48"/>
  <c r="BN141" i="48"/>
  <c r="BM141" i="48"/>
  <c r="BL141" i="48"/>
  <c r="BK141" i="48"/>
  <c r="BJ141" i="48"/>
  <c r="BI141" i="48"/>
  <c r="BH141" i="48"/>
  <c r="BG141" i="48"/>
  <c r="BF141" i="48"/>
  <c r="BE141" i="48"/>
  <c r="BD141" i="48"/>
  <c r="BC141" i="48"/>
  <c r="BB141" i="48"/>
  <c r="BA141" i="48"/>
  <c r="AZ141" i="48"/>
  <c r="AY141" i="48"/>
  <c r="AX141" i="48"/>
  <c r="AW141" i="48"/>
  <c r="AV141" i="48"/>
  <c r="AU141" i="48"/>
  <c r="AT141" i="48"/>
  <c r="AS141" i="48"/>
  <c r="AR141" i="48"/>
  <c r="AQ141" i="48"/>
  <c r="AP141" i="48"/>
  <c r="AO141" i="48"/>
  <c r="AN141" i="48"/>
  <c r="AM141" i="48"/>
  <c r="AL141" i="48"/>
  <c r="AK141" i="48"/>
  <c r="AJ141" i="48"/>
  <c r="AI141" i="48"/>
  <c r="AH141"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BX140" i="48"/>
  <c r="BW140" i="48"/>
  <c r="BV140" i="48"/>
  <c r="BU140" i="48"/>
  <c r="BT140" i="48"/>
  <c r="BS140" i="48"/>
  <c r="BR140" i="48"/>
  <c r="BQ140" i="48"/>
  <c r="BP140" i="48"/>
  <c r="BO140" i="48"/>
  <c r="BN140" i="48"/>
  <c r="BM140" i="48"/>
  <c r="BL140" i="48"/>
  <c r="BK140" i="48"/>
  <c r="BJ140" i="48"/>
  <c r="BI140" i="48"/>
  <c r="BH140" i="48"/>
  <c r="BG140" i="48"/>
  <c r="BF140" i="48"/>
  <c r="BE140" i="48"/>
  <c r="BD140" i="48"/>
  <c r="BC140" i="48"/>
  <c r="BB140" i="48"/>
  <c r="BA140" i="48"/>
  <c r="AZ140" i="48"/>
  <c r="AY140" i="48"/>
  <c r="AX140" i="48"/>
  <c r="AW140" i="48"/>
  <c r="AV140" i="48"/>
  <c r="AU140" i="48"/>
  <c r="AT140" i="48"/>
  <c r="AS140" i="48"/>
  <c r="AR140" i="48"/>
  <c r="AQ140" i="48"/>
  <c r="AP140" i="48"/>
  <c r="AO140" i="48"/>
  <c r="AN140" i="48"/>
  <c r="AM140" i="48"/>
  <c r="AL140" i="48"/>
  <c r="AK140" i="48"/>
  <c r="AJ140" i="48"/>
  <c r="AI140" i="48"/>
  <c r="AH140"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BX138" i="48"/>
  <c r="BW138" i="48"/>
  <c r="BV138" i="48"/>
  <c r="BU138" i="48"/>
  <c r="E156" i="51" s="1"/>
  <c r="BT138" i="48"/>
  <c r="E155" i="51" s="1"/>
  <c r="BS138" i="48"/>
  <c r="E154" i="51" s="1"/>
  <c r="BR138" i="48"/>
  <c r="E153" i="51" s="1"/>
  <c r="BQ138" i="48"/>
  <c r="E152" i="51" s="1"/>
  <c r="BP138" i="48"/>
  <c r="BO138" i="48"/>
  <c r="BN138" i="48"/>
  <c r="BM138" i="48"/>
  <c r="BL138" i="48"/>
  <c r="BK138" i="48"/>
  <c r="BJ138" i="48"/>
  <c r="BI138" i="48"/>
  <c r="BH138" i="48"/>
  <c r="BG138" i="48"/>
  <c r="BF138" i="48"/>
  <c r="BE138" i="48"/>
  <c r="BD138" i="48"/>
  <c r="BC138" i="48"/>
  <c r="BB138" i="48"/>
  <c r="BA138" i="48"/>
  <c r="AZ138" i="48"/>
  <c r="AY138" i="48"/>
  <c r="AX138" i="48"/>
  <c r="AW138" i="48"/>
  <c r="AV138" i="48"/>
  <c r="AU138" i="48"/>
  <c r="AT138" i="48"/>
  <c r="AS138" i="48"/>
  <c r="AR138" i="48"/>
  <c r="AQ138" i="48"/>
  <c r="AP138" i="48"/>
  <c r="AO138" i="48"/>
  <c r="AN138" i="48"/>
  <c r="AM138" i="48"/>
  <c r="AL138" i="48"/>
  <c r="AK138" i="48"/>
  <c r="AJ138" i="48"/>
  <c r="AI138" i="48"/>
  <c r="AH138"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BX135" i="48"/>
  <c r="BW135" i="48"/>
  <c r="BV135" i="48"/>
  <c r="BU135" i="48"/>
  <c r="BT135" i="48"/>
  <c r="BS135" i="48"/>
  <c r="BR135" i="48"/>
  <c r="BQ135" i="48"/>
  <c r="BP135" i="48"/>
  <c r="BO135" i="48"/>
  <c r="BN135" i="48"/>
  <c r="BM135" i="48"/>
  <c r="BL135" i="48"/>
  <c r="BK135" i="48"/>
  <c r="BJ135" i="48"/>
  <c r="BI135" i="48"/>
  <c r="BH135" i="48"/>
  <c r="BG135" i="48"/>
  <c r="BF135" i="48"/>
  <c r="BE135" i="48"/>
  <c r="BD135" i="48"/>
  <c r="BC135" i="48"/>
  <c r="BB135" i="48"/>
  <c r="BA135" i="48"/>
  <c r="AZ135" i="48"/>
  <c r="AY135" i="48"/>
  <c r="AX135" i="48"/>
  <c r="AW135" i="48"/>
  <c r="AV135" i="48"/>
  <c r="AU135" i="48"/>
  <c r="AT135" i="48"/>
  <c r="AS135" i="48"/>
  <c r="AR135" i="48"/>
  <c r="AQ135" i="48"/>
  <c r="AP135" i="48"/>
  <c r="AO135" i="48"/>
  <c r="AN135" i="48"/>
  <c r="AM135" i="48"/>
  <c r="AL135" i="48"/>
  <c r="AK135" i="48"/>
  <c r="AJ135" i="48"/>
  <c r="AI135" i="48"/>
  <c r="AH135" i="48"/>
  <c r="AG135" i="48"/>
  <c r="AF135" i="48"/>
  <c r="AE135" i="48"/>
  <c r="AD135" i="48"/>
  <c r="AC135" i="48"/>
  <c r="AB135" i="48"/>
  <c r="AA135" i="48"/>
  <c r="Z135" i="48"/>
  <c r="Y135" i="48"/>
  <c r="X135" i="48"/>
  <c r="W135" i="48"/>
  <c r="V135" i="48"/>
  <c r="U135" i="48"/>
  <c r="T135" i="48"/>
  <c r="S135" i="48"/>
  <c r="R135" i="48"/>
  <c r="Q135" i="48"/>
  <c r="P135" i="48"/>
  <c r="O135" i="48"/>
  <c r="N135" i="48"/>
  <c r="M135" i="48"/>
  <c r="L135" i="48"/>
  <c r="K135" i="48"/>
  <c r="J135" i="48"/>
  <c r="I135" i="48"/>
  <c r="H135" i="48"/>
  <c r="G135" i="48"/>
  <c r="BX134" i="48"/>
  <c r="BW134" i="48"/>
  <c r="BV134" i="48"/>
  <c r="BU134" i="48"/>
  <c r="BT134" i="48"/>
  <c r="BS134" i="48"/>
  <c r="BR134" i="48"/>
  <c r="BQ134" i="48"/>
  <c r="BP134" i="48"/>
  <c r="BO134" i="48"/>
  <c r="BN134" i="48"/>
  <c r="BM134" i="48"/>
  <c r="BL134" i="48"/>
  <c r="BK134" i="48"/>
  <c r="BJ134" i="48"/>
  <c r="BI134" i="48"/>
  <c r="BH134" i="48"/>
  <c r="BG134" i="48"/>
  <c r="BF134" i="48"/>
  <c r="BE134" i="48"/>
  <c r="BD134" i="48"/>
  <c r="BC134" i="48"/>
  <c r="BB134" i="48"/>
  <c r="BA134" i="48"/>
  <c r="AZ134" i="48"/>
  <c r="AY134" i="48"/>
  <c r="AX134" i="48"/>
  <c r="AW134" i="48"/>
  <c r="AV134" i="48"/>
  <c r="AU134" i="48"/>
  <c r="AT134" i="48"/>
  <c r="AS134" i="48"/>
  <c r="AR134" i="48"/>
  <c r="AQ134" i="48"/>
  <c r="AP134" i="48"/>
  <c r="AO134" i="48"/>
  <c r="AN134" i="48"/>
  <c r="AM134" i="48"/>
  <c r="AL134" i="48"/>
  <c r="AK134" i="48"/>
  <c r="AJ134" i="48"/>
  <c r="AI134" i="48"/>
  <c r="AH134" i="48"/>
  <c r="AG134" i="48"/>
  <c r="AF134" i="48"/>
  <c r="AE134" i="48"/>
  <c r="AD134" i="48"/>
  <c r="AC134" i="48"/>
  <c r="AB134" i="48"/>
  <c r="AA134" i="48"/>
  <c r="Z134" i="48"/>
  <c r="Y134" i="48"/>
  <c r="X134" i="48"/>
  <c r="W134" i="48"/>
  <c r="V134" i="48"/>
  <c r="U134" i="48"/>
  <c r="T134" i="48"/>
  <c r="S134" i="48"/>
  <c r="R134" i="48"/>
  <c r="Q134" i="48"/>
  <c r="P134" i="48"/>
  <c r="O134" i="48"/>
  <c r="N134" i="48"/>
  <c r="M134" i="48"/>
  <c r="L134" i="48"/>
  <c r="K134" i="48"/>
  <c r="J134" i="48"/>
  <c r="I134" i="48"/>
  <c r="H134" i="48"/>
  <c r="G134" i="48"/>
  <c r="BX133" i="48"/>
  <c r="BW133" i="48"/>
  <c r="BV133" i="48"/>
  <c r="BU133" i="48"/>
  <c r="BT133" i="48"/>
  <c r="BS133" i="48"/>
  <c r="BR133" i="48"/>
  <c r="BQ133" i="48"/>
  <c r="BP133" i="48"/>
  <c r="BO133" i="48"/>
  <c r="BN133" i="48"/>
  <c r="BM133" i="48"/>
  <c r="BL133" i="48"/>
  <c r="BK133" i="48"/>
  <c r="BJ133" i="48"/>
  <c r="BI133" i="48"/>
  <c r="BH133" i="48"/>
  <c r="BG133" i="48"/>
  <c r="BF133" i="48"/>
  <c r="BE133" i="48"/>
  <c r="BD133" i="48"/>
  <c r="BC133" i="48"/>
  <c r="BB133" i="48"/>
  <c r="BA133" i="48"/>
  <c r="AZ133" i="48"/>
  <c r="AY133" i="48"/>
  <c r="AX133" i="48"/>
  <c r="AW133" i="48"/>
  <c r="AV133" i="48"/>
  <c r="AU133" i="48"/>
  <c r="AT133" i="48"/>
  <c r="AS133" i="48"/>
  <c r="AR133" i="48"/>
  <c r="AQ133" i="48"/>
  <c r="AP133" i="48"/>
  <c r="AO133" i="48"/>
  <c r="AN133" i="48"/>
  <c r="AM133" i="48"/>
  <c r="AL133" i="48"/>
  <c r="AK133" i="48"/>
  <c r="AJ133" i="48"/>
  <c r="AI133" i="48"/>
  <c r="AH133"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BX132" i="48"/>
  <c r="BW132" i="48"/>
  <c r="BV132" i="48"/>
  <c r="BU132" i="48"/>
  <c r="BT132" i="48"/>
  <c r="BS132" i="48"/>
  <c r="BR132" i="48"/>
  <c r="BQ132" i="48"/>
  <c r="BP132" i="48"/>
  <c r="BO132" i="48"/>
  <c r="BN132" i="48"/>
  <c r="BM132" i="48"/>
  <c r="BL132" i="48"/>
  <c r="BK132" i="48"/>
  <c r="BJ132" i="48"/>
  <c r="BI132" i="48"/>
  <c r="BH132" i="48"/>
  <c r="BG132" i="48"/>
  <c r="BF132" i="48"/>
  <c r="BE132" i="48"/>
  <c r="BD132" i="48"/>
  <c r="BC132" i="48"/>
  <c r="BB132" i="48"/>
  <c r="BA132" i="48"/>
  <c r="AZ132" i="48"/>
  <c r="AY132" i="48"/>
  <c r="AX132" i="48"/>
  <c r="AW132" i="48"/>
  <c r="AV132" i="48"/>
  <c r="AU132" i="48"/>
  <c r="AT132" i="48"/>
  <c r="AS132" i="48"/>
  <c r="AR132" i="48"/>
  <c r="AQ132" i="48"/>
  <c r="AP132" i="48"/>
  <c r="AO132" i="48"/>
  <c r="AN132" i="48"/>
  <c r="AM132" i="48"/>
  <c r="AL132" i="48"/>
  <c r="AK132" i="48"/>
  <c r="AJ132" i="48"/>
  <c r="AI132" i="48"/>
  <c r="AH132"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AC84" i="51" l="1"/>
  <c r="Q84" i="51"/>
  <c r="AC156" i="51"/>
  <c r="Q156" i="51"/>
  <c r="I212" i="48"/>
  <c r="Q212" i="48"/>
  <c r="Y212" i="48"/>
  <c r="AG212" i="48"/>
  <c r="AO212" i="48"/>
  <c r="AW212" i="48"/>
  <c r="BE212" i="48"/>
  <c r="BM212" i="48"/>
  <c r="I218" i="48"/>
  <c r="Q218" i="48"/>
  <c r="Y218" i="48"/>
  <c r="AG218" i="48"/>
  <c r="AO218" i="48"/>
  <c r="AW218" i="48"/>
  <c r="BM218" i="48"/>
  <c r="BE218" i="48"/>
  <c r="H218" i="48"/>
  <c r="P218" i="48"/>
  <c r="X218" i="48"/>
  <c r="AF218" i="48"/>
  <c r="AN218" i="48"/>
  <c r="AV218" i="48"/>
  <c r="J212" i="48"/>
  <c r="R212" i="48"/>
  <c r="Z212" i="48"/>
  <c r="AH212" i="48"/>
  <c r="AP212" i="48"/>
  <c r="AX212" i="48"/>
  <c r="BF212" i="48"/>
  <c r="BN212" i="48"/>
  <c r="BV212" i="48"/>
  <c r="J218" i="48"/>
  <c r="R218" i="48"/>
  <c r="Z218" i="48"/>
  <c r="AH218" i="48"/>
  <c r="AP218" i="48"/>
  <c r="AX218" i="48"/>
  <c r="BF218" i="48"/>
  <c r="BN218" i="48"/>
  <c r="BH200" i="48"/>
  <c r="Z206" i="48"/>
  <c r="AH206" i="48"/>
  <c r="AP206" i="48"/>
  <c r="AX206" i="48"/>
  <c r="BF206" i="48"/>
  <c r="BN206" i="48"/>
  <c r="BK212" i="48"/>
  <c r="G218" i="48"/>
  <c r="O218" i="48"/>
  <c r="W218" i="48"/>
  <c r="AE218" i="48"/>
  <c r="AM218" i="48"/>
  <c r="BV218" i="48"/>
  <c r="L212" i="48"/>
  <c r="T212" i="48"/>
  <c r="AB212" i="48"/>
  <c r="AJ212" i="48"/>
  <c r="AR212" i="48"/>
  <c r="AZ212" i="48"/>
  <c r="BH212" i="48"/>
  <c r="BP212" i="48"/>
  <c r="BX212" i="48"/>
  <c r="L218" i="48"/>
  <c r="T218" i="48"/>
  <c r="AB218" i="48"/>
  <c r="AJ218" i="48"/>
  <c r="AR218" i="48"/>
  <c r="AZ218" i="48"/>
  <c r="BH218" i="48"/>
  <c r="BP218" i="48"/>
  <c r="BX218" i="48"/>
  <c r="AR180" i="48"/>
  <c r="AZ180" i="48"/>
  <c r="BH180" i="48"/>
  <c r="BP180" i="48"/>
  <c r="BX180" i="48"/>
  <c r="AX187" i="48"/>
  <c r="BF187" i="48"/>
  <c r="BN187" i="48"/>
  <c r="BV187" i="48"/>
  <c r="AS187" i="48"/>
  <c r="BA187" i="48"/>
  <c r="BI187" i="48"/>
  <c r="BQ187" i="48"/>
  <c r="M200" i="48"/>
  <c r="U200" i="48"/>
  <c r="AC200" i="48"/>
  <c r="AK200" i="48"/>
  <c r="AS200" i="48"/>
  <c r="BA200" i="48"/>
  <c r="BI200" i="48"/>
  <c r="BQ200" i="48"/>
  <c r="AV180" i="48"/>
  <c r="BD180" i="48"/>
  <c r="BL180" i="48"/>
  <c r="BT180" i="48"/>
  <c r="AT187" i="48"/>
  <c r="BB187" i="48"/>
  <c r="BJ187" i="48"/>
  <c r="BR187" i="48"/>
  <c r="BD218" i="48"/>
  <c r="BL218" i="48"/>
  <c r="BT218" i="48"/>
  <c r="AW180" i="48"/>
  <c r="BE180" i="48"/>
  <c r="BM180" i="48"/>
  <c r="BU180" i="48"/>
  <c r="AU187" i="48"/>
  <c r="BC187" i="48"/>
  <c r="BK187" i="48"/>
  <c r="BS187" i="48"/>
  <c r="I200" i="48"/>
  <c r="Q200" i="48"/>
  <c r="Y200" i="48"/>
  <c r="AG200" i="48"/>
  <c r="AO200" i="48"/>
  <c r="AW200" i="48"/>
  <c r="BE200" i="48"/>
  <c r="BM200" i="48"/>
  <c r="BU200" i="48"/>
  <c r="AU218" i="48"/>
  <c r="W206" i="48"/>
  <c r="AE206" i="48"/>
  <c r="AM206" i="48"/>
  <c r="AU206" i="48"/>
  <c r="BC206" i="48"/>
  <c r="BK206" i="48"/>
  <c r="S206" i="48"/>
  <c r="AA206" i="48"/>
  <c r="AI206" i="48"/>
  <c r="AQ206" i="48"/>
  <c r="AY206" i="48"/>
  <c r="BG206" i="48"/>
  <c r="BO206" i="48"/>
  <c r="H200" i="48"/>
  <c r="P200" i="48"/>
  <c r="X200" i="48"/>
  <c r="AF200" i="48"/>
  <c r="AN200" i="48"/>
  <c r="AV200" i="48"/>
  <c r="BD200" i="48"/>
  <c r="BL200" i="48"/>
  <c r="BT200" i="48"/>
  <c r="J200" i="48"/>
  <c r="R200" i="48"/>
  <c r="Z200" i="48"/>
  <c r="AH200" i="48"/>
  <c r="AP200" i="48"/>
  <c r="AX200" i="48"/>
  <c r="BF200" i="48"/>
  <c r="BN200" i="48"/>
  <c r="BV200" i="48"/>
  <c r="V206" i="48"/>
  <c r="AD206" i="48"/>
  <c r="AL206" i="48"/>
  <c r="AT206" i="48"/>
  <c r="BB206" i="48"/>
  <c r="BJ206" i="48"/>
  <c r="BR206" i="48"/>
  <c r="AX180" i="48"/>
  <c r="BF180" i="48"/>
  <c r="BN180" i="48"/>
  <c r="BV180" i="48"/>
  <c r="AV187" i="48"/>
  <c r="BD187" i="48"/>
  <c r="BL187" i="48"/>
  <c r="BT187" i="48"/>
  <c r="T206" i="48"/>
  <c r="AB206" i="48"/>
  <c r="AJ206" i="48"/>
  <c r="AR206" i="48"/>
  <c r="AZ206" i="48"/>
  <c r="BH206" i="48"/>
  <c r="BP206" i="48"/>
  <c r="AQ180" i="48"/>
  <c r="AY180" i="48"/>
  <c r="BG180" i="48"/>
  <c r="BO180" i="48"/>
  <c r="BW180" i="48"/>
  <c r="U206" i="48"/>
  <c r="AC206" i="48"/>
  <c r="AK206" i="48"/>
  <c r="AS206" i="48"/>
  <c r="BA206" i="48"/>
  <c r="BI206" i="48"/>
  <c r="BQ206" i="48"/>
  <c r="K212" i="48"/>
  <c r="S212" i="48"/>
  <c r="AA212" i="48"/>
  <c r="AI212" i="48"/>
  <c r="AQ212" i="48"/>
  <c r="AY212" i="48"/>
  <c r="BG212" i="48"/>
  <c r="BO212" i="48"/>
  <c r="BW212" i="48"/>
  <c r="K218" i="48"/>
  <c r="S218" i="48"/>
  <c r="AA218" i="48"/>
  <c r="AI218" i="48"/>
  <c r="AQ218" i="48"/>
  <c r="AY218" i="48"/>
  <c r="BG218" i="48"/>
  <c r="K200" i="48"/>
  <c r="S200" i="48"/>
  <c r="AA200" i="48"/>
  <c r="AI200" i="48"/>
  <c r="AQ200" i="48"/>
  <c r="AY200" i="48"/>
  <c r="BG200" i="48"/>
  <c r="BO200" i="48"/>
  <c r="BW200" i="48"/>
  <c r="M212" i="48"/>
  <c r="U212" i="48"/>
  <c r="AC212" i="48"/>
  <c r="AK212" i="48"/>
  <c r="AS212" i="48"/>
  <c r="BA212" i="48"/>
  <c r="BI212" i="48"/>
  <c r="BQ212" i="48"/>
  <c r="G212" i="48"/>
  <c r="O212" i="48"/>
  <c r="BS212" i="48"/>
  <c r="BO218" i="48"/>
  <c r="BW218" i="48"/>
  <c r="AR187" i="48"/>
  <c r="AZ187" i="48"/>
  <c r="BH187" i="48"/>
  <c r="BP187" i="48"/>
  <c r="BX187" i="48"/>
  <c r="N212" i="48"/>
  <c r="V212" i="48"/>
  <c r="AD212" i="48"/>
  <c r="AL212" i="48"/>
  <c r="AT212" i="48"/>
  <c r="BB212" i="48"/>
  <c r="BJ212" i="48"/>
  <c r="BR212" i="48"/>
  <c r="BU218" i="48"/>
  <c r="AS180" i="48"/>
  <c r="BA180" i="48"/>
  <c r="BI180" i="48"/>
  <c r="BQ180" i="48"/>
  <c r="AQ187" i="48"/>
  <c r="AY187" i="48"/>
  <c r="BG187" i="48"/>
  <c r="BO187" i="48"/>
  <c r="BW187" i="48"/>
  <c r="L200" i="48"/>
  <c r="T200" i="48"/>
  <c r="AB200" i="48"/>
  <c r="AJ200" i="48"/>
  <c r="AR200" i="48"/>
  <c r="AZ200" i="48"/>
  <c r="BP200" i="48"/>
  <c r="BX200" i="48"/>
  <c r="W212" i="48"/>
  <c r="AE212" i="48"/>
  <c r="AM212" i="48"/>
  <c r="AU212" i="48"/>
  <c r="BC212" i="48"/>
  <c r="X206" i="48"/>
  <c r="AF206" i="48"/>
  <c r="AN206" i="48"/>
  <c r="AV206" i="48"/>
  <c r="BD206" i="48"/>
  <c r="BL206" i="48"/>
  <c r="M218" i="48"/>
  <c r="U218" i="48"/>
  <c r="AC218" i="48"/>
  <c r="AK218" i="48"/>
  <c r="AS218" i="48"/>
  <c r="BA218" i="48"/>
  <c r="BI218" i="48"/>
  <c r="BQ218" i="48"/>
  <c r="N200" i="48"/>
  <c r="V200" i="48"/>
  <c r="AD200" i="48"/>
  <c r="AL200" i="48"/>
  <c r="AT200" i="48"/>
  <c r="BB200" i="48"/>
  <c r="BJ200" i="48"/>
  <c r="BR200" i="48"/>
  <c r="Y206" i="48"/>
  <c r="AG206" i="48"/>
  <c r="AO206" i="48"/>
  <c r="AW206" i="48"/>
  <c r="BE206" i="48"/>
  <c r="BM206" i="48"/>
  <c r="N218" i="48"/>
  <c r="V218" i="48"/>
  <c r="AD218" i="48"/>
  <c r="AL218" i="48"/>
  <c r="AT218" i="48"/>
  <c r="BB218" i="48"/>
  <c r="BJ218" i="48"/>
  <c r="BR218" i="48"/>
  <c r="G200" i="48"/>
  <c r="O200" i="48"/>
  <c r="W200" i="48"/>
  <c r="AE200" i="48"/>
  <c r="AM200" i="48"/>
  <c r="AU200" i="48"/>
  <c r="BC200" i="48"/>
  <c r="BK200" i="48"/>
  <c r="BS200" i="48"/>
  <c r="H212" i="48"/>
  <c r="P212" i="48"/>
  <c r="X212" i="48"/>
  <c r="AF212" i="48"/>
  <c r="AN212" i="48"/>
  <c r="AV212" i="48"/>
  <c r="BD212" i="48"/>
  <c r="BL212" i="48"/>
  <c r="BT212" i="48"/>
  <c r="BC218" i="48"/>
  <c r="BK218" i="48"/>
  <c r="BS218" i="48"/>
  <c r="AT180" i="48"/>
  <c r="BB180" i="48"/>
  <c r="BJ180" i="48"/>
  <c r="BR180" i="48"/>
  <c r="BU212" i="48"/>
  <c r="AU180" i="48"/>
  <c r="BC180" i="48"/>
  <c r="BK180" i="48"/>
  <c r="BS180" i="48"/>
  <c r="AW187" i="48"/>
  <c r="BE187" i="48"/>
  <c r="BM187" i="48"/>
  <c r="BU187" i="48"/>
  <c r="S9" i="45"/>
  <c r="L14" i="46"/>
  <c r="L9" i="46"/>
  <c r="L8" i="46"/>
  <c r="L2" i="46"/>
  <c r="U16" i="46"/>
  <c r="K8" i="46" s="1"/>
  <c r="U17" i="46"/>
  <c r="K9" i="46" s="1"/>
  <c r="U18" i="46"/>
  <c r="K14" i="46" s="1"/>
  <c r="U15" i="46"/>
  <c r="K2" i="46" s="1"/>
  <c r="J14" i="46"/>
  <c r="J9" i="46"/>
  <c r="J8" i="46"/>
  <c r="J2" i="46"/>
  <c r="V24" i="46"/>
  <c r="S24" i="46"/>
  <c r="V23" i="46"/>
  <c r="S23" i="46"/>
  <c r="V22" i="46"/>
  <c r="S22" i="46"/>
  <c r="V21" i="46"/>
  <c r="S21" i="46"/>
  <c r="R15" i="45"/>
  <c r="O15" i="45"/>
  <c r="R10" i="45"/>
  <c r="S10" i="45" s="1"/>
  <c r="O10" i="45"/>
  <c r="R9" i="45"/>
  <c r="O9" i="45"/>
  <c r="R3" i="45"/>
  <c r="O3" i="45"/>
  <c r="P3" i="45" s="1"/>
  <c r="S26" i="45"/>
  <c r="P26" i="45"/>
  <c r="S25" i="45"/>
  <c r="P25" i="45"/>
  <c r="S24" i="45"/>
  <c r="P24" i="45"/>
  <c r="S23" i="45"/>
  <c r="P23" i="45"/>
  <c r="P15" i="45" l="1"/>
  <c r="P10" i="45"/>
  <c r="S15" i="45"/>
  <c r="S3" i="45"/>
  <c r="P9" i="45"/>
  <c r="V9" i="45"/>
  <c r="V10" i="45"/>
  <c r="V15" i="45"/>
  <c r="C74" i="45"/>
  <c r="C60" i="45"/>
  <c r="C53" i="45"/>
  <c r="K13" i="46"/>
  <c r="L13" i="46" s="1"/>
  <c r="K12" i="46"/>
  <c r="L12" i="46" s="1"/>
  <c r="K11" i="46"/>
  <c r="L11" i="46" s="1"/>
  <c r="K10" i="46"/>
  <c r="K6" i="46"/>
  <c r="L6" i="46" s="1"/>
  <c r="K5" i="46"/>
  <c r="L5" i="46" s="1"/>
  <c r="K4" i="46"/>
  <c r="L4" i="46" s="1"/>
  <c r="K3" i="46"/>
  <c r="L3" i="46" s="1"/>
  <c r="J3" i="46"/>
  <c r="K15" i="46" l="1"/>
  <c r="L15" i="46" s="1"/>
  <c r="K7" i="46"/>
  <c r="L10" i="46"/>
  <c r="U10" i="45"/>
  <c r="U15" i="45"/>
  <c r="U9" i="45"/>
  <c r="T15" i="45"/>
  <c r="T10" i="45"/>
  <c r="T9" i="45"/>
  <c r="K16" i="46" l="1"/>
  <c r="L16" i="46" s="1"/>
  <c r="L7" i="46"/>
  <c r="C30" i="45"/>
  <c r="D30" i="45"/>
  <c r="E30" i="45" s="1"/>
  <c r="C38" i="45"/>
  <c r="D38" i="45"/>
  <c r="E38" i="45" s="1"/>
  <c r="C45" i="45"/>
  <c r="D45" i="45"/>
  <c r="E45" i="45" s="1"/>
  <c r="D53" i="45"/>
  <c r="E53" i="45" s="1"/>
  <c r="D60" i="45"/>
  <c r="E60" i="45" s="1"/>
  <c r="C67" i="45"/>
  <c r="D67" i="45"/>
  <c r="E67" i="45" s="1"/>
  <c r="D74" i="45"/>
  <c r="E74" i="45" s="1"/>
  <c r="B80" i="45"/>
  <c r="B60" i="45"/>
  <c r="B67" i="45"/>
  <c r="B74" i="45"/>
  <c r="B75" i="45"/>
  <c r="B76" i="45"/>
  <c r="B77" i="45"/>
  <c r="B78" i="45"/>
  <c r="B79" i="45"/>
  <c r="A53" i="45"/>
  <c r="A54" i="45"/>
  <c r="A55" i="45"/>
  <c r="A56" i="45"/>
  <c r="A57" i="45"/>
  <c r="A58" i="45"/>
  <c r="A59" i="45"/>
  <c r="A60" i="45"/>
  <c r="A61" i="45"/>
  <c r="A62" i="45"/>
  <c r="A63" i="45"/>
  <c r="A64" i="45"/>
  <c r="A65" i="45"/>
  <c r="A66" i="45"/>
  <c r="A67" i="45"/>
  <c r="A68" i="45"/>
  <c r="A69" i="45"/>
  <c r="A70" i="45"/>
  <c r="A71" i="45"/>
  <c r="A72" i="45"/>
  <c r="A73" i="45"/>
  <c r="A74" i="45"/>
  <c r="A75" i="45"/>
  <c r="A76" i="45"/>
  <c r="A77" i="45"/>
  <c r="A78" i="45"/>
  <c r="A79" i="45"/>
  <c r="A80" i="45"/>
  <c r="A23" i="45"/>
  <c r="A24" i="45"/>
  <c r="A25" i="45"/>
  <c r="A26" i="45"/>
  <c r="A27" i="45"/>
  <c r="A28" i="45"/>
  <c r="A29" i="45"/>
  <c r="A30" i="45"/>
  <c r="A31" i="45"/>
  <c r="A32" i="45"/>
  <c r="A33" i="45"/>
  <c r="A34" i="45"/>
  <c r="A35" i="45"/>
  <c r="A36" i="45"/>
  <c r="A37" i="45"/>
  <c r="A38" i="45"/>
  <c r="A39" i="45"/>
  <c r="A40" i="45"/>
  <c r="A41" i="45"/>
  <c r="A42" i="45"/>
  <c r="A43" i="45"/>
  <c r="A44" i="45"/>
  <c r="A45" i="45"/>
  <c r="A46" i="45"/>
  <c r="A47" i="45"/>
  <c r="A48" i="45"/>
  <c r="A49" i="45"/>
  <c r="A50" i="45"/>
  <c r="A51" i="45"/>
  <c r="A52" i="45"/>
  <c r="A22" i="45"/>
  <c r="B53" i="45"/>
  <c r="B30" i="45"/>
  <c r="B38" i="45"/>
  <c r="B45" i="45"/>
  <c r="G79" i="45" l="1"/>
  <c r="G80" i="45" s="1"/>
  <c r="BU214" i="4"/>
  <c r="BV214" i="4"/>
  <c r="BW214" i="4"/>
  <c r="BX214" i="4"/>
  <c r="BU215" i="4"/>
  <c r="BV215" i="4"/>
  <c r="BW215" i="4"/>
  <c r="BX215" i="4"/>
  <c r="BU216" i="4"/>
  <c r="BV216" i="4"/>
  <c r="BW216" i="4"/>
  <c r="BX216" i="4"/>
  <c r="BU177" i="4" l="1"/>
  <c r="BV177" i="4"/>
  <c r="BW177" i="4"/>
  <c r="BX177" i="4"/>
  <c r="BU178" i="4"/>
  <c r="BV178" i="4"/>
  <c r="BW178" i="4"/>
  <c r="BX178" i="4"/>
  <c r="BU179" i="4"/>
  <c r="BV179" i="4"/>
  <c r="BW179" i="4"/>
  <c r="BX179" i="4"/>
  <c r="BU180" i="4"/>
  <c r="BV180" i="4"/>
  <c r="BW180" i="4"/>
  <c r="BX180" i="4"/>
  <c r="BU183" i="4"/>
  <c r="BV183" i="4"/>
  <c r="BW183" i="4"/>
  <c r="BX183" i="4"/>
  <c r="BU185" i="4"/>
  <c r="BV185" i="4"/>
  <c r="BW185" i="4"/>
  <c r="BX185" i="4"/>
  <c r="BU186" i="4"/>
  <c r="BV186" i="4"/>
  <c r="BW186" i="4"/>
  <c r="BX186" i="4"/>
  <c r="BU189" i="4"/>
  <c r="BV189" i="4"/>
  <c r="BW189" i="4"/>
  <c r="BX189" i="4"/>
  <c r="BU190" i="4"/>
  <c r="BV190" i="4"/>
  <c r="BW190" i="4"/>
  <c r="BX190" i="4"/>
  <c r="BU191" i="4"/>
  <c r="BV191" i="4"/>
  <c r="BW191" i="4"/>
  <c r="BX191" i="4"/>
  <c r="BU199" i="4"/>
  <c r="BV199" i="4"/>
  <c r="BW199" i="4"/>
  <c r="BX199" i="4"/>
  <c r="BU200" i="4"/>
  <c r="BV200" i="4"/>
  <c r="BW200" i="4"/>
  <c r="BX200" i="4"/>
  <c r="BU201" i="4"/>
  <c r="BV201" i="4"/>
  <c r="BW201" i="4"/>
  <c r="BX201" i="4"/>
  <c r="BU204" i="4"/>
  <c r="BV204" i="4"/>
  <c r="BW204" i="4"/>
  <c r="BX204" i="4"/>
  <c r="BU206" i="4"/>
  <c r="BV206" i="4"/>
  <c r="BW206" i="4"/>
  <c r="BX206" i="4"/>
  <c r="BU207" i="4"/>
  <c r="BV207" i="4"/>
  <c r="BW207" i="4"/>
  <c r="BX207" i="4"/>
  <c r="BU208" i="4"/>
  <c r="BV208" i="4"/>
  <c r="BW208" i="4"/>
  <c r="BX208" i="4"/>
  <c r="BU209" i="4"/>
  <c r="BV209" i="4"/>
  <c r="BW209" i="4"/>
  <c r="BX209" i="4"/>
  <c r="BU212" i="4"/>
  <c r="BV212" i="4"/>
  <c r="BW212" i="4"/>
  <c r="BX212" i="4"/>
  <c r="BU219" i="4"/>
  <c r="BV219" i="4"/>
  <c r="BW219" i="4"/>
  <c r="BX219" i="4"/>
  <c r="BU221" i="4"/>
  <c r="BV221" i="4"/>
  <c r="BW221" i="4"/>
  <c r="BX221" i="4"/>
  <c r="BU222" i="4"/>
  <c r="BV222" i="4"/>
  <c r="BW222" i="4"/>
  <c r="BX222" i="4"/>
  <c r="BU223" i="4"/>
  <c r="BV223" i="4"/>
  <c r="BW223" i="4"/>
  <c r="BX223" i="4"/>
  <c r="BU224" i="4"/>
  <c r="BV224" i="4"/>
  <c r="BW224" i="4"/>
  <c r="BX224" i="4"/>
  <c r="BU226" i="4"/>
  <c r="BV226" i="4"/>
  <c r="BW226" i="4"/>
  <c r="BX226" i="4"/>
  <c r="BU228" i="4"/>
  <c r="BV228" i="4"/>
  <c r="BW228" i="4"/>
  <c r="BX228" i="4"/>
  <c r="BU229" i="4"/>
  <c r="BV229" i="4"/>
  <c r="BW229" i="4"/>
  <c r="BX229" i="4"/>
  <c r="BU230" i="4"/>
  <c r="BV230" i="4"/>
  <c r="BW230" i="4"/>
  <c r="BX230" i="4"/>
  <c r="BU231" i="4"/>
  <c r="BV231" i="4"/>
  <c r="BW231" i="4"/>
  <c r="BX231" i="4"/>
  <c r="BU233" i="4"/>
  <c r="BU232" i="4" s="1"/>
  <c r="BV233" i="4"/>
  <c r="BW233" i="4"/>
  <c r="BX233" i="4"/>
  <c r="BU235" i="4"/>
  <c r="BV235" i="4"/>
  <c r="BW235" i="4"/>
  <c r="BX235" i="4"/>
  <c r="BU236" i="4"/>
  <c r="BV236" i="4"/>
  <c r="BW236" i="4"/>
  <c r="BX236" i="4"/>
  <c r="BU237" i="4"/>
  <c r="BV237" i="4"/>
  <c r="BW237" i="4"/>
  <c r="BX237" i="4"/>
  <c r="BU240" i="4"/>
  <c r="BV240" i="4"/>
  <c r="BW240" i="4"/>
  <c r="BX240" i="4"/>
  <c r="BU243" i="4"/>
  <c r="BV243" i="4"/>
  <c r="BW243" i="4"/>
  <c r="BX243" i="4"/>
  <c r="BU244" i="4"/>
  <c r="BV244" i="4"/>
  <c r="BW244" i="4"/>
  <c r="BX244" i="4"/>
  <c r="BU246" i="4"/>
  <c r="BV246" i="4"/>
  <c r="BW246" i="4"/>
  <c r="BX246" i="4"/>
  <c r="BU247" i="4"/>
  <c r="BV247" i="4"/>
  <c r="BW247" i="4"/>
  <c r="BX247" i="4"/>
  <c r="BU249" i="4"/>
  <c r="BV249" i="4"/>
  <c r="BW249" i="4"/>
  <c r="BX249" i="4"/>
  <c r="BU252" i="4"/>
  <c r="BV252" i="4"/>
  <c r="BW252" i="4"/>
  <c r="BX252" i="4"/>
  <c r="BU253" i="4"/>
  <c r="BV253" i="4"/>
  <c r="BW253" i="4"/>
  <c r="BX253" i="4"/>
  <c r="BU255" i="4"/>
  <c r="BV255" i="4"/>
  <c r="BW255" i="4"/>
  <c r="BX255" i="4"/>
  <c r="BU256" i="4"/>
  <c r="BV256" i="4"/>
  <c r="BW256" i="4"/>
  <c r="BX256" i="4"/>
  <c r="BU258" i="4"/>
  <c r="BV258" i="4"/>
  <c r="BW258" i="4"/>
  <c r="BX258" i="4"/>
  <c r="BU259" i="4"/>
  <c r="BV259" i="4"/>
  <c r="BW259" i="4"/>
  <c r="BX259" i="4"/>
  <c r="BU261" i="4"/>
  <c r="BV261" i="4"/>
  <c r="BW261" i="4"/>
  <c r="BX261" i="4"/>
  <c r="BU262" i="4"/>
  <c r="BV262" i="4"/>
  <c r="BW262" i="4"/>
  <c r="BX262" i="4"/>
  <c r="BU264" i="4"/>
  <c r="BV264" i="4"/>
  <c r="BW264" i="4"/>
  <c r="BX264" i="4"/>
  <c r="BU265" i="4"/>
  <c r="BV265" i="4"/>
  <c r="BW265" i="4"/>
  <c r="BX265" i="4"/>
  <c r="BX245" i="4" l="1"/>
  <c r="BV245" i="4"/>
  <c r="BU245" i="4"/>
  <c r="BX263" i="4"/>
  <c r="BX257" i="4"/>
  <c r="BW263" i="4"/>
  <c r="BW257" i="4"/>
  <c r="BV263" i="4"/>
  <c r="BV257" i="4"/>
  <c r="BW245" i="4"/>
  <c r="BU263" i="4"/>
  <c r="BU257" i="4"/>
  <c r="BX232" i="4"/>
  <c r="BW232" i="4"/>
  <c r="BV225" i="4"/>
  <c r="BX225" i="4"/>
  <c r="BW225" i="4"/>
  <c r="BV232" i="4"/>
  <c r="BU225" i="4"/>
  <c r="BS177" i="4"/>
  <c r="BT177" i="4"/>
  <c r="BS178" i="4"/>
  <c r="BT178" i="4"/>
  <c r="BS179" i="4"/>
  <c r="BT179" i="4"/>
  <c r="BS180" i="4"/>
  <c r="BT180" i="4"/>
  <c r="BS183" i="4"/>
  <c r="BT183" i="4"/>
  <c r="BS185" i="4"/>
  <c r="BT185" i="4"/>
  <c r="BS186" i="4"/>
  <c r="BT186" i="4"/>
  <c r="BS189" i="4"/>
  <c r="BT189" i="4"/>
  <c r="BS190" i="4"/>
  <c r="BT190" i="4"/>
  <c r="BS191" i="4"/>
  <c r="BT191" i="4"/>
  <c r="BS199" i="4"/>
  <c r="BT199" i="4"/>
  <c r="BS200" i="4"/>
  <c r="BT200" i="4"/>
  <c r="BS201" i="4"/>
  <c r="BT201" i="4"/>
  <c r="BS204" i="4"/>
  <c r="BT204" i="4"/>
  <c r="BS206" i="4"/>
  <c r="BT206" i="4"/>
  <c r="BS207" i="4"/>
  <c r="BT207" i="4"/>
  <c r="BS208" i="4"/>
  <c r="BT208" i="4"/>
  <c r="BS209" i="4"/>
  <c r="BT209" i="4"/>
  <c r="BS212" i="4"/>
  <c r="BT212" i="4"/>
  <c r="BS214" i="4"/>
  <c r="BT214" i="4"/>
  <c r="BS215" i="4"/>
  <c r="BT215" i="4"/>
  <c r="BS216" i="4"/>
  <c r="BT216" i="4"/>
  <c r="BS219" i="4"/>
  <c r="BT219" i="4"/>
  <c r="BS221" i="4"/>
  <c r="BT221" i="4"/>
  <c r="BS222" i="4"/>
  <c r="BT222" i="4"/>
  <c r="BS223" i="4"/>
  <c r="BT223" i="4"/>
  <c r="BS224" i="4"/>
  <c r="BT224" i="4"/>
  <c r="BS226" i="4"/>
  <c r="BT226" i="4"/>
  <c r="BS228" i="4"/>
  <c r="BT228" i="4"/>
  <c r="BS229" i="4"/>
  <c r="BT229" i="4"/>
  <c r="BS230" i="4"/>
  <c r="BT230" i="4"/>
  <c r="BS231" i="4"/>
  <c r="BT231" i="4"/>
  <c r="BS233" i="4"/>
  <c r="BT233" i="4"/>
  <c r="BS235" i="4"/>
  <c r="BT235" i="4"/>
  <c r="BS236" i="4"/>
  <c r="BT236" i="4"/>
  <c r="BS237" i="4"/>
  <c r="BT237" i="4"/>
  <c r="BS240" i="4"/>
  <c r="BT240" i="4"/>
  <c r="BS243" i="4"/>
  <c r="BT243" i="4"/>
  <c r="BS244" i="4"/>
  <c r="BT244" i="4"/>
  <c r="BS246" i="4"/>
  <c r="BT246" i="4"/>
  <c r="BS247" i="4"/>
  <c r="BT247" i="4"/>
  <c r="BS249" i="4"/>
  <c r="BT249" i="4"/>
  <c r="BS250" i="4"/>
  <c r="BS252" i="4"/>
  <c r="BT252" i="4"/>
  <c r="BS253" i="4"/>
  <c r="BT253" i="4"/>
  <c r="BS255" i="4"/>
  <c r="BT255" i="4"/>
  <c r="BS256" i="4"/>
  <c r="BT256" i="4"/>
  <c r="BS258" i="4"/>
  <c r="BT258" i="4"/>
  <c r="BS259" i="4"/>
  <c r="BT259" i="4"/>
  <c r="BS261" i="4"/>
  <c r="BT261" i="4"/>
  <c r="BS262" i="4"/>
  <c r="BT262" i="4"/>
  <c r="BS264" i="4"/>
  <c r="BT264" i="4"/>
  <c r="BS265" i="4"/>
  <c r="BT265" i="4"/>
  <c r="BS263" i="4" l="1"/>
  <c r="BT225" i="4"/>
  <c r="BT232" i="4"/>
  <c r="BS225" i="4"/>
  <c r="BS232" i="4"/>
  <c r="BT245" i="4"/>
  <c r="BT263" i="4"/>
  <c r="BS245" i="4"/>
  <c r="BT257" i="4"/>
  <c r="BS257" i="4"/>
  <c r="BO63" i="42"/>
  <c r="BP63" i="42" s="1"/>
  <c r="BO64" i="42"/>
  <c r="BP64" i="42" s="1"/>
  <c r="BO65" i="42"/>
  <c r="BP65" i="42" s="1"/>
  <c r="BO66" i="42"/>
  <c r="BP66" i="42" s="1"/>
  <c r="BO67" i="42"/>
  <c r="BP67" i="42" s="1"/>
  <c r="BO68" i="42"/>
  <c r="BP68" i="42" s="1"/>
  <c r="BO69" i="42"/>
  <c r="BP69" i="42" s="1"/>
  <c r="BO70" i="42"/>
  <c r="BP70" i="42" s="1"/>
  <c r="BO71" i="42"/>
  <c r="BP71" i="42" s="1"/>
  <c r="BO72" i="42"/>
  <c r="BP72" i="42"/>
  <c r="BO73" i="42"/>
  <c r="BP73" i="42" s="1"/>
  <c r="BO74" i="42"/>
  <c r="BP74" i="42" s="1"/>
  <c r="BG63" i="42"/>
  <c r="BH63" i="42" s="1"/>
  <c r="BG64" i="42"/>
  <c r="BH64" i="42" s="1"/>
  <c r="BG65" i="42"/>
  <c r="BH65" i="42" s="1"/>
  <c r="BG66" i="42"/>
  <c r="BH66" i="42" s="1"/>
  <c r="BG67" i="42"/>
  <c r="BH67" i="42" s="1"/>
  <c r="BG68" i="42"/>
  <c r="BH68" i="42" s="1"/>
  <c r="BG69" i="42"/>
  <c r="BH69" i="42" s="1"/>
  <c r="BG70" i="42"/>
  <c r="BH70" i="42" s="1"/>
  <c r="BG71" i="42"/>
  <c r="BH71" i="42" s="1"/>
  <c r="BG72" i="42"/>
  <c r="BH72" i="42" s="1"/>
  <c r="BG73" i="42"/>
  <c r="BH73" i="42" s="1"/>
  <c r="BG74" i="42"/>
  <c r="BH74" i="42" s="1"/>
  <c r="AY63" i="42"/>
  <c r="AZ63" i="42" s="1"/>
  <c r="AY64" i="42"/>
  <c r="AZ64" i="42" s="1"/>
  <c r="AY65" i="42"/>
  <c r="AZ65" i="42" s="1"/>
  <c r="AY66" i="42"/>
  <c r="AZ66" i="42" s="1"/>
  <c r="AY67" i="42"/>
  <c r="AZ67" i="42" s="1"/>
  <c r="AY68" i="42"/>
  <c r="AZ68" i="42" s="1"/>
  <c r="AY69" i="42"/>
  <c r="AZ69" i="42" s="1"/>
  <c r="AY70" i="42"/>
  <c r="AZ70" i="42" s="1"/>
  <c r="AY71" i="42"/>
  <c r="AZ71" i="42" s="1"/>
  <c r="AY72" i="42"/>
  <c r="AZ72" i="42" s="1"/>
  <c r="AY73" i="42"/>
  <c r="AZ73" i="42" s="1"/>
  <c r="AY74" i="42"/>
  <c r="AZ74" i="42" s="1"/>
  <c r="AQ63" i="42"/>
  <c r="AR63" i="42" s="1"/>
  <c r="AQ64" i="42"/>
  <c r="AR64" i="42" s="1"/>
  <c r="AQ65" i="42"/>
  <c r="AR65" i="42" s="1"/>
  <c r="AQ66" i="42"/>
  <c r="AR66" i="42" s="1"/>
  <c r="AQ67" i="42"/>
  <c r="AR67" i="42" s="1"/>
  <c r="AQ68" i="42"/>
  <c r="AR68" i="42" s="1"/>
  <c r="AQ69" i="42"/>
  <c r="AR69" i="42" s="1"/>
  <c r="AQ70" i="42"/>
  <c r="AR70" i="42" s="1"/>
  <c r="AQ71" i="42"/>
  <c r="AR71" i="42" s="1"/>
  <c r="AQ72" i="42"/>
  <c r="AR72" i="42" s="1"/>
  <c r="AQ73" i="42"/>
  <c r="AR73" i="42" s="1"/>
  <c r="AQ74" i="42"/>
  <c r="AR74" i="42" s="1"/>
  <c r="AI63" i="42"/>
  <c r="AJ63" i="42" s="1"/>
  <c r="AI64" i="42"/>
  <c r="AJ64" i="42" s="1"/>
  <c r="AI65" i="42"/>
  <c r="AJ65" i="42" s="1"/>
  <c r="AI66" i="42"/>
  <c r="AJ66" i="42" s="1"/>
  <c r="AI67" i="42"/>
  <c r="AJ67" i="42" s="1"/>
  <c r="AI68" i="42"/>
  <c r="AJ68" i="42" s="1"/>
  <c r="AI69" i="42"/>
  <c r="AJ69" i="42" s="1"/>
  <c r="AI70" i="42"/>
  <c r="AJ70" i="42" s="1"/>
  <c r="AI71" i="42"/>
  <c r="AJ71" i="42" s="1"/>
  <c r="AI72" i="42"/>
  <c r="AJ72" i="42" s="1"/>
  <c r="AI73" i="42"/>
  <c r="AJ73" i="42" s="1"/>
  <c r="AI74" i="42"/>
  <c r="AJ74" i="42" s="1"/>
  <c r="Z63" i="42"/>
  <c r="AA63" i="42" s="1"/>
  <c r="Z64" i="42"/>
  <c r="AA64" i="42" s="1"/>
  <c r="Z65" i="42"/>
  <c r="AA65" i="42" s="1"/>
  <c r="Z66" i="42"/>
  <c r="AA66" i="42" s="1"/>
  <c r="Z67" i="42"/>
  <c r="AA67" i="42" s="1"/>
  <c r="Z68" i="42"/>
  <c r="AA68" i="42" s="1"/>
  <c r="Z69" i="42"/>
  <c r="AA69" i="42"/>
  <c r="Z70" i="42"/>
  <c r="AA70" i="42" s="1"/>
  <c r="Z71" i="42"/>
  <c r="AA71" i="42" s="1"/>
  <c r="Z72" i="42"/>
  <c r="AA72" i="42" s="1"/>
  <c r="Z73" i="42"/>
  <c r="AA73" i="42" s="1"/>
  <c r="Z74" i="42"/>
  <c r="AA74" i="42" s="1"/>
  <c r="R63" i="42"/>
  <c r="S63" i="42" s="1"/>
  <c r="R64" i="42"/>
  <c r="S64" i="42" s="1"/>
  <c r="R65" i="42"/>
  <c r="S65" i="42" s="1"/>
  <c r="R66" i="42"/>
  <c r="S66" i="42" s="1"/>
  <c r="R67" i="42"/>
  <c r="S67" i="42" s="1"/>
  <c r="R68" i="42"/>
  <c r="S68" i="42" s="1"/>
  <c r="R69" i="42"/>
  <c r="S69" i="42" s="1"/>
  <c r="R70" i="42"/>
  <c r="S70" i="42" s="1"/>
  <c r="R71" i="42"/>
  <c r="S71" i="42" s="1"/>
  <c r="R72" i="42"/>
  <c r="S72" i="42" s="1"/>
  <c r="R73" i="42"/>
  <c r="S73" i="42" s="1"/>
  <c r="R74" i="42"/>
  <c r="S74" i="42" s="1"/>
  <c r="I63" i="42"/>
  <c r="J63" i="42" s="1"/>
  <c r="I64" i="42"/>
  <c r="J64" i="42" s="1"/>
  <c r="I65" i="42"/>
  <c r="J65" i="42" s="1"/>
  <c r="I66" i="42"/>
  <c r="J66" i="42" s="1"/>
  <c r="I67" i="42"/>
  <c r="J67" i="42" s="1"/>
  <c r="I68" i="42"/>
  <c r="J68" i="42" s="1"/>
  <c r="I69" i="42"/>
  <c r="J69" i="42" s="1"/>
  <c r="I70" i="42"/>
  <c r="J70" i="42" s="1"/>
  <c r="I71" i="42"/>
  <c r="J71" i="42" s="1"/>
  <c r="I72" i="42"/>
  <c r="J72" i="42"/>
  <c r="I73" i="42"/>
  <c r="J73" i="42" s="1"/>
  <c r="I74" i="42"/>
  <c r="J74" i="42" s="1"/>
  <c r="BP253" i="4"/>
  <c r="BO177" i="4"/>
  <c r="BP177" i="4"/>
  <c r="BQ177" i="4"/>
  <c r="BR177" i="4"/>
  <c r="BO178" i="4"/>
  <c r="BP178" i="4"/>
  <c r="BQ178" i="4"/>
  <c r="BR178" i="4"/>
  <c r="BO179" i="4"/>
  <c r="BP179" i="4"/>
  <c r="BQ179" i="4"/>
  <c r="BR179" i="4"/>
  <c r="BO180" i="4"/>
  <c r="BP180" i="4"/>
  <c r="BQ180" i="4"/>
  <c r="BR180" i="4"/>
  <c r="BO183" i="4"/>
  <c r="BP183" i="4"/>
  <c r="BQ183" i="4"/>
  <c r="BR183" i="4"/>
  <c r="BO185" i="4"/>
  <c r="BP185" i="4"/>
  <c r="BQ185" i="4"/>
  <c r="BR185" i="4"/>
  <c r="BO186" i="4"/>
  <c r="BP186" i="4"/>
  <c r="BQ186" i="4"/>
  <c r="BR186" i="4"/>
  <c r="BO189" i="4"/>
  <c r="BP189" i="4"/>
  <c r="BQ189" i="4"/>
  <c r="BR189" i="4"/>
  <c r="BO190" i="4"/>
  <c r="BP190" i="4"/>
  <c r="BQ190" i="4"/>
  <c r="BR190" i="4"/>
  <c r="BO191" i="4"/>
  <c r="BP191" i="4"/>
  <c r="BQ191" i="4"/>
  <c r="BR191" i="4"/>
  <c r="BO199" i="4"/>
  <c r="BP199" i="4"/>
  <c r="BQ199" i="4"/>
  <c r="BR199" i="4"/>
  <c r="BO200" i="4"/>
  <c r="BP200" i="4"/>
  <c r="BQ200" i="4"/>
  <c r="BR200" i="4"/>
  <c r="BO201" i="4"/>
  <c r="BP201" i="4"/>
  <c r="BQ201" i="4"/>
  <c r="BR201" i="4"/>
  <c r="BO204" i="4"/>
  <c r="BP204" i="4"/>
  <c r="BQ204" i="4"/>
  <c r="BR204" i="4"/>
  <c r="BO206" i="4"/>
  <c r="BP206" i="4"/>
  <c r="BQ206" i="4"/>
  <c r="BR206" i="4"/>
  <c r="BO207" i="4"/>
  <c r="BP207" i="4"/>
  <c r="BQ207" i="4"/>
  <c r="BR207" i="4"/>
  <c r="BO208" i="4"/>
  <c r="BP208" i="4"/>
  <c r="BQ208" i="4"/>
  <c r="BR208" i="4"/>
  <c r="BO209" i="4"/>
  <c r="BP209" i="4"/>
  <c r="BQ209" i="4"/>
  <c r="BR209" i="4"/>
  <c r="BO212" i="4"/>
  <c r="BP212" i="4"/>
  <c r="BQ212" i="4"/>
  <c r="BR212" i="4"/>
  <c r="BO214" i="4"/>
  <c r="BP214" i="4"/>
  <c r="BQ214" i="4"/>
  <c r="BR214" i="4"/>
  <c r="BO215" i="4"/>
  <c r="BP215" i="4"/>
  <c r="BQ215" i="4"/>
  <c r="BR215" i="4"/>
  <c r="BO216" i="4"/>
  <c r="BP216" i="4"/>
  <c r="BQ216" i="4"/>
  <c r="BR216" i="4"/>
  <c r="BO219" i="4"/>
  <c r="BP219" i="4"/>
  <c r="BQ219" i="4"/>
  <c r="BR219" i="4"/>
  <c r="BO221" i="4"/>
  <c r="BP221" i="4"/>
  <c r="BQ221" i="4"/>
  <c r="BR221" i="4"/>
  <c r="BO222" i="4"/>
  <c r="BP222" i="4"/>
  <c r="BQ222" i="4"/>
  <c r="BR222" i="4"/>
  <c r="BO223" i="4"/>
  <c r="BP223" i="4"/>
  <c r="BQ223" i="4"/>
  <c r="BR223" i="4"/>
  <c r="BO224" i="4"/>
  <c r="BP224" i="4"/>
  <c r="BQ224" i="4"/>
  <c r="BR224" i="4"/>
  <c r="BO226" i="4"/>
  <c r="BP226" i="4"/>
  <c r="BQ226" i="4"/>
  <c r="BR226" i="4"/>
  <c r="BO228" i="4"/>
  <c r="BP228" i="4"/>
  <c r="BQ228" i="4"/>
  <c r="BR228" i="4"/>
  <c r="BO229" i="4"/>
  <c r="BP229" i="4"/>
  <c r="BQ229" i="4"/>
  <c r="BR229" i="4"/>
  <c r="BO230" i="4"/>
  <c r="BP230" i="4"/>
  <c r="BQ230" i="4"/>
  <c r="BR230" i="4"/>
  <c r="BO231" i="4"/>
  <c r="BP231" i="4"/>
  <c r="BQ231" i="4"/>
  <c r="BR231" i="4"/>
  <c r="BO233" i="4"/>
  <c r="BP233" i="4"/>
  <c r="BQ233" i="4"/>
  <c r="BR233" i="4"/>
  <c r="BO235" i="4"/>
  <c r="BP235" i="4"/>
  <c r="BQ235" i="4"/>
  <c r="BR235" i="4"/>
  <c r="BO236" i="4"/>
  <c r="BP236" i="4"/>
  <c r="BQ236" i="4"/>
  <c r="BR236" i="4"/>
  <c r="BO237" i="4"/>
  <c r="BP237" i="4"/>
  <c r="BQ237" i="4"/>
  <c r="BR237" i="4"/>
  <c r="BO240" i="4"/>
  <c r="BP240" i="4"/>
  <c r="BQ240" i="4"/>
  <c r="BR240" i="4"/>
  <c r="BO243" i="4"/>
  <c r="BP243" i="4"/>
  <c r="BQ243" i="4"/>
  <c r="BR243" i="4"/>
  <c r="BO244" i="4"/>
  <c r="BP244" i="4"/>
  <c r="BQ244" i="4"/>
  <c r="BR244" i="4"/>
  <c r="BO246" i="4"/>
  <c r="BP246" i="4"/>
  <c r="BQ246" i="4"/>
  <c r="BR246" i="4"/>
  <c r="BO247" i="4"/>
  <c r="BO245" i="4" s="1"/>
  <c r="BP247" i="4"/>
  <c r="BP245" i="4" s="1"/>
  <c r="BQ247" i="4"/>
  <c r="BR247" i="4"/>
  <c r="BO249" i="4"/>
  <c r="BP249" i="4"/>
  <c r="BQ249" i="4"/>
  <c r="BR249" i="4"/>
  <c r="BO250" i="4"/>
  <c r="BP250" i="4"/>
  <c r="BQ250" i="4"/>
  <c r="BR250" i="4"/>
  <c r="BO252" i="4"/>
  <c r="BP252" i="4"/>
  <c r="BQ252" i="4"/>
  <c r="BR252" i="4"/>
  <c r="BO253" i="4"/>
  <c r="BQ253" i="4"/>
  <c r="BR253" i="4"/>
  <c r="BO255" i="4"/>
  <c r="BP255" i="4"/>
  <c r="BQ255" i="4"/>
  <c r="BR255" i="4"/>
  <c r="BO256" i="4"/>
  <c r="BP256" i="4"/>
  <c r="BQ256" i="4"/>
  <c r="BR256" i="4"/>
  <c r="BO258" i="4"/>
  <c r="BP258" i="4"/>
  <c r="BQ258" i="4"/>
  <c r="BR258" i="4"/>
  <c r="BO259" i="4"/>
  <c r="BO257" i="4" s="1"/>
  <c r="BP259" i="4"/>
  <c r="BQ259" i="4"/>
  <c r="BQ257" i="4" s="1"/>
  <c r="BR259" i="4"/>
  <c r="BO261" i="4"/>
  <c r="BP261" i="4"/>
  <c r="BQ261" i="4"/>
  <c r="BR261" i="4"/>
  <c r="BO262" i="4"/>
  <c r="BP262" i="4"/>
  <c r="BQ262" i="4"/>
  <c r="BR262" i="4"/>
  <c r="BO264" i="4"/>
  <c r="BP264" i="4"/>
  <c r="BQ264" i="4"/>
  <c r="BR264" i="4"/>
  <c r="BO265" i="4"/>
  <c r="BO263" i="4" s="1"/>
  <c r="BP265" i="4"/>
  <c r="BQ265" i="4"/>
  <c r="BQ263" i="4" s="1"/>
  <c r="BR265" i="4"/>
  <c r="BR245" i="4" l="1"/>
  <c r="BR263" i="4"/>
  <c r="BR257" i="4"/>
  <c r="BQ245" i="4"/>
  <c r="D23" i="45"/>
  <c r="E23" i="45" s="1"/>
  <c r="BQ251" i="4"/>
  <c r="D80" i="45"/>
  <c r="E80" i="45" s="1"/>
  <c r="D76" i="45"/>
  <c r="E76" i="45" s="1"/>
  <c r="D73" i="45"/>
  <c r="E73" i="45" s="1"/>
  <c r="D70" i="45"/>
  <c r="E70" i="45" s="1"/>
  <c r="D68" i="45"/>
  <c r="D62" i="45"/>
  <c r="E62" i="45" s="1"/>
  <c r="D59" i="45"/>
  <c r="E59" i="45" s="1"/>
  <c r="D55" i="45"/>
  <c r="E55" i="45" s="1"/>
  <c r="D52" i="45"/>
  <c r="E52" i="45" s="1"/>
  <c r="D48" i="45"/>
  <c r="E48" i="45" s="1"/>
  <c r="D46" i="45"/>
  <c r="E46" i="45" s="1"/>
  <c r="D41" i="45"/>
  <c r="E41" i="45" s="1"/>
  <c r="D39" i="45"/>
  <c r="D36" i="45"/>
  <c r="E36" i="45" s="1"/>
  <c r="D32" i="45"/>
  <c r="E32" i="45" s="1"/>
  <c r="D29" i="45"/>
  <c r="E29" i="45" s="1"/>
  <c r="D25" i="45"/>
  <c r="E25" i="45" s="1"/>
  <c r="D77" i="45"/>
  <c r="E77" i="45" s="1"/>
  <c r="D75" i="45"/>
  <c r="I79" i="45" s="1"/>
  <c r="I80" i="45" s="1"/>
  <c r="D69" i="45"/>
  <c r="E69" i="45" s="1"/>
  <c r="D66" i="45"/>
  <c r="E66" i="45" s="1"/>
  <c r="D63" i="45"/>
  <c r="E63" i="45" s="1"/>
  <c r="D61" i="45"/>
  <c r="E61" i="45" s="1"/>
  <c r="D56" i="45"/>
  <c r="E56" i="45" s="1"/>
  <c r="D54" i="45"/>
  <c r="I58" i="45" s="1"/>
  <c r="I59" i="45" s="1"/>
  <c r="D49" i="45"/>
  <c r="E49" i="45" s="1"/>
  <c r="D47" i="45"/>
  <c r="E47" i="45" s="1"/>
  <c r="D44" i="45"/>
  <c r="E44" i="45" s="1"/>
  <c r="D40" i="45"/>
  <c r="E40" i="45" s="1"/>
  <c r="D37" i="45"/>
  <c r="E37" i="45" s="1"/>
  <c r="D35" i="45"/>
  <c r="E35" i="45" s="1"/>
  <c r="D31" i="45"/>
  <c r="D26" i="45"/>
  <c r="E26" i="45" s="1"/>
  <c r="D24" i="45"/>
  <c r="E24" i="45" s="1"/>
  <c r="BQ232" i="4"/>
  <c r="E31" i="45"/>
  <c r="E68" i="45"/>
  <c r="J72" i="45" s="1"/>
  <c r="I43" i="45"/>
  <c r="E39" i="45"/>
  <c r="BO232" i="4"/>
  <c r="D71" i="45"/>
  <c r="E71" i="45" s="1"/>
  <c r="BO225" i="4"/>
  <c r="D64" i="45"/>
  <c r="E64" i="45" s="1"/>
  <c r="BQ225" i="4"/>
  <c r="BP257" i="4"/>
  <c r="BP251" i="4"/>
  <c r="BP263" i="4"/>
  <c r="BR225" i="4"/>
  <c r="BR251" i="4"/>
  <c r="BR232" i="4"/>
  <c r="BP232" i="4"/>
  <c r="BP225" i="4"/>
  <c r="BO251" i="4"/>
  <c r="E54" i="45" l="1"/>
  <c r="J58" i="45" s="1"/>
  <c r="E75" i="45"/>
  <c r="J79" i="45" s="1"/>
  <c r="R6" i="45" s="1"/>
  <c r="I28" i="45"/>
  <c r="I29" i="45" s="1"/>
  <c r="D72" i="45"/>
  <c r="E72" i="45" s="1"/>
  <c r="I72" i="45"/>
  <c r="I73" i="45" s="1"/>
  <c r="I36" i="45"/>
  <c r="I51" i="45"/>
  <c r="J51" i="45" s="1"/>
  <c r="I65" i="45"/>
  <c r="I66" i="45" s="1"/>
  <c r="J65" i="45"/>
  <c r="J66" i="45" s="1"/>
  <c r="J73" i="45"/>
  <c r="R14" i="45"/>
  <c r="J59" i="45"/>
  <c r="R4" i="45"/>
  <c r="I37" i="45"/>
  <c r="J36" i="45"/>
  <c r="J80" i="45"/>
  <c r="J43" i="45"/>
  <c r="I44" i="45"/>
  <c r="D65" i="45"/>
  <c r="E65" i="45" s="1"/>
  <c r="AQ51" i="42"/>
  <c r="AR51" i="42" s="1"/>
  <c r="AY51" i="42"/>
  <c r="R11" i="45" l="1"/>
  <c r="I52" i="45"/>
  <c r="J28" i="45"/>
  <c r="J29" i="45" s="1"/>
  <c r="R7" i="45"/>
  <c r="J52" i="45"/>
  <c r="R12" i="45"/>
  <c r="V14" i="45"/>
  <c r="S14" i="45"/>
  <c r="J37" i="45"/>
  <c r="R5" i="45"/>
  <c r="V4" i="45"/>
  <c r="S4" i="45"/>
  <c r="J44" i="45"/>
  <c r="R13" i="45"/>
  <c r="S6" i="45"/>
  <c r="V6" i="45"/>
  <c r="S11" i="45"/>
  <c r="V11" i="45"/>
  <c r="BD178" i="4"/>
  <c r="BE178" i="4"/>
  <c r="BF178" i="4"/>
  <c r="BG178" i="4"/>
  <c r="BH178" i="4"/>
  <c r="BI178" i="4"/>
  <c r="BJ178" i="4"/>
  <c r="BK178" i="4"/>
  <c r="BL178" i="4"/>
  <c r="BM178" i="4"/>
  <c r="BN178" i="4"/>
  <c r="BC178" i="4"/>
  <c r="BO51" i="42"/>
  <c r="BP51" i="42" s="1"/>
  <c r="BO52" i="42"/>
  <c r="BO53" i="42"/>
  <c r="BO54" i="42"/>
  <c r="BP54" i="42" s="1"/>
  <c r="BO55" i="42"/>
  <c r="BO56" i="42"/>
  <c r="BP56" i="42" s="1"/>
  <c r="BO57" i="42"/>
  <c r="BP57" i="42" s="1"/>
  <c r="BO58" i="42"/>
  <c r="BP58" i="42" s="1"/>
  <c r="BO59" i="42"/>
  <c r="BP59" i="42" s="1"/>
  <c r="BO60" i="42"/>
  <c r="BO61" i="42"/>
  <c r="BP61" i="42" s="1"/>
  <c r="BO62" i="42"/>
  <c r="BP62" i="42" s="1"/>
  <c r="AQ4" i="42"/>
  <c r="AQ5" i="42"/>
  <c r="AR5" i="42" s="1"/>
  <c r="AQ6" i="42"/>
  <c r="AR6" i="42" s="1"/>
  <c r="AQ7" i="42"/>
  <c r="AR7" i="42" s="1"/>
  <c r="AQ8" i="42"/>
  <c r="AQ9" i="42"/>
  <c r="AQ10" i="42"/>
  <c r="AR10" i="42" s="1"/>
  <c r="AQ11" i="42"/>
  <c r="AR11" i="42" s="1"/>
  <c r="AQ12" i="42"/>
  <c r="AQ13" i="42"/>
  <c r="AQ14" i="42"/>
  <c r="AR14" i="42" s="1"/>
  <c r="AQ15" i="42"/>
  <c r="AR15" i="42" s="1"/>
  <c r="AQ16" i="42"/>
  <c r="AR16" i="42" s="1"/>
  <c r="AQ17" i="42"/>
  <c r="AQ18" i="42"/>
  <c r="AR18" i="42" s="1"/>
  <c r="AQ19" i="42"/>
  <c r="AR19" i="42" s="1"/>
  <c r="AQ20" i="42"/>
  <c r="AQ21" i="42"/>
  <c r="AQ22" i="42"/>
  <c r="AR22" i="42" s="1"/>
  <c r="AQ23" i="42"/>
  <c r="AQ24" i="42"/>
  <c r="AQ25" i="42"/>
  <c r="AQ26" i="42"/>
  <c r="AR26" i="42" s="1"/>
  <c r="AQ27" i="42"/>
  <c r="AR27" i="42" s="1"/>
  <c r="AQ28" i="42"/>
  <c r="AQ29" i="42"/>
  <c r="AR29" i="42" s="1"/>
  <c r="AQ30" i="42"/>
  <c r="AR30" i="42" s="1"/>
  <c r="AQ31" i="42"/>
  <c r="AR31" i="42" s="1"/>
  <c r="AQ32" i="42"/>
  <c r="AR32" i="42" s="1"/>
  <c r="AQ33" i="42"/>
  <c r="AQ34" i="42"/>
  <c r="AR34" i="42" s="1"/>
  <c r="AQ35" i="42"/>
  <c r="AR35" i="42" s="1"/>
  <c r="AQ36" i="42"/>
  <c r="AQ37" i="42"/>
  <c r="AQ38" i="42"/>
  <c r="AR38" i="42" s="1"/>
  <c r="AQ39" i="42"/>
  <c r="AQ40" i="42"/>
  <c r="AR40" i="42" s="1"/>
  <c r="AQ41" i="42"/>
  <c r="AQ42" i="42"/>
  <c r="AR42" i="42" s="1"/>
  <c r="AQ43" i="42"/>
  <c r="AR43" i="42" s="1"/>
  <c r="AQ44" i="42"/>
  <c r="AQ45" i="42"/>
  <c r="AR45" i="42" s="1"/>
  <c r="AQ46" i="42"/>
  <c r="AR46" i="42" s="1"/>
  <c r="AQ47" i="42"/>
  <c r="AQ48" i="42"/>
  <c r="AQ49" i="42"/>
  <c r="AQ50" i="42"/>
  <c r="AR50" i="42" s="1"/>
  <c r="AQ52" i="42"/>
  <c r="AR52" i="42" s="1"/>
  <c r="AQ53" i="42"/>
  <c r="AR53" i="42" s="1"/>
  <c r="AQ54" i="42"/>
  <c r="AR54" i="42" s="1"/>
  <c r="AQ55" i="42"/>
  <c r="AR55" i="42" s="1"/>
  <c r="AQ56" i="42"/>
  <c r="AQ57" i="42"/>
  <c r="AR57" i="42" s="1"/>
  <c r="AQ58" i="42"/>
  <c r="AR58" i="42" s="1"/>
  <c r="AQ59" i="42"/>
  <c r="AR59" i="42" s="1"/>
  <c r="AQ60" i="42"/>
  <c r="AR60" i="42" s="1"/>
  <c r="AQ61" i="42"/>
  <c r="AR61" i="42" s="1"/>
  <c r="AQ62" i="42"/>
  <c r="AR62" i="42" s="1"/>
  <c r="AQ3" i="42"/>
  <c r="AR3" i="42" s="1"/>
  <c r="AY3" i="42"/>
  <c r="AZ3" i="42"/>
  <c r="BG3" i="42"/>
  <c r="BH3" i="42" s="1"/>
  <c r="H215" i="4"/>
  <c r="I215" i="4"/>
  <c r="J215" i="4"/>
  <c r="K215" i="4"/>
  <c r="L215" i="4"/>
  <c r="M215" i="4"/>
  <c r="N215" i="4"/>
  <c r="O215" i="4"/>
  <c r="P215" i="4"/>
  <c r="Q215" i="4"/>
  <c r="R215" i="4"/>
  <c r="S215" i="4"/>
  <c r="T215" i="4"/>
  <c r="U215" i="4"/>
  <c r="V215" i="4"/>
  <c r="W215" i="4"/>
  <c r="X215" i="4"/>
  <c r="Y215" i="4"/>
  <c r="Z215" i="4"/>
  <c r="AA215" i="4"/>
  <c r="AB215" i="4"/>
  <c r="AC215" i="4"/>
  <c r="AD215" i="4"/>
  <c r="AE215" i="4"/>
  <c r="AF215" i="4"/>
  <c r="AG215" i="4"/>
  <c r="AH215" i="4"/>
  <c r="AI215" i="4"/>
  <c r="AJ215" i="4"/>
  <c r="AK215" i="4"/>
  <c r="AL215" i="4"/>
  <c r="AM215" i="4"/>
  <c r="AN215" i="4"/>
  <c r="AO215" i="4"/>
  <c r="AP215" i="4"/>
  <c r="AQ215" i="4"/>
  <c r="AR215" i="4"/>
  <c r="AS215" i="4"/>
  <c r="AT215" i="4"/>
  <c r="AU215" i="4"/>
  <c r="AV215" i="4"/>
  <c r="AW215" i="4"/>
  <c r="AX215" i="4"/>
  <c r="AY215" i="4"/>
  <c r="AZ215" i="4"/>
  <c r="BA215" i="4"/>
  <c r="BB215" i="4"/>
  <c r="BC215" i="4"/>
  <c r="BD215" i="4"/>
  <c r="BE215" i="4"/>
  <c r="BF215" i="4"/>
  <c r="BG215" i="4"/>
  <c r="BH215" i="4"/>
  <c r="BI215" i="4"/>
  <c r="BJ215" i="4"/>
  <c r="BK215" i="4"/>
  <c r="BL215" i="4"/>
  <c r="BM215" i="4"/>
  <c r="BN215" i="4"/>
  <c r="G215" i="4"/>
  <c r="AY4" i="42"/>
  <c r="AZ4" i="42" s="1"/>
  <c r="BG4" i="42"/>
  <c r="BH4" i="42" s="1"/>
  <c r="AY5" i="42"/>
  <c r="AZ5" i="42" s="1"/>
  <c r="BG5" i="42"/>
  <c r="BH5" i="42" s="1"/>
  <c r="AY6" i="42"/>
  <c r="AZ6" i="42" s="1"/>
  <c r="BG6" i="42"/>
  <c r="BH6" i="42" s="1"/>
  <c r="AY7" i="42"/>
  <c r="AZ7" i="42"/>
  <c r="BG7" i="42"/>
  <c r="BH7" i="42" s="1"/>
  <c r="AY8" i="42"/>
  <c r="AZ8" i="42" s="1"/>
  <c r="BG8" i="42"/>
  <c r="BH8" i="42" s="1"/>
  <c r="AY9" i="42"/>
  <c r="AZ9" i="42" s="1"/>
  <c r="BG9" i="42"/>
  <c r="BH9" i="42" s="1"/>
  <c r="AY10" i="42"/>
  <c r="AZ10" i="42" s="1"/>
  <c r="BG10" i="42"/>
  <c r="BH10" i="42" s="1"/>
  <c r="AY11" i="42"/>
  <c r="AZ11" i="42" s="1"/>
  <c r="BG11" i="42"/>
  <c r="BH11" i="42" s="1"/>
  <c r="AY12" i="42"/>
  <c r="AZ12" i="42"/>
  <c r="BG12" i="42"/>
  <c r="BH12" i="42" s="1"/>
  <c r="AY13" i="42"/>
  <c r="AZ13" i="42" s="1"/>
  <c r="BG13" i="42"/>
  <c r="BH13" i="42" s="1"/>
  <c r="AY14" i="42"/>
  <c r="AZ14" i="42" s="1"/>
  <c r="BG14" i="42"/>
  <c r="BH14" i="42" s="1"/>
  <c r="AY15" i="42"/>
  <c r="AZ15" i="42"/>
  <c r="BG15" i="42"/>
  <c r="BH15" i="42" s="1"/>
  <c r="AY16" i="42"/>
  <c r="AZ16" i="42" s="1"/>
  <c r="BG16" i="42"/>
  <c r="BH16" i="42" s="1"/>
  <c r="AY17" i="42"/>
  <c r="AZ17" i="42" s="1"/>
  <c r="BG17" i="42"/>
  <c r="BH17" i="42" s="1"/>
  <c r="AY18" i="42"/>
  <c r="AZ18" i="42" s="1"/>
  <c r="BG18" i="42"/>
  <c r="BH18" i="42" s="1"/>
  <c r="AY19" i="42"/>
  <c r="AZ19" i="42" s="1"/>
  <c r="BG19" i="42"/>
  <c r="BH19" i="42" s="1"/>
  <c r="AY20" i="42"/>
  <c r="AZ20" i="42"/>
  <c r="BG20" i="42"/>
  <c r="BH20" i="42" s="1"/>
  <c r="AY21" i="42"/>
  <c r="AZ21" i="42" s="1"/>
  <c r="BG21" i="42"/>
  <c r="BH21" i="42" s="1"/>
  <c r="AY22" i="42"/>
  <c r="AZ22" i="42" s="1"/>
  <c r="BG22" i="42"/>
  <c r="BH22" i="42" s="1"/>
  <c r="AY23" i="42"/>
  <c r="AZ23" i="42" s="1"/>
  <c r="BG23" i="42"/>
  <c r="BH23" i="42" s="1"/>
  <c r="AY24" i="42"/>
  <c r="AZ24" i="42" s="1"/>
  <c r="BG24" i="42"/>
  <c r="BH24" i="42" s="1"/>
  <c r="AY25" i="42"/>
  <c r="AZ25" i="42" s="1"/>
  <c r="BG25" i="42"/>
  <c r="BH25" i="42" s="1"/>
  <c r="AY26" i="42"/>
  <c r="AZ26" i="42" s="1"/>
  <c r="BG26" i="42"/>
  <c r="BH26" i="42" s="1"/>
  <c r="AY27" i="42"/>
  <c r="AZ27" i="42" s="1"/>
  <c r="BG27" i="42"/>
  <c r="BH27" i="42" s="1"/>
  <c r="AY28" i="42"/>
  <c r="AZ28" i="42"/>
  <c r="BG28" i="42"/>
  <c r="BH28" i="42" s="1"/>
  <c r="AY29" i="42"/>
  <c r="AZ29" i="42" s="1"/>
  <c r="BG29" i="42"/>
  <c r="BH29" i="42" s="1"/>
  <c r="AY30" i="42"/>
  <c r="AZ30" i="42" s="1"/>
  <c r="BG30" i="42"/>
  <c r="BH30" i="42" s="1"/>
  <c r="AY31" i="42"/>
  <c r="AZ31" i="42" s="1"/>
  <c r="BG31" i="42"/>
  <c r="BH31" i="42" s="1"/>
  <c r="AY32" i="42"/>
  <c r="AZ32" i="42" s="1"/>
  <c r="BG32" i="42"/>
  <c r="BH32" i="42" s="1"/>
  <c r="AY33" i="42"/>
  <c r="AZ33" i="42" s="1"/>
  <c r="BG33" i="42"/>
  <c r="BH33" i="42" s="1"/>
  <c r="AY34" i="42"/>
  <c r="AZ34" i="42" s="1"/>
  <c r="BG34" i="42"/>
  <c r="BH34" i="42" s="1"/>
  <c r="AY35" i="42"/>
  <c r="AZ35" i="42" s="1"/>
  <c r="BG35" i="42"/>
  <c r="BH35" i="42" s="1"/>
  <c r="AY36" i="42"/>
  <c r="AZ36" i="42" s="1"/>
  <c r="BG36" i="42"/>
  <c r="BH36" i="42" s="1"/>
  <c r="AY37" i="42"/>
  <c r="AZ37" i="42" s="1"/>
  <c r="BG37" i="42"/>
  <c r="BH37" i="42" s="1"/>
  <c r="AY38" i="42"/>
  <c r="AZ38" i="42" s="1"/>
  <c r="BG38" i="42"/>
  <c r="BH38" i="42" s="1"/>
  <c r="AY39" i="42"/>
  <c r="AZ39" i="42" s="1"/>
  <c r="BG39" i="42"/>
  <c r="BH39" i="42" s="1"/>
  <c r="AY40" i="42"/>
  <c r="AZ40" i="42" s="1"/>
  <c r="BG40" i="42"/>
  <c r="BH40" i="42" s="1"/>
  <c r="AY41" i="42"/>
  <c r="AZ41" i="42" s="1"/>
  <c r="BG41" i="42"/>
  <c r="BH41" i="42" s="1"/>
  <c r="AY42" i="42"/>
  <c r="AZ42" i="42" s="1"/>
  <c r="BG42" i="42"/>
  <c r="BH42" i="42" s="1"/>
  <c r="AY43" i="42"/>
  <c r="AZ43" i="42" s="1"/>
  <c r="BG43" i="42"/>
  <c r="BH43" i="42" s="1"/>
  <c r="AY44" i="42"/>
  <c r="AZ44" i="42" s="1"/>
  <c r="BG44" i="42"/>
  <c r="BH44" i="42" s="1"/>
  <c r="AY45" i="42"/>
  <c r="AZ45" i="42" s="1"/>
  <c r="BG45" i="42"/>
  <c r="BH45" i="42" s="1"/>
  <c r="AY46" i="42"/>
  <c r="AZ46" i="42" s="1"/>
  <c r="BG46" i="42"/>
  <c r="BH46" i="42" s="1"/>
  <c r="AY47" i="42"/>
  <c r="AZ47" i="42" s="1"/>
  <c r="BG47" i="42"/>
  <c r="BH47" i="42" s="1"/>
  <c r="AY48" i="42"/>
  <c r="AZ48" i="42" s="1"/>
  <c r="BG48" i="42"/>
  <c r="BH48" i="42" s="1"/>
  <c r="AY49" i="42"/>
  <c r="AZ49" i="42" s="1"/>
  <c r="BG49" i="42"/>
  <c r="BH49" i="42" s="1"/>
  <c r="AY50" i="42"/>
  <c r="AZ50" i="42" s="1"/>
  <c r="BG50" i="42"/>
  <c r="BH50" i="42" s="1"/>
  <c r="AZ51" i="42"/>
  <c r="BG51" i="42"/>
  <c r="BH51" i="42" s="1"/>
  <c r="AY52" i="42"/>
  <c r="AZ52" i="42" s="1"/>
  <c r="BG52" i="42"/>
  <c r="BH52" i="42" s="1"/>
  <c r="BP52" i="42"/>
  <c r="AY53" i="42"/>
  <c r="AZ53" i="42" s="1"/>
  <c r="BG53" i="42"/>
  <c r="BH53" i="42" s="1"/>
  <c r="BP53" i="42"/>
  <c r="AY54" i="42"/>
  <c r="AZ54" i="42" s="1"/>
  <c r="BG54" i="42"/>
  <c r="BH54" i="42" s="1"/>
  <c r="AY55" i="42"/>
  <c r="AZ55" i="42" s="1"/>
  <c r="BG55" i="42"/>
  <c r="BH55" i="42" s="1"/>
  <c r="BP55" i="42"/>
  <c r="AY56" i="42"/>
  <c r="AZ56" i="42" s="1"/>
  <c r="BG56" i="42"/>
  <c r="BH56" i="42" s="1"/>
  <c r="AY57" i="42"/>
  <c r="AZ57" i="42" s="1"/>
  <c r="BG57" i="42"/>
  <c r="BH57" i="42" s="1"/>
  <c r="AY58" i="42"/>
  <c r="AZ58" i="42" s="1"/>
  <c r="BG58" i="42"/>
  <c r="BH58" i="42" s="1"/>
  <c r="AY59" i="42"/>
  <c r="AZ59" i="42" s="1"/>
  <c r="BG59" i="42"/>
  <c r="BH59" i="42" s="1"/>
  <c r="AY60" i="42"/>
  <c r="AZ60" i="42" s="1"/>
  <c r="BG60" i="42"/>
  <c r="BH60" i="42" s="1"/>
  <c r="BP60" i="42"/>
  <c r="AY61" i="42"/>
  <c r="AZ61" i="42" s="1"/>
  <c r="BG61" i="42"/>
  <c r="BH61" i="42" s="1"/>
  <c r="AY62" i="42"/>
  <c r="AZ62" i="42" s="1"/>
  <c r="BG62" i="42"/>
  <c r="BH62" i="42" s="1"/>
  <c r="AI4" i="42"/>
  <c r="AJ4" i="42" s="1"/>
  <c r="AI5" i="42"/>
  <c r="AJ5" i="42" s="1"/>
  <c r="AI6" i="42"/>
  <c r="AJ6" i="42" s="1"/>
  <c r="AI7" i="42"/>
  <c r="AJ7" i="42" s="1"/>
  <c r="AI8" i="42"/>
  <c r="AJ8" i="42" s="1"/>
  <c r="AI9" i="42"/>
  <c r="AI10" i="42"/>
  <c r="AI11" i="42"/>
  <c r="AI12" i="42"/>
  <c r="AJ12" i="42" s="1"/>
  <c r="AI13" i="42"/>
  <c r="AI14" i="42"/>
  <c r="AJ14" i="42" s="1"/>
  <c r="AI15" i="42"/>
  <c r="AI16" i="42"/>
  <c r="AJ16" i="42" s="1"/>
  <c r="AI17" i="42"/>
  <c r="AI18" i="42"/>
  <c r="AI19" i="42"/>
  <c r="AI20" i="42"/>
  <c r="AJ20" i="42" s="1"/>
  <c r="AI21" i="42"/>
  <c r="AJ21" i="42" s="1"/>
  <c r="AI22" i="42"/>
  <c r="AJ22" i="42" s="1"/>
  <c r="AI23" i="42"/>
  <c r="AI24" i="42"/>
  <c r="AJ24" i="42" s="1"/>
  <c r="AI25" i="42"/>
  <c r="AI26" i="42"/>
  <c r="AI27" i="42"/>
  <c r="AI28" i="42"/>
  <c r="AJ28" i="42" s="1"/>
  <c r="AI29" i="42"/>
  <c r="AJ29" i="42" s="1"/>
  <c r="AI30" i="42"/>
  <c r="AJ30" i="42" s="1"/>
  <c r="AI31" i="42"/>
  <c r="AJ31" i="42" s="1"/>
  <c r="AI32" i="42"/>
  <c r="AJ32" i="42" s="1"/>
  <c r="AI33" i="42"/>
  <c r="AI34" i="42"/>
  <c r="AI35" i="42"/>
  <c r="AI36" i="42"/>
  <c r="AJ36" i="42" s="1"/>
  <c r="AI37" i="42"/>
  <c r="AI38" i="42"/>
  <c r="AJ38" i="42" s="1"/>
  <c r="AI39" i="42"/>
  <c r="AI40" i="42"/>
  <c r="AJ40" i="42" s="1"/>
  <c r="AI41" i="42"/>
  <c r="AI42" i="42"/>
  <c r="AI43" i="42"/>
  <c r="AI44" i="42"/>
  <c r="AJ44" i="42" s="1"/>
  <c r="AI45" i="42"/>
  <c r="AJ45" i="42" s="1"/>
  <c r="AI46" i="42"/>
  <c r="AJ46" i="42" s="1"/>
  <c r="AI47" i="42"/>
  <c r="AI48" i="42"/>
  <c r="AJ48" i="42" s="1"/>
  <c r="AI49" i="42"/>
  <c r="AI50" i="42"/>
  <c r="AI51" i="42"/>
  <c r="AI52" i="42"/>
  <c r="AJ52" i="42" s="1"/>
  <c r="AI53" i="42"/>
  <c r="AJ53" i="42" s="1"/>
  <c r="AI54" i="42"/>
  <c r="AJ54" i="42" s="1"/>
  <c r="AI55" i="42"/>
  <c r="AJ55" i="42" s="1"/>
  <c r="AI56" i="42"/>
  <c r="AJ56" i="42" s="1"/>
  <c r="AI57" i="42"/>
  <c r="AI58" i="42"/>
  <c r="AI59" i="42"/>
  <c r="AI60" i="42"/>
  <c r="AJ60" i="42" s="1"/>
  <c r="AI61" i="42"/>
  <c r="AI62" i="42"/>
  <c r="AJ62" i="42" s="1"/>
  <c r="AI3" i="42"/>
  <c r="AJ3" i="42" s="1"/>
  <c r="H209" i="4"/>
  <c r="I209" i="4"/>
  <c r="J209" i="4"/>
  <c r="K209" i="4"/>
  <c r="L209" i="4"/>
  <c r="M209" i="4"/>
  <c r="N209" i="4"/>
  <c r="O209" i="4"/>
  <c r="P209" i="4"/>
  <c r="Q209" i="4"/>
  <c r="R209" i="4"/>
  <c r="S209" i="4"/>
  <c r="T209" i="4"/>
  <c r="U209" i="4"/>
  <c r="V209" i="4"/>
  <c r="W209" i="4"/>
  <c r="X209" i="4"/>
  <c r="Y209" i="4"/>
  <c r="Z209" i="4"/>
  <c r="AA209" i="4"/>
  <c r="AB209" i="4"/>
  <c r="AC209" i="4"/>
  <c r="AD209" i="4"/>
  <c r="AE209" i="4"/>
  <c r="AF209" i="4"/>
  <c r="AG209" i="4"/>
  <c r="AH209" i="4"/>
  <c r="AI209" i="4"/>
  <c r="AJ209" i="4"/>
  <c r="AK209" i="4"/>
  <c r="AL209" i="4"/>
  <c r="AM209" i="4"/>
  <c r="AN209" i="4"/>
  <c r="AO209" i="4"/>
  <c r="AP209" i="4"/>
  <c r="AQ209" i="4"/>
  <c r="AR209" i="4"/>
  <c r="AS209" i="4"/>
  <c r="AT209" i="4"/>
  <c r="AU209" i="4"/>
  <c r="AV209" i="4"/>
  <c r="AW209" i="4"/>
  <c r="AX209" i="4"/>
  <c r="AY209" i="4"/>
  <c r="AZ209" i="4"/>
  <c r="BA209" i="4"/>
  <c r="BB209" i="4"/>
  <c r="BC209" i="4"/>
  <c r="BD209" i="4"/>
  <c r="BE209" i="4"/>
  <c r="BF209" i="4"/>
  <c r="BG209" i="4"/>
  <c r="BH209" i="4"/>
  <c r="BI209" i="4"/>
  <c r="BJ209" i="4"/>
  <c r="BK209" i="4"/>
  <c r="BL209" i="4"/>
  <c r="BM209" i="4"/>
  <c r="BN209" i="4"/>
  <c r="G209" i="4"/>
  <c r="Z4" i="42"/>
  <c r="AA4" i="42" s="1"/>
  <c r="Z5" i="42"/>
  <c r="Z6" i="42"/>
  <c r="AA6" i="42" s="1"/>
  <c r="Z7" i="42"/>
  <c r="Z8" i="42"/>
  <c r="AA8" i="42" s="1"/>
  <c r="Z9" i="42"/>
  <c r="Z10" i="42"/>
  <c r="Z11" i="42"/>
  <c r="Z12" i="42"/>
  <c r="AA12" i="42" s="1"/>
  <c r="Z13" i="42"/>
  <c r="AA13" i="42" s="1"/>
  <c r="Z14" i="42"/>
  <c r="AA14" i="42" s="1"/>
  <c r="Z15" i="42"/>
  <c r="AA15" i="42" s="1"/>
  <c r="Z16" i="42"/>
  <c r="AA16" i="42" s="1"/>
  <c r="Z17" i="42"/>
  <c r="Z18" i="42"/>
  <c r="Z19" i="42"/>
  <c r="Z20" i="42"/>
  <c r="AA20" i="42" s="1"/>
  <c r="Z21" i="42"/>
  <c r="AA21" i="42" s="1"/>
  <c r="Z22" i="42"/>
  <c r="AA22" i="42" s="1"/>
  <c r="Z23" i="42"/>
  <c r="Z24" i="42"/>
  <c r="AA24" i="42" s="1"/>
  <c r="Z25" i="42"/>
  <c r="Z26" i="42"/>
  <c r="Z27" i="42"/>
  <c r="Z28" i="42"/>
  <c r="AA28" i="42" s="1"/>
  <c r="Z29" i="42"/>
  <c r="AA29" i="42" s="1"/>
  <c r="Z30" i="42"/>
  <c r="AA30" i="42" s="1"/>
  <c r="Z31" i="42"/>
  <c r="Z32" i="42"/>
  <c r="AA32" i="42" s="1"/>
  <c r="Z33" i="42"/>
  <c r="Z34" i="42"/>
  <c r="Z35" i="42"/>
  <c r="Z36" i="42"/>
  <c r="AA36" i="42" s="1"/>
  <c r="Z37" i="42"/>
  <c r="AA37" i="42" s="1"/>
  <c r="Z38" i="42"/>
  <c r="AA38" i="42" s="1"/>
  <c r="Z39" i="42"/>
  <c r="AA39" i="42" s="1"/>
  <c r="Z40" i="42"/>
  <c r="AA40" i="42" s="1"/>
  <c r="Z41" i="42"/>
  <c r="Z42" i="42"/>
  <c r="Z43" i="42"/>
  <c r="Z44" i="42"/>
  <c r="AA44" i="42" s="1"/>
  <c r="Z45" i="42"/>
  <c r="Z46" i="42"/>
  <c r="AA46" i="42" s="1"/>
  <c r="Z47" i="42"/>
  <c r="Z48" i="42"/>
  <c r="AA48" i="42" s="1"/>
  <c r="Z49" i="42"/>
  <c r="Z50" i="42"/>
  <c r="Z51" i="42"/>
  <c r="Z52" i="42"/>
  <c r="AA52" i="42" s="1"/>
  <c r="Z53" i="42"/>
  <c r="AA53" i="42" s="1"/>
  <c r="Z54" i="42"/>
  <c r="AA54" i="42" s="1"/>
  <c r="Z55" i="42"/>
  <c r="AA55" i="42" s="1"/>
  <c r="Z56" i="42"/>
  <c r="AA56" i="42" s="1"/>
  <c r="Z57" i="42"/>
  <c r="Z58" i="42"/>
  <c r="Z59" i="42"/>
  <c r="Z60" i="42"/>
  <c r="AA60" i="42" s="1"/>
  <c r="Z61" i="42"/>
  <c r="Z62" i="42"/>
  <c r="AA62" i="42" s="1"/>
  <c r="Z3" i="42"/>
  <c r="R4" i="42"/>
  <c r="S4" i="42" s="1"/>
  <c r="R5" i="42"/>
  <c r="R6" i="42"/>
  <c r="R7" i="42"/>
  <c r="R8" i="42"/>
  <c r="S8" i="42" s="1"/>
  <c r="R9" i="42"/>
  <c r="S9" i="42" s="1"/>
  <c r="R10" i="42"/>
  <c r="S10" i="42" s="1"/>
  <c r="R11" i="42"/>
  <c r="S11" i="42" s="1"/>
  <c r="R12" i="42"/>
  <c r="S12" i="42" s="1"/>
  <c r="R13" i="42"/>
  <c r="R14" i="42"/>
  <c r="R15" i="42"/>
  <c r="R16" i="42"/>
  <c r="S16" i="42" s="1"/>
  <c r="R17" i="42"/>
  <c r="S17" i="42" s="1"/>
  <c r="R18" i="42"/>
  <c r="S18" i="42" s="1"/>
  <c r="R19" i="42"/>
  <c r="R20" i="42"/>
  <c r="S20" i="42" s="1"/>
  <c r="R21" i="42"/>
  <c r="R22" i="42"/>
  <c r="R23" i="42"/>
  <c r="R24" i="42"/>
  <c r="S24" i="42" s="1"/>
  <c r="R25" i="42"/>
  <c r="S25" i="42" s="1"/>
  <c r="R26" i="42"/>
  <c r="S26" i="42" s="1"/>
  <c r="R27" i="42"/>
  <c r="R28" i="42"/>
  <c r="S28" i="42" s="1"/>
  <c r="R29" i="42"/>
  <c r="R30" i="42"/>
  <c r="R31" i="42"/>
  <c r="R32" i="42"/>
  <c r="S32" i="42" s="1"/>
  <c r="R33" i="42"/>
  <c r="S33" i="42" s="1"/>
  <c r="R34" i="42"/>
  <c r="S34" i="42" s="1"/>
  <c r="R35" i="42"/>
  <c r="S35" i="42" s="1"/>
  <c r="R36" i="42"/>
  <c r="S36" i="42" s="1"/>
  <c r="R37" i="42"/>
  <c r="R38" i="42"/>
  <c r="R39" i="42"/>
  <c r="R40" i="42"/>
  <c r="S40" i="42" s="1"/>
  <c r="R41" i="42"/>
  <c r="R42" i="42"/>
  <c r="S42" i="42" s="1"/>
  <c r="R43" i="42"/>
  <c r="R44" i="42"/>
  <c r="S44" i="42" s="1"/>
  <c r="R45" i="42"/>
  <c r="R46" i="42"/>
  <c r="R47" i="42"/>
  <c r="R48" i="42"/>
  <c r="S48" i="42" s="1"/>
  <c r="R49" i="42"/>
  <c r="S49" i="42" s="1"/>
  <c r="R50" i="42"/>
  <c r="S50" i="42" s="1"/>
  <c r="R51" i="42"/>
  <c r="S51" i="42" s="1"/>
  <c r="R52" i="42"/>
  <c r="S52" i="42" s="1"/>
  <c r="R53" i="42"/>
  <c r="R54" i="42"/>
  <c r="R55" i="42"/>
  <c r="R56" i="42"/>
  <c r="R57" i="42"/>
  <c r="S57" i="42" s="1"/>
  <c r="R58" i="42"/>
  <c r="S58" i="42" s="1"/>
  <c r="R59" i="42"/>
  <c r="S59" i="42" s="1"/>
  <c r="R60" i="42"/>
  <c r="S60" i="42" s="1"/>
  <c r="R61" i="42"/>
  <c r="R62" i="42"/>
  <c r="R3" i="42"/>
  <c r="H190" i="4"/>
  <c r="I190" i="4"/>
  <c r="J190" i="4"/>
  <c r="K190" i="4"/>
  <c r="L190" i="4"/>
  <c r="M190" i="4"/>
  <c r="N190" i="4"/>
  <c r="O190" i="4"/>
  <c r="P190" i="4"/>
  <c r="Q190" i="4"/>
  <c r="R190" i="4"/>
  <c r="S190" i="4"/>
  <c r="T190" i="4"/>
  <c r="U190" i="4"/>
  <c r="V190" i="4"/>
  <c r="W190" i="4"/>
  <c r="X190" i="4"/>
  <c r="Y190" i="4"/>
  <c r="Z190" i="4"/>
  <c r="AA190" i="4"/>
  <c r="AB190" i="4"/>
  <c r="AC190" i="4"/>
  <c r="AD190" i="4"/>
  <c r="AE190" i="4"/>
  <c r="AF190" i="4"/>
  <c r="AG190" i="4"/>
  <c r="AH190" i="4"/>
  <c r="AI190" i="4"/>
  <c r="AJ190" i="4"/>
  <c r="AK190" i="4"/>
  <c r="AL190" i="4"/>
  <c r="AM190" i="4"/>
  <c r="AN190" i="4"/>
  <c r="AO190" i="4"/>
  <c r="AP190" i="4"/>
  <c r="AQ190" i="4"/>
  <c r="AR190" i="4"/>
  <c r="AS190" i="4"/>
  <c r="AT190" i="4"/>
  <c r="AU190" i="4"/>
  <c r="AV190" i="4"/>
  <c r="AW190" i="4"/>
  <c r="AX190" i="4"/>
  <c r="AY190" i="4"/>
  <c r="AZ190" i="4"/>
  <c r="BA190" i="4"/>
  <c r="BB190" i="4"/>
  <c r="BC190" i="4"/>
  <c r="BD190" i="4"/>
  <c r="BE190" i="4"/>
  <c r="BF190" i="4"/>
  <c r="BG190" i="4"/>
  <c r="BH190" i="4"/>
  <c r="BI190" i="4"/>
  <c r="BJ190" i="4"/>
  <c r="BK190" i="4"/>
  <c r="BL190" i="4"/>
  <c r="BM190" i="4"/>
  <c r="BN190" i="4"/>
  <c r="G190" i="4"/>
  <c r="I4" i="42"/>
  <c r="J4" i="42" s="1"/>
  <c r="I5" i="42"/>
  <c r="I6" i="42"/>
  <c r="I7" i="42"/>
  <c r="I8" i="42"/>
  <c r="J8" i="42" s="1"/>
  <c r="I9" i="42"/>
  <c r="J9" i="42" s="1"/>
  <c r="I10" i="42"/>
  <c r="J10" i="42" s="1"/>
  <c r="I11" i="42"/>
  <c r="J11" i="42" s="1"/>
  <c r="I12" i="42"/>
  <c r="J12" i="42" s="1"/>
  <c r="I13" i="42"/>
  <c r="I14" i="42"/>
  <c r="I15" i="42"/>
  <c r="I16" i="42"/>
  <c r="J16" i="42" s="1"/>
  <c r="I17" i="42"/>
  <c r="J17" i="42" s="1"/>
  <c r="I18" i="42"/>
  <c r="J18" i="42" s="1"/>
  <c r="I19" i="42"/>
  <c r="I20" i="42"/>
  <c r="J20" i="42" s="1"/>
  <c r="I21" i="42"/>
  <c r="I22" i="42"/>
  <c r="I23" i="42"/>
  <c r="I24" i="42"/>
  <c r="J24" i="42" s="1"/>
  <c r="I25" i="42"/>
  <c r="J25" i="42" s="1"/>
  <c r="I26" i="42"/>
  <c r="J26" i="42" s="1"/>
  <c r="I27" i="42"/>
  <c r="I28" i="42"/>
  <c r="J28" i="42" s="1"/>
  <c r="I29" i="42"/>
  <c r="I30" i="42"/>
  <c r="I31" i="42"/>
  <c r="I32" i="42"/>
  <c r="J32" i="42" s="1"/>
  <c r="I33" i="42"/>
  <c r="J33" i="42" s="1"/>
  <c r="I34" i="42"/>
  <c r="J34" i="42" s="1"/>
  <c r="I35" i="42"/>
  <c r="J35" i="42" s="1"/>
  <c r="I36" i="42"/>
  <c r="J36" i="42" s="1"/>
  <c r="I37" i="42"/>
  <c r="I38" i="42"/>
  <c r="I39" i="42"/>
  <c r="I40" i="42"/>
  <c r="J40" i="42" s="1"/>
  <c r="I41" i="42"/>
  <c r="I42" i="42"/>
  <c r="J42" i="42" s="1"/>
  <c r="I43" i="42"/>
  <c r="I44" i="42"/>
  <c r="J44" i="42" s="1"/>
  <c r="I45" i="42"/>
  <c r="I46" i="42"/>
  <c r="I47" i="42"/>
  <c r="I48" i="42"/>
  <c r="J48" i="42" s="1"/>
  <c r="I49" i="42"/>
  <c r="J49" i="42" s="1"/>
  <c r="I50" i="42"/>
  <c r="J50" i="42" s="1"/>
  <c r="I51" i="42"/>
  <c r="J51" i="42" s="1"/>
  <c r="I52" i="42"/>
  <c r="J52" i="42" s="1"/>
  <c r="I53" i="42"/>
  <c r="I54" i="42"/>
  <c r="I55" i="42"/>
  <c r="J55" i="42" s="1"/>
  <c r="I56" i="42"/>
  <c r="J56" i="42" s="1"/>
  <c r="I57" i="42"/>
  <c r="I58" i="42"/>
  <c r="J58" i="42" s="1"/>
  <c r="I59" i="42"/>
  <c r="J59" i="42" s="1"/>
  <c r="I60" i="42"/>
  <c r="J60" i="42" s="1"/>
  <c r="I61" i="42"/>
  <c r="J61" i="42" s="1"/>
  <c r="I62" i="42"/>
  <c r="J62" i="42" s="1"/>
  <c r="I3" i="42"/>
  <c r="H180" i="4"/>
  <c r="I180" i="4"/>
  <c r="J180" i="4"/>
  <c r="K180" i="4"/>
  <c r="L180" i="4"/>
  <c r="M180" i="4"/>
  <c r="N180" i="4"/>
  <c r="O180" i="4"/>
  <c r="P180" i="4"/>
  <c r="Q180" i="4"/>
  <c r="R180" i="4"/>
  <c r="S180" i="4"/>
  <c r="T180" i="4"/>
  <c r="U180" i="4"/>
  <c r="V180" i="4"/>
  <c r="W180" i="4"/>
  <c r="X180" i="4"/>
  <c r="Y180" i="4"/>
  <c r="Z180" i="4"/>
  <c r="AA180" i="4"/>
  <c r="AB180" i="4"/>
  <c r="AC180" i="4"/>
  <c r="AD180" i="4"/>
  <c r="AE180" i="4"/>
  <c r="AF180" i="4"/>
  <c r="AG180" i="4"/>
  <c r="AH180" i="4"/>
  <c r="AI180" i="4"/>
  <c r="AJ180" i="4"/>
  <c r="AK180" i="4"/>
  <c r="AL180" i="4"/>
  <c r="AM180" i="4"/>
  <c r="AN180" i="4"/>
  <c r="AO180" i="4"/>
  <c r="AP180" i="4"/>
  <c r="AQ180" i="4"/>
  <c r="AR180" i="4"/>
  <c r="AS180" i="4"/>
  <c r="AT180" i="4"/>
  <c r="AU180" i="4"/>
  <c r="AV180" i="4"/>
  <c r="AW180" i="4"/>
  <c r="AX180" i="4"/>
  <c r="AY180" i="4"/>
  <c r="AZ180" i="4"/>
  <c r="BA180" i="4"/>
  <c r="BB180" i="4"/>
  <c r="BC180" i="4"/>
  <c r="BD180" i="4"/>
  <c r="BE180" i="4"/>
  <c r="BF180" i="4"/>
  <c r="BG180" i="4"/>
  <c r="BH180" i="4"/>
  <c r="BI180" i="4"/>
  <c r="BJ180" i="4"/>
  <c r="BK180" i="4"/>
  <c r="BL180" i="4"/>
  <c r="BM180" i="4"/>
  <c r="BN180" i="4"/>
  <c r="G180" i="4"/>
  <c r="H222" i="4"/>
  <c r="I222" i="4"/>
  <c r="J222" i="4"/>
  <c r="K222" i="4"/>
  <c r="L222" i="4"/>
  <c r="M222" i="4"/>
  <c r="N222" i="4"/>
  <c r="O222" i="4"/>
  <c r="P222" i="4"/>
  <c r="Q222" i="4"/>
  <c r="R222" i="4"/>
  <c r="S222" i="4"/>
  <c r="T222" i="4"/>
  <c r="U222" i="4"/>
  <c r="V222" i="4"/>
  <c r="W222" i="4"/>
  <c r="X222" i="4"/>
  <c r="Y222" i="4"/>
  <c r="Z222" i="4"/>
  <c r="AA222" i="4"/>
  <c r="AB222" i="4"/>
  <c r="AC222" i="4"/>
  <c r="AD222" i="4"/>
  <c r="AE222" i="4"/>
  <c r="AF222" i="4"/>
  <c r="AG222" i="4"/>
  <c r="AH222" i="4"/>
  <c r="AI222" i="4"/>
  <c r="AJ222" i="4"/>
  <c r="AK222" i="4"/>
  <c r="AL222" i="4"/>
  <c r="AM222" i="4"/>
  <c r="AN222" i="4"/>
  <c r="AO222" i="4"/>
  <c r="AP222" i="4"/>
  <c r="AQ222" i="4"/>
  <c r="AR222" i="4"/>
  <c r="AS222" i="4"/>
  <c r="AT222" i="4"/>
  <c r="AU222" i="4"/>
  <c r="AV222" i="4"/>
  <c r="AW222" i="4"/>
  <c r="AX222" i="4"/>
  <c r="AY222" i="4"/>
  <c r="AZ222" i="4"/>
  <c r="BA222" i="4"/>
  <c r="BB222" i="4"/>
  <c r="BC222" i="4"/>
  <c r="BD222" i="4"/>
  <c r="BE222" i="4"/>
  <c r="BF222" i="4"/>
  <c r="BG222" i="4"/>
  <c r="BH222" i="4"/>
  <c r="BI222" i="4"/>
  <c r="BJ222" i="4"/>
  <c r="BK222" i="4"/>
  <c r="BL222" i="4"/>
  <c r="BM222" i="4"/>
  <c r="BN222" i="4"/>
  <c r="G183" i="4"/>
  <c r="H183" i="4"/>
  <c r="I183" i="4"/>
  <c r="J183" i="4"/>
  <c r="K183" i="4"/>
  <c r="L183" i="4"/>
  <c r="M183" i="4"/>
  <c r="N183" i="4"/>
  <c r="O183" i="4"/>
  <c r="P183" i="4"/>
  <c r="Q183" i="4"/>
  <c r="R183" i="4"/>
  <c r="H178" i="4"/>
  <c r="I178" i="4"/>
  <c r="J178" i="4"/>
  <c r="K178" i="4"/>
  <c r="L178" i="4"/>
  <c r="M178" i="4"/>
  <c r="N178" i="4"/>
  <c r="O178" i="4"/>
  <c r="P178" i="4"/>
  <c r="Q178" i="4"/>
  <c r="R178" i="4"/>
  <c r="S178" i="4"/>
  <c r="T178" i="4"/>
  <c r="U178" i="4"/>
  <c r="V178" i="4"/>
  <c r="W178" i="4"/>
  <c r="X178" i="4"/>
  <c r="Y178" i="4"/>
  <c r="Z178" i="4"/>
  <c r="AA178" i="4"/>
  <c r="AB178" i="4"/>
  <c r="AC178" i="4"/>
  <c r="AD178" i="4"/>
  <c r="AE178" i="4"/>
  <c r="AF178" i="4"/>
  <c r="AG178" i="4"/>
  <c r="AH178" i="4"/>
  <c r="AI178" i="4"/>
  <c r="AJ178" i="4"/>
  <c r="AK178" i="4"/>
  <c r="AL178" i="4"/>
  <c r="AM178" i="4"/>
  <c r="AN178" i="4"/>
  <c r="AO178" i="4"/>
  <c r="AP178" i="4"/>
  <c r="AQ178" i="4"/>
  <c r="AR178" i="4"/>
  <c r="AS178" i="4"/>
  <c r="AT178" i="4"/>
  <c r="AU178" i="4"/>
  <c r="AV178" i="4"/>
  <c r="AW178" i="4"/>
  <c r="AX178" i="4"/>
  <c r="AY178" i="4"/>
  <c r="AZ178" i="4"/>
  <c r="BA178" i="4"/>
  <c r="BB178" i="4"/>
  <c r="G178" i="4"/>
  <c r="S62" i="42"/>
  <c r="BN185" i="4"/>
  <c r="BC179" i="4"/>
  <c r="BD179" i="4"/>
  <c r="BE179" i="4"/>
  <c r="BF179" i="4"/>
  <c r="BG179" i="4"/>
  <c r="BH179" i="4"/>
  <c r="BI179" i="4"/>
  <c r="BJ179" i="4"/>
  <c r="BK179" i="4"/>
  <c r="BL179" i="4"/>
  <c r="BM179" i="4"/>
  <c r="BN179" i="4"/>
  <c r="I214" i="4"/>
  <c r="J214" i="4"/>
  <c r="K214" i="4"/>
  <c r="L214" i="4"/>
  <c r="M214" i="4"/>
  <c r="N214" i="4"/>
  <c r="O214" i="4"/>
  <c r="P214" i="4"/>
  <c r="Q214" i="4"/>
  <c r="R214" i="4"/>
  <c r="S214" i="4"/>
  <c r="T214" i="4"/>
  <c r="U214" i="4"/>
  <c r="V214" i="4"/>
  <c r="W214" i="4"/>
  <c r="X214" i="4"/>
  <c r="Y214" i="4"/>
  <c r="Z214" i="4"/>
  <c r="AA214" i="4"/>
  <c r="AB214" i="4"/>
  <c r="AC214" i="4"/>
  <c r="AD214" i="4"/>
  <c r="AE214" i="4"/>
  <c r="AF214" i="4"/>
  <c r="AG214" i="4"/>
  <c r="AH214" i="4"/>
  <c r="AI214" i="4"/>
  <c r="AJ214" i="4"/>
  <c r="AK214" i="4"/>
  <c r="AL214" i="4"/>
  <c r="AM214" i="4"/>
  <c r="AN214" i="4"/>
  <c r="AO214" i="4"/>
  <c r="AP214" i="4"/>
  <c r="AQ214" i="4"/>
  <c r="AR214" i="4"/>
  <c r="AS214" i="4"/>
  <c r="AT214" i="4"/>
  <c r="AU214" i="4"/>
  <c r="AV214" i="4"/>
  <c r="AW214" i="4"/>
  <c r="AX214" i="4"/>
  <c r="AY214" i="4"/>
  <c r="AZ214" i="4"/>
  <c r="BA214" i="4"/>
  <c r="BB214" i="4"/>
  <c r="BC214" i="4"/>
  <c r="BD214" i="4"/>
  <c r="BE214" i="4"/>
  <c r="BF214" i="4"/>
  <c r="BG214" i="4"/>
  <c r="BH214" i="4"/>
  <c r="BI214" i="4"/>
  <c r="BJ214" i="4"/>
  <c r="BK214" i="4"/>
  <c r="BL214" i="4"/>
  <c r="BM214" i="4"/>
  <c r="BN214" i="4"/>
  <c r="H214" i="4"/>
  <c r="G214" i="4"/>
  <c r="AJ58" i="42"/>
  <c r="AJ59" i="42"/>
  <c r="AJ61" i="42"/>
  <c r="AA58" i="42"/>
  <c r="AA59" i="42"/>
  <c r="AA61" i="42"/>
  <c r="S61" i="42"/>
  <c r="J53" i="42"/>
  <c r="J54" i="42"/>
  <c r="BD237" i="4"/>
  <c r="BE237" i="4"/>
  <c r="BF237" i="4"/>
  <c r="BG237" i="4"/>
  <c r="BH237" i="4"/>
  <c r="BI237" i="4"/>
  <c r="BJ237" i="4"/>
  <c r="BK237" i="4"/>
  <c r="BL237" i="4"/>
  <c r="BM237" i="4"/>
  <c r="BN237" i="4"/>
  <c r="BC237" i="4"/>
  <c r="BD236" i="4"/>
  <c r="BE236" i="4"/>
  <c r="BF236" i="4"/>
  <c r="BG236" i="4"/>
  <c r="BH236" i="4"/>
  <c r="BI236" i="4"/>
  <c r="BJ236" i="4"/>
  <c r="BK236" i="4"/>
  <c r="BL236" i="4"/>
  <c r="BM236" i="4"/>
  <c r="BN236" i="4"/>
  <c r="BC236" i="4"/>
  <c r="BD235" i="4"/>
  <c r="BE235" i="4"/>
  <c r="BF235" i="4"/>
  <c r="BG235" i="4"/>
  <c r="BH235" i="4"/>
  <c r="BI235" i="4"/>
  <c r="BJ235" i="4"/>
  <c r="BK235" i="4"/>
  <c r="BL235" i="4"/>
  <c r="BM235" i="4"/>
  <c r="BN235" i="4"/>
  <c r="BC235" i="4"/>
  <c r="L4" i="45"/>
  <c r="V40" i="47" s="1"/>
  <c r="X40" i="47" s="1"/>
  <c r="Y40" i="47" s="1"/>
  <c r="L5" i="45"/>
  <c r="V41" i="47" s="1"/>
  <c r="X41" i="47" s="1"/>
  <c r="Y41" i="47" s="1"/>
  <c r="L6" i="45"/>
  <c r="V42" i="47" s="1"/>
  <c r="X42" i="47" s="1"/>
  <c r="Y42" i="47" s="1"/>
  <c r="L7" i="45"/>
  <c r="V43" i="47" s="1"/>
  <c r="X43" i="47" s="1"/>
  <c r="Y43" i="47" s="1"/>
  <c r="L8" i="45"/>
  <c r="L9" i="45"/>
  <c r="L10" i="45"/>
  <c r="V45" i="47" s="1"/>
  <c r="X45" i="47" s="1"/>
  <c r="Y45" i="47" s="1"/>
  <c r="L11" i="45"/>
  <c r="V46" i="47" s="1"/>
  <c r="X46" i="47" s="1"/>
  <c r="Y46" i="47" s="1"/>
  <c r="L12" i="45"/>
  <c r="V47" i="47" s="1"/>
  <c r="X47" i="47" s="1"/>
  <c r="Y47" i="47" s="1"/>
  <c r="L13" i="45"/>
  <c r="V48" i="47" s="1"/>
  <c r="X48" i="47" s="1"/>
  <c r="Y48" i="47" s="1"/>
  <c r="L14" i="45"/>
  <c r="L15" i="45"/>
  <c r="V50" i="47" s="1"/>
  <c r="X50" i="47" s="1"/>
  <c r="Y50" i="47" s="1"/>
  <c r="L16" i="45"/>
  <c r="L17" i="45"/>
  <c r="L3" i="45"/>
  <c r="V39" i="47" s="1"/>
  <c r="X39" i="47" s="1"/>
  <c r="Y39" i="47" s="1"/>
  <c r="I4" i="45"/>
  <c r="V28" i="47" s="1"/>
  <c r="X28" i="47" s="1"/>
  <c r="Y28" i="47" s="1"/>
  <c r="I5" i="45"/>
  <c r="V29" i="47" s="1"/>
  <c r="X29" i="47" s="1"/>
  <c r="Y29" i="47" s="1"/>
  <c r="I6" i="45"/>
  <c r="V30" i="47" s="1"/>
  <c r="X30" i="47" s="1"/>
  <c r="Y30" i="47" s="1"/>
  <c r="I7" i="45"/>
  <c r="V31" i="47" s="1"/>
  <c r="X31" i="47" s="1"/>
  <c r="Y31" i="47" s="1"/>
  <c r="I8" i="45"/>
  <c r="I9" i="45"/>
  <c r="V32" i="47" s="1"/>
  <c r="X32" i="47" s="1"/>
  <c r="Y32" i="47" s="1"/>
  <c r="I10" i="45"/>
  <c r="I11" i="45"/>
  <c r="V34" i="47" s="1"/>
  <c r="X34" i="47" s="1"/>
  <c r="Y34" i="47" s="1"/>
  <c r="I12" i="45"/>
  <c r="V35" i="47" s="1"/>
  <c r="X35" i="47" s="1"/>
  <c r="Y35" i="47" s="1"/>
  <c r="I13" i="45"/>
  <c r="V36" i="47" s="1"/>
  <c r="X36" i="47" s="1"/>
  <c r="Y36" i="47" s="1"/>
  <c r="I14" i="45"/>
  <c r="V37" i="47" s="1"/>
  <c r="X37" i="47" s="1"/>
  <c r="Y37" i="47" s="1"/>
  <c r="I15" i="45"/>
  <c r="I16" i="45"/>
  <c r="I17" i="45"/>
  <c r="I3" i="45"/>
  <c r="F4" i="45"/>
  <c r="V16" i="47" s="1"/>
  <c r="X16" i="47" s="1"/>
  <c r="Y16" i="47" s="1"/>
  <c r="F5" i="45"/>
  <c r="V17" i="47" s="1"/>
  <c r="X17" i="47" s="1"/>
  <c r="Y17" i="47" s="1"/>
  <c r="F6" i="45"/>
  <c r="V18" i="47" s="1"/>
  <c r="X18" i="47" s="1"/>
  <c r="Y18" i="47" s="1"/>
  <c r="F7" i="45"/>
  <c r="V19" i="47" s="1"/>
  <c r="X19" i="47" s="1"/>
  <c r="Y19" i="47" s="1"/>
  <c r="F8" i="45"/>
  <c r="F9" i="45"/>
  <c r="V20" i="47" s="1"/>
  <c r="X20" i="47" s="1"/>
  <c r="Y20" i="47" s="1"/>
  <c r="F10" i="45"/>
  <c r="F11" i="45"/>
  <c r="F12" i="45"/>
  <c r="V23" i="47" s="1"/>
  <c r="X23" i="47" s="1"/>
  <c r="Y23" i="47" s="1"/>
  <c r="F13" i="45"/>
  <c r="V24" i="47" s="1"/>
  <c r="X24" i="47" s="1"/>
  <c r="Y24" i="47" s="1"/>
  <c r="F14" i="45"/>
  <c r="V25" i="47" s="1"/>
  <c r="X25" i="47" s="1"/>
  <c r="Y25" i="47" s="1"/>
  <c r="F15" i="45"/>
  <c r="V26" i="47" s="1"/>
  <c r="X26" i="47" s="1"/>
  <c r="Y26" i="47" s="1"/>
  <c r="F16" i="45"/>
  <c r="F17" i="45"/>
  <c r="F3" i="45"/>
  <c r="C4" i="45"/>
  <c r="C5" i="45"/>
  <c r="V5" i="47" s="1"/>
  <c r="X5" i="47" s="1"/>
  <c r="C6" i="45"/>
  <c r="V6" i="47" s="1"/>
  <c r="X6" i="47" s="1"/>
  <c r="Y6" i="47" s="1"/>
  <c r="C7" i="45"/>
  <c r="V7" i="47" s="1"/>
  <c r="X7" i="47" s="1"/>
  <c r="C8" i="45"/>
  <c r="C9" i="45"/>
  <c r="V8" i="47" s="1"/>
  <c r="X8" i="47" s="1"/>
  <c r="Y8" i="47" s="1"/>
  <c r="C10" i="45"/>
  <c r="V9" i="47" s="1"/>
  <c r="X9" i="47" s="1"/>
  <c r="Y9" i="47" s="1"/>
  <c r="C11" i="45"/>
  <c r="C12" i="45"/>
  <c r="C13" i="45"/>
  <c r="V12" i="47" s="1"/>
  <c r="X12" i="47" s="1"/>
  <c r="Y12" i="47" s="1"/>
  <c r="C14" i="45"/>
  <c r="V13" i="47" s="1"/>
  <c r="X13" i="47" s="1"/>
  <c r="Y13" i="47" s="1"/>
  <c r="C15" i="45"/>
  <c r="V14" i="47" s="1"/>
  <c r="X14" i="47" s="1"/>
  <c r="Y14" i="47" s="1"/>
  <c r="C16" i="45"/>
  <c r="C17" i="45"/>
  <c r="C3" i="45"/>
  <c r="V3" i="47" s="1"/>
  <c r="X3" i="47" s="1"/>
  <c r="Y3" i="47" s="1"/>
  <c r="I3" i="46"/>
  <c r="I4" i="46"/>
  <c r="I5" i="46"/>
  <c r="I6" i="46"/>
  <c r="I7" i="46"/>
  <c r="I8" i="46"/>
  <c r="I9" i="46"/>
  <c r="I10" i="46"/>
  <c r="I11" i="46"/>
  <c r="I12" i="46"/>
  <c r="I13" i="46"/>
  <c r="I14" i="46"/>
  <c r="I15" i="46"/>
  <c r="I16" i="46"/>
  <c r="I2" i="46"/>
  <c r="G3" i="46"/>
  <c r="G4" i="46"/>
  <c r="G5" i="46"/>
  <c r="G6" i="46"/>
  <c r="G7" i="46"/>
  <c r="G8" i="46"/>
  <c r="G9" i="46"/>
  <c r="G10" i="46"/>
  <c r="G11" i="46"/>
  <c r="G12" i="46"/>
  <c r="G13" i="46"/>
  <c r="G14" i="46"/>
  <c r="G15" i="46"/>
  <c r="G16" i="46"/>
  <c r="G2" i="46"/>
  <c r="E3" i="46"/>
  <c r="E4" i="46"/>
  <c r="E5" i="46"/>
  <c r="E6" i="46"/>
  <c r="E7" i="46"/>
  <c r="E8" i="46"/>
  <c r="E9" i="46"/>
  <c r="E10" i="46"/>
  <c r="E11" i="46"/>
  <c r="E12" i="46"/>
  <c r="E13" i="46"/>
  <c r="E14" i="46"/>
  <c r="E15" i="46"/>
  <c r="E16" i="46"/>
  <c r="E2" i="46"/>
  <c r="C3" i="46"/>
  <c r="C4" i="46"/>
  <c r="C5" i="46"/>
  <c r="C6" i="46"/>
  <c r="C7" i="46"/>
  <c r="C8" i="46"/>
  <c r="C9" i="46"/>
  <c r="C10" i="46"/>
  <c r="C11" i="46"/>
  <c r="C12" i="46"/>
  <c r="C13" i="46"/>
  <c r="C14" i="46"/>
  <c r="C15" i="46"/>
  <c r="C16" i="46"/>
  <c r="C2" i="46"/>
  <c r="J13" i="46"/>
  <c r="J11" i="46"/>
  <c r="J12" i="46"/>
  <c r="J10" i="46"/>
  <c r="J6" i="46"/>
  <c r="J5" i="46"/>
  <c r="J4" i="46"/>
  <c r="T250" i="4"/>
  <c r="U250" i="4"/>
  <c r="V250" i="4"/>
  <c r="W250" i="4"/>
  <c r="X250" i="4"/>
  <c r="Y250" i="4"/>
  <c r="Z250" i="4"/>
  <c r="AA250" i="4"/>
  <c r="AB250" i="4"/>
  <c r="AC250" i="4"/>
  <c r="AD250" i="4"/>
  <c r="AE250" i="4"/>
  <c r="AF250" i="4"/>
  <c r="AG250" i="4"/>
  <c r="AH250" i="4"/>
  <c r="AI250" i="4"/>
  <c r="AJ250" i="4"/>
  <c r="AK250" i="4"/>
  <c r="AL250" i="4"/>
  <c r="AM250" i="4"/>
  <c r="AN250" i="4"/>
  <c r="AO250" i="4"/>
  <c r="AP250" i="4"/>
  <c r="AQ250" i="4"/>
  <c r="AR250" i="4"/>
  <c r="AS250" i="4"/>
  <c r="AT250" i="4"/>
  <c r="AU250" i="4"/>
  <c r="AV250" i="4"/>
  <c r="AW250" i="4"/>
  <c r="AX250" i="4"/>
  <c r="AY250" i="4"/>
  <c r="AZ250" i="4"/>
  <c r="BA250" i="4"/>
  <c r="BB250" i="4"/>
  <c r="BC250" i="4"/>
  <c r="BD250" i="4"/>
  <c r="BE250" i="4"/>
  <c r="BF250" i="4"/>
  <c r="BG250" i="4"/>
  <c r="BH250" i="4"/>
  <c r="BI250" i="4"/>
  <c r="BJ250" i="4"/>
  <c r="BK250" i="4"/>
  <c r="BL250" i="4"/>
  <c r="BM250" i="4"/>
  <c r="BN250" i="4"/>
  <c r="S250" i="4"/>
  <c r="AR4" i="42"/>
  <c r="AR8" i="42"/>
  <c r="AR9" i="42"/>
  <c r="AR12" i="42"/>
  <c r="AR13" i="42"/>
  <c r="AR17" i="42"/>
  <c r="AR20" i="42"/>
  <c r="AR21" i="42"/>
  <c r="AR23" i="42"/>
  <c r="AR24" i="42"/>
  <c r="AR25" i="42"/>
  <c r="AR28" i="42"/>
  <c r="AR33" i="42"/>
  <c r="AR36" i="42"/>
  <c r="AR37" i="42"/>
  <c r="AR39" i="42"/>
  <c r="AR41" i="42"/>
  <c r="AR44" i="42"/>
  <c r="AR47" i="42"/>
  <c r="AR48" i="42"/>
  <c r="AR49" i="42"/>
  <c r="AR56" i="42"/>
  <c r="AJ9" i="42"/>
  <c r="AJ10" i="42"/>
  <c r="AJ11" i="42"/>
  <c r="AJ13" i="42"/>
  <c r="AJ15" i="42"/>
  <c r="AJ17" i="42"/>
  <c r="AJ18" i="42"/>
  <c r="AJ19" i="42"/>
  <c r="AJ23" i="42"/>
  <c r="AJ25" i="42"/>
  <c r="AJ26" i="42"/>
  <c r="AJ27" i="42"/>
  <c r="AJ33" i="42"/>
  <c r="AJ34" i="42"/>
  <c r="AJ35" i="42"/>
  <c r="AJ37" i="42"/>
  <c r="AJ39" i="42"/>
  <c r="AJ41" i="42"/>
  <c r="AJ42" i="42"/>
  <c r="AJ43" i="42"/>
  <c r="AJ47" i="42"/>
  <c r="AJ49" i="42"/>
  <c r="AJ50" i="42"/>
  <c r="AJ51" i="42"/>
  <c r="AJ57" i="42"/>
  <c r="AA5" i="42"/>
  <c r="AA7" i="42"/>
  <c r="AA9" i="42"/>
  <c r="AA10" i="42"/>
  <c r="AA11" i="42"/>
  <c r="AA17" i="42"/>
  <c r="AA18" i="42"/>
  <c r="AA19" i="42"/>
  <c r="AA23" i="42"/>
  <c r="AA25" i="42"/>
  <c r="AA26" i="42"/>
  <c r="AA27" i="42"/>
  <c r="AA31" i="42"/>
  <c r="AA33" i="42"/>
  <c r="AA34" i="42"/>
  <c r="AA35" i="42"/>
  <c r="AA41" i="42"/>
  <c r="AA42" i="42"/>
  <c r="AA43" i="42"/>
  <c r="AA45" i="42"/>
  <c r="AA47" i="42"/>
  <c r="AA49" i="42"/>
  <c r="AA50" i="42"/>
  <c r="AA51" i="42"/>
  <c r="AA57" i="42"/>
  <c r="AA3" i="42"/>
  <c r="S5" i="42"/>
  <c r="S6" i="42"/>
  <c r="S7" i="42"/>
  <c r="S13" i="42"/>
  <c r="S14" i="42"/>
  <c r="S15" i="42"/>
  <c r="S19" i="42"/>
  <c r="S21" i="42"/>
  <c r="S22" i="42"/>
  <c r="S23" i="42"/>
  <c r="S27" i="42"/>
  <c r="S29" i="42"/>
  <c r="S30" i="42"/>
  <c r="S31" i="42"/>
  <c r="S37" i="42"/>
  <c r="S38" i="42"/>
  <c r="S39" i="42"/>
  <c r="S41" i="42"/>
  <c r="S43" i="42"/>
  <c r="S45" i="42"/>
  <c r="S46" i="42"/>
  <c r="S47" i="42"/>
  <c r="S53" i="42"/>
  <c r="S54" i="42"/>
  <c r="S55" i="42"/>
  <c r="S56" i="42"/>
  <c r="S3" i="42"/>
  <c r="G191" i="4"/>
  <c r="H191" i="4"/>
  <c r="I191" i="4"/>
  <c r="J191" i="4"/>
  <c r="K191" i="4"/>
  <c r="L191" i="4"/>
  <c r="M191" i="4"/>
  <c r="N191" i="4"/>
  <c r="O191" i="4"/>
  <c r="P191" i="4"/>
  <c r="Q191" i="4"/>
  <c r="R191" i="4"/>
  <c r="J5" i="42"/>
  <c r="J6" i="42"/>
  <c r="J7" i="42"/>
  <c r="J13" i="42"/>
  <c r="J14" i="42"/>
  <c r="J15" i="42"/>
  <c r="J19" i="42"/>
  <c r="J21" i="42"/>
  <c r="J22" i="42"/>
  <c r="J23" i="42"/>
  <c r="J27" i="42"/>
  <c r="J29" i="42"/>
  <c r="J30" i="42"/>
  <c r="J31" i="42"/>
  <c r="J37" i="42"/>
  <c r="J38" i="42"/>
  <c r="J39" i="42"/>
  <c r="J41" i="42"/>
  <c r="J43" i="42"/>
  <c r="J45" i="42"/>
  <c r="J46" i="42"/>
  <c r="J47" i="42"/>
  <c r="J3" i="42"/>
  <c r="J57" i="42"/>
  <c r="BD240" i="4"/>
  <c r="BE240" i="4"/>
  <c r="BF240" i="4"/>
  <c r="BG240" i="4"/>
  <c r="BH240" i="4"/>
  <c r="BI240" i="4"/>
  <c r="BJ240" i="4"/>
  <c r="BK240" i="4"/>
  <c r="BL240" i="4"/>
  <c r="BM240" i="4"/>
  <c r="BN240" i="4"/>
  <c r="BC240" i="4"/>
  <c r="BC231" i="4"/>
  <c r="BD231" i="4"/>
  <c r="BE231" i="4"/>
  <c r="BF231" i="4"/>
  <c r="BG231" i="4"/>
  <c r="BH231" i="4"/>
  <c r="BI231" i="4"/>
  <c r="BJ231" i="4"/>
  <c r="BK231" i="4"/>
  <c r="BL231" i="4"/>
  <c r="BM231" i="4"/>
  <c r="BN231" i="4"/>
  <c r="AR231" i="4"/>
  <c r="AS231" i="4"/>
  <c r="AT231" i="4"/>
  <c r="AU231" i="4"/>
  <c r="AV231" i="4"/>
  <c r="AW231" i="4"/>
  <c r="AX231" i="4"/>
  <c r="AY231" i="4"/>
  <c r="AZ231" i="4"/>
  <c r="BA231" i="4"/>
  <c r="BB231" i="4"/>
  <c r="AQ231" i="4"/>
  <c r="H219" i="4"/>
  <c r="I219" i="4"/>
  <c r="J219" i="4"/>
  <c r="K219" i="4"/>
  <c r="L219" i="4"/>
  <c r="M219" i="4"/>
  <c r="N219" i="4"/>
  <c r="O219" i="4"/>
  <c r="P219" i="4"/>
  <c r="Q219" i="4"/>
  <c r="R219" i="4"/>
  <c r="S219" i="4"/>
  <c r="T219" i="4"/>
  <c r="U219" i="4"/>
  <c r="V219" i="4"/>
  <c r="W219" i="4"/>
  <c r="X219" i="4"/>
  <c r="Y219" i="4"/>
  <c r="Z219" i="4"/>
  <c r="AA219" i="4"/>
  <c r="AB219" i="4"/>
  <c r="AC219" i="4"/>
  <c r="AD219" i="4"/>
  <c r="AE219" i="4"/>
  <c r="AF219" i="4"/>
  <c r="AG219" i="4"/>
  <c r="AH219" i="4"/>
  <c r="AI219" i="4"/>
  <c r="AJ219" i="4"/>
  <c r="AK219" i="4"/>
  <c r="AL219" i="4"/>
  <c r="AM219" i="4"/>
  <c r="AN219" i="4"/>
  <c r="AO219" i="4"/>
  <c r="AP219" i="4"/>
  <c r="AQ219" i="4"/>
  <c r="AR219" i="4"/>
  <c r="AS219" i="4"/>
  <c r="AT219" i="4"/>
  <c r="AU219" i="4"/>
  <c r="AV219" i="4"/>
  <c r="AW219" i="4"/>
  <c r="AX219" i="4"/>
  <c r="AY219" i="4"/>
  <c r="AZ219" i="4"/>
  <c r="BA219" i="4"/>
  <c r="BB219" i="4"/>
  <c r="BC219" i="4"/>
  <c r="BD219" i="4"/>
  <c r="BE219" i="4"/>
  <c r="BF219" i="4"/>
  <c r="BG219" i="4"/>
  <c r="BH219" i="4"/>
  <c r="BI219" i="4"/>
  <c r="BJ219" i="4"/>
  <c r="BK219" i="4"/>
  <c r="BL219" i="4"/>
  <c r="BM219" i="4"/>
  <c r="BN219" i="4"/>
  <c r="G219" i="4"/>
  <c r="H216" i="4"/>
  <c r="I216" i="4"/>
  <c r="J216" i="4"/>
  <c r="K216" i="4"/>
  <c r="L216" i="4"/>
  <c r="M216" i="4"/>
  <c r="N216" i="4"/>
  <c r="O216" i="4"/>
  <c r="P216" i="4"/>
  <c r="Q216" i="4"/>
  <c r="R216" i="4"/>
  <c r="S216" i="4"/>
  <c r="T216" i="4"/>
  <c r="U216" i="4"/>
  <c r="V216" i="4"/>
  <c r="W216" i="4"/>
  <c r="X216" i="4"/>
  <c r="Y216" i="4"/>
  <c r="Z216" i="4"/>
  <c r="AA216" i="4"/>
  <c r="AB216" i="4"/>
  <c r="AC216" i="4"/>
  <c r="AD216" i="4"/>
  <c r="AE216" i="4"/>
  <c r="AF216" i="4"/>
  <c r="AG216" i="4"/>
  <c r="AH216" i="4"/>
  <c r="AI216" i="4"/>
  <c r="AJ216" i="4"/>
  <c r="AK216" i="4"/>
  <c r="AL216" i="4"/>
  <c r="AM216" i="4"/>
  <c r="AN216" i="4"/>
  <c r="AO216" i="4"/>
  <c r="AP216" i="4"/>
  <c r="AQ216" i="4"/>
  <c r="AR216" i="4"/>
  <c r="AS216" i="4"/>
  <c r="AT216" i="4"/>
  <c r="AU216" i="4"/>
  <c r="AV216" i="4"/>
  <c r="AW216" i="4"/>
  <c r="AX216" i="4"/>
  <c r="AY216" i="4"/>
  <c r="AZ216" i="4"/>
  <c r="BA216" i="4"/>
  <c r="BB216" i="4"/>
  <c r="BC216" i="4"/>
  <c r="BD216" i="4"/>
  <c r="BE216" i="4"/>
  <c r="BF216" i="4"/>
  <c r="BG216" i="4"/>
  <c r="BH216" i="4"/>
  <c r="BI216" i="4"/>
  <c r="BJ216" i="4"/>
  <c r="BK216" i="4"/>
  <c r="BL216" i="4"/>
  <c r="BM216" i="4"/>
  <c r="BN216" i="4"/>
  <c r="G216" i="4"/>
  <c r="BC224" i="4"/>
  <c r="BD224" i="4"/>
  <c r="BE224" i="4"/>
  <c r="BF224" i="4"/>
  <c r="BG224" i="4"/>
  <c r="BH224" i="4"/>
  <c r="BI224" i="4"/>
  <c r="BJ224" i="4"/>
  <c r="BK224" i="4"/>
  <c r="BL224" i="4"/>
  <c r="BM224" i="4"/>
  <c r="BN224" i="4"/>
  <c r="AR224" i="4"/>
  <c r="AS224" i="4"/>
  <c r="AT224" i="4"/>
  <c r="AU224" i="4"/>
  <c r="AV224" i="4"/>
  <c r="AW224" i="4"/>
  <c r="AX224" i="4"/>
  <c r="AY224" i="4"/>
  <c r="AZ224" i="4"/>
  <c r="BA224" i="4"/>
  <c r="BB224" i="4"/>
  <c r="AQ224" i="4"/>
  <c r="H204" i="4"/>
  <c r="I204" i="4"/>
  <c r="J204" i="4"/>
  <c r="K204" i="4"/>
  <c r="L204" i="4"/>
  <c r="M204" i="4"/>
  <c r="N204" i="4"/>
  <c r="O204" i="4"/>
  <c r="P204" i="4"/>
  <c r="Q204" i="4"/>
  <c r="R204" i="4"/>
  <c r="G204" i="4"/>
  <c r="AQ189" i="4"/>
  <c r="AQ191" i="4"/>
  <c r="AQ249" i="4"/>
  <c r="AQ252" i="4"/>
  <c r="AQ253" i="4"/>
  <c r="H152" i="43"/>
  <c r="H151" i="43"/>
  <c r="H131" i="43"/>
  <c r="H130" i="43"/>
  <c r="H129" i="43"/>
  <c r="G129" i="43"/>
  <c r="H128" i="43"/>
  <c r="G128" i="43"/>
  <c r="H127" i="43"/>
  <c r="G127" i="43"/>
  <c r="H126" i="43"/>
  <c r="G126" i="43"/>
  <c r="G125" i="43"/>
  <c r="H124" i="43"/>
  <c r="G124" i="43"/>
  <c r="H123" i="43"/>
  <c r="G123" i="43"/>
  <c r="H122" i="43"/>
  <c r="G122" i="43"/>
  <c r="H121" i="43"/>
  <c r="G121" i="43"/>
  <c r="H120" i="43"/>
  <c r="BH238" i="4" s="1"/>
  <c r="H119" i="43"/>
  <c r="AR187" i="4" s="1"/>
  <c r="AR188" i="4" s="1"/>
  <c r="G119" i="43"/>
  <c r="H118" i="43"/>
  <c r="G118" i="43"/>
  <c r="H117" i="43"/>
  <c r="G117" i="43"/>
  <c r="F104" i="43"/>
  <c r="F103" i="43"/>
  <c r="F96" i="43"/>
  <c r="F95" i="43"/>
  <c r="F84" i="43"/>
  <c r="F83" i="43"/>
  <c r="F82" i="43"/>
  <c r="F81" i="43"/>
  <c r="F72" i="43"/>
  <c r="F71" i="43"/>
  <c r="F70" i="43"/>
  <c r="F69" i="43"/>
  <c r="F68" i="43"/>
  <c r="F67" i="43"/>
  <c r="F66" i="43"/>
  <c r="F65" i="43"/>
  <c r="F64" i="43"/>
  <c r="F63" i="43"/>
  <c r="F62" i="43"/>
  <c r="F61" i="43"/>
  <c r="F60" i="43"/>
  <c r="F59" i="43"/>
  <c r="F58" i="43"/>
  <c r="F57" i="43"/>
  <c r="F56" i="43"/>
  <c r="F55" i="43"/>
  <c r="F54" i="43"/>
  <c r="F53" i="43"/>
  <c r="G49" i="43"/>
  <c r="G48" i="43"/>
  <c r="G47" i="43"/>
  <c r="G46" i="43"/>
  <c r="G45" i="43"/>
  <c r="G44" i="43"/>
  <c r="G43" i="43"/>
  <c r="G42" i="43"/>
  <c r="G41" i="43"/>
  <c r="G40" i="43"/>
  <c r="G39" i="43"/>
  <c r="G38" i="43"/>
  <c r="G37" i="43"/>
  <c r="G36" i="43"/>
  <c r="G35" i="43"/>
  <c r="G34" i="43"/>
  <c r="G31" i="43"/>
  <c r="G30" i="43"/>
  <c r="G29" i="43"/>
  <c r="C18" i="43"/>
  <c r="G17" i="43"/>
  <c r="G16" i="43"/>
  <c r="G15" i="43"/>
  <c r="G14" i="43"/>
  <c r="G13" i="43"/>
  <c r="G12" i="43"/>
  <c r="G11" i="43"/>
  <c r="C11" i="43" s="1"/>
  <c r="G10" i="43"/>
  <c r="G9" i="43"/>
  <c r="G8" i="43"/>
  <c r="G7" i="43"/>
  <c r="G6" i="43"/>
  <c r="G5" i="43"/>
  <c r="G4" i="43"/>
  <c r="BC247" i="4"/>
  <c r="BD247" i="4"/>
  <c r="BE247" i="4"/>
  <c r="BF247" i="4"/>
  <c r="BG247" i="4"/>
  <c r="BH247" i="4"/>
  <c r="BI247" i="4"/>
  <c r="BJ247" i="4"/>
  <c r="BK247" i="4"/>
  <c r="BL247" i="4"/>
  <c r="BM247" i="4"/>
  <c r="BN247" i="4"/>
  <c r="T204" i="4"/>
  <c r="U204" i="4"/>
  <c r="V204" i="4"/>
  <c r="W204" i="4"/>
  <c r="X204" i="4"/>
  <c r="Y204" i="4"/>
  <c r="Z204" i="4"/>
  <c r="AA204" i="4"/>
  <c r="AB204" i="4"/>
  <c r="AC204" i="4"/>
  <c r="AD204" i="4"/>
  <c r="AE204" i="4"/>
  <c r="AF204" i="4"/>
  <c r="AG204" i="4"/>
  <c r="AH204" i="4"/>
  <c r="AI204" i="4"/>
  <c r="AJ204" i="4"/>
  <c r="AK204" i="4"/>
  <c r="AL204" i="4"/>
  <c r="AM204" i="4"/>
  <c r="AN204" i="4"/>
  <c r="AO204" i="4"/>
  <c r="AP204" i="4"/>
  <c r="AQ204" i="4"/>
  <c r="AR204" i="4"/>
  <c r="AS204" i="4"/>
  <c r="AT204" i="4"/>
  <c r="AU204" i="4"/>
  <c r="AV204" i="4"/>
  <c r="AW204" i="4"/>
  <c r="AX204" i="4"/>
  <c r="AY204" i="4"/>
  <c r="AZ204" i="4"/>
  <c r="BA204" i="4"/>
  <c r="BB204" i="4"/>
  <c r="BC204" i="4"/>
  <c r="BD204" i="4"/>
  <c r="BE204" i="4"/>
  <c r="BF204" i="4"/>
  <c r="BG204" i="4"/>
  <c r="BH204" i="4"/>
  <c r="BI204" i="4"/>
  <c r="BJ204" i="4"/>
  <c r="BK204" i="4"/>
  <c r="BL204" i="4"/>
  <c r="BM204" i="4"/>
  <c r="BN204" i="4"/>
  <c r="S204" i="4"/>
  <c r="T191" i="4"/>
  <c r="U191" i="4"/>
  <c r="V191" i="4"/>
  <c r="W191" i="4"/>
  <c r="X191" i="4"/>
  <c r="Y191" i="4"/>
  <c r="Z191" i="4"/>
  <c r="AA191" i="4"/>
  <c r="AB191" i="4"/>
  <c r="AC191" i="4"/>
  <c r="AD191" i="4"/>
  <c r="AE191" i="4"/>
  <c r="AF191" i="4"/>
  <c r="AG191" i="4"/>
  <c r="AH191" i="4"/>
  <c r="AI191" i="4"/>
  <c r="AJ191" i="4"/>
  <c r="AK191" i="4"/>
  <c r="AL191" i="4"/>
  <c r="AM191" i="4"/>
  <c r="AN191" i="4"/>
  <c r="AO191" i="4"/>
  <c r="AP191" i="4"/>
  <c r="AR191" i="4"/>
  <c r="AS191" i="4"/>
  <c r="AT191" i="4"/>
  <c r="AU191" i="4"/>
  <c r="AV191" i="4"/>
  <c r="AW191" i="4"/>
  <c r="AX191" i="4"/>
  <c r="AY191" i="4"/>
  <c r="AZ191" i="4"/>
  <c r="BA191" i="4"/>
  <c r="BB191" i="4"/>
  <c r="BC191" i="4"/>
  <c r="BD191" i="4"/>
  <c r="BE191" i="4"/>
  <c r="BF191" i="4"/>
  <c r="BG191" i="4"/>
  <c r="BH191" i="4"/>
  <c r="BI191" i="4"/>
  <c r="BJ191" i="4"/>
  <c r="BK191" i="4"/>
  <c r="BL191" i="4"/>
  <c r="BM191" i="4"/>
  <c r="BN191" i="4"/>
  <c r="S191" i="4"/>
  <c r="T247" i="4"/>
  <c r="U247" i="4"/>
  <c r="V247" i="4"/>
  <c r="W247" i="4"/>
  <c r="X247" i="4"/>
  <c r="Y247" i="4"/>
  <c r="Z247" i="4"/>
  <c r="AA247" i="4"/>
  <c r="AB247" i="4"/>
  <c r="AC247" i="4"/>
  <c r="AD247" i="4"/>
  <c r="AE247" i="4"/>
  <c r="AF247" i="4"/>
  <c r="AG247" i="4"/>
  <c r="AH247" i="4"/>
  <c r="AI247" i="4"/>
  <c r="AJ247" i="4"/>
  <c r="AK247" i="4"/>
  <c r="AL247" i="4"/>
  <c r="AM247" i="4"/>
  <c r="AN247" i="4"/>
  <c r="AO247" i="4"/>
  <c r="AP247" i="4"/>
  <c r="AQ247" i="4"/>
  <c r="AR247" i="4"/>
  <c r="AS247" i="4"/>
  <c r="AT247" i="4"/>
  <c r="AU247" i="4"/>
  <c r="AV247" i="4"/>
  <c r="AW247" i="4"/>
  <c r="AX247" i="4"/>
  <c r="AY247" i="4"/>
  <c r="AZ247" i="4"/>
  <c r="BA247" i="4"/>
  <c r="BB247" i="4"/>
  <c r="S247" i="4"/>
  <c r="T183" i="4"/>
  <c r="U183" i="4"/>
  <c r="V183" i="4"/>
  <c r="W183" i="4"/>
  <c r="X183" i="4"/>
  <c r="Y183" i="4"/>
  <c r="Z183" i="4"/>
  <c r="AA183" i="4"/>
  <c r="AB183" i="4"/>
  <c r="AC183" i="4"/>
  <c r="AD183" i="4"/>
  <c r="AE183" i="4"/>
  <c r="AF183" i="4"/>
  <c r="AG183" i="4"/>
  <c r="AH183" i="4"/>
  <c r="AI183" i="4"/>
  <c r="AJ183" i="4"/>
  <c r="AK183" i="4"/>
  <c r="AL183" i="4"/>
  <c r="AM183" i="4"/>
  <c r="AN183" i="4"/>
  <c r="AO183" i="4"/>
  <c r="AP183" i="4"/>
  <c r="AQ183" i="4"/>
  <c r="AR183" i="4"/>
  <c r="AS183" i="4"/>
  <c r="AT183" i="4"/>
  <c r="AU183" i="4"/>
  <c r="AV183" i="4"/>
  <c r="AW183" i="4"/>
  <c r="AX183" i="4"/>
  <c r="AY183" i="4"/>
  <c r="AZ183" i="4"/>
  <c r="BA183" i="4"/>
  <c r="BB183" i="4"/>
  <c r="BC183" i="4"/>
  <c r="BD183" i="4"/>
  <c r="BE183" i="4"/>
  <c r="BF183" i="4"/>
  <c r="BG183" i="4"/>
  <c r="BH183" i="4"/>
  <c r="BI183" i="4"/>
  <c r="BJ183" i="4"/>
  <c r="BK183" i="4"/>
  <c r="BL183" i="4"/>
  <c r="BM183" i="4"/>
  <c r="BN183" i="4"/>
  <c r="S183" i="4"/>
  <c r="H262" i="4"/>
  <c r="I262" i="4"/>
  <c r="J262" i="4"/>
  <c r="K262" i="4"/>
  <c r="L262" i="4"/>
  <c r="M262" i="4"/>
  <c r="N262" i="4"/>
  <c r="O262" i="4"/>
  <c r="P262" i="4"/>
  <c r="Q262" i="4"/>
  <c r="R262" i="4"/>
  <c r="S262" i="4"/>
  <c r="T262" i="4"/>
  <c r="U262" i="4"/>
  <c r="V262" i="4"/>
  <c r="W262" i="4"/>
  <c r="X262" i="4"/>
  <c r="Y262" i="4"/>
  <c r="Z262" i="4"/>
  <c r="AA262" i="4"/>
  <c r="AB262" i="4"/>
  <c r="AC262" i="4"/>
  <c r="AD262" i="4"/>
  <c r="AE262" i="4"/>
  <c r="AF262" i="4"/>
  <c r="AG262" i="4"/>
  <c r="AH262" i="4"/>
  <c r="AI262" i="4"/>
  <c r="AJ262" i="4"/>
  <c r="AK262" i="4"/>
  <c r="AL262" i="4"/>
  <c r="AM262" i="4"/>
  <c r="AN262" i="4"/>
  <c r="AO262" i="4"/>
  <c r="AP262" i="4"/>
  <c r="AQ262" i="4"/>
  <c r="AR262" i="4"/>
  <c r="AS262" i="4"/>
  <c r="AT262" i="4"/>
  <c r="AU262" i="4"/>
  <c r="AV262" i="4"/>
  <c r="AW262" i="4"/>
  <c r="AX262" i="4"/>
  <c r="AY262" i="4"/>
  <c r="AZ262" i="4"/>
  <c r="BA262" i="4"/>
  <c r="BB262" i="4"/>
  <c r="BC262" i="4"/>
  <c r="BD262" i="4"/>
  <c r="BE262" i="4"/>
  <c r="BF262" i="4"/>
  <c r="BG262" i="4"/>
  <c r="BH262" i="4"/>
  <c r="BI262" i="4"/>
  <c r="BJ262" i="4"/>
  <c r="BK262" i="4"/>
  <c r="BL262" i="4"/>
  <c r="BM262" i="4"/>
  <c r="BN262" i="4"/>
  <c r="H264" i="4"/>
  <c r="I264" i="4"/>
  <c r="J264" i="4"/>
  <c r="K264" i="4"/>
  <c r="L264" i="4"/>
  <c r="M264" i="4"/>
  <c r="N264" i="4"/>
  <c r="O264" i="4"/>
  <c r="P264" i="4"/>
  <c r="Q264" i="4"/>
  <c r="R264" i="4"/>
  <c r="S264" i="4"/>
  <c r="T264" i="4"/>
  <c r="U264" i="4"/>
  <c r="V264" i="4"/>
  <c r="W264" i="4"/>
  <c r="X264" i="4"/>
  <c r="Y264" i="4"/>
  <c r="Z264" i="4"/>
  <c r="AA264" i="4"/>
  <c r="AB264" i="4"/>
  <c r="AC264" i="4"/>
  <c r="AD264" i="4"/>
  <c r="AE264" i="4"/>
  <c r="AF264" i="4"/>
  <c r="AG264" i="4"/>
  <c r="AH264" i="4"/>
  <c r="AI264" i="4"/>
  <c r="AJ264" i="4"/>
  <c r="AK264" i="4"/>
  <c r="AL264" i="4"/>
  <c r="AM264" i="4"/>
  <c r="AN264" i="4"/>
  <c r="AO264" i="4"/>
  <c r="AP264" i="4"/>
  <c r="AQ264" i="4"/>
  <c r="AR264" i="4"/>
  <c r="AS264" i="4"/>
  <c r="AT264" i="4"/>
  <c r="AU264" i="4"/>
  <c r="AV264" i="4"/>
  <c r="AW264" i="4"/>
  <c r="AX264" i="4"/>
  <c r="AY264" i="4"/>
  <c r="AZ264" i="4"/>
  <c r="BA264" i="4"/>
  <c r="BB264" i="4"/>
  <c r="BC264" i="4"/>
  <c r="BD264" i="4"/>
  <c r="BE264" i="4"/>
  <c r="BF264" i="4"/>
  <c r="BG264" i="4"/>
  <c r="BH264" i="4"/>
  <c r="BI264" i="4"/>
  <c r="BJ264" i="4"/>
  <c r="BK264" i="4"/>
  <c r="BL264" i="4"/>
  <c r="BM264" i="4"/>
  <c r="BN264" i="4"/>
  <c r="H265" i="4"/>
  <c r="I265" i="4"/>
  <c r="J265" i="4"/>
  <c r="K265" i="4"/>
  <c r="L265" i="4"/>
  <c r="M265" i="4"/>
  <c r="N265" i="4"/>
  <c r="O265" i="4"/>
  <c r="P265" i="4"/>
  <c r="Q265" i="4"/>
  <c r="R265" i="4"/>
  <c r="S265" i="4"/>
  <c r="T265" i="4"/>
  <c r="U265" i="4"/>
  <c r="V265" i="4"/>
  <c r="W265" i="4"/>
  <c r="X265" i="4"/>
  <c r="Y265" i="4"/>
  <c r="Z265" i="4"/>
  <c r="AA265" i="4"/>
  <c r="AB265" i="4"/>
  <c r="AC265" i="4"/>
  <c r="AD265" i="4"/>
  <c r="AE265" i="4"/>
  <c r="AF265" i="4"/>
  <c r="AG265" i="4"/>
  <c r="AG263" i="4" s="1"/>
  <c r="AH265" i="4"/>
  <c r="AI265" i="4"/>
  <c r="AJ265" i="4"/>
  <c r="AK265" i="4"/>
  <c r="AL265" i="4"/>
  <c r="AM265" i="4"/>
  <c r="AN265" i="4"/>
  <c r="AN263" i="4" s="1"/>
  <c r="AO265" i="4"/>
  <c r="AP265" i="4"/>
  <c r="AQ265" i="4"/>
  <c r="AR265" i="4"/>
  <c r="AS265" i="4"/>
  <c r="AT265" i="4"/>
  <c r="AU265" i="4"/>
  <c r="AV265" i="4"/>
  <c r="AW265" i="4"/>
  <c r="AX265" i="4"/>
  <c r="AY265" i="4"/>
  <c r="AZ265" i="4"/>
  <c r="BA265" i="4"/>
  <c r="BB265" i="4"/>
  <c r="BC265" i="4"/>
  <c r="BD265" i="4"/>
  <c r="BE265" i="4"/>
  <c r="BF265" i="4"/>
  <c r="BG265" i="4"/>
  <c r="BH265" i="4"/>
  <c r="BI265" i="4"/>
  <c r="BJ265" i="4"/>
  <c r="BK265" i="4"/>
  <c r="BL265" i="4"/>
  <c r="BM265" i="4"/>
  <c r="BN265" i="4"/>
  <c r="G265" i="4"/>
  <c r="G264" i="4"/>
  <c r="G262" i="4"/>
  <c r="H261" i="4"/>
  <c r="I261" i="4"/>
  <c r="J261" i="4"/>
  <c r="K261" i="4"/>
  <c r="L261" i="4"/>
  <c r="M261" i="4"/>
  <c r="N261" i="4"/>
  <c r="O261" i="4"/>
  <c r="P261" i="4"/>
  <c r="Q261" i="4"/>
  <c r="R261" i="4"/>
  <c r="S261" i="4"/>
  <c r="T261" i="4"/>
  <c r="U261" i="4"/>
  <c r="V261" i="4"/>
  <c r="W261" i="4"/>
  <c r="X261" i="4"/>
  <c r="Y261" i="4"/>
  <c r="Z261" i="4"/>
  <c r="AA261" i="4"/>
  <c r="AB261" i="4"/>
  <c r="AC261" i="4"/>
  <c r="AD261" i="4"/>
  <c r="AE261" i="4"/>
  <c r="AF261" i="4"/>
  <c r="AG261" i="4"/>
  <c r="AH261" i="4"/>
  <c r="AI261" i="4"/>
  <c r="AJ261" i="4"/>
  <c r="AK261" i="4"/>
  <c r="AL261" i="4"/>
  <c r="AM261" i="4"/>
  <c r="AN261" i="4"/>
  <c r="AO261" i="4"/>
  <c r="AP261" i="4"/>
  <c r="AQ261" i="4"/>
  <c r="AR261" i="4"/>
  <c r="AS261" i="4"/>
  <c r="AT261" i="4"/>
  <c r="AU261" i="4"/>
  <c r="AV261" i="4"/>
  <c r="AW261" i="4"/>
  <c r="AX261" i="4"/>
  <c r="AY261" i="4"/>
  <c r="AZ261" i="4"/>
  <c r="BA261" i="4"/>
  <c r="BB261" i="4"/>
  <c r="BC261" i="4"/>
  <c r="BD261" i="4"/>
  <c r="BE261" i="4"/>
  <c r="BF261" i="4"/>
  <c r="BG261" i="4"/>
  <c r="BH261" i="4"/>
  <c r="BI261" i="4"/>
  <c r="BJ261" i="4"/>
  <c r="BK261" i="4"/>
  <c r="BL261" i="4"/>
  <c r="BM261" i="4"/>
  <c r="BN261" i="4"/>
  <c r="G261" i="4"/>
  <c r="BN258" i="4"/>
  <c r="H258" i="4"/>
  <c r="I258" i="4"/>
  <c r="J258" i="4"/>
  <c r="K258" i="4"/>
  <c r="L258" i="4"/>
  <c r="M258" i="4"/>
  <c r="N258" i="4"/>
  <c r="O258" i="4"/>
  <c r="P258" i="4"/>
  <c r="Q258" i="4"/>
  <c r="R258" i="4"/>
  <c r="S258" i="4"/>
  <c r="T258" i="4"/>
  <c r="U258" i="4"/>
  <c r="V258" i="4"/>
  <c r="W258" i="4"/>
  <c r="X258" i="4"/>
  <c r="Y258" i="4"/>
  <c r="Z258" i="4"/>
  <c r="AA258" i="4"/>
  <c r="AB258" i="4"/>
  <c r="AC258" i="4"/>
  <c r="AD258" i="4"/>
  <c r="AE258" i="4"/>
  <c r="AF258" i="4"/>
  <c r="AG258" i="4"/>
  <c r="AH258" i="4"/>
  <c r="AI258" i="4"/>
  <c r="AJ258" i="4"/>
  <c r="AK258" i="4"/>
  <c r="AL258" i="4"/>
  <c r="AM258" i="4"/>
  <c r="AN258" i="4"/>
  <c r="AO258" i="4"/>
  <c r="AP258" i="4"/>
  <c r="AQ258" i="4"/>
  <c r="AR258" i="4"/>
  <c r="AS258" i="4"/>
  <c r="AT258" i="4"/>
  <c r="AU258" i="4"/>
  <c r="AV258" i="4"/>
  <c r="AW258" i="4"/>
  <c r="AX258" i="4"/>
  <c r="AY258" i="4"/>
  <c r="AZ258" i="4"/>
  <c r="BA258" i="4"/>
  <c r="BB258" i="4"/>
  <c r="BC258" i="4"/>
  <c r="BD258" i="4"/>
  <c r="BE258" i="4"/>
  <c r="BF258" i="4"/>
  <c r="BG258" i="4"/>
  <c r="BH258" i="4"/>
  <c r="BI258" i="4"/>
  <c r="BJ258" i="4"/>
  <c r="BK258" i="4"/>
  <c r="BL258" i="4"/>
  <c r="BM258" i="4"/>
  <c r="G258" i="4"/>
  <c r="H259" i="4"/>
  <c r="I259" i="4"/>
  <c r="J259" i="4"/>
  <c r="K259" i="4"/>
  <c r="L259" i="4"/>
  <c r="M259" i="4"/>
  <c r="N259" i="4"/>
  <c r="O259" i="4"/>
  <c r="P259" i="4"/>
  <c r="Q259" i="4"/>
  <c r="R259" i="4"/>
  <c r="S259" i="4"/>
  <c r="T259" i="4"/>
  <c r="U259" i="4"/>
  <c r="V259" i="4"/>
  <c r="W259" i="4"/>
  <c r="X259" i="4"/>
  <c r="Y259" i="4"/>
  <c r="Z259" i="4"/>
  <c r="AA259" i="4"/>
  <c r="AB259" i="4"/>
  <c r="AC259" i="4"/>
  <c r="AD259" i="4"/>
  <c r="AE259" i="4"/>
  <c r="AF259" i="4"/>
  <c r="AG259" i="4"/>
  <c r="AH259" i="4"/>
  <c r="AI259" i="4"/>
  <c r="AJ259" i="4"/>
  <c r="AK259" i="4"/>
  <c r="AL259" i="4"/>
  <c r="AM259" i="4"/>
  <c r="AN259" i="4"/>
  <c r="AO259" i="4"/>
  <c r="AP259" i="4"/>
  <c r="AQ259" i="4"/>
  <c r="AQ257" i="4" s="1"/>
  <c r="AR259" i="4"/>
  <c r="AS259" i="4"/>
  <c r="AT259" i="4"/>
  <c r="AU259" i="4"/>
  <c r="AV259" i="4"/>
  <c r="AW259" i="4"/>
  <c r="AX259" i="4"/>
  <c r="AY259" i="4"/>
  <c r="AZ259" i="4"/>
  <c r="BA259" i="4"/>
  <c r="BB259" i="4"/>
  <c r="BC259" i="4"/>
  <c r="BD259" i="4"/>
  <c r="BE259" i="4"/>
  <c r="BF259" i="4"/>
  <c r="BG259" i="4"/>
  <c r="BH259" i="4"/>
  <c r="BI259" i="4"/>
  <c r="BJ259" i="4"/>
  <c r="BK259" i="4"/>
  <c r="BL259" i="4"/>
  <c r="BM259" i="4"/>
  <c r="BN259" i="4"/>
  <c r="G259" i="4"/>
  <c r="H256" i="4"/>
  <c r="I256" i="4"/>
  <c r="J256" i="4"/>
  <c r="K256" i="4"/>
  <c r="L256" i="4"/>
  <c r="L257" i="4" s="1"/>
  <c r="M256" i="4"/>
  <c r="N256" i="4"/>
  <c r="O256" i="4"/>
  <c r="P256" i="4"/>
  <c r="Q256" i="4"/>
  <c r="R256" i="4"/>
  <c r="R257" i="4"/>
  <c r="S256" i="4"/>
  <c r="T256" i="4"/>
  <c r="T257" i="4" s="1"/>
  <c r="U256" i="4"/>
  <c r="V256" i="4"/>
  <c r="W256" i="4"/>
  <c r="X256" i="4"/>
  <c r="Y256" i="4"/>
  <c r="Z256" i="4"/>
  <c r="AA256" i="4"/>
  <c r="AB256" i="4"/>
  <c r="AC256" i="4"/>
  <c r="AD256" i="4"/>
  <c r="AE256" i="4"/>
  <c r="AF256" i="4"/>
  <c r="AG256" i="4"/>
  <c r="AH256" i="4"/>
  <c r="AH257" i="4"/>
  <c r="AI256" i="4"/>
  <c r="AI257" i="4" s="1"/>
  <c r="AJ256" i="4"/>
  <c r="AK256" i="4"/>
  <c r="AL256" i="4"/>
  <c r="AM256" i="4"/>
  <c r="AM257" i="4"/>
  <c r="AN256" i="4"/>
  <c r="AO256" i="4"/>
  <c r="AP256" i="4"/>
  <c r="AQ256" i="4"/>
  <c r="AR256" i="4"/>
  <c r="AS256" i="4"/>
  <c r="AT256" i="4"/>
  <c r="AU256" i="4"/>
  <c r="AV256" i="4"/>
  <c r="AW256" i="4"/>
  <c r="AX256" i="4"/>
  <c r="AY256" i="4"/>
  <c r="AZ256" i="4"/>
  <c r="BA256" i="4"/>
  <c r="BB256" i="4"/>
  <c r="BC256" i="4"/>
  <c r="BD256" i="4"/>
  <c r="BE256" i="4"/>
  <c r="BF256" i="4"/>
  <c r="BG256" i="4"/>
  <c r="BH256" i="4"/>
  <c r="BI256" i="4"/>
  <c r="BJ256" i="4"/>
  <c r="BK256" i="4"/>
  <c r="BL256" i="4"/>
  <c r="BM256" i="4"/>
  <c r="BN256" i="4"/>
  <c r="G256" i="4"/>
  <c r="H255" i="4"/>
  <c r="I255" i="4"/>
  <c r="J255" i="4"/>
  <c r="K255" i="4"/>
  <c r="L255" i="4"/>
  <c r="M255" i="4"/>
  <c r="N255" i="4"/>
  <c r="O255" i="4"/>
  <c r="P255" i="4"/>
  <c r="Q255" i="4"/>
  <c r="R255" i="4"/>
  <c r="S255" i="4"/>
  <c r="T255" i="4"/>
  <c r="U255" i="4"/>
  <c r="V255" i="4"/>
  <c r="W255" i="4"/>
  <c r="X255" i="4"/>
  <c r="Y255" i="4"/>
  <c r="Z255" i="4"/>
  <c r="AA255" i="4"/>
  <c r="AB255" i="4"/>
  <c r="AC255" i="4"/>
  <c r="AD255" i="4"/>
  <c r="AE255" i="4"/>
  <c r="AF255" i="4"/>
  <c r="AG255" i="4"/>
  <c r="AH255" i="4"/>
  <c r="AI255" i="4"/>
  <c r="AJ255" i="4"/>
  <c r="AK255" i="4"/>
  <c r="AL255" i="4"/>
  <c r="AM255" i="4"/>
  <c r="AN255" i="4"/>
  <c r="AO255" i="4"/>
  <c r="AP255" i="4"/>
  <c r="AQ255" i="4"/>
  <c r="AR255" i="4"/>
  <c r="AS255" i="4"/>
  <c r="AT255" i="4"/>
  <c r="AU255" i="4"/>
  <c r="AV255" i="4"/>
  <c r="AW255" i="4"/>
  <c r="AX255" i="4"/>
  <c r="AY255" i="4"/>
  <c r="AZ255" i="4"/>
  <c r="BA255" i="4"/>
  <c r="BB255" i="4"/>
  <c r="BC255" i="4"/>
  <c r="BD255" i="4"/>
  <c r="BE255" i="4"/>
  <c r="BF255" i="4"/>
  <c r="BG255" i="4"/>
  <c r="BH255" i="4"/>
  <c r="BI255" i="4"/>
  <c r="BJ255" i="4"/>
  <c r="BK255" i="4"/>
  <c r="BL255" i="4"/>
  <c r="BM255" i="4"/>
  <c r="BN255" i="4"/>
  <c r="G255" i="4"/>
  <c r="H252" i="4"/>
  <c r="I252" i="4"/>
  <c r="J252" i="4"/>
  <c r="K252" i="4"/>
  <c r="L252" i="4"/>
  <c r="M252" i="4"/>
  <c r="N252" i="4"/>
  <c r="O252" i="4"/>
  <c r="P252" i="4"/>
  <c r="Q252" i="4"/>
  <c r="R252" i="4"/>
  <c r="S252" i="4"/>
  <c r="T252" i="4"/>
  <c r="U252" i="4"/>
  <c r="V252" i="4"/>
  <c r="W252" i="4"/>
  <c r="X252" i="4"/>
  <c r="Y252" i="4"/>
  <c r="Z252" i="4"/>
  <c r="AA252" i="4"/>
  <c r="AB252" i="4"/>
  <c r="AC252" i="4"/>
  <c r="AD252" i="4"/>
  <c r="AE252" i="4"/>
  <c r="AF252" i="4"/>
  <c r="AG252" i="4"/>
  <c r="AH252" i="4"/>
  <c r="AI252" i="4"/>
  <c r="AJ252" i="4"/>
  <c r="AK252" i="4"/>
  <c r="AL252" i="4"/>
  <c r="AM252" i="4"/>
  <c r="AN252" i="4"/>
  <c r="AO252" i="4"/>
  <c r="AP252" i="4"/>
  <c r="AR252" i="4"/>
  <c r="AS252" i="4"/>
  <c r="AT252" i="4"/>
  <c r="AU252" i="4"/>
  <c r="AV252" i="4"/>
  <c r="AW252" i="4"/>
  <c r="AX252" i="4"/>
  <c r="AY252" i="4"/>
  <c r="AZ252" i="4"/>
  <c r="BA252" i="4"/>
  <c r="BB252" i="4"/>
  <c r="BC252" i="4"/>
  <c r="BD252" i="4"/>
  <c r="BE252" i="4"/>
  <c r="BF252" i="4"/>
  <c r="BG252" i="4"/>
  <c r="BH252" i="4"/>
  <c r="BI252" i="4"/>
  <c r="BJ252" i="4"/>
  <c r="BK252" i="4"/>
  <c r="BL252" i="4"/>
  <c r="BM252" i="4"/>
  <c r="BN252" i="4"/>
  <c r="G252" i="4"/>
  <c r="H253" i="4"/>
  <c r="H251" i="4" s="1"/>
  <c r="I253" i="4"/>
  <c r="I251" i="4" s="1"/>
  <c r="J253" i="4"/>
  <c r="J251" i="4" s="1"/>
  <c r="K253" i="4"/>
  <c r="K251" i="4" s="1"/>
  <c r="L253" i="4"/>
  <c r="L251" i="4" s="1"/>
  <c r="M253" i="4"/>
  <c r="M251" i="4" s="1"/>
  <c r="N253" i="4"/>
  <c r="N251" i="4" s="1"/>
  <c r="O253" i="4"/>
  <c r="O251" i="4" s="1"/>
  <c r="P253" i="4"/>
  <c r="P251" i="4" s="1"/>
  <c r="Q253" i="4"/>
  <c r="Q251" i="4" s="1"/>
  <c r="R253" i="4"/>
  <c r="R251" i="4" s="1"/>
  <c r="S253" i="4"/>
  <c r="T253" i="4"/>
  <c r="T251" i="4" s="1"/>
  <c r="U253" i="4"/>
  <c r="U251" i="4" s="1"/>
  <c r="V253" i="4"/>
  <c r="W253" i="4"/>
  <c r="X253" i="4"/>
  <c r="Y253" i="4"/>
  <c r="Z253" i="4"/>
  <c r="AA253" i="4"/>
  <c r="AB253" i="4"/>
  <c r="AB251" i="4" s="1"/>
  <c r="AC253" i="4"/>
  <c r="AC251" i="4" s="1"/>
  <c r="AD253" i="4"/>
  <c r="AE253" i="4"/>
  <c r="AF253" i="4"/>
  <c r="AG253" i="4"/>
  <c r="AH253" i="4"/>
  <c r="AI253" i="4"/>
  <c r="AJ253" i="4"/>
  <c r="AJ251" i="4" s="1"/>
  <c r="AK253" i="4"/>
  <c r="AK251" i="4" s="1"/>
  <c r="AL253" i="4"/>
  <c r="AM253" i="4"/>
  <c r="AN253" i="4"/>
  <c r="AO253" i="4"/>
  <c r="AP253" i="4"/>
  <c r="AR253" i="4"/>
  <c r="AS253" i="4"/>
  <c r="AT253" i="4"/>
  <c r="AU253" i="4"/>
  <c r="AU251" i="4" s="1"/>
  <c r="AV253" i="4"/>
  <c r="AW253" i="4"/>
  <c r="AW251" i="4" s="1"/>
  <c r="AX253" i="4"/>
  <c r="AY253" i="4"/>
  <c r="AZ253" i="4"/>
  <c r="BA253" i="4"/>
  <c r="BB253" i="4"/>
  <c r="BC253" i="4"/>
  <c r="BC251" i="4" s="1"/>
  <c r="BD253" i="4"/>
  <c r="BE253" i="4"/>
  <c r="BE251" i="4" s="1"/>
  <c r="BF253" i="4"/>
  <c r="BG253" i="4"/>
  <c r="BH253" i="4"/>
  <c r="BI253" i="4"/>
  <c r="BI251" i="4" s="1"/>
  <c r="BJ253" i="4"/>
  <c r="BK253" i="4"/>
  <c r="BL253" i="4"/>
  <c r="BM253" i="4"/>
  <c r="BN253" i="4"/>
  <c r="G253" i="4"/>
  <c r="G251" i="4" s="1"/>
  <c r="H249" i="4"/>
  <c r="I249" i="4"/>
  <c r="J249" i="4"/>
  <c r="K249" i="4"/>
  <c r="L249" i="4"/>
  <c r="M249" i="4"/>
  <c r="N249" i="4"/>
  <c r="O249" i="4"/>
  <c r="P249" i="4"/>
  <c r="Q249" i="4"/>
  <c r="R249" i="4"/>
  <c r="S249" i="4"/>
  <c r="T249" i="4"/>
  <c r="U249" i="4"/>
  <c r="V249" i="4"/>
  <c r="W249" i="4"/>
  <c r="X249" i="4"/>
  <c r="Y249" i="4"/>
  <c r="Z249" i="4"/>
  <c r="AA249" i="4"/>
  <c r="AB249" i="4"/>
  <c r="AC249" i="4"/>
  <c r="AD249" i="4"/>
  <c r="AE249" i="4"/>
  <c r="AF249" i="4"/>
  <c r="AG249" i="4"/>
  <c r="AH249" i="4"/>
  <c r="AI249" i="4"/>
  <c r="AJ249" i="4"/>
  <c r="AK249" i="4"/>
  <c r="AL249" i="4"/>
  <c r="AM249" i="4"/>
  <c r="AN249" i="4"/>
  <c r="AO249" i="4"/>
  <c r="AP249" i="4"/>
  <c r="AR249" i="4"/>
  <c r="AS249" i="4"/>
  <c r="AT249" i="4"/>
  <c r="AU249" i="4"/>
  <c r="AV249" i="4"/>
  <c r="AW249" i="4"/>
  <c r="AX249" i="4"/>
  <c r="AY249" i="4"/>
  <c r="AZ249" i="4"/>
  <c r="BA249" i="4"/>
  <c r="BB249" i="4"/>
  <c r="BC249" i="4"/>
  <c r="BD249" i="4"/>
  <c r="BE249" i="4"/>
  <c r="BF249" i="4"/>
  <c r="BG249" i="4"/>
  <c r="BH249" i="4"/>
  <c r="BI249" i="4"/>
  <c r="BJ249" i="4"/>
  <c r="BK249" i="4"/>
  <c r="BL249" i="4"/>
  <c r="BM249" i="4"/>
  <c r="BN249" i="4"/>
  <c r="G249" i="4"/>
  <c r="H246" i="4"/>
  <c r="I246" i="4"/>
  <c r="J246" i="4"/>
  <c r="K246" i="4"/>
  <c r="L246" i="4"/>
  <c r="M246" i="4"/>
  <c r="N246" i="4"/>
  <c r="O246" i="4"/>
  <c r="P246" i="4"/>
  <c r="Q246" i="4"/>
  <c r="R246" i="4"/>
  <c r="S246" i="4"/>
  <c r="T246" i="4"/>
  <c r="U246" i="4"/>
  <c r="V246" i="4"/>
  <c r="W246" i="4"/>
  <c r="X246" i="4"/>
  <c r="Y246" i="4"/>
  <c r="Z246" i="4"/>
  <c r="AA246" i="4"/>
  <c r="AB246" i="4"/>
  <c r="AC246" i="4"/>
  <c r="AD246" i="4"/>
  <c r="AE246" i="4"/>
  <c r="AF246" i="4"/>
  <c r="AG246" i="4"/>
  <c r="AH246" i="4"/>
  <c r="AI246" i="4"/>
  <c r="AJ246" i="4"/>
  <c r="AK246" i="4"/>
  <c r="AL246" i="4"/>
  <c r="AM246" i="4"/>
  <c r="AN246" i="4"/>
  <c r="AO246" i="4"/>
  <c r="AP246" i="4"/>
  <c r="AQ246" i="4"/>
  <c r="AR246" i="4"/>
  <c r="AS246" i="4"/>
  <c r="AT246" i="4"/>
  <c r="AU246" i="4"/>
  <c r="AV246" i="4"/>
  <c r="AW246" i="4"/>
  <c r="AX246" i="4"/>
  <c r="AY246" i="4"/>
  <c r="AZ246" i="4"/>
  <c r="BA246" i="4"/>
  <c r="BB246" i="4"/>
  <c r="BC246" i="4"/>
  <c r="BD246" i="4"/>
  <c r="BE246" i="4"/>
  <c r="BF246" i="4"/>
  <c r="BG246" i="4"/>
  <c r="BH246" i="4"/>
  <c r="BI246" i="4"/>
  <c r="BJ246" i="4"/>
  <c r="BK246" i="4"/>
  <c r="BL246" i="4"/>
  <c r="BM246" i="4"/>
  <c r="BN246" i="4"/>
  <c r="H247" i="4"/>
  <c r="I247" i="4"/>
  <c r="J247" i="4"/>
  <c r="K247" i="4"/>
  <c r="L247" i="4"/>
  <c r="M247" i="4"/>
  <c r="N247" i="4"/>
  <c r="O247" i="4"/>
  <c r="P247" i="4"/>
  <c r="Q247" i="4"/>
  <c r="R247" i="4"/>
  <c r="G246" i="4"/>
  <c r="G247" i="4"/>
  <c r="H244" i="4"/>
  <c r="I244" i="4"/>
  <c r="J244" i="4"/>
  <c r="K244" i="4"/>
  <c r="L244" i="4"/>
  <c r="M244" i="4"/>
  <c r="N244" i="4"/>
  <c r="O244" i="4"/>
  <c r="P244" i="4"/>
  <c r="Q244" i="4"/>
  <c r="R244" i="4"/>
  <c r="S244" i="4"/>
  <c r="S245" i="4" s="1"/>
  <c r="T244" i="4"/>
  <c r="U244" i="4"/>
  <c r="V244" i="4"/>
  <c r="W244" i="4"/>
  <c r="W245" i="4" s="1"/>
  <c r="X244" i="4"/>
  <c r="Y244" i="4"/>
  <c r="Z244" i="4"/>
  <c r="AA244" i="4"/>
  <c r="AB244" i="4"/>
  <c r="AC244" i="4"/>
  <c r="AD244" i="4"/>
  <c r="AE244" i="4"/>
  <c r="AF244" i="4"/>
  <c r="AF245" i="4" s="1"/>
  <c r="AG244" i="4"/>
  <c r="AH244" i="4"/>
  <c r="AI244" i="4"/>
  <c r="AJ244" i="4"/>
  <c r="AK244" i="4"/>
  <c r="AL244" i="4"/>
  <c r="AM244" i="4"/>
  <c r="AN244" i="4"/>
  <c r="AO244" i="4"/>
  <c r="AP244" i="4"/>
  <c r="AQ244" i="4"/>
  <c r="AR244" i="4"/>
  <c r="AS244" i="4"/>
  <c r="AT244" i="4"/>
  <c r="AU244" i="4"/>
  <c r="AV244" i="4"/>
  <c r="AW244" i="4"/>
  <c r="AX244" i="4"/>
  <c r="AY244" i="4"/>
  <c r="AZ244" i="4"/>
  <c r="BA244" i="4"/>
  <c r="BB244" i="4"/>
  <c r="BC244" i="4"/>
  <c r="BC245" i="4" s="1"/>
  <c r="BD244" i="4"/>
  <c r="BD245" i="4" s="1"/>
  <c r="BE244" i="4"/>
  <c r="BF244" i="4"/>
  <c r="BG244" i="4"/>
  <c r="BG245" i="4" s="1"/>
  <c r="BH244" i="4"/>
  <c r="BI244" i="4"/>
  <c r="BJ244" i="4"/>
  <c r="BK244" i="4"/>
  <c r="BK245" i="4" s="1"/>
  <c r="BL244" i="4"/>
  <c r="BL245" i="4" s="1"/>
  <c r="BM244" i="4"/>
  <c r="BN244" i="4"/>
  <c r="G244" i="4"/>
  <c r="H243" i="4"/>
  <c r="I243" i="4"/>
  <c r="J243" i="4"/>
  <c r="K243" i="4"/>
  <c r="L243" i="4"/>
  <c r="M243" i="4"/>
  <c r="N243" i="4"/>
  <c r="O243" i="4"/>
  <c r="P243" i="4"/>
  <c r="Q243" i="4"/>
  <c r="R243" i="4"/>
  <c r="S243" i="4"/>
  <c r="T243" i="4"/>
  <c r="U243" i="4"/>
  <c r="V243" i="4"/>
  <c r="W243" i="4"/>
  <c r="X243" i="4"/>
  <c r="Y243" i="4"/>
  <c r="Z243" i="4"/>
  <c r="AA243" i="4"/>
  <c r="AB243" i="4"/>
  <c r="AC243" i="4"/>
  <c r="AD243" i="4"/>
  <c r="AE243" i="4"/>
  <c r="AF243" i="4"/>
  <c r="AG243" i="4"/>
  <c r="AH243" i="4"/>
  <c r="AI243" i="4"/>
  <c r="AJ243" i="4"/>
  <c r="AK243" i="4"/>
  <c r="AL243" i="4"/>
  <c r="AM243" i="4"/>
  <c r="AN243" i="4"/>
  <c r="AO243" i="4"/>
  <c r="AP243" i="4"/>
  <c r="AQ243" i="4"/>
  <c r="AR243" i="4"/>
  <c r="AS243" i="4"/>
  <c r="AT243" i="4"/>
  <c r="AU243" i="4"/>
  <c r="AV243" i="4"/>
  <c r="AW243" i="4"/>
  <c r="AX243" i="4"/>
  <c r="AY243" i="4"/>
  <c r="AZ243" i="4"/>
  <c r="BA243" i="4"/>
  <c r="BB243" i="4"/>
  <c r="BC243" i="4"/>
  <c r="BD243" i="4"/>
  <c r="BE243" i="4"/>
  <c r="BF243" i="4"/>
  <c r="BG243" i="4"/>
  <c r="BH243" i="4"/>
  <c r="BI243" i="4"/>
  <c r="BJ243" i="4"/>
  <c r="BK243" i="4"/>
  <c r="BL243" i="4"/>
  <c r="BM243" i="4"/>
  <c r="BN243" i="4"/>
  <c r="G243" i="4"/>
  <c r="G185" i="4"/>
  <c r="H185" i="4"/>
  <c r="I185" i="4"/>
  <c r="J185" i="4"/>
  <c r="K185" i="4"/>
  <c r="L185" i="4"/>
  <c r="M185" i="4"/>
  <c r="N185" i="4"/>
  <c r="O185" i="4"/>
  <c r="G186" i="4"/>
  <c r="H186" i="4"/>
  <c r="I186" i="4"/>
  <c r="J186" i="4"/>
  <c r="K186" i="4"/>
  <c r="L186" i="4"/>
  <c r="M186" i="4"/>
  <c r="N186" i="4"/>
  <c r="O186" i="4"/>
  <c r="G189" i="4"/>
  <c r="H189" i="4"/>
  <c r="I189" i="4"/>
  <c r="J189" i="4"/>
  <c r="K189" i="4"/>
  <c r="L189" i="4"/>
  <c r="M189" i="4"/>
  <c r="N189" i="4"/>
  <c r="O189" i="4"/>
  <c r="BC185" i="4"/>
  <c r="BD185" i="4"/>
  <c r="BE185" i="4"/>
  <c r="BF185" i="4"/>
  <c r="BG185" i="4"/>
  <c r="BH185" i="4"/>
  <c r="BI185" i="4"/>
  <c r="BJ185" i="4"/>
  <c r="BK185" i="4"/>
  <c r="BL185" i="4"/>
  <c r="BM185" i="4"/>
  <c r="H233" i="4"/>
  <c r="I233" i="4"/>
  <c r="J233" i="4"/>
  <c r="K233" i="4"/>
  <c r="L233" i="4"/>
  <c r="M233" i="4"/>
  <c r="N233" i="4"/>
  <c r="O233" i="4"/>
  <c r="P233" i="4"/>
  <c r="Q233" i="4"/>
  <c r="R233" i="4"/>
  <c r="S233" i="4"/>
  <c r="T233" i="4"/>
  <c r="U233" i="4"/>
  <c r="V233" i="4"/>
  <c r="W233" i="4"/>
  <c r="X233" i="4"/>
  <c r="Y233" i="4"/>
  <c r="Z233" i="4"/>
  <c r="AA233" i="4"/>
  <c r="AB233" i="4"/>
  <c r="AC233" i="4"/>
  <c r="AD233" i="4"/>
  <c r="AE233" i="4"/>
  <c r="AF233" i="4"/>
  <c r="AG233" i="4"/>
  <c r="AH233" i="4"/>
  <c r="AI233" i="4"/>
  <c r="AJ233" i="4"/>
  <c r="AK233" i="4"/>
  <c r="AL233" i="4"/>
  <c r="AM233" i="4"/>
  <c r="AN233" i="4"/>
  <c r="AO233" i="4"/>
  <c r="AP233" i="4"/>
  <c r="AQ233" i="4"/>
  <c r="AR233" i="4"/>
  <c r="AS233" i="4"/>
  <c r="AT233" i="4"/>
  <c r="AU233" i="4"/>
  <c r="AV233" i="4"/>
  <c r="AV232" i="4" s="1"/>
  <c r="AW233" i="4"/>
  <c r="AX233" i="4"/>
  <c r="AX232" i="4" s="1"/>
  <c r="AY233" i="4"/>
  <c r="AZ233" i="4"/>
  <c r="BA233" i="4"/>
  <c r="BB233" i="4"/>
  <c r="BC233" i="4"/>
  <c r="BD233" i="4"/>
  <c r="BE233" i="4"/>
  <c r="BF233" i="4"/>
  <c r="BF232" i="4" s="1"/>
  <c r="BG233" i="4"/>
  <c r="BG232" i="4" s="1"/>
  <c r="BH233" i="4"/>
  <c r="BI233" i="4"/>
  <c r="BJ233" i="4"/>
  <c r="BJ232" i="4" s="1"/>
  <c r="BK233" i="4"/>
  <c r="BK232" i="4" s="1"/>
  <c r="BL233" i="4"/>
  <c r="BL232" i="4" s="1"/>
  <c r="BM233" i="4"/>
  <c r="BN233" i="4"/>
  <c r="BN232" i="4" s="1"/>
  <c r="G233" i="4"/>
  <c r="H230" i="4"/>
  <c r="I230" i="4"/>
  <c r="J230" i="4"/>
  <c r="K230" i="4"/>
  <c r="L230" i="4"/>
  <c r="M230" i="4"/>
  <c r="N230" i="4"/>
  <c r="O230" i="4"/>
  <c r="P230" i="4"/>
  <c r="Q230" i="4"/>
  <c r="R230" i="4"/>
  <c r="S230" i="4"/>
  <c r="T230" i="4"/>
  <c r="U230" i="4"/>
  <c r="V230" i="4"/>
  <c r="W230" i="4"/>
  <c r="X230" i="4"/>
  <c r="Y230" i="4"/>
  <c r="Z230" i="4"/>
  <c r="AA230" i="4"/>
  <c r="AB230" i="4"/>
  <c r="AC230" i="4"/>
  <c r="AD230" i="4"/>
  <c r="AE230" i="4"/>
  <c r="AF230" i="4"/>
  <c r="AG230" i="4"/>
  <c r="AH230" i="4"/>
  <c r="AI230" i="4"/>
  <c r="AJ230" i="4"/>
  <c r="AK230" i="4"/>
  <c r="AL230" i="4"/>
  <c r="AM230" i="4"/>
  <c r="AN230" i="4"/>
  <c r="AO230" i="4"/>
  <c r="AP230" i="4"/>
  <c r="AQ230" i="4"/>
  <c r="AR230" i="4"/>
  <c r="AS230" i="4"/>
  <c r="AT230" i="4"/>
  <c r="AU230" i="4"/>
  <c r="AV230" i="4"/>
  <c r="AW230" i="4"/>
  <c r="AX230" i="4"/>
  <c r="AY230" i="4"/>
  <c r="AZ230" i="4"/>
  <c r="BA230" i="4"/>
  <c r="BB230" i="4"/>
  <c r="BC230" i="4"/>
  <c r="BD230" i="4"/>
  <c r="BE230" i="4"/>
  <c r="BF230" i="4"/>
  <c r="BG230" i="4"/>
  <c r="BH230" i="4"/>
  <c r="BI230" i="4"/>
  <c r="BJ230" i="4"/>
  <c r="BK230" i="4"/>
  <c r="BL230" i="4"/>
  <c r="BM230" i="4"/>
  <c r="BN230" i="4"/>
  <c r="G230" i="4"/>
  <c r="H229" i="4"/>
  <c r="I229" i="4"/>
  <c r="J229" i="4"/>
  <c r="K229" i="4"/>
  <c r="L229" i="4"/>
  <c r="M229" i="4"/>
  <c r="N229" i="4"/>
  <c r="O229" i="4"/>
  <c r="P229" i="4"/>
  <c r="Q229" i="4"/>
  <c r="R229" i="4"/>
  <c r="S229" i="4"/>
  <c r="T229" i="4"/>
  <c r="U229" i="4"/>
  <c r="V229" i="4"/>
  <c r="W229" i="4"/>
  <c r="X229" i="4"/>
  <c r="Y229" i="4"/>
  <c r="Z229" i="4"/>
  <c r="AA229" i="4"/>
  <c r="AB229" i="4"/>
  <c r="AC229" i="4"/>
  <c r="AD229" i="4"/>
  <c r="AE229" i="4"/>
  <c r="AF229" i="4"/>
  <c r="AG229" i="4"/>
  <c r="AH229" i="4"/>
  <c r="AI229" i="4"/>
  <c r="AJ229" i="4"/>
  <c r="AK229" i="4"/>
  <c r="AL229" i="4"/>
  <c r="AM229" i="4"/>
  <c r="AN229" i="4"/>
  <c r="AO229" i="4"/>
  <c r="AP229" i="4"/>
  <c r="AQ229" i="4"/>
  <c r="AR229" i="4"/>
  <c r="AS229" i="4"/>
  <c r="AT229" i="4"/>
  <c r="AU229" i="4"/>
  <c r="AV229" i="4"/>
  <c r="AW229" i="4"/>
  <c r="AX229" i="4"/>
  <c r="AY229" i="4"/>
  <c r="AZ229" i="4"/>
  <c r="BA229" i="4"/>
  <c r="BB229" i="4"/>
  <c r="BC229" i="4"/>
  <c r="BD229" i="4"/>
  <c r="BE229" i="4"/>
  <c r="BF229" i="4"/>
  <c r="BG229" i="4"/>
  <c r="BH229" i="4"/>
  <c r="BI229" i="4"/>
  <c r="BJ229" i="4"/>
  <c r="BK229" i="4"/>
  <c r="BL229" i="4"/>
  <c r="BM229" i="4"/>
  <c r="BN229" i="4"/>
  <c r="G229" i="4"/>
  <c r="H228" i="4"/>
  <c r="I228" i="4"/>
  <c r="J228" i="4"/>
  <c r="K228" i="4"/>
  <c r="L228" i="4"/>
  <c r="M228" i="4"/>
  <c r="N228" i="4"/>
  <c r="O228" i="4"/>
  <c r="P228" i="4"/>
  <c r="Q228" i="4"/>
  <c r="R228" i="4"/>
  <c r="S228" i="4"/>
  <c r="T228" i="4"/>
  <c r="U228" i="4"/>
  <c r="V228" i="4"/>
  <c r="W228" i="4"/>
  <c r="X228" i="4"/>
  <c r="Y228" i="4"/>
  <c r="Z228" i="4"/>
  <c r="AA228" i="4"/>
  <c r="AB228" i="4"/>
  <c r="AC228" i="4"/>
  <c r="AD228" i="4"/>
  <c r="AE228" i="4"/>
  <c r="AF228" i="4"/>
  <c r="AG228" i="4"/>
  <c r="AH228" i="4"/>
  <c r="AI228" i="4"/>
  <c r="AJ228" i="4"/>
  <c r="AK228" i="4"/>
  <c r="AL228" i="4"/>
  <c r="AM228" i="4"/>
  <c r="AN228" i="4"/>
  <c r="AO228" i="4"/>
  <c r="AP228" i="4"/>
  <c r="AQ228" i="4"/>
  <c r="AR228" i="4"/>
  <c r="AS228" i="4"/>
  <c r="AT228" i="4"/>
  <c r="AU228" i="4"/>
  <c r="AV228" i="4"/>
  <c r="AW228" i="4"/>
  <c r="AX228" i="4"/>
  <c r="AY228" i="4"/>
  <c r="AZ228" i="4"/>
  <c r="BA228" i="4"/>
  <c r="BB228" i="4"/>
  <c r="BC228" i="4"/>
  <c r="BD228" i="4"/>
  <c r="BE228" i="4"/>
  <c r="BF228" i="4"/>
  <c r="BG228" i="4"/>
  <c r="BH228" i="4"/>
  <c r="BI228" i="4"/>
  <c r="BJ228" i="4"/>
  <c r="BK228" i="4"/>
  <c r="BL228" i="4"/>
  <c r="BM228" i="4"/>
  <c r="BN228" i="4"/>
  <c r="G228" i="4"/>
  <c r="H226" i="4"/>
  <c r="I226" i="4"/>
  <c r="J226" i="4"/>
  <c r="K226" i="4"/>
  <c r="L226" i="4"/>
  <c r="M226" i="4"/>
  <c r="N226" i="4"/>
  <c r="O226" i="4"/>
  <c r="P226" i="4"/>
  <c r="Q226" i="4"/>
  <c r="R226" i="4"/>
  <c r="S226" i="4"/>
  <c r="T226" i="4"/>
  <c r="U226" i="4"/>
  <c r="V226" i="4"/>
  <c r="W226" i="4"/>
  <c r="X226" i="4"/>
  <c r="Y226" i="4"/>
  <c r="Z226" i="4"/>
  <c r="AA226" i="4"/>
  <c r="AB226" i="4"/>
  <c r="AC226" i="4"/>
  <c r="AD226" i="4"/>
  <c r="AE226" i="4"/>
  <c r="AF226" i="4"/>
  <c r="AG226" i="4"/>
  <c r="AH226" i="4"/>
  <c r="AI226" i="4"/>
  <c r="AJ226" i="4"/>
  <c r="AK226" i="4"/>
  <c r="AL226" i="4"/>
  <c r="AM226" i="4"/>
  <c r="AN226" i="4"/>
  <c r="AO226" i="4"/>
  <c r="AP226" i="4"/>
  <c r="AQ226" i="4"/>
  <c r="AR226" i="4"/>
  <c r="AS226" i="4"/>
  <c r="AT226" i="4"/>
  <c r="AT225" i="4" s="1"/>
  <c r="AU226" i="4"/>
  <c r="AV226" i="4"/>
  <c r="AW226" i="4"/>
  <c r="AX226" i="4"/>
  <c r="AY226" i="4"/>
  <c r="AZ226" i="4"/>
  <c r="BA226" i="4"/>
  <c r="BB226" i="4"/>
  <c r="BB225" i="4" s="1"/>
  <c r="BC226" i="4"/>
  <c r="BD226" i="4"/>
  <c r="BD225" i="4" s="1"/>
  <c r="BE226" i="4"/>
  <c r="BF226" i="4"/>
  <c r="BG226" i="4"/>
  <c r="BH226" i="4"/>
  <c r="BH225" i="4" s="1"/>
  <c r="BI226" i="4"/>
  <c r="BI225" i="4" s="1"/>
  <c r="BJ226" i="4"/>
  <c r="BK226" i="4"/>
  <c r="BL226" i="4"/>
  <c r="BM226" i="4"/>
  <c r="BN226" i="4"/>
  <c r="G226" i="4"/>
  <c r="H223" i="4"/>
  <c r="I223" i="4"/>
  <c r="J223" i="4"/>
  <c r="K223" i="4"/>
  <c r="L223" i="4"/>
  <c r="M223" i="4"/>
  <c r="N223" i="4"/>
  <c r="O223" i="4"/>
  <c r="P223" i="4"/>
  <c r="Q223" i="4"/>
  <c r="R223" i="4"/>
  <c r="S223" i="4"/>
  <c r="T223" i="4"/>
  <c r="U223" i="4"/>
  <c r="V223" i="4"/>
  <c r="W223" i="4"/>
  <c r="X223" i="4"/>
  <c r="Y223" i="4"/>
  <c r="Z223" i="4"/>
  <c r="AA223" i="4"/>
  <c r="AB223" i="4"/>
  <c r="AC223" i="4"/>
  <c r="AD223" i="4"/>
  <c r="AE223" i="4"/>
  <c r="AF223" i="4"/>
  <c r="AG223" i="4"/>
  <c r="AH223" i="4"/>
  <c r="AI223" i="4"/>
  <c r="AJ223" i="4"/>
  <c r="AK223" i="4"/>
  <c r="AL223" i="4"/>
  <c r="AM223" i="4"/>
  <c r="AN223" i="4"/>
  <c r="AO223" i="4"/>
  <c r="AP223" i="4"/>
  <c r="AQ223" i="4"/>
  <c r="AR223" i="4"/>
  <c r="AS223" i="4"/>
  <c r="AT223" i="4"/>
  <c r="AU223" i="4"/>
  <c r="AV223" i="4"/>
  <c r="AW223" i="4"/>
  <c r="AX223" i="4"/>
  <c r="AY223" i="4"/>
  <c r="AZ223" i="4"/>
  <c r="BA223" i="4"/>
  <c r="BB223" i="4"/>
  <c r="BC223" i="4"/>
  <c r="BD223" i="4"/>
  <c r="BE223" i="4"/>
  <c r="BF223" i="4"/>
  <c r="BG223" i="4"/>
  <c r="BH223" i="4"/>
  <c r="BI223" i="4"/>
  <c r="BJ223" i="4"/>
  <c r="BK223" i="4"/>
  <c r="BL223" i="4"/>
  <c r="BM223" i="4"/>
  <c r="BN223" i="4"/>
  <c r="G223" i="4"/>
  <c r="G222" i="4"/>
  <c r="G221" i="4"/>
  <c r="H221" i="4"/>
  <c r="I221" i="4"/>
  <c r="J221" i="4"/>
  <c r="K221" i="4"/>
  <c r="L221" i="4"/>
  <c r="M221" i="4"/>
  <c r="N221" i="4"/>
  <c r="O221" i="4"/>
  <c r="P221" i="4"/>
  <c r="Q221" i="4"/>
  <c r="R221" i="4"/>
  <c r="S221" i="4"/>
  <c r="T221" i="4"/>
  <c r="U221" i="4"/>
  <c r="V221" i="4"/>
  <c r="W221" i="4"/>
  <c r="X221" i="4"/>
  <c r="Y221" i="4"/>
  <c r="Z221" i="4"/>
  <c r="AA221" i="4"/>
  <c r="AB221" i="4"/>
  <c r="AC221" i="4"/>
  <c r="AD221" i="4"/>
  <c r="AE221" i="4"/>
  <c r="AF221" i="4"/>
  <c r="AG221" i="4"/>
  <c r="AH221" i="4"/>
  <c r="AI221" i="4"/>
  <c r="AJ221" i="4"/>
  <c r="AL221" i="4"/>
  <c r="AM221" i="4"/>
  <c r="AN221" i="4"/>
  <c r="AO221" i="4"/>
  <c r="AP221" i="4"/>
  <c r="AQ221" i="4"/>
  <c r="AR221" i="4"/>
  <c r="AS221" i="4"/>
  <c r="AT221" i="4"/>
  <c r="AU221" i="4"/>
  <c r="AV221" i="4"/>
  <c r="AW221" i="4"/>
  <c r="AX221" i="4"/>
  <c r="AY221" i="4"/>
  <c r="AZ221" i="4"/>
  <c r="BA221" i="4"/>
  <c r="BB221" i="4"/>
  <c r="BC221" i="4"/>
  <c r="BD221" i="4"/>
  <c r="BE221" i="4"/>
  <c r="BF221" i="4"/>
  <c r="BG221" i="4"/>
  <c r="BH221" i="4"/>
  <c r="BI221" i="4"/>
  <c r="BJ221" i="4"/>
  <c r="BK221" i="4"/>
  <c r="BL221" i="4"/>
  <c r="BM221" i="4"/>
  <c r="BN221" i="4"/>
  <c r="AK221" i="4"/>
  <c r="H212" i="4"/>
  <c r="I212" i="4"/>
  <c r="J212" i="4"/>
  <c r="K212" i="4"/>
  <c r="L212" i="4"/>
  <c r="M212" i="4"/>
  <c r="N212" i="4"/>
  <c r="O212" i="4"/>
  <c r="P212" i="4"/>
  <c r="Q212" i="4"/>
  <c r="R212" i="4"/>
  <c r="S212" i="4"/>
  <c r="T212" i="4"/>
  <c r="U212" i="4"/>
  <c r="V212" i="4"/>
  <c r="W212" i="4"/>
  <c r="X212" i="4"/>
  <c r="Y212" i="4"/>
  <c r="Z212" i="4"/>
  <c r="AA212" i="4"/>
  <c r="AB212" i="4"/>
  <c r="AC212" i="4"/>
  <c r="AD212" i="4"/>
  <c r="AE212" i="4"/>
  <c r="AF212" i="4"/>
  <c r="AG212" i="4"/>
  <c r="AH212" i="4"/>
  <c r="AI212" i="4"/>
  <c r="AJ212" i="4"/>
  <c r="AK212" i="4"/>
  <c r="AL212" i="4"/>
  <c r="AM212" i="4"/>
  <c r="AN212" i="4"/>
  <c r="AO212" i="4"/>
  <c r="AP212" i="4"/>
  <c r="AQ212" i="4"/>
  <c r="AR212" i="4"/>
  <c r="AS212" i="4"/>
  <c r="AT212" i="4"/>
  <c r="AU212" i="4"/>
  <c r="AV212" i="4"/>
  <c r="AW212" i="4"/>
  <c r="AX212" i="4"/>
  <c r="AY212" i="4"/>
  <c r="AZ212" i="4"/>
  <c r="BA212" i="4"/>
  <c r="BB212" i="4"/>
  <c r="BC212" i="4"/>
  <c r="BD212" i="4"/>
  <c r="BE212" i="4"/>
  <c r="BF212" i="4"/>
  <c r="BG212" i="4"/>
  <c r="BH212" i="4"/>
  <c r="BI212" i="4"/>
  <c r="BJ212" i="4"/>
  <c r="BK212" i="4"/>
  <c r="BL212" i="4"/>
  <c r="BM212" i="4"/>
  <c r="BN212" i="4"/>
  <c r="G212" i="4"/>
  <c r="H208" i="4"/>
  <c r="I208" i="4"/>
  <c r="J208" i="4"/>
  <c r="K208" i="4"/>
  <c r="L208" i="4"/>
  <c r="M208" i="4"/>
  <c r="N208" i="4"/>
  <c r="O208" i="4"/>
  <c r="P208" i="4"/>
  <c r="Q208" i="4"/>
  <c r="R208" i="4"/>
  <c r="S208" i="4"/>
  <c r="T208" i="4"/>
  <c r="U208" i="4"/>
  <c r="V208" i="4"/>
  <c r="W208" i="4"/>
  <c r="X208" i="4"/>
  <c r="Y208" i="4"/>
  <c r="Z208" i="4"/>
  <c r="AA208" i="4"/>
  <c r="AB208" i="4"/>
  <c r="AC208" i="4"/>
  <c r="AD208" i="4"/>
  <c r="AE208" i="4"/>
  <c r="AF208" i="4"/>
  <c r="AG208" i="4"/>
  <c r="AH208" i="4"/>
  <c r="AI208" i="4"/>
  <c r="AJ208" i="4"/>
  <c r="AK208" i="4"/>
  <c r="AL208" i="4"/>
  <c r="AM208" i="4"/>
  <c r="AN208" i="4"/>
  <c r="AO208" i="4"/>
  <c r="AP208" i="4"/>
  <c r="AQ208" i="4"/>
  <c r="AR208" i="4"/>
  <c r="AS208" i="4"/>
  <c r="AT208" i="4"/>
  <c r="AU208" i="4"/>
  <c r="AV208" i="4"/>
  <c r="AW208" i="4"/>
  <c r="AX208" i="4"/>
  <c r="AY208" i="4"/>
  <c r="AZ208" i="4"/>
  <c r="BA208" i="4"/>
  <c r="BB208" i="4"/>
  <c r="BC208" i="4"/>
  <c r="BD208" i="4"/>
  <c r="BE208" i="4"/>
  <c r="BF208" i="4"/>
  <c r="BG208" i="4"/>
  <c r="BH208" i="4"/>
  <c r="BI208" i="4"/>
  <c r="BJ208" i="4"/>
  <c r="BK208" i="4"/>
  <c r="BL208" i="4"/>
  <c r="BM208" i="4"/>
  <c r="BN208" i="4"/>
  <c r="G208" i="4"/>
  <c r="H207" i="4"/>
  <c r="I207" i="4"/>
  <c r="J207" i="4"/>
  <c r="K207" i="4"/>
  <c r="L207" i="4"/>
  <c r="M207" i="4"/>
  <c r="N207" i="4"/>
  <c r="O207" i="4"/>
  <c r="P207" i="4"/>
  <c r="Q207" i="4"/>
  <c r="R207" i="4"/>
  <c r="S207" i="4"/>
  <c r="T207" i="4"/>
  <c r="U207" i="4"/>
  <c r="V207" i="4"/>
  <c r="W207" i="4"/>
  <c r="X207" i="4"/>
  <c r="Y207" i="4"/>
  <c r="Z207" i="4"/>
  <c r="AA207" i="4"/>
  <c r="AB207" i="4"/>
  <c r="AC207" i="4"/>
  <c r="AD207" i="4"/>
  <c r="AE207" i="4"/>
  <c r="AF207" i="4"/>
  <c r="AG207" i="4"/>
  <c r="AH207" i="4"/>
  <c r="AI207" i="4"/>
  <c r="AJ207" i="4"/>
  <c r="AK207" i="4"/>
  <c r="AL207" i="4"/>
  <c r="AM207" i="4"/>
  <c r="AN207" i="4"/>
  <c r="AO207" i="4"/>
  <c r="AP207" i="4"/>
  <c r="AQ207" i="4"/>
  <c r="AR207" i="4"/>
  <c r="AS207" i="4"/>
  <c r="AT207" i="4"/>
  <c r="AU207" i="4"/>
  <c r="AV207" i="4"/>
  <c r="AW207" i="4"/>
  <c r="AX207" i="4"/>
  <c r="AY207" i="4"/>
  <c r="AZ207" i="4"/>
  <c r="BA207" i="4"/>
  <c r="BB207" i="4"/>
  <c r="BC207" i="4"/>
  <c r="BD207" i="4"/>
  <c r="BE207" i="4"/>
  <c r="BF207" i="4"/>
  <c r="BG207" i="4"/>
  <c r="BH207" i="4"/>
  <c r="BI207" i="4"/>
  <c r="BJ207" i="4"/>
  <c r="BK207" i="4"/>
  <c r="BL207" i="4"/>
  <c r="BM207" i="4"/>
  <c r="BN207" i="4"/>
  <c r="G207" i="4"/>
  <c r="H206" i="4"/>
  <c r="I206" i="4"/>
  <c r="J206" i="4"/>
  <c r="K206" i="4"/>
  <c r="L206" i="4"/>
  <c r="M206" i="4"/>
  <c r="N206" i="4"/>
  <c r="O206" i="4"/>
  <c r="P206" i="4"/>
  <c r="Q206" i="4"/>
  <c r="R206" i="4"/>
  <c r="S206" i="4"/>
  <c r="T206" i="4"/>
  <c r="U206" i="4"/>
  <c r="V206" i="4"/>
  <c r="W206" i="4"/>
  <c r="X206" i="4"/>
  <c r="Y206" i="4"/>
  <c r="Z206" i="4"/>
  <c r="AA206" i="4"/>
  <c r="AB206" i="4"/>
  <c r="AC206" i="4"/>
  <c r="AD206" i="4"/>
  <c r="AE206" i="4"/>
  <c r="AF206" i="4"/>
  <c r="AG206" i="4"/>
  <c r="AH206" i="4"/>
  <c r="AI206" i="4"/>
  <c r="AJ206" i="4"/>
  <c r="AK206" i="4"/>
  <c r="AL206" i="4"/>
  <c r="AM206" i="4"/>
  <c r="AN206" i="4"/>
  <c r="AO206" i="4"/>
  <c r="AP206" i="4"/>
  <c r="AQ206" i="4"/>
  <c r="AR206" i="4"/>
  <c r="AS206" i="4"/>
  <c r="AT206" i="4"/>
  <c r="AU206" i="4"/>
  <c r="AV206" i="4"/>
  <c r="AW206" i="4"/>
  <c r="AX206" i="4"/>
  <c r="AY206" i="4"/>
  <c r="AZ206" i="4"/>
  <c r="BA206" i="4"/>
  <c r="BB206" i="4"/>
  <c r="BC206" i="4"/>
  <c r="BD206" i="4"/>
  <c r="BE206" i="4"/>
  <c r="BF206" i="4"/>
  <c r="BG206" i="4"/>
  <c r="BH206" i="4"/>
  <c r="BI206" i="4"/>
  <c r="BJ206" i="4"/>
  <c r="BK206" i="4"/>
  <c r="BL206" i="4"/>
  <c r="BM206" i="4"/>
  <c r="BN206" i="4"/>
  <c r="G206" i="4"/>
  <c r="H201" i="4"/>
  <c r="I201" i="4"/>
  <c r="J201" i="4"/>
  <c r="K201" i="4"/>
  <c r="L201" i="4"/>
  <c r="M201" i="4"/>
  <c r="N201" i="4"/>
  <c r="O201" i="4"/>
  <c r="P201" i="4"/>
  <c r="Q201" i="4"/>
  <c r="R201" i="4"/>
  <c r="S201" i="4"/>
  <c r="T201" i="4"/>
  <c r="U201" i="4"/>
  <c r="V201" i="4"/>
  <c r="W201" i="4"/>
  <c r="X201" i="4"/>
  <c r="Y201" i="4"/>
  <c r="Z201" i="4"/>
  <c r="AA201" i="4"/>
  <c r="AB201" i="4"/>
  <c r="AC201" i="4"/>
  <c r="AD201" i="4"/>
  <c r="AE201" i="4"/>
  <c r="AF201" i="4"/>
  <c r="AG201" i="4"/>
  <c r="AH201" i="4"/>
  <c r="AI201" i="4"/>
  <c r="AJ201" i="4"/>
  <c r="AK201" i="4"/>
  <c r="AL201" i="4"/>
  <c r="AM201" i="4"/>
  <c r="AN201" i="4"/>
  <c r="AO201" i="4"/>
  <c r="AP201" i="4"/>
  <c r="AQ201" i="4"/>
  <c r="AR201" i="4"/>
  <c r="AS201" i="4"/>
  <c r="AT201" i="4"/>
  <c r="AU201" i="4"/>
  <c r="AV201" i="4"/>
  <c r="AW201" i="4"/>
  <c r="AX201" i="4"/>
  <c r="AY201" i="4"/>
  <c r="AZ201" i="4"/>
  <c r="BA201" i="4"/>
  <c r="BB201" i="4"/>
  <c r="BC201" i="4"/>
  <c r="BD201" i="4"/>
  <c r="BE201" i="4"/>
  <c r="BF201" i="4"/>
  <c r="BG201" i="4"/>
  <c r="BH201" i="4"/>
  <c r="BI201" i="4"/>
  <c r="BJ201" i="4"/>
  <c r="BK201" i="4"/>
  <c r="BL201" i="4"/>
  <c r="BM201" i="4"/>
  <c r="BN201" i="4"/>
  <c r="G201" i="4"/>
  <c r="H200" i="4"/>
  <c r="I200" i="4"/>
  <c r="J200" i="4"/>
  <c r="K200" i="4"/>
  <c r="L200" i="4"/>
  <c r="M200" i="4"/>
  <c r="N200" i="4"/>
  <c r="O200" i="4"/>
  <c r="P200" i="4"/>
  <c r="Q200" i="4"/>
  <c r="R200" i="4"/>
  <c r="S200" i="4"/>
  <c r="T200" i="4"/>
  <c r="U200" i="4"/>
  <c r="V200" i="4"/>
  <c r="W200" i="4"/>
  <c r="X200" i="4"/>
  <c r="Y200" i="4"/>
  <c r="Z200" i="4"/>
  <c r="AA200" i="4"/>
  <c r="AB200" i="4"/>
  <c r="AC200" i="4"/>
  <c r="AD200" i="4"/>
  <c r="AE200" i="4"/>
  <c r="AF200" i="4"/>
  <c r="AG200" i="4"/>
  <c r="AH200" i="4"/>
  <c r="AI200" i="4"/>
  <c r="AJ200" i="4"/>
  <c r="AK200" i="4"/>
  <c r="AL200" i="4"/>
  <c r="AM200" i="4"/>
  <c r="AN200" i="4"/>
  <c r="AO200" i="4"/>
  <c r="AP200" i="4"/>
  <c r="AQ200" i="4"/>
  <c r="AR200" i="4"/>
  <c r="AS200" i="4"/>
  <c r="AT200" i="4"/>
  <c r="AU200" i="4"/>
  <c r="AV200" i="4"/>
  <c r="AW200" i="4"/>
  <c r="AX200" i="4"/>
  <c r="AY200" i="4"/>
  <c r="AZ200" i="4"/>
  <c r="BA200" i="4"/>
  <c r="BB200" i="4"/>
  <c r="BC200" i="4"/>
  <c r="BD200" i="4"/>
  <c r="BE200" i="4"/>
  <c r="BF200" i="4"/>
  <c r="BG200" i="4"/>
  <c r="BH200" i="4"/>
  <c r="BI200" i="4"/>
  <c r="BJ200" i="4"/>
  <c r="BK200" i="4"/>
  <c r="BL200" i="4"/>
  <c r="BM200" i="4"/>
  <c r="BN200" i="4"/>
  <c r="G200" i="4"/>
  <c r="H199" i="4"/>
  <c r="I199" i="4"/>
  <c r="J199" i="4"/>
  <c r="K199" i="4"/>
  <c r="L199" i="4"/>
  <c r="M199" i="4"/>
  <c r="N199" i="4"/>
  <c r="O199" i="4"/>
  <c r="P199" i="4"/>
  <c r="Q199" i="4"/>
  <c r="R199" i="4"/>
  <c r="S199" i="4"/>
  <c r="T199" i="4"/>
  <c r="U199" i="4"/>
  <c r="V199" i="4"/>
  <c r="W199" i="4"/>
  <c r="X199" i="4"/>
  <c r="Y199" i="4"/>
  <c r="Z199" i="4"/>
  <c r="AA199" i="4"/>
  <c r="AB199" i="4"/>
  <c r="AC199" i="4"/>
  <c r="AD199" i="4"/>
  <c r="AE199" i="4"/>
  <c r="AF199" i="4"/>
  <c r="AG199" i="4"/>
  <c r="AH199" i="4"/>
  <c r="AI199" i="4"/>
  <c r="AJ199" i="4"/>
  <c r="AK199" i="4"/>
  <c r="AL199" i="4"/>
  <c r="AM199" i="4"/>
  <c r="AN199" i="4"/>
  <c r="AO199" i="4"/>
  <c r="AP199" i="4"/>
  <c r="AQ199" i="4"/>
  <c r="AR199" i="4"/>
  <c r="AS199" i="4"/>
  <c r="AT199" i="4"/>
  <c r="AU199" i="4"/>
  <c r="AV199" i="4"/>
  <c r="AW199" i="4"/>
  <c r="AX199" i="4"/>
  <c r="AY199" i="4"/>
  <c r="AZ199" i="4"/>
  <c r="BA199" i="4"/>
  <c r="BB199" i="4"/>
  <c r="BC199" i="4"/>
  <c r="BD199" i="4"/>
  <c r="BE199" i="4"/>
  <c r="BF199" i="4"/>
  <c r="BG199" i="4"/>
  <c r="BH199" i="4"/>
  <c r="BI199" i="4"/>
  <c r="BJ199" i="4"/>
  <c r="BK199" i="4"/>
  <c r="BL199" i="4"/>
  <c r="BM199" i="4"/>
  <c r="BN199" i="4"/>
  <c r="G199" i="4"/>
  <c r="P189" i="4"/>
  <c r="Q189" i="4"/>
  <c r="R189" i="4"/>
  <c r="S189" i="4"/>
  <c r="T189" i="4"/>
  <c r="U189" i="4"/>
  <c r="V189" i="4"/>
  <c r="W189" i="4"/>
  <c r="X189" i="4"/>
  <c r="Y189" i="4"/>
  <c r="Z189" i="4"/>
  <c r="AA189" i="4"/>
  <c r="AB189" i="4"/>
  <c r="AC189" i="4"/>
  <c r="AD189" i="4"/>
  <c r="AE189" i="4"/>
  <c r="AF189" i="4"/>
  <c r="AG189" i="4"/>
  <c r="AH189" i="4"/>
  <c r="AI189" i="4"/>
  <c r="AJ189" i="4"/>
  <c r="AK189" i="4"/>
  <c r="AL189" i="4"/>
  <c r="AM189" i="4"/>
  <c r="AN189" i="4"/>
  <c r="AO189" i="4"/>
  <c r="AP189" i="4"/>
  <c r="AR189" i="4"/>
  <c r="AS189" i="4"/>
  <c r="AT189" i="4"/>
  <c r="AU189" i="4"/>
  <c r="AV189" i="4"/>
  <c r="AW189" i="4"/>
  <c r="AX189" i="4"/>
  <c r="AY189" i="4"/>
  <c r="AZ189" i="4"/>
  <c r="BA189" i="4"/>
  <c r="BB189" i="4"/>
  <c r="BC189" i="4"/>
  <c r="BD189" i="4"/>
  <c r="BE189" i="4"/>
  <c r="BF189" i="4"/>
  <c r="BG189" i="4"/>
  <c r="BH189" i="4"/>
  <c r="BI189" i="4"/>
  <c r="BJ189" i="4"/>
  <c r="BK189" i="4"/>
  <c r="BL189" i="4"/>
  <c r="BM189" i="4"/>
  <c r="BN189" i="4"/>
  <c r="P186" i="4"/>
  <c r="Q186" i="4"/>
  <c r="R186" i="4"/>
  <c r="S186" i="4"/>
  <c r="T186" i="4"/>
  <c r="U186" i="4"/>
  <c r="V186" i="4"/>
  <c r="W186" i="4"/>
  <c r="X186" i="4"/>
  <c r="Y186" i="4"/>
  <c r="Z186" i="4"/>
  <c r="AA186" i="4"/>
  <c r="AB186" i="4"/>
  <c r="AC186" i="4"/>
  <c r="AD186" i="4"/>
  <c r="AE186" i="4"/>
  <c r="AF186" i="4"/>
  <c r="AG186" i="4"/>
  <c r="AH186" i="4"/>
  <c r="AI186" i="4"/>
  <c r="AJ186" i="4"/>
  <c r="AK186" i="4"/>
  <c r="AL186" i="4"/>
  <c r="AM186" i="4"/>
  <c r="AN186" i="4"/>
  <c r="AO186" i="4"/>
  <c r="AP186" i="4"/>
  <c r="AQ186" i="4"/>
  <c r="AR186" i="4"/>
  <c r="AS186" i="4"/>
  <c r="AT186" i="4"/>
  <c r="AU186" i="4"/>
  <c r="AV186" i="4"/>
  <c r="AW186" i="4"/>
  <c r="AX186" i="4"/>
  <c r="AY186" i="4"/>
  <c r="AZ186" i="4"/>
  <c r="BA186" i="4"/>
  <c r="BB186" i="4"/>
  <c r="BC186" i="4"/>
  <c r="BD186" i="4"/>
  <c r="BE186" i="4"/>
  <c r="BF186" i="4"/>
  <c r="BG186" i="4"/>
  <c r="BH186" i="4"/>
  <c r="BI186" i="4"/>
  <c r="BJ186" i="4"/>
  <c r="BK186" i="4"/>
  <c r="BL186" i="4"/>
  <c r="BM186" i="4"/>
  <c r="BN186" i="4"/>
  <c r="P185" i="4"/>
  <c r="Q185" i="4"/>
  <c r="R185" i="4"/>
  <c r="S185" i="4"/>
  <c r="T185" i="4"/>
  <c r="U185" i="4"/>
  <c r="V185" i="4"/>
  <c r="W185" i="4"/>
  <c r="X185" i="4"/>
  <c r="Y185" i="4"/>
  <c r="Z185" i="4"/>
  <c r="AA185" i="4"/>
  <c r="AB185" i="4"/>
  <c r="AC185" i="4"/>
  <c r="AD185" i="4"/>
  <c r="AE185" i="4"/>
  <c r="AF185" i="4"/>
  <c r="AG185" i="4"/>
  <c r="AH185" i="4"/>
  <c r="AI185" i="4"/>
  <c r="AJ185" i="4"/>
  <c r="AK185" i="4"/>
  <c r="AL185" i="4"/>
  <c r="AM185" i="4"/>
  <c r="AN185" i="4"/>
  <c r="AO185" i="4"/>
  <c r="AP185" i="4"/>
  <c r="AQ185" i="4"/>
  <c r="AR185" i="4"/>
  <c r="AS185" i="4"/>
  <c r="AT185" i="4"/>
  <c r="AU185" i="4"/>
  <c r="AV185" i="4"/>
  <c r="AW185" i="4"/>
  <c r="AX185" i="4"/>
  <c r="AY185" i="4"/>
  <c r="AZ185" i="4"/>
  <c r="BA185" i="4"/>
  <c r="BB185" i="4"/>
  <c r="H179" i="4"/>
  <c r="I179" i="4"/>
  <c r="J179" i="4"/>
  <c r="K179" i="4"/>
  <c r="L179" i="4"/>
  <c r="M179" i="4"/>
  <c r="N179" i="4"/>
  <c r="O179" i="4"/>
  <c r="P179" i="4"/>
  <c r="Q179" i="4"/>
  <c r="R179" i="4"/>
  <c r="S179" i="4"/>
  <c r="T179" i="4"/>
  <c r="U179" i="4"/>
  <c r="V179" i="4"/>
  <c r="W179" i="4"/>
  <c r="X179" i="4"/>
  <c r="Y179" i="4"/>
  <c r="Z179" i="4"/>
  <c r="AA179" i="4"/>
  <c r="AB179" i="4"/>
  <c r="AC179" i="4"/>
  <c r="AD179" i="4"/>
  <c r="AE179" i="4"/>
  <c r="AF179" i="4"/>
  <c r="AG179" i="4"/>
  <c r="AH179" i="4"/>
  <c r="AI179" i="4"/>
  <c r="AJ179" i="4"/>
  <c r="AK179" i="4"/>
  <c r="AL179" i="4"/>
  <c r="AM179" i="4"/>
  <c r="AN179" i="4"/>
  <c r="AO179" i="4"/>
  <c r="AP179" i="4"/>
  <c r="AQ179" i="4"/>
  <c r="AR179" i="4"/>
  <c r="AS179" i="4"/>
  <c r="AT179" i="4"/>
  <c r="AU179" i="4"/>
  <c r="AV179" i="4"/>
  <c r="AW179" i="4"/>
  <c r="AX179" i="4"/>
  <c r="AY179" i="4"/>
  <c r="AZ179" i="4"/>
  <c r="BA179" i="4"/>
  <c r="BB179" i="4"/>
  <c r="G179" i="4"/>
  <c r="H177" i="4"/>
  <c r="I177" i="4"/>
  <c r="J177" i="4"/>
  <c r="K177" i="4"/>
  <c r="L177" i="4"/>
  <c r="M177" i="4"/>
  <c r="N177" i="4"/>
  <c r="O177" i="4"/>
  <c r="P177" i="4"/>
  <c r="Q177" i="4"/>
  <c r="R177" i="4"/>
  <c r="S177" i="4"/>
  <c r="T177" i="4"/>
  <c r="U177" i="4"/>
  <c r="V177" i="4"/>
  <c r="W177" i="4"/>
  <c r="X177" i="4"/>
  <c r="Y177" i="4"/>
  <c r="Z177" i="4"/>
  <c r="AA177" i="4"/>
  <c r="AB177" i="4"/>
  <c r="AC177" i="4"/>
  <c r="AD177" i="4"/>
  <c r="AE177" i="4"/>
  <c r="AF177" i="4"/>
  <c r="AG177" i="4"/>
  <c r="AH177" i="4"/>
  <c r="AI177" i="4"/>
  <c r="AJ177" i="4"/>
  <c r="AK177" i="4"/>
  <c r="AL177" i="4"/>
  <c r="AM177" i="4"/>
  <c r="AN177" i="4"/>
  <c r="AO177" i="4"/>
  <c r="AP177" i="4"/>
  <c r="AQ177" i="4"/>
  <c r="AR177" i="4"/>
  <c r="AS177" i="4"/>
  <c r="AT177" i="4"/>
  <c r="AU177" i="4"/>
  <c r="AV177" i="4"/>
  <c r="AW177" i="4"/>
  <c r="AX177" i="4"/>
  <c r="AY177" i="4"/>
  <c r="AZ177" i="4"/>
  <c r="BA177" i="4"/>
  <c r="BB177" i="4"/>
  <c r="BC177" i="4"/>
  <c r="BD177" i="4"/>
  <c r="BE177" i="4"/>
  <c r="BF177" i="4"/>
  <c r="BG177" i="4"/>
  <c r="BH177" i="4"/>
  <c r="BI177" i="4"/>
  <c r="BJ177" i="4"/>
  <c r="BK177" i="4"/>
  <c r="BL177" i="4"/>
  <c r="BM177" i="4"/>
  <c r="BN177" i="4"/>
  <c r="V112" i="39"/>
  <c r="W112" i="39" s="1"/>
  <c r="Y112" i="39" s="1"/>
  <c r="V111" i="39"/>
  <c r="W111" i="39" s="1"/>
  <c r="Y111" i="39" s="1"/>
  <c r="V108" i="39"/>
  <c r="W108" i="39" s="1"/>
  <c r="Y108" i="39" s="1"/>
  <c r="V110" i="39"/>
  <c r="W110" i="39" s="1"/>
  <c r="Y110" i="39" s="1"/>
  <c r="V109" i="39"/>
  <c r="W109" i="39" s="1"/>
  <c r="Y109" i="39" s="1"/>
  <c r="E8" i="36"/>
  <c r="E7" i="36" s="1"/>
  <c r="D9" i="36"/>
  <c r="C9" i="36"/>
  <c r="B9" i="36"/>
  <c r="F9" i="36" s="1"/>
  <c r="C6" i="36"/>
  <c r="D6" i="36"/>
  <c r="E6" i="36"/>
  <c r="B6" i="36"/>
  <c r="AK47" i="18"/>
  <c r="AJ79" i="6"/>
  <c r="AE65" i="18"/>
  <c r="AE205" i="6" s="1"/>
  <c r="AC58" i="18"/>
  <c r="AC198" i="6" s="1"/>
  <c r="AB65" i="18"/>
  <c r="AB205" i="6" s="1"/>
  <c r="AA85" i="6"/>
  <c r="Z58" i="18"/>
  <c r="Z198" i="6" s="1"/>
  <c r="Y58" i="18"/>
  <c r="Y198" i="6" s="1"/>
  <c r="X58" i="18"/>
  <c r="X198" i="6" s="1"/>
  <c r="W65" i="18"/>
  <c r="T58" i="18"/>
  <c r="T198" i="6" s="1"/>
  <c r="P58" i="18"/>
  <c r="P198" i="6" s="1"/>
  <c r="P65" i="18"/>
  <c r="P205" i="6" s="1"/>
  <c r="M58" i="18"/>
  <c r="M198" i="6" s="1"/>
  <c r="I58" i="18"/>
  <c r="I198" i="6" s="1"/>
  <c r="I65" i="18"/>
  <c r="H65" i="18"/>
  <c r="H205" i="6" s="1"/>
  <c r="F65" i="18"/>
  <c r="F205" i="6" s="1"/>
  <c r="E58" i="18"/>
  <c r="E198" i="6" s="1"/>
  <c r="AR139" i="6"/>
  <c r="AU79" i="6"/>
  <c r="AS79" i="6"/>
  <c r="AQ80" i="6"/>
  <c r="AO80" i="6"/>
  <c r="AM79" i="6"/>
  <c r="AK80" i="6"/>
  <c r="AU84" i="6"/>
  <c r="AX83" i="6"/>
  <c r="AV83" i="6"/>
  <c r="AX81" i="6"/>
  <c r="AW81" i="6"/>
  <c r="AV81" i="6"/>
  <c r="AU81" i="6"/>
  <c r="AV78" i="6"/>
  <c r="AU78" i="6"/>
  <c r="AV77" i="6"/>
  <c r="AX63" i="18"/>
  <c r="AX203" i="6" s="1"/>
  <c r="AX64" i="18"/>
  <c r="AX204" i="6" s="1"/>
  <c r="AX65" i="18"/>
  <c r="AX205" i="6" s="1"/>
  <c r="AW63" i="18"/>
  <c r="AW203" i="6" s="1"/>
  <c r="AW64" i="18"/>
  <c r="AW204" i="6" s="1"/>
  <c r="AW65" i="18"/>
  <c r="AW205" i="6" s="1"/>
  <c r="AV63" i="18"/>
  <c r="AV64" i="18"/>
  <c r="AV204" i="6" s="1"/>
  <c r="AV65" i="18"/>
  <c r="AV205" i="6" s="1"/>
  <c r="AU63" i="18"/>
  <c r="AU64" i="18"/>
  <c r="AU204" i="6" s="1"/>
  <c r="AU65" i="18"/>
  <c r="AU205" i="6" s="1"/>
  <c r="AX56" i="18"/>
  <c r="AX57" i="18"/>
  <c r="AX197" i="6" s="1"/>
  <c r="AX58" i="18"/>
  <c r="AX198" i="6" s="1"/>
  <c r="AX59" i="18"/>
  <c r="AX199" i="6" s="1"/>
  <c r="AX60" i="18"/>
  <c r="AX200" i="6" s="1"/>
  <c r="AX61" i="18"/>
  <c r="AX201" i="6" s="1"/>
  <c r="AW56" i="18"/>
  <c r="AW57" i="18"/>
  <c r="AW197" i="6" s="1"/>
  <c r="AW58" i="18"/>
  <c r="AW198" i="6" s="1"/>
  <c r="AW59" i="18"/>
  <c r="AW199" i="6" s="1"/>
  <c r="AW60" i="18"/>
  <c r="AW200" i="6" s="1"/>
  <c r="AW61" i="18"/>
  <c r="AW201" i="6" s="1"/>
  <c r="AV56" i="18"/>
  <c r="AV196" i="6" s="1"/>
  <c r="AV57" i="18"/>
  <c r="AV197" i="6" s="1"/>
  <c r="AV58" i="18"/>
  <c r="AV198" i="6" s="1"/>
  <c r="AV59" i="18"/>
  <c r="AV199" i="6" s="1"/>
  <c r="AV60" i="18"/>
  <c r="AV200" i="6" s="1"/>
  <c r="AV61" i="18"/>
  <c r="AV201" i="6" s="1"/>
  <c r="AU57" i="18"/>
  <c r="AU197" i="6" s="1"/>
  <c r="AU58" i="18"/>
  <c r="AU198" i="6" s="1"/>
  <c r="AU59" i="18"/>
  <c r="AU199" i="6" s="1"/>
  <c r="AU60" i="18"/>
  <c r="AU200" i="6" s="1"/>
  <c r="AU61" i="18"/>
  <c r="AU201" i="6" s="1"/>
  <c r="AR56" i="18"/>
  <c r="AR196" i="6" s="1"/>
  <c r="AR78" i="6"/>
  <c r="AO56" i="18"/>
  <c r="AM17" i="18"/>
  <c r="AM21" i="18"/>
  <c r="AM29" i="18"/>
  <c r="AM25" i="18"/>
  <c r="AX11" i="6"/>
  <c r="AW11" i="6"/>
  <c r="AV11" i="6"/>
  <c r="AU11" i="6"/>
  <c r="AU145" i="6"/>
  <c r="AU142" i="6"/>
  <c r="AU140" i="6"/>
  <c r="AV139" i="6"/>
  <c r="AT63" i="18"/>
  <c r="AT64" i="18"/>
  <c r="AT204" i="6" s="1"/>
  <c r="AT65" i="18"/>
  <c r="AT205" i="6" s="1"/>
  <c r="AS63" i="18"/>
  <c r="AS64" i="18"/>
  <c r="AS204" i="6" s="1"/>
  <c r="AS65" i="18"/>
  <c r="AS205" i="6" s="1"/>
  <c r="AR63" i="18"/>
  <c r="AR66" i="18" s="1"/>
  <c r="AR206" i="6" s="1"/>
  <c r="AR64" i="18"/>
  <c r="AR204" i="6" s="1"/>
  <c r="AR65" i="18"/>
  <c r="AR205" i="6" s="1"/>
  <c r="AQ63" i="18"/>
  <c r="AQ64" i="18"/>
  <c r="AQ204" i="6" s="1"/>
  <c r="AQ65" i="18"/>
  <c r="AQ205" i="6" s="1"/>
  <c r="AP63" i="18"/>
  <c r="AP64" i="18"/>
  <c r="AP204" i="6" s="1"/>
  <c r="AP65" i="18"/>
  <c r="AP205" i="6" s="1"/>
  <c r="AO63" i="18"/>
  <c r="AO64" i="18"/>
  <c r="AO204" i="6" s="1"/>
  <c r="AO65" i="18"/>
  <c r="AO205" i="6" s="1"/>
  <c r="AN63" i="18"/>
  <c r="AN64" i="18"/>
  <c r="AN204" i="6" s="1"/>
  <c r="AN65" i="18"/>
  <c r="AN205" i="6" s="1"/>
  <c r="AM63" i="18"/>
  <c r="AM64" i="18"/>
  <c r="AM204" i="6" s="1"/>
  <c r="AM65" i="18"/>
  <c r="AM205" i="6" s="1"/>
  <c r="AT57" i="18"/>
  <c r="AT197" i="6" s="1"/>
  <c r="AT58" i="18"/>
  <c r="AT198" i="6" s="1"/>
  <c r="AT59" i="18"/>
  <c r="AT199" i="6" s="1"/>
  <c r="AT60" i="18"/>
  <c r="AT200" i="6" s="1"/>
  <c r="AT61" i="18"/>
  <c r="AT201" i="6" s="1"/>
  <c r="AS57" i="18"/>
  <c r="AS197" i="6" s="1"/>
  <c r="AS58" i="18"/>
  <c r="AS198" i="6" s="1"/>
  <c r="AS59" i="18"/>
  <c r="AS199" i="6" s="1"/>
  <c r="AS60" i="18"/>
  <c r="AS200" i="6" s="1"/>
  <c r="AS61" i="18"/>
  <c r="AS201" i="6" s="1"/>
  <c r="AR57" i="18"/>
  <c r="AR197" i="6" s="1"/>
  <c r="AR58" i="18"/>
  <c r="AR198" i="6" s="1"/>
  <c r="AR59" i="18"/>
  <c r="AR199" i="6" s="1"/>
  <c r="AR60" i="18"/>
  <c r="AR200" i="6" s="1"/>
  <c r="AR61" i="18"/>
  <c r="AR201" i="6" s="1"/>
  <c r="AQ57" i="18"/>
  <c r="AQ197" i="6" s="1"/>
  <c r="AQ58" i="18"/>
  <c r="AQ198" i="6" s="1"/>
  <c r="AQ59" i="18"/>
  <c r="AQ199" i="6" s="1"/>
  <c r="AQ60" i="18"/>
  <c r="AQ200" i="6" s="1"/>
  <c r="AQ61" i="18"/>
  <c r="AQ201" i="6" s="1"/>
  <c r="AP57" i="18"/>
  <c r="AP197" i="6" s="1"/>
  <c r="AP58" i="18"/>
  <c r="AP198" i="6" s="1"/>
  <c r="AP59" i="18"/>
  <c r="AP199" i="6" s="1"/>
  <c r="AP60" i="18"/>
  <c r="AP200" i="6" s="1"/>
  <c r="AP61" i="18"/>
  <c r="AP201" i="6" s="1"/>
  <c r="AO57" i="18"/>
  <c r="AO197" i="6" s="1"/>
  <c r="AO58" i="18"/>
  <c r="AO198" i="6" s="1"/>
  <c r="AO59" i="18"/>
  <c r="AO199" i="6" s="1"/>
  <c r="AO60" i="18"/>
  <c r="AO200" i="6" s="1"/>
  <c r="AO61" i="18"/>
  <c r="AO201" i="6" s="1"/>
  <c r="AN57" i="18"/>
  <c r="AN197" i="6" s="1"/>
  <c r="AN58" i="18"/>
  <c r="AN198" i="6" s="1"/>
  <c r="AN59" i="18"/>
  <c r="AN199" i="6" s="1"/>
  <c r="AN60" i="18"/>
  <c r="AN200" i="6" s="1"/>
  <c r="AN61" i="18"/>
  <c r="AN201" i="6" s="1"/>
  <c r="AM57" i="18"/>
  <c r="AM197" i="6" s="1"/>
  <c r="AM58" i="18"/>
  <c r="AM198" i="6" s="1"/>
  <c r="AM59" i="18"/>
  <c r="AM199" i="6" s="1"/>
  <c r="AM60" i="18"/>
  <c r="AM200" i="6" s="1"/>
  <c r="AM61" i="18"/>
  <c r="AM201" i="6" s="1"/>
  <c r="AR83" i="6"/>
  <c r="AR84" i="6"/>
  <c r="AQ83" i="6"/>
  <c r="AQ84" i="6"/>
  <c r="AP83" i="6"/>
  <c r="AO83" i="6"/>
  <c r="AN83" i="6"/>
  <c r="AM83" i="6"/>
  <c r="AM41" i="18"/>
  <c r="AP11" i="6"/>
  <c r="AT145" i="6"/>
  <c r="AS145" i="6"/>
  <c r="AR145" i="6"/>
  <c r="AQ145" i="6"/>
  <c r="AP145" i="6"/>
  <c r="AO145" i="6"/>
  <c r="AN145" i="6"/>
  <c r="AM145" i="6"/>
  <c r="AT142" i="6"/>
  <c r="AS142" i="6"/>
  <c r="AR142" i="6"/>
  <c r="AQ142" i="6"/>
  <c r="AP142" i="6"/>
  <c r="AO142" i="6"/>
  <c r="AN142" i="6"/>
  <c r="AM142" i="6"/>
  <c r="AN141" i="6"/>
  <c r="AM141" i="6"/>
  <c r="AT140" i="6"/>
  <c r="AS140" i="6"/>
  <c r="AR140" i="6"/>
  <c r="AQ140" i="6"/>
  <c r="AP140" i="6"/>
  <c r="AO140" i="6"/>
  <c r="AN140" i="6"/>
  <c r="AM140" i="6"/>
  <c r="D142" i="6"/>
  <c r="D28" i="18"/>
  <c r="E28" i="18"/>
  <c r="F28" i="18"/>
  <c r="G28" i="18"/>
  <c r="H82" i="6"/>
  <c r="H28" i="18"/>
  <c r="J12" i="10"/>
  <c r="I28" i="18"/>
  <c r="J28" i="18"/>
  <c r="K28" i="18"/>
  <c r="L61" i="18"/>
  <c r="L201" i="6" s="1"/>
  <c r="L28" i="18"/>
  <c r="M28" i="18"/>
  <c r="N28" i="18"/>
  <c r="O28" i="18"/>
  <c r="P28" i="18"/>
  <c r="Q28" i="18"/>
  <c r="T142" i="6"/>
  <c r="U142" i="6"/>
  <c r="X142" i="6"/>
  <c r="Y142" i="6"/>
  <c r="Z27" i="18"/>
  <c r="AA61" i="18"/>
  <c r="AA201" i="6" s="1"/>
  <c r="D11" i="6"/>
  <c r="D24" i="18"/>
  <c r="E60" i="18"/>
  <c r="E200" i="6" s="1"/>
  <c r="E24" i="18"/>
  <c r="F23" i="18"/>
  <c r="F24" i="18"/>
  <c r="G141" i="6"/>
  <c r="G24" i="18"/>
  <c r="H24" i="18"/>
  <c r="I24" i="18"/>
  <c r="J24" i="18"/>
  <c r="K24" i="18"/>
  <c r="L60" i="18"/>
  <c r="L200" i="6" s="1"/>
  <c r="L24" i="18"/>
  <c r="M24" i="18"/>
  <c r="N24" i="18"/>
  <c r="O24" i="18"/>
  <c r="P24" i="18"/>
  <c r="Q11" i="6"/>
  <c r="Q24" i="18"/>
  <c r="R24" i="18"/>
  <c r="S24" i="18"/>
  <c r="T24" i="18"/>
  <c r="U49" i="18"/>
  <c r="Y49" i="18"/>
  <c r="Z81" i="6"/>
  <c r="D20" i="18"/>
  <c r="E20" i="18"/>
  <c r="F20" i="18"/>
  <c r="G20" i="18"/>
  <c r="H20" i="18"/>
  <c r="I20" i="18"/>
  <c r="J20" i="18"/>
  <c r="K20" i="18"/>
  <c r="L140" i="6"/>
  <c r="L20" i="18"/>
  <c r="M20" i="18"/>
  <c r="N20" i="18"/>
  <c r="O20" i="18"/>
  <c r="P20" i="18"/>
  <c r="Q20" i="18"/>
  <c r="R20" i="18"/>
  <c r="S20" i="18"/>
  <c r="T20" i="18"/>
  <c r="U20" i="18"/>
  <c r="V20" i="18"/>
  <c r="W20" i="18"/>
  <c r="X59" i="18"/>
  <c r="X199" i="6" s="1"/>
  <c r="X20" i="18"/>
  <c r="Y59" i="18"/>
  <c r="Y199" i="6" s="1"/>
  <c r="Y20" i="18"/>
  <c r="Z20" i="18"/>
  <c r="AA20" i="18"/>
  <c r="AB20" i="18"/>
  <c r="AC140" i="6"/>
  <c r="AC20" i="18"/>
  <c r="AD20" i="18"/>
  <c r="AE20" i="18"/>
  <c r="AF20" i="18"/>
  <c r="AG59" i="18"/>
  <c r="AG199" i="6" s="1"/>
  <c r="AG20" i="18"/>
  <c r="AH20" i="18"/>
  <c r="AI20" i="18"/>
  <c r="D40" i="18"/>
  <c r="E40" i="18"/>
  <c r="F40" i="18"/>
  <c r="G40" i="18"/>
  <c r="H40" i="18"/>
  <c r="I40" i="18"/>
  <c r="J40" i="18"/>
  <c r="K40" i="18"/>
  <c r="L40" i="18"/>
  <c r="M40" i="18"/>
  <c r="N40" i="18"/>
  <c r="Q83" i="6"/>
  <c r="R83" i="6"/>
  <c r="U63" i="18"/>
  <c r="D16" i="18"/>
  <c r="E16" i="18"/>
  <c r="F16" i="18"/>
  <c r="G16" i="18"/>
  <c r="H16" i="18"/>
  <c r="I16" i="18"/>
  <c r="J16" i="18"/>
  <c r="K16" i="18"/>
  <c r="L16" i="18"/>
  <c r="M16" i="18"/>
  <c r="N16" i="18"/>
  <c r="O16" i="18"/>
  <c r="P16" i="18"/>
  <c r="Q16" i="18"/>
  <c r="R16" i="18"/>
  <c r="S16" i="18"/>
  <c r="T16" i="18"/>
  <c r="D36" i="18"/>
  <c r="E36" i="18"/>
  <c r="F64" i="18"/>
  <c r="P64" i="18"/>
  <c r="P204" i="6" s="1"/>
  <c r="S64" i="18"/>
  <c r="S73" i="18" s="1"/>
  <c r="AF52" i="18"/>
  <c r="AL52" i="18"/>
  <c r="D32" i="18"/>
  <c r="E32" i="18"/>
  <c r="G14" i="6"/>
  <c r="G63" i="18"/>
  <c r="G203" i="6" s="1"/>
  <c r="J13" i="10"/>
  <c r="L31" i="18"/>
  <c r="Q14" i="6"/>
  <c r="R14" i="6"/>
  <c r="S51" i="18"/>
  <c r="AB63" i="18"/>
  <c r="AB66" i="18" s="1"/>
  <c r="AB206" i="6" s="1"/>
  <c r="AC63" i="18"/>
  <c r="AC72" i="18" s="1"/>
  <c r="AD63" i="18"/>
  <c r="AD66" i="18" s="1"/>
  <c r="AD206" i="6" s="1"/>
  <c r="AK31" i="18"/>
  <c r="C63" i="18"/>
  <c r="C72" i="18" s="1"/>
  <c r="D12" i="18"/>
  <c r="E12" i="18"/>
  <c r="I57" i="18"/>
  <c r="I197" i="6" s="1"/>
  <c r="M57" i="18"/>
  <c r="M197" i="6" s="1"/>
  <c r="O57" i="18"/>
  <c r="O197" i="6" s="1"/>
  <c r="R8" i="10"/>
  <c r="Q57" i="18"/>
  <c r="Q197" i="6" s="1"/>
  <c r="X78" i="6"/>
  <c r="AH46" i="18"/>
  <c r="D8" i="18"/>
  <c r="E8" i="18"/>
  <c r="J56" i="18"/>
  <c r="J196" i="6" s="1"/>
  <c r="W7" i="6"/>
  <c r="Z56" i="18"/>
  <c r="Z196" i="6" s="1"/>
  <c r="AB77" i="6"/>
  <c r="AH77" i="6"/>
  <c r="AB140" i="6"/>
  <c r="AL63" i="18"/>
  <c r="AL64" i="18"/>
  <c r="AL73" i="18" s="1"/>
  <c r="AL65" i="18"/>
  <c r="AL74" i="18" s="1"/>
  <c r="AK63" i="18"/>
  <c r="AK72" i="18" s="1"/>
  <c r="AK64" i="18"/>
  <c r="AK73" i="18" s="1"/>
  <c r="AK65" i="18"/>
  <c r="AK205" i="6" s="1"/>
  <c r="AJ63" i="18"/>
  <c r="AJ64" i="18"/>
  <c r="AJ73" i="18" s="1"/>
  <c r="AJ65" i="18"/>
  <c r="AJ205" i="6" s="1"/>
  <c r="AI63" i="18"/>
  <c r="AI64" i="18"/>
  <c r="AI65" i="18"/>
  <c r="AI74" i="18" s="1"/>
  <c r="AH63" i="18"/>
  <c r="AH66" i="18" s="1"/>
  <c r="AH206" i="6" s="1"/>
  <c r="AH64" i="18"/>
  <c r="AH65" i="18"/>
  <c r="AL56" i="18"/>
  <c r="AL57" i="18"/>
  <c r="AL197" i="6" s="1"/>
  <c r="AL59" i="18"/>
  <c r="AL199" i="6" s="1"/>
  <c r="AL60" i="18"/>
  <c r="AL200" i="6" s="1"/>
  <c r="AL61" i="18"/>
  <c r="AL201" i="6" s="1"/>
  <c r="AK56" i="18"/>
  <c r="AK57" i="18"/>
  <c r="AK197" i="6" s="1"/>
  <c r="AK59" i="18"/>
  <c r="AK199" i="6" s="1"/>
  <c r="AK60" i="18"/>
  <c r="AK200" i="6" s="1"/>
  <c r="AK61" i="18"/>
  <c r="AK201" i="6" s="1"/>
  <c r="AJ56" i="18"/>
  <c r="AJ57" i="18"/>
  <c r="AJ197" i="6" s="1"/>
  <c r="AJ59" i="18"/>
  <c r="AJ199" i="6" s="1"/>
  <c r="AJ60" i="18"/>
  <c r="AJ200" i="6" s="1"/>
  <c r="AJ61" i="18"/>
  <c r="AJ201" i="6" s="1"/>
  <c r="AI56" i="18"/>
  <c r="AI196" i="6" s="1"/>
  <c r="AI57" i="18"/>
  <c r="AI197" i="6" s="1"/>
  <c r="AI59" i="18"/>
  <c r="AI199" i="6" s="1"/>
  <c r="AI60" i="18"/>
  <c r="AI200" i="6" s="1"/>
  <c r="AI61" i="18"/>
  <c r="AI201" i="6" s="1"/>
  <c r="AH56" i="18"/>
  <c r="AH57" i="18"/>
  <c r="AH197" i="6" s="1"/>
  <c r="AH59" i="18"/>
  <c r="AH199" i="6" s="1"/>
  <c r="AH60" i="18"/>
  <c r="AH200" i="6" s="1"/>
  <c r="AH61" i="18"/>
  <c r="AH201" i="6" s="1"/>
  <c r="AE60" i="18"/>
  <c r="AE200" i="6" s="1"/>
  <c r="AD60" i="18"/>
  <c r="AD200" i="6" s="1"/>
  <c r="AL145" i="6"/>
  <c r="AK145" i="6"/>
  <c r="AJ145" i="6"/>
  <c r="AI145" i="6"/>
  <c r="AH145" i="6"/>
  <c r="AL142" i="6"/>
  <c r="AK142" i="6"/>
  <c r="AJ142" i="6"/>
  <c r="AI142" i="6"/>
  <c r="AH142" i="6"/>
  <c r="AL141" i="6"/>
  <c r="AK141" i="6"/>
  <c r="AJ141" i="6"/>
  <c r="AI141" i="6"/>
  <c r="AH141" i="6"/>
  <c r="AE141" i="6"/>
  <c r="AD141" i="6"/>
  <c r="AL140" i="6"/>
  <c r="AK140" i="6"/>
  <c r="AJ140" i="6"/>
  <c r="AI140" i="6"/>
  <c r="AH140" i="6"/>
  <c r="C61" i="18"/>
  <c r="C201" i="6" s="1"/>
  <c r="D61" i="18"/>
  <c r="D201" i="6" s="1"/>
  <c r="E61" i="18"/>
  <c r="E201" i="6" s="1"/>
  <c r="F61" i="18"/>
  <c r="F201" i="6" s="1"/>
  <c r="G61" i="18"/>
  <c r="G201" i="6" s="1"/>
  <c r="H61" i="18"/>
  <c r="H201" i="6" s="1"/>
  <c r="I61" i="18"/>
  <c r="I201" i="6" s="1"/>
  <c r="J61" i="18"/>
  <c r="J201" i="6" s="1"/>
  <c r="K61" i="18"/>
  <c r="K201" i="6" s="1"/>
  <c r="M61" i="18"/>
  <c r="M201" i="6" s="1"/>
  <c r="N61" i="18"/>
  <c r="N201" i="6" s="1"/>
  <c r="O61" i="18"/>
  <c r="O201" i="6" s="1"/>
  <c r="P61" i="18"/>
  <c r="P201" i="6" s="1"/>
  <c r="Q61" i="18"/>
  <c r="Q201" i="6" s="1"/>
  <c r="R61" i="18"/>
  <c r="R201" i="6" s="1"/>
  <c r="S61" i="18"/>
  <c r="S201" i="6" s="1"/>
  <c r="T61" i="18"/>
  <c r="T201" i="6"/>
  <c r="U61" i="18"/>
  <c r="U201" i="6" s="1"/>
  <c r="V61" i="18"/>
  <c r="V201" i="6" s="1"/>
  <c r="W61" i="18"/>
  <c r="W201" i="6" s="1"/>
  <c r="X61" i="18"/>
  <c r="X201" i="6" s="1"/>
  <c r="D13" i="5"/>
  <c r="D35" i="5" s="1"/>
  <c r="D33" i="5"/>
  <c r="D34" i="5"/>
  <c r="D17" i="5"/>
  <c r="D39" i="5" s="1"/>
  <c r="D38" i="5"/>
  <c r="D22" i="5"/>
  <c r="D26" i="5"/>
  <c r="D30" i="5"/>
  <c r="AM81" i="6"/>
  <c r="C50" i="18"/>
  <c r="AP85" i="6"/>
  <c r="AJ85" i="6"/>
  <c r="N50" i="18"/>
  <c r="J50" i="18"/>
  <c r="AM82" i="6"/>
  <c r="U65" i="18"/>
  <c r="R50" i="18"/>
  <c r="AK82" i="6"/>
  <c r="P47" i="18"/>
  <c r="AE81" i="6"/>
  <c r="G60" i="18"/>
  <c r="G200" i="6" s="1"/>
  <c r="AN85" i="6"/>
  <c r="AJ49" i="18"/>
  <c r="AN82" i="6"/>
  <c r="AP82" i="6"/>
  <c r="C82" i="6"/>
  <c r="AI50" i="18"/>
  <c r="AQ85" i="6"/>
  <c r="H58" i="18"/>
  <c r="H198" i="6" s="1"/>
  <c r="AQ81" i="6"/>
  <c r="AS81" i="6"/>
  <c r="AS12" i="6"/>
  <c r="AE49" i="18"/>
  <c r="AK58" i="18"/>
  <c r="AK198" i="6" s="1"/>
  <c r="AQ16" i="6"/>
  <c r="AS16" i="6"/>
  <c r="AS266" i="6" s="1"/>
  <c r="AT81" i="6"/>
  <c r="AL53" i="18"/>
  <c r="AH85" i="6"/>
  <c r="AF59" i="18"/>
  <c r="AF199" i="6" s="1"/>
  <c r="AD59" i="18"/>
  <c r="AD199" i="6" s="1"/>
  <c r="AL81" i="6"/>
  <c r="AD81" i="6"/>
  <c r="R63" i="18"/>
  <c r="R72" i="18" s="1"/>
  <c r="Z61" i="18"/>
  <c r="Z201" i="6" s="1"/>
  <c r="AS82" i="6"/>
  <c r="AS85" i="6"/>
  <c r="AT85" i="6"/>
  <c r="AP15" i="6"/>
  <c r="AP265" i="6" s="1"/>
  <c r="AQ82" i="6"/>
  <c r="AE59" i="18"/>
  <c r="AE199" i="6" s="1"/>
  <c r="W59" i="18"/>
  <c r="W199" i="6" s="1"/>
  <c r="Q63" i="18"/>
  <c r="Q72" i="18" s="1"/>
  <c r="AH53" i="18"/>
  <c r="V59" i="18"/>
  <c r="V199" i="6" s="1"/>
  <c r="AD49" i="18"/>
  <c r="AO16" i="6"/>
  <c r="AS10" i="6"/>
  <c r="AK85" i="6"/>
  <c r="AI85" i="6"/>
  <c r="AE23" i="18"/>
  <c r="AD23" i="18"/>
  <c r="AO85" i="6"/>
  <c r="AS83" i="6"/>
  <c r="AQ10" i="6"/>
  <c r="L57" i="18"/>
  <c r="L197" i="6" s="1"/>
  <c r="AJ53" i="18"/>
  <c r="AQ12" i="6"/>
  <c r="AO81" i="6"/>
  <c r="AR81" i="6"/>
  <c r="AO79" i="6"/>
  <c r="AV79" i="6"/>
  <c r="AU82" i="6"/>
  <c r="AU85" i="6"/>
  <c r="J57" i="18"/>
  <c r="J197" i="6" s="1"/>
  <c r="AW78" i="6"/>
  <c r="AD57" i="18"/>
  <c r="AD197" i="6" s="1"/>
  <c r="AL39" i="18"/>
  <c r="AL16" i="6"/>
  <c r="AL85" i="6"/>
  <c r="AL49" i="18"/>
  <c r="AK11" i="6"/>
  <c r="AJ81" i="6"/>
  <c r="AH49" i="18"/>
  <c r="AE11" i="6"/>
  <c r="AK50" i="18"/>
  <c r="AI82" i="6"/>
  <c r="AH81" i="6"/>
  <c r="AK39" i="18"/>
  <c r="AK16" i="6"/>
  <c r="AK53" i="18"/>
  <c r="AJ16" i="6"/>
  <c r="AI16" i="6"/>
  <c r="AI53" i="18"/>
  <c r="AH16" i="6"/>
  <c r="AJ10" i="6"/>
  <c r="AN81" i="6"/>
  <c r="AO82" i="6"/>
  <c r="AP81" i="6"/>
  <c r="R82" i="6"/>
  <c r="N82" i="6"/>
  <c r="J82" i="6"/>
  <c r="AW12" i="6"/>
  <c r="AW85" i="6"/>
  <c r="AL19" i="18"/>
  <c r="AJ19" i="18"/>
  <c r="AI19" i="18"/>
  <c r="AI21" i="18" s="1"/>
  <c r="AH19" i="18"/>
  <c r="AK23" i="18"/>
  <c r="AK81" i="6"/>
  <c r="AI23" i="18"/>
  <c r="AI81" i="6"/>
  <c r="AL27" i="18"/>
  <c r="AL12" i="6"/>
  <c r="AL82" i="6"/>
  <c r="AL50" i="18"/>
  <c r="AJ27" i="18"/>
  <c r="AJ12" i="6"/>
  <c r="AJ82" i="6"/>
  <c r="AJ50" i="18"/>
  <c r="AH27" i="18"/>
  <c r="AH82" i="6"/>
  <c r="AH50" i="18"/>
  <c r="M50" i="18"/>
  <c r="M82" i="6"/>
  <c r="G50" i="18"/>
  <c r="G82" i="6"/>
  <c r="AM16" i="6"/>
  <c r="AM266" i="6" s="1"/>
  <c r="AM85" i="6"/>
  <c r="AR16" i="6"/>
  <c r="AR85" i="6"/>
  <c r="AM10" i="6"/>
  <c r="AO12" i="6"/>
  <c r="AR82" i="6"/>
  <c r="AT82" i="6"/>
  <c r="AV9" i="6"/>
  <c r="AW10" i="6"/>
  <c r="AK49" i="18"/>
  <c r="AI49" i="18"/>
  <c r="AH12" i="6"/>
  <c r="AI11" i="6"/>
  <c r="AL10" i="6"/>
  <c r="AJ39" i="18"/>
  <c r="AH39" i="18"/>
  <c r="AW80" i="6"/>
  <c r="AW9" i="6"/>
  <c r="AW79" i="6"/>
  <c r="AX80" i="6"/>
  <c r="AX79" i="6"/>
  <c r="AX9" i="6"/>
  <c r="AH10" i="6"/>
  <c r="AI10" i="6"/>
  <c r="AI39" i="18"/>
  <c r="AK19" i="18"/>
  <c r="AL23" i="18"/>
  <c r="AJ23" i="18"/>
  <c r="AH23" i="18"/>
  <c r="AM11" i="6"/>
  <c r="AM12" i="6"/>
  <c r="AX12" i="6"/>
  <c r="AK27" i="18"/>
  <c r="AI27" i="18"/>
  <c r="AN16" i="6"/>
  <c r="AP16" i="6"/>
  <c r="AT16" i="6"/>
  <c r="AU16" i="6"/>
  <c r="AO10" i="6"/>
  <c r="AX10" i="6"/>
  <c r="AW82" i="6"/>
  <c r="AX82" i="6"/>
  <c r="AR14" i="6"/>
  <c r="AS14" i="6"/>
  <c r="AR9" i="6"/>
  <c r="C142" i="6"/>
  <c r="K65" i="18"/>
  <c r="K205" i="6" s="1"/>
  <c r="M63" i="18"/>
  <c r="AG61" i="18"/>
  <c r="AG201" i="6" s="1"/>
  <c r="AM56" i="18"/>
  <c r="AN10" i="6"/>
  <c r="AP12" i="6"/>
  <c r="AR10" i="6"/>
  <c r="AT12" i="6"/>
  <c r="AU10" i="6"/>
  <c r="AV12" i="6"/>
  <c r="AN11" i="6"/>
  <c r="AN12" i="6"/>
  <c r="AP10" i="6"/>
  <c r="AR12" i="6"/>
  <c r="AT10" i="6"/>
  <c r="AU12" i="6"/>
  <c r="AV10" i="6"/>
  <c r="AV80" i="6"/>
  <c r="AV82" i="6"/>
  <c r="G140" i="6"/>
  <c r="AG56" i="18"/>
  <c r="AG62" i="18" s="1"/>
  <c r="AG202" i="6" s="1"/>
  <c r="C60" i="18"/>
  <c r="C200" i="6" s="1"/>
  <c r="AL11" i="6"/>
  <c r="AL261" i="6" s="1"/>
  <c r="AH11" i="6"/>
  <c r="AD11" i="6"/>
  <c r="AI12" i="6"/>
  <c r="W56" i="18"/>
  <c r="AE56" i="18"/>
  <c r="AE196" i="6" s="1"/>
  <c r="S57" i="18"/>
  <c r="S197" i="6" s="1"/>
  <c r="M46" i="18"/>
  <c r="AK10" i="6"/>
  <c r="AJ11" i="6"/>
  <c r="AG60" i="18"/>
  <c r="AG200" i="6" s="1"/>
  <c r="U60" i="18"/>
  <c r="U200" i="6" s="1"/>
  <c r="I60" i="18"/>
  <c r="I200" i="6" s="1"/>
  <c r="AK12" i="6"/>
  <c r="AX16" i="6"/>
  <c r="AX85" i="6"/>
  <c r="S78" i="6"/>
  <c r="K57" i="18"/>
  <c r="K197" i="6" s="1"/>
  <c r="H57" i="18"/>
  <c r="H197" i="6" s="1"/>
  <c r="F59" i="18"/>
  <c r="F199" i="6" s="1"/>
  <c r="P60" i="18"/>
  <c r="P200" i="6" s="1"/>
  <c r="AS139" i="6"/>
  <c r="O9" i="6"/>
  <c r="O58" i="18"/>
  <c r="O198" i="6" s="1"/>
  <c r="AG85" i="6"/>
  <c r="AG65" i="18"/>
  <c r="D63" i="18"/>
  <c r="D66" i="18" s="1"/>
  <c r="D206" i="6" s="1"/>
  <c r="AE61" i="18"/>
  <c r="AE201" i="6" s="1"/>
  <c r="K27" i="18"/>
  <c r="K29" i="18" s="1"/>
  <c r="K50" i="18"/>
  <c r="L65" i="18"/>
  <c r="L205" i="6" s="1"/>
  <c r="I64" i="18"/>
  <c r="I204" i="6" s="1"/>
  <c r="N145" i="6"/>
  <c r="X64" i="18"/>
  <c r="Y60" i="18"/>
  <c r="Y200" i="6" s="1"/>
  <c r="Q82" i="6"/>
  <c r="Q50" i="18"/>
  <c r="Y141" i="6"/>
  <c r="R57" i="18"/>
  <c r="R197" i="6" s="1"/>
  <c r="I56" i="18"/>
  <c r="I62" i="18" s="1"/>
  <c r="I202" i="6" s="1"/>
  <c r="F53" i="18"/>
  <c r="AB58" i="18"/>
  <c r="AB198" i="6" s="1"/>
  <c r="AF79" i="6"/>
  <c r="AF58" i="18"/>
  <c r="AF198" i="6" s="1"/>
  <c r="L59" i="18"/>
  <c r="L199" i="6" s="1"/>
  <c r="M60" i="18"/>
  <c r="M200" i="6" s="1"/>
  <c r="I59" i="18"/>
  <c r="I199" i="6" s="1"/>
  <c r="H59" i="18"/>
  <c r="H199" i="6" s="1"/>
  <c r="Y63" i="18"/>
  <c r="AC61" i="18"/>
  <c r="AC201" i="6" s="1"/>
  <c r="K141" i="6"/>
  <c r="AE63" i="18"/>
  <c r="X63" i="18"/>
  <c r="X72" i="18" s="1"/>
  <c r="AS56" i="18"/>
  <c r="AS62" i="18" s="1"/>
  <c r="AS202" i="6" s="1"/>
  <c r="AW16" i="6"/>
  <c r="AJ51" i="18"/>
  <c r="J11" i="18"/>
  <c r="U57" i="18"/>
  <c r="U197" i="6" s="1"/>
  <c r="S140" i="6"/>
  <c r="AB60" i="18"/>
  <c r="AB200" i="6" s="1"/>
  <c r="D12" i="10"/>
  <c r="AB12" i="10" s="1"/>
  <c r="D23" i="10" s="1"/>
  <c r="D34" i="10" s="1"/>
  <c r="I53" i="18"/>
  <c r="AF64" i="18"/>
  <c r="G83" i="6"/>
  <c r="G51" i="18"/>
  <c r="X57" i="18"/>
  <c r="X197" i="6" s="1"/>
  <c r="U51" i="18"/>
  <c r="M139" i="6"/>
  <c r="Z65" i="18"/>
  <c r="Z74" i="18" s="1"/>
  <c r="X83" i="6"/>
  <c r="Q78" i="6"/>
  <c r="E64" i="18"/>
  <c r="V64" i="18"/>
  <c r="V73" i="18" s="1"/>
  <c r="G64" i="18"/>
  <c r="C83" i="6"/>
  <c r="AO141" i="6"/>
  <c r="G65" i="18"/>
  <c r="AP141" i="6"/>
  <c r="D57" i="18"/>
  <c r="D197" i="6" s="1"/>
  <c r="V60" i="18"/>
  <c r="V200" i="6" s="1"/>
  <c r="K64" i="18"/>
  <c r="C58" i="18"/>
  <c r="C198" i="6" s="1"/>
  <c r="AC79" i="6"/>
  <c r="O48" i="18"/>
  <c r="V50" i="18"/>
  <c r="D50" i="18"/>
  <c r="K15" i="18"/>
  <c r="U11" i="6"/>
  <c r="AI52" i="18"/>
  <c r="O52" i="18"/>
  <c r="E84" i="6"/>
  <c r="T60" i="18"/>
  <c r="T200" i="6" s="1"/>
  <c r="K139" i="6"/>
  <c r="V65" i="18"/>
  <c r="F145" i="6"/>
  <c r="G59" i="18"/>
  <c r="G199" i="6" s="1"/>
  <c r="Z142" i="6"/>
  <c r="P142" i="6"/>
  <c r="AF142" i="6"/>
  <c r="I82" i="6"/>
  <c r="AE145" i="6"/>
  <c r="AD65" i="18"/>
  <c r="V145" i="6"/>
  <c r="AN139" i="6"/>
  <c r="T57" i="18"/>
  <c r="T197" i="6" s="1"/>
  <c r="S63" i="18"/>
  <c r="S66" i="18" s="1"/>
  <c r="S206" i="6" s="1"/>
  <c r="D64" i="18"/>
  <c r="Z60" i="18"/>
  <c r="Z200" i="6" s="1"/>
  <c r="J64" i="18"/>
  <c r="R56" i="18"/>
  <c r="R196" i="6" s="1"/>
  <c r="O64" i="18"/>
  <c r="N56" i="18"/>
  <c r="M79" i="6"/>
  <c r="AA140" i="6"/>
  <c r="V39" i="18"/>
  <c r="E59" i="18"/>
  <c r="E199" i="6" s="1"/>
  <c r="L11" i="18"/>
  <c r="F140" i="6"/>
  <c r="AJ58" i="18"/>
  <c r="AJ198" i="6" s="1"/>
  <c r="Z145" i="6"/>
  <c r="X60" i="18"/>
  <c r="X200" i="6" s="1"/>
  <c r="T56" i="18"/>
  <c r="H64" i="18"/>
  <c r="H204" i="6" s="1"/>
  <c r="F52" i="18"/>
  <c r="C139" i="6"/>
  <c r="K58" i="18"/>
  <c r="K198" i="6" s="1"/>
  <c r="J58" i="18"/>
  <c r="J198" i="6" s="1"/>
  <c r="S52" i="18"/>
  <c r="AE19" i="18"/>
  <c r="W80" i="6"/>
  <c r="E80" i="6"/>
  <c r="AD56" i="18"/>
  <c r="J77" i="6"/>
  <c r="D78" i="6"/>
  <c r="D46" i="18"/>
  <c r="U59" i="18"/>
  <c r="U199" i="6" s="1"/>
  <c r="J60" i="18"/>
  <c r="J200" i="6" s="1"/>
  <c r="J81" i="6"/>
  <c r="AG142" i="6"/>
  <c r="D48" i="18"/>
  <c r="H79" i="6"/>
  <c r="AB47" i="18"/>
  <c r="AI80" i="6"/>
  <c r="AQ9" i="6"/>
  <c r="AQ259" i="6" s="1"/>
  <c r="AQ139" i="6"/>
  <c r="AB139" i="6"/>
  <c r="L49" i="18"/>
  <c r="G14" i="10"/>
  <c r="AF77" i="6"/>
  <c r="D56" i="18"/>
  <c r="P57" i="18"/>
  <c r="P197" i="6" s="1"/>
  <c r="L63" i="18"/>
  <c r="L203" i="6" s="1"/>
  <c r="L51" i="18"/>
  <c r="I63" i="18"/>
  <c r="I72" i="18" s="1"/>
  <c r="H84" i="6"/>
  <c r="H52" i="18"/>
  <c r="R140" i="6"/>
  <c r="AC60" i="18"/>
  <c r="AC200" i="6" s="1"/>
  <c r="AC81" i="6"/>
  <c r="U82" i="6"/>
  <c r="AP56" i="18"/>
  <c r="AP196" i="6" s="1"/>
  <c r="AR8" i="6"/>
  <c r="D16" i="6"/>
  <c r="D145" i="6"/>
  <c r="R58" i="18"/>
  <c r="R198" i="6" s="1"/>
  <c r="E140" i="6"/>
  <c r="K56" i="18"/>
  <c r="K196" i="6" s="1"/>
  <c r="Q140" i="6"/>
  <c r="S35" i="18"/>
  <c r="AA65" i="18"/>
  <c r="AA74" i="18" s="1"/>
  <c r="AD145" i="6"/>
  <c r="T65" i="18"/>
  <c r="AH58" i="18"/>
  <c r="AH198" i="6" s="1"/>
  <c r="AB81" i="6"/>
  <c r="R59" i="18"/>
  <c r="R199" i="6" s="1"/>
  <c r="AM80" i="6"/>
  <c r="H140" i="6"/>
  <c r="F141" i="6"/>
  <c r="P19" i="18"/>
  <c r="L50" i="18"/>
  <c r="AF57" i="18"/>
  <c r="AF197" i="6" s="1"/>
  <c r="S46" i="18"/>
  <c r="H78" i="6"/>
  <c r="H46" i="18"/>
  <c r="V63" i="18"/>
  <c r="U80" i="6"/>
  <c r="Q80" i="6"/>
  <c r="AC49" i="18"/>
  <c r="AA60" i="18"/>
  <c r="AA200" i="6" s="1"/>
  <c r="W60" i="18"/>
  <c r="W200" i="6" s="1"/>
  <c r="W81" i="6"/>
  <c r="M81" i="6"/>
  <c r="M49" i="18"/>
  <c r="I81" i="6"/>
  <c r="I49" i="18"/>
  <c r="Q12" i="6"/>
  <c r="Q142" i="6"/>
  <c r="P82" i="6"/>
  <c r="P50" i="18"/>
  <c r="D12" i="6"/>
  <c r="AT11" i="6"/>
  <c r="AT141" i="6"/>
  <c r="AN14" i="6"/>
  <c r="AQ15" i="6"/>
  <c r="AT14" i="6"/>
  <c r="AT83" i="6"/>
  <c r="AP77" i="6"/>
  <c r="AT56" i="18"/>
  <c r="AU56" i="18"/>
  <c r="AU62" i="18" s="1"/>
  <c r="AU202" i="6" s="1"/>
  <c r="AU83" i="6"/>
  <c r="E79" i="6"/>
  <c r="W47" i="18"/>
  <c r="AK48" i="18"/>
  <c r="AK79" i="6"/>
  <c r="AS9" i="6"/>
  <c r="AS80" i="6"/>
  <c r="X145" i="6"/>
  <c r="AV145" i="6"/>
  <c r="G139" i="6"/>
  <c r="O139" i="6"/>
  <c r="S139" i="6"/>
  <c r="D58" i="18"/>
  <c r="D198" i="6" s="1"/>
  <c r="N58" i="18"/>
  <c r="N198" i="6" s="1"/>
  <c r="S65" i="18"/>
  <c r="S74" i="18" s="1"/>
  <c r="S16" i="6"/>
  <c r="AA58" i="18"/>
  <c r="AA198" i="6" s="1"/>
  <c r="AA79" i="6"/>
  <c r="AC65" i="18"/>
  <c r="AC85" i="6"/>
  <c r="AE58" i="18"/>
  <c r="AE198" i="6" s="1"/>
  <c r="P10" i="6"/>
  <c r="P140" i="6"/>
  <c r="AB7" i="18"/>
  <c r="AB56" i="18"/>
  <c r="AB196" i="6" s="1"/>
  <c r="AB45" i="18"/>
  <c r="X35" i="18"/>
  <c r="T64" i="18"/>
  <c r="T73" i="18" s="1"/>
  <c r="AA10" i="10"/>
  <c r="Z140" i="6"/>
  <c r="T59" i="18"/>
  <c r="T199" i="6" s="1"/>
  <c r="S59" i="18"/>
  <c r="S199" i="6" s="1"/>
  <c r="D59" i="18"/>
  <c r="D199" i="6" s="1"/>
  <c r="X81" i="6"/>
  <c r="P49" i="18"/>
  <c r="L81" i="6"/>
  <c r="F60" i="18"/>
  <c r="F200" i="6" s="1"/>
  <c r="Z82" i="6"/>
  <c r="AP84" i="6"/>
  <c r="AX15" i="6"/>
  <c r="P79" i="6"/>
  <c r="Z47" i="18"/>
  <c r="AD80" i="6"/>
  <c r="AQ79" i="6"/>
  <c r="AT139" i="6"/>
  <c r="N139" i="6"/>
  <c r="R139" i="6"/>
  <c r="R65" i="18"/>
  <c r="R85" i="6"/>
  <c r="X65" i="18"/>
  <c r="X85" i="6"/>
  <c r="X53" i="18"/>
  <c r="AL58" i="18"/>
  <c r="AL198" i="6" s="1"/>
  <c r="AJ7" i="6"/>
  <c r="S142" i="6"/>
  <c r="AI51" i="18"/>
  <c r="AF84" i="6"/>
  <c r="J49" i="18"/>
  <c r="P59" i="18"/>
  <c r="P199" i="6" s="1"/>
  <c r="Y64" i="18"/>
  <c r="Y204" i="6" s="1"/>
  <c r="AD7" i="6"/>
  <c r="T14" i="10"/>
  <c r="M64" i="18"/>
  <c r="M204" i="6" s="1"/>
  <c r="K80" i="6"/>
  <c r="D60" i="18"/>
  <c r="D200" i="6" s="1"/>
  <c r="AG50" i="18"/>
  <c r="T12" i="10"/>
  <c r="AN56" i="18"/>
  <c r="AS78" i="6"/>
  <c r="AS8" i="6"/>
  <c r="G85" i="6"/>
  <c r="AE53" i="18"/>
  <c r="AE85" i="6"/>
  <c r="W139" i="6"/>
  <c r="G145" i="6"/>
  <c r="O145" i="6"/>
  <c r="S145" i="6"/>
  <c r="AA145" i="6"/>
  <c r="D53" i="18"/>
  <c r="D65" i="18"/>
  <c r="N85" i="6"/>
  <c r="N65" i="18"/>
  <c r="AI58" i="18"/>
  <c r="AI198" i="6" s="1"/>
  <c r="AI47" i="18"/>
  <c r="D8" i="6"/>
  <c r="AI48" i="18"/>
  <c r="U140" i="6"/>
  <c r="AK83" i="6"/>
  <c r="I140" i="6"/>
  <c r="H85" i="6"/>
  <c r="L139" i="6"/>
  <c r="AK139" i="6"/>
  <c r="S84" i="6"/>
  <c r="AF56" i="18"/>
  <c r="AF196" i="6" s="1"/>
  <c r="AU80" i="6"/>
  <c r="E145" i="6"/>
  <c r="Y61" i="18"/>
  <c r="Y201" i="6" s="1"/>
  <c r="W142" i="6"/>
  <c r="T79" i="6"/>
  <c r="AK45" i="18"/>
  <c r="T45" i="18"/>
  <c r="S7" i="10"/>
  <c r="N45" i="18"/>
  <c r="L56" i="18"/>
  <c r="AF46" i="18"/>
  <c r="Q46" i="18"/>
  <c r="M78" i="6"/>
  <c r="Z83" i="6"/>
  <c r="Z63" i="18"/>
  <c r="Z72" i="18" s="1"/>
  <c r="X14" i="6"/>
  <c r="U83" i="6"/>
  <c r="S83" i="6"/>
  <c r="R51" i="18"/>
  <c r="Q51" i="18"/>
  <c r="AI15" i="6"/>
  <c r="Q64" i="18"/>
  <c r="Q73" i="18" s="1"/>
  <c r="P35" i="18"/>
  <c r="K52" i="18"/>
  <c r="K84" i="6"/>
  <c r="F15" i="6"/>
  <c r="F84" i="6"/>
  <c r="O63" i="18"/>
  <c r="O66" i="18" s="1"/>
  <c r="O206" i="6" s="1"/>
  <c r="Z59" i="18"/>
  <c r="Z199" i="6" s="1"/>
  <c r="K59" i="18"/>
  <c r="K199" i="6" s="1"/>
  <c r="Z11" i="6"/>
  <c r="T141" i="6"/>
  <c r="T82" i="6"/>
  <c r="T50" i="18"/>
  <c r="I142" i="6"/>
  <c r="AU77" i="6"/>
  <c r="AW83" i="6"/>
  <c r="AV84" i="6"/>
  <c r="C145" i="6"/>
  <c r="F85" i="6"/>
  <c r="G15" i="10"/>
  <c r="N53" i="18"/>
  <c r="V16" i="6"/>
  <c r="Z53" i="18"/>
  <c r="AD16" i="6"/>
  <c r="AP9" i="6"/>
  <c r="AT80" i="6"/>
  <c r="H139" i="6"/>
  <c r="H145" i="6"/>
  <c r="L145" i="6"/>
  <c r="T145" i="6"/>
  <c r="AP139" i="6"/>
  <c r="E65" i="18"/>
  <c r="E53" i="18"/>
  <c r="Q47" i="18"/>
  <c r="Q58" i="18"/>
  <c r="Q198" i="6" s="1"/>
  <c r="AB85" i="6"/>
  <c r="K82" i="6"/>
  <c r="O79" i="6"/>
  <c r="D82" i="6"/>
  <c r="J80" i="6"/>
  <c r="X52" i="18"/>
  <c r="X84" i="6"/>
  <c r="W53" i="18"/>
  <c r="I45" i="18"/>
  <c r="M47" i="18"/>
  <c r="L83" i="6"/>
  <c r="F82" i="6"/>
  <c r="C31" i="18"/>
  <c r="C33" i="18" s="1"/>
  <c r="Z19" i="18"/>
  <c r="F50" i="18"/>
  <c r="O80" i="6"/>
  <c r="C47" i="18"/>
  <c r="M84" i="6"/>
  <c r="C80" i="6"/>
  <c r="E19" i="18"/>
  <c r="E21" i="18" s="1"/>
  <c r="W48" i="18"/>
  <c r="I50" i="18"/>
  <c r="Z10" i="6"/>
  <c r="R14" i="10"/>
  <c r="F15" i="10"/>
  <c r="AX84" i="6"/>
  <c r="AA47" i="18"/>
  <c r="L82" i="6"/>
  <c r="E85" i="6"/>
  <c r="AR79" i="6"/>
  <c r="AR80" i="6"/>
  <c r="AJ48" i="18"/>
  <c r="AJ80" i="6"/>
  <c r="AJ47" i="18"/>
  <c r="U50" i="18"/>
  <c r="R15" i="18"/>
  <c r="R17" i="18" s="1"/>
  <c r="Q15" i="6"/>
  <c r="AP79" i="6"/>
  <c r="AP80" i="6"/>
  <c r="AH48" i="18"/>
  <c r="H53" i="18"/>
  <c r="AA50" i="18"/>
  <c r="X12" i="10"/>
  <c r="I11" i="18"/>
  <c r="AC48" i="18"/>
  <c r="AC80" i="6"/>
  <c r="L10" i="6"/>
  <c r="AA48" i="18"/>
  <c r="AA80" i="6"/>
  <c r="AD83" i="6"/>
  <c r="D79" i="6"/>
  <c r="D80" i="6"/>
  <c r="AD77" i="6"/>
  <c r="S50" i="18"/>
  <c r="Z79" i="6"/>
  <c r="T35" i="18"/>
  <c r="O82" i="6"/>
  <c r="O50" i="18"/>
  <c r="U48" i="18"/>
  <c r="U10" i="6"/>
  <c r="V10" i="10"/>
  <c r="N48" i="18"/>
  <c r="L12" i="10"/>
  <c r="K7" i="6"/>
  <c r="K45" i="18"/>
  <c r="AT79" i="6"/>
  <c r="AL48" i="18"/>
  <c r="AL79" i="6"/>
  <c r="AL47" i="18"/>
  <c r="AL80" i="6"/>
  <c r="R53" i="18"/>
  <c r="J48" i="18"/>
  <c r="D81" i="6"/>
  <c r="W15" i="18"/>
  <c r="X9" i="10"/>
  <c r="AG12" i="6"/>
  <c r="AG82" i="6"/>
  <c r="K48" i="18"/>
  <c r="P48" i="18"/>
  <c r="Q79" i="6"/>
  <c r="H27" i="18"/>
  <c r="W49" i="18"/>
  <c r="P80" i="6"/>
  <c r="S48" i="18"/>
  <c r="S80" i="6"/>
  <c r="AI79" i="6"/>
  <c r="AB48" i="18"/>
  <c r="AB80" i="6"/>
  <c r="T47" i="18"/>
  <c r="T48" i="18"/>
  <c r="H15" i="18"/>
  <c r="AW77" i="6"/>
  <c r="AW7" i="6"/>
  <c r="AJ204" i="6"/>
  <c r="AP62" i="18"/>
  <c r="AP202" i="6" s="1"/>
  <c r="V83" i="6"/>
  <c r="V51" i="18"/>
  <c r="K13" i="10"/>
  <c r="J51" i="18"/>
  <c r="F83" i="6"/>
  <c r="F63" i="18"/>
  <c r="F66" i="18" s="1"/>
  <c r="F206" i="6" s="1"/>
  <c r="AC12" i="6"/>
  <c r="C9" i="6"/>
  <c r="C79" i="6"/>
  <c r="C48" i="18"/>
  <c r="C15" i="18"/>
  <c r="C17" i="18" s="1"/>
  <c r="D9" i="10"/>
  <c r="AB9" i="10" s="1"/>
  <c r="AH78" i="6"/>
  <c r="K7" i="10"/>
  <c r="J7" i="6"/>
  <c r="H77" i="6"/>
  <c r="H56" i="18"/>
  <c r="H196" i="6" s="1"/>
  <c r="AE31" i="18"/>
  <c r="W13" i="10"/>
  <c r="K11" i="10"/>
  <c r="D27" i="18"/>
  <c r="AF7" i="18"/>
  <c r="AF15" i="6"/>
  <c r="AF35" i="18"/>
  <c r="E12" i="10"/>
  <c r="D39" i="18"/>
  <c r="Z51" i="18"/>
  <c r="AF45" i="18"/>
  <c r="AD48" i="18"/>
  <c r="V82" i="6"/>
  <c r="AH80" i="6"/>
  <c r="AH79" i="6"/>
  <c r="U45" i="18"/>
  <c r="AA56" i="18"/>
  <c r="AA196" i="6" s="1"/>
  <c r="Y56" i="18"/>
  <c r="Z7" i="10"/>
  <c r="U7" i="6"/>
  <c r="U56" i="18"/>
  <c r="U196" i="6" s="1"/>
  <c r="R45" i="18"/>
  <c r="R77" i="6"/>
  <c r="Q45" i="18"/>
  <c r="Q56" i="18"/>
  <c r="K7" i="18"/>
  <c r="K77" i="6"/>
  <c r="L7" i="10"/>
  <c r="D45" i="18"/>
  <c r="D7" i="18"/>
  <c r="D77" i="6"/>
  <c r="D7" i="6"/>
  <c r="AC57" i="18"/>
  <c r="AC197" i="6" s="1"/>
  <c r="AB11" i="18"/>
  <c r="AB57" i="18"/>
  <c r="AB197" i="6" s="1"/>
  <c r="AD31" i="18"/>
  <c r="AD14" i="6"/>
  <c r="AB51" i="18"/>
  <c r="M11" i="10"/>
  <c r="Y15" i="10"/>
  <c r="X16" i="6"/>
  <c r="X39" i="18"/>
  <c r="AA19" i="18"/>
  <c r="AA21" i="18" s="1"/>
  <c r="G10" i="6"/>
  <c r="H10" i="10"/>
  <c r="Y83" i="6"/>
  <c r="Y51" i="18"/>
  <c r="AD140" i="6"/>
  <c r="G19" i="18"/>
  <c r="AC51" i="18"/>
  <c r="AC31" i="18"/>
  <c r="AC14" i="6"/>
  <c r="AC83" i="6"/>
  <c r="E63" i="18"/>
  <c r="E66" i="18" s="1"/>
  <c r="E206" i="6" s="1"/>
  <c r="E51" i="18"/>
  <c r="O83" i="6"/>
  <c r="O51" i="18"/>
  <c r="W12" i="6"/>
  <c r="W82" i="6"/>
  <c r="W27" i="18"/>
  <c r="W50" i="18"/>
  <c r="L80" i="6"/>
  <c r="R47" i="18"/>
  <c r="R79" i="6"/>
  <c r="C64" i="18"/>
  <c r="C57" i="18"/>
  <c r="C197" i="6" s="1"/>
  <c r="AA46" i="18"/>
  <c r="V78" i="6"/>
  <c r="V57" i="18"/>
  <c r="V197" i="6" s="1"/>
  <c r="U8" i="10"/>
  <c r="T46" i="18"/>
  <c r="T8" i="6"/>
  <c r="T78" i="6"/>
  <c r="R78" i="6"/>
  <c r="L46" i="18"/>
  <c r="I78" i="6"/>
  <c r="J8" i="10"/>
  <c r="I8" i="6"/>
  <c r="AG63" i="18"/>
  <c r="AG66" i="18" s="1"/>
  <c r="AG206" i="6" s="1"/>
  <c r="AA13" i="10"/>
  <c r="Z31" i="18"/>
  <c r="Z14" i="6"/>
  <c r="Z13" i="10"/>
  <c r="V14" i="6"/>
  <c r="V31" i="18"/>
  <c r="U31" i="18"/>
  <c r="V13" i="10"/>
  <c r="T14" i="6"/>
  <c r="O14" i="6"/>
  <c r="O31" i="18"/>
  <c r="P13" i="10"/>
  <c r="M31" i="18"/>
  <c r="J83" i="6"/>
  <c r="J63" i="18"/>
  <c r="J72" i="18" s="1"/>
  <c r="F51" i="18"/>
  <c r="AC11" i="6"/>
  <c r="N12" i="6"/>
  <c r="N142" i="6"/>
  <c r="AX7" i="6"/>
  <c r="Q48" i="18"/>
  <c r="Q27" i="18"/>
  <c r="Q29" i="18" s="1"/>
  <c r="U19" i="18"/>
  <c r="U21" i="18" s="1"/>
  <c r="S82" i="6"/>
  <c r="F81" i="6"/>
  <c r="I12" i="6"/>
  <c r="U81" i="6"/>
  <c r="AB79" i="6"/>
  <c r="I12" i="10"/>
  <c r="AG27" i="18"/>
  <c r="D23" i="18"/>
  <c r="F49" i="18"/>
  <c r="D47" i="18"/>
  <c r="I27" i="18"/>
  <c r="R12" i="10"/>
  <c r="Q23" i="18"/>
  <c r="Q25" i="18" s="1"/>
  <c r="O15" i="18"/>
  <c r="D141" i="6"/>
  <c r="Q141" i="6"/>
  <c r="J19" i="18"/>
  <c r="J21" i="18" s="1"/>
  <c r="U141" i="6"/>
  <c r="M141" i="6"/>
  <c r="L141" i="6"/>
  <c r="O8" i="6"/>
  <c r="E81" i="6"/>
  <c r="E49" i="18"/>
  <c r="Q60" i="18"/>
  <c r="Q200" i="6" s="1"/>
  <c r="AO14" i="6"/>
  <c r="H50" i="18"/>
  <c r="N140" i="6"/>
  <c r="AH7" i="6"/>
  <c r="AC77" i="6"/>
  <c r="T7" i="18"/>
  <c r="T77" i="6"/>
  <c r="P7" i="18"/>
  <c r="P56" i="18"/>
  <c r="P196" i="6" s="1"/>
  <c r="O7" i="10"/>
  <c r="E56" i="18"/>
  <c r="E77" i="6"/>
  <c r="AF8" i="6"/>
  <c r="Q8" i="6"/>
  <c r="C59" i="18"/>
  <c r="C199" i="6" s="1"/>
  <c r="X19" i="18"/>
  <c r="X21" i="18" s="1"/>
  <c r="R60" i="18"/>
  <c r="R200" i="6" s="1"/>
  <c r="R81" i="6"/>
  <c r="R49" i="18"/>
  <c r="P141" i="6"/>
  <c r="AD61" i="18"/>
  <c r="AD201" i="6" s="1"/>
  <c r="AD50" i="18"/>
  <c r="AB61" i="18"/>
  <c r="AB201" i="6" s="1"/>
  <c r="AB50" i="18"/>
  <c r="Y12" i="6"/>
  <c r="Z12" i="6"/>
  <c r="K12" i="6"/>
  <c r="AA142" i="6"/>
  <c r="AG64" i="18"/>
  <c r="AG52" i="18"/>
  <c r="T63" i="18"/>
  <c r="T66" i="18" s="1"/>
  <c r="T206" i="6" s="1"/>
  <c r="N63" i="18"/>
  <c r="N203" i="6" s="1"/>
  <c r="S60" i="18"/>
  <c r="S200" i="6" s="1"/>
  <c r="L11" i="10"/>
  <c r="K60" i="18"/>
  <c r="K200" i="6" s="1"/>
  <c r="H60" i="18"/>
  <c r="H200" i="6" s="1"/>
  <c r="C27" i="18"/>
  <c r="C29" i="18" s="1"/>
  <c r="C12" i="6"/>
  <c r="AF61" i="18"/>
  <c r="AF201" i="6" s="1"/>
  <c r="X82" i="6"/>
  <c r="M142" i="6"/>
  <c r="Q49" i="18"/>
  <c r="J141" i="6"/>
  <c r="D49" i="18"/>
  <c r="AF7" i="6"/>
  <c r="AC59" i="18"/>
  <c r="AC199" i="6" s="1"/>
  <c r="AC23" i="18"/>
  <c r="AC141" i="6"/>
  <c r="H12" i="6"/>
  <c r="E11" i="10"/>
  <c r="AC142" i="6"/>
  <c r="Y81" i="6"/>
  <c r="H142" i="6"/>
  <c r="I19" i="18"/>
  <c r="O140" i="6"/>
  <c r="AC82" i="6"/>
  <c r="AC56" i="18"/>
  <c r="AC45" i="18"/>
  <c r="R7" i="18"/>
  <c r="F7" i="18"/>
  <c r="F56" i="18"/>
  <c r="F196" i="6" s="1"/>
  <c r="AF78" i="6"/>
  <c r="Y57" i="18"/>
  <c r="Y197" i="6" s="1"/>
  <c r="AF11" i="6"/>
  <c r="AF141" i="6"/>
  <c r="AB11" i="6"/>
  <c r="AB141" i="6"/>
  <c r="AU7" i="6"/>
  <c r="Q53" i="18"/>
  <c r="Q65" i="18"/>
  <c r="Q205" i="6" s="1"/>
  <c r="T51" i="18"/>
  <c r="I14" i="10"/>
  <c r="E52" i="18"/>
  <c r="AA10" i="6"/>
  <c r="AA59" i="18"/>
  <c r="AA199" i="6" s="1"/>
  <c r="I141" i="6"/>
  <c r="I23" i="18"/>
  <c r="AO11" i="6"/>
  <c r="AM14" i="6"/>
  <c r="AV8" i="6"/>
  <c r="AF145" i="6"/>
  <c r="L58" i="18"/>
  <c r="L198" i="6" s="1"/>
  <c r="L15" i="18"/>
  <c r="AC27" i="18"/>
  <c r="S45" i="18"/>
  <c r="S56" i="18"/>
  <c r="S196" i="6" s="1"/>
  <c r="F7" i="10"/>
  <c r="F57" i="18"/>
  <c r="F197" i="6" s="1"/>
  <c r="K10" i="10"/>
  <c r="J59" i="18"/>
  <c r="J199" i="6" s="1"/>
  <c r="E141" i="6"/>
  <c r="O142" i="6"/>
  <c r="W85" i="6"/>
  <c r="AD10" i="6"/>
  <c r="X51" i="18"/>
  <c r="Y8" i="10"/>
  <c r="V8" i="6"/>
  <c r="R11" i="18"/>
  <c r="P46" i="18"/>
  <c r="J46" i="18"/>
  <c r="C14" i="6"/>
  <c r="Z49" i="18"/>
  <c r="AQ14" i="6"/>
  <c r="AV15" i="6"/>
  <c r="AV14" i="6"/>
  <c r="AX14" i="6"/>
  <c r="AV7" i="6"/>
  <c r="AE47" i="18"/>
  <c r="AK7" i="6"/>
  <c r="AU14" i="6"/>
  <c r="C140" i="6"/>
  <c r="AE14" i="6"/>
  <c r="M13" i="10"/>
  <c r="I31" i="18"/>
  <c r="H13" i="10"/>
  <c r="G13" i="10"/>
  <c r="Y52" i="18"/>
  <c r="T15" i="6"/>
  <c r="S15" i="6"/>
  <c r="Q84" i="6"/>
  <c r="O35" i="18"/>
  <c r="M35" i="18"/>
  <c r="H35" i="18"/>
  <c r="D15" i="6"/>
  <c r="R10" i="6"/>
  <c r="E10" i="6"/>
  <c r="AA81" i="6"/>
  <c r="Z23" i="18"/>
  <c r="W11" i="6"/>
  <c r="F11" i="6"/>
  <c r="AA12" i="6"/>
  <c r="S27" i="18"/>
  <c r="S29" i="18" s="1"/>
  <c r="N27" i="18"/>
  <c r="N29" i="18" s="1"/>
  <c r="AI14" i="6"/>
  <c r="AN8" i="6"/>
  <c r="M9" i="6"/>
  <c r="AH47" i="18"/>
  <c r="N47" i="18"/>
  <c r="S85" i="6"/>
  <c r="AD53" i="18"/>
  <c r="AF47" i="18"/>
  <c r="J79" i="6"/>
  <c r="AR15" i="6"/>
  <c r="AR265" i="6" s="1"/>
  <c r="G53" i="18"/>
  <c r="AC47" i="18"/>
  <c r="E39" i="18"/>
  <c r="E41" i="18" s="1"/>
  <c r="H15" i="10"/>
  <c r="H16" i="6"/>
  <c r="R9" i="6"/>
  <c r="AB15" i="6"/>
  <c r="E82" i="6"/>
  <c r="X10" i="6"/>
  <c r="X260" i="6" s="1"/>
  <c r="X140" i="6"/>
  <c r="K140" i="6"/>
  <c r="AI77" i="6"/>
  <c r="AI45" i="18"/>
  <c r="AI7" i="6"/>
  <c r="C11" i="18"/>
  <c r="C13" i="18" s="1"/>
  <c r="C8" i="6"/>
  <c r="D8" i="10"/>
  <c r="AB8" i="10" s="1"/>
  <c r="C46" i="18"/>
  <c r="D83" i="6"/>
  <c r="D14" i="6"/>
  <c r="E13" i="10"/>
  <c r="D51" i="18"/>
  <c r="D14" i="10"/>
  <c r="AB14" i="10" s="1"/>
  <c r="C15" i="6"/>
  <c r="U64" i="18"/>
  <c r="U204" i="6" s="1"/>
  <c r="R64" i="18"/>
  <c r="R73" i="18" s="1"/>
  <c r="J14" i="10"/>
  <c r="I35" i="18"/>
  <c r="I84" i="6"/>
  <c r="I15" i="6"/>
  <c r="F14" i="10"/>
  <c r="E15" i="6"/>
  <c r="D11" i="10"/>
  <c r="AB11" i="10" s="1"/>
  <c r="C141" i="6"/>
  <c r="T81" i="6"/>
  <c r="T49" i="18"/>
  <c r="R141" i="6"/>
  <c r="G11" i="6"/>
  <c r="G261" i="6" s="1"/>
  <c r="H11" i="10"/>
  <c r="G81" i="6"/>
  <c r="G49" i="18"/>
  <c r="J142" i="6"/>
  <c r="F142" i="6"/>
  <c r="AQ56" i="18"/>
  <c r="AQ196" i="6" s="1"/>
  <c r="C39" i="18"/>
  <c r="C41" i="18" s="1"/>
  <c r="C65" i="18"/>
  <c r="C205" i="6" s="1"/>
  <c r="L85" i="6"/>
  <c r="L53" i="18"/>
  <c r="U53" i="18"/>
  <c r="U85" i="6"/>
  <c r="AB145" i="6"/>
  <c r="AI139" i="6"/>
  <c r="X139" i="6"/>
  <c r="AM9" i="6"/>
  <c r="AM139" i="6"/>
  <c r="AC139" i="6"/>
  <c r="AJ139" i="6"/>
  <c r="AF65" i="18"/>
  <c r="AF74" i="18" s="1"/>
  <c r="I9" i="10"/>
  <c r="H9" i="6"/>
  <c r="M52" i="18"/>
  <c r="T52" i="18"/>
  <c r="Q52" i="18"/>
  <c r="H39" i="18"/>
  <c r="H41" i="18" s="1"/>
  <c r="AB53" i="18"/>
  <c r="AA11" i="10"/>
  <c r="N79" i="6"/>
  <c r="Z12" i="10"/>
  <c r="E16" i="6"/>
  <c r="E15" i="10"/>
  <c r="L47" i="18"/>
  <c r="I51" i="18"/>
  <c r="AA27" i="18"/>
  <c r="AC50" i="18"/>
  <c r="J47" i="18"/>
  <c r="R80" i="6"/>
  <c r="S53" i="18"/>
  <c r="D85" i="6"/>
  <c r="C16" i="6"/>
  <c r="F10" i="10"/>
  <c r="L14" i="6"/>
  <c r="AF80" i="6"/>
  <c r="J10" i="6"/>
  <c r="G58" i="18"/>
  <c r="G198" i="6" s="1"/>
  <c r="Z141" i="6"/>
  <c r="P14" i="10"/>
  <c r="AC78" i="6"/>
  <c r="M15" i="6"/>
  <c r="D31" i="18"/>
  <c r="V11" i="18"/>
  <c r="S10" i="10"/>
  <c r="AW15" i="6"/>
  <c r="AE50" i="18"/>
  <c r="AE82" i="6"/>
  <c r="N7" i="6"/>
  <c r="D140" i="6"/>
  <c r="Y140" i="6"/>
  <c r="AG140" i="6"/>
  <c r="AH45" i="18"/>
  <c r="AH7" i="18"/>
  <c r="AD45" i="18"/>
  <c r="AD7" i="18"/>
  <c r="X56" i="18"/>
  <c r="X62" i="18" s="1"/>
  <c r="X202" i="6" s="1"/>
  <c r="O56" i="18"/>
  <c r="O62" i="18" s="1"/>
  <c r="O202" i="6" s="1"/>
  <c r="AL78" i="6"/>
  <c r="AL11" i="18"/>
  <c r="AL46" i="18"/>
  <c r="AL8" i="6"/>
  <c r="AE57" i="18"/>
  <c r="AE8" i="6"/>
  <c r="AD8" i="6"/>
  <c r="AD11" i="18"/>
  <c r="AA57" i="18"/>
  <c r="AA197" i="6" s="1"/>
  <c r="V46" i="18"/>
  <c r="R8" i="6"/>
  <c r="R46" i="18"/>
  <c r="S8" i="10"/>
  <c r="M11" i="18"/>
  <c r="N8" i="10"/>
  <c r="M8" i="6"/>
  <c r="M8" i="10"/>
  <c r="L8" i="6"/>
  <c r="L78" i="6"/>
  <c r="I46" i="18"/>
  <c r="H8" i="6"/>
  <c r="I8" i="10"/>
  <c r="H11" i="18"/>
  <c r="G57" i="18"/>
  <c r="G197" i="6" s="1"/>
  <c r="H8" i="10"/>
  <c r="C51" i="18"/>
  <c r="D13" i="10"/>
  <c r="AB13" i="10" s="1"/>
  <c r="AI83" i="6"/>
  <c r="AI31" i="18"/>
  <c r="AF63" i="18"/>
  <c r="AF66" i="18" s="1"/>
  <c r="AF206" i="6" s="1"/>
  <c r="AF83" i="6"/>
  <c r="H63" i="18"/>
  <c r="H72" i="18" s="1"/>
  <c r="AI35" i="18"/>
  <c r="AI84" i="6"/>
  <c r="AE64" i="18"/>
  <c r="AE73" i="18" s="1"/>
  <c r="AE15" i="6"/>
  <c r="AD84" i="6"/>
  <c r="AD64" i="18"/>
  <c r="AC64" i="18"/>
  <c r="AC204" i="6" s="1"/>
  <c r="AC52" i="18"/>
  <c r="AB64" i="18"/>
  <c r="AB73" i="18" s="1"/>
  <c r="AB35" i="18"/>
  <c r="AA64" i="18"/>
  <c r="AA204" i="6" s="1"/>
  <c r="AA15" i="6"/>
  <c r="AA84" i="6"/>
  <c r="D35" i="18"/>
  <c r="D37" i="18" s="1"/>
  <c r="E14" i="10"/>
  <c r="D52" i="18"/>
  <c r="D84" i="6"/>
  <c r="W63" i="18"/>
  <c r="W72" i="18" s="1"/>
  <c r="P63" i="18"/>
  <c r="P203" i="6" s="1"/>
  <c r="Z48" i="18"/>
  <c r="Z80" i="6"/>
  <c r="Q10" i="10"/>
  <c r="AG141" i="6"/>
  <c r="AF49" i="18"/>
  <c r="AF60" i="18"/>
  <c r="AF200" i="6" s="1"/>
  <c r="AB23" i="18"/>
  <c r="AB49" i="18"/>
  <c r="X49" i="18"/>
  <c r="V11" i="10"/>
  <c r="U23" i="18"/>
  <c r="O60" i="18"/>
  <c r="O200" i="6" s="1"/>
  <c r="O49" i="18"/>
  <c r="N141" i="6"/>
  <c r="J11" i="6"/>
  <c r="J261" i="6" s="1"/>
  <c r="J23" i="18"/>
  <c r="J11" i="10"/>
  <c r="V142" i="6"/>
  <c r="J12" i="6"/>
  <c r="J27" i="18"/>
  <c r="J29" i="18" s="1"/>
  <c r="K12" i="10"/>
  <c r="E142" i="6"/>
  <c r="E12" i="6"/>
  <c r="AL15" i="6"/>
  <c r="AO78" i="6"/>
  <c r="AO8" i="6"/>
  <c r="AP78" i="6"/>
  <c r="AP8" i="6"/>
  <c r="AT8" i="6"/>
  <c r="AT78" i="6"/>
  <c r="AX77" i="6"/>
  <c r="AW8" i="6"/>
  <c r="I15" i="10"/>
  <c r="O53" i="18"/>
  <c r="AA15" i="10"/>
  <c r="Z39" i="18"/>
  <c r="Z16" i="6"/>
  <c r="Z85" i="6"/>
  <c r="AG53" i="18"/>
  <c r="R15" i="10"/>
  <c r="Q145" i="6"/>
  <c r="U16" i="6"/>
  <c r="U145" i="6"/>
  <c r="F139" i="6"/>
  <c r="I139" i="6"/>
  <c r="AE39" i="18"/>
  <c r="AE16" i="6"/>
  <c r="E139" i="6"/>
  <c r="J145" i="6"/>
  <c r="Q9" i="10"/>
  <c r="P139" i="6"/>
  <c r="U9" i="10"/>
  <c r="T139" i="6"/>
  <c r="W145" i="6"/>
  <c r="Y145" i="6"/>
  <c r="AO139" i="6"/>
  <c r="F58" i="18"/>
  <c r="F198" i="6" s="1"/>
  <c r="U58" i="18"/>
  <c r="U198" i="6" s="1"/>
  <c r="AD58" i="18"/>
  <c r="AD198" i="6" s="1"/>
  <c r="H45" i="18"/>
  <c r="Y77" i="6"/>
  <c r="P77" i="6"/>
  <c r="P7" i="6"/>
  <c r="I7" i="6"/>
  <c r="J7" i="10"/>
  <c r="I7" i="18"/>
  <c r="AJ11" i="18"/>
  <c r="AJ8" i="6"/>
  <c r="AJ46" i="18"/>
  <c r="AJ78" i="6"/>
  <c r="W57" i="18"/>
  <c r="W197" i="6" s="1"/>
  <c r="P8" i="6"/>
  <c r="P78" i="6"/>
  <c r="J8" i="6"/>
  <c r="J78" i="6"/>
  <c r="K8" i="10"/>
  <c r="E57" i="18"/>
  <c r="E197" i="6" s="1"/>
  <c r="E8" i="10"/>
  <c r="D11" i="18"/>
  <c r="D13" i="18" s="1"/>
  <c r="AL31" i="18"/>
  <c r="AL14" i="6"/>
  <c r="AA14" i="6"/>
  <c r="AA51" i="18"/>
  <c r="AA63" i="18"/>
  <c r="AA66" i="18" s="1"/>
  <c r="AA206" i="6" s="1"/>
  <c r="F31" i="18"/>
  <c r="AK52" i="18"/>
  <c r="AK35" i="18"/>
  <c r="AK15" i="6"/>
  <c r="AK84" i="6"/>
  <c r="Z14" i="10"/>
  <c r="Y35" i="18"/>
  <c r="Y84" i="6"/>
  <c r="N15" i="6"/>
  <c r="N64" i="18"/>
  <c r="N204" i="6" s="1"/>
  <c r="G84" i="6"/>
  <c r="H14" i="10"/>
  <c r="G35" i="18"/>
  <c r="F35" i="18"/>
  <c r="M10" i="10"/>
  <c r="L48" i="18"/>
  <c r="AG49" i="18"/>
  <c r="AG11" i="6"/>
  <c r="AG23" i="18"/>
  <c r="AG81" i="6"/>
  <c r="AA23" i="18"/>
  <c r="AA141" i="6"/>
  <c r="V23" i="18"/>
  <c r="V141" i="6"/>
  <c r="S49" i="18"/>
  <c r="AT77" i="6"/>
  <c r="AT7" i="6"/>
  <c r="C53" i="18"/>
  <c r="N9" i="10"/>
  <c r="M48" i="18"/>
  <c r="AD39" i="18"/>
  <c r="AD85" i="6"/>
  <c r="AE80" i="6"/>
  <c r="AE79" i="6"/>
  <c r="Z139" i="6"/>
  <c r="AG16" i="6"/>
  <c r="AG145" i="6"/>
  <c r="O39" i="18"/>
  <c r="O65" i="18"/>
  <c r="O205" i="6" s="1"/>
  <c r="U14" i="10"/>
  <c r="H47" i="18"/>
  <c r="T80" i="6"/>
  <c r="N14" i="10"/>
  <c r="P15" i="18"/>
  <c r="P17" i="18" s="1"/>
  <c r="K10" i="6"/>
  <c r="K19" i="18"/>
  <c r="AT9" i="6"/>
  <c r="N9" i="6"/>
  <c r="O9" i="10"/>
  <c r="N15" i="18"/>
  <c r="N17" i="18" s="1"/>
  <c r="S12" i="6"/>
  <c r="G16" i="6"/>
  <c r="G39" i="18"/>
  <c r="G41" i="18" s="1"/>
  <c r="R19" i="18"/>
  <c r="R48" i="18"/>
  <c r="I14" i="6"/>
  <c r="AA82" i="6"/>
  <c r="O12" i="10"/>
  <c r="G11" i="10"/>
  <c r="S9" i="10"/>
  <c r="Q35" i="18"/>
  <c r="T23" i="18"/>
  <c r="T25" i="18" s="1"/>
  <c r="T11" i="6"/>
  <c r="AE48" i="18"/>
  <c r="V7" i="10"/>
  <c r="AD19" i="18"/>
  <c r="AD21" i="18" s="1"/>
  <c r="X11" i="10"/>
  <c r="AB7" i="6"/>
  <c r="F14" i="6"/>
  <c r="W23" i="18"/>
  <c r="S39" i="18"/>
  <c r="I77" i="6"/>
  <c r="AG35" i="18"/>
  <c r="W141" i="6"/>
  <c r="E35" i="18"/>
  <c r="E37" i="18" s="1"/>
  <c r="G15" i="6"/>
  <c r="C78" i="6"/>
  <c r="AN78" i="6"/>
  <c r="G23" i="18"/>
  <c r="G25" i="18" s="1"/>
  <c r="E50" i="18"/>
  <c r="T84" i="6"/>
  <c r="Y15" i="6"/>
  <c r="R7" i="10"/>
  <c r="Q77" i="6"/>
  <c r="C35" i="18"/>
  <c r="C37" i="18" s="1"/>
  <c r="Y7" i="6"/>
  <c r="AQ77" i="6"/>
  <c r="V139" i="6"/>
  <c r="G52" i="18"/>
  <c r="K74" i="18"/>
  <c r="V140" i="6"/>
  <c r="M140" i="6"/>
  <c r="AK77" i="6"/>
  <c r="AK7" i="18"/>
  <c r="AE77" i="6"/>
  <c r="W7" i="18"/>
  <c r="W45" i="18"/>
  <c r="W77" i="6"/>
  <c r="X7" i="10"/>
  <c r="N7" i="18"/>
  <c r="N77" i="6"/>
  <c r="J7" i="18"/>
  <c r="J45" i="18"/>
  <c r="H7" i="6"/>
  <c r="G56" i="18"/>
  <c r="H7" i="10"/>
  <c r="AG57" i="18"/>
  <c r="AG197" i="6" s="1"/>
  <c r="AE11" i="18"/>
  <c r="Q11" i="18"/>
  <c r="N57" i="18"/>
  <c r="N197" i="6" s="1"/>
  <c r="F78" i="6"/>
  <c r="F11" i="18"/>
  <c r="F8" i="6"/>
  <c r="AK14" i="6"/>
  <c r="AK51" i="18"/>
  <c r="AF31" i="18"/>
  <c r="AF51" i="18"/>
  <c r="AE51" i="18"/>
  <c r="AE83" i="6"/>
  <c r="AD51" i="18"/>
  <c r="AB31" i="18"/>
  <c r="K63" i="18"/>
  <c r="K72" i="18" s="1"/>
  <c r="K31" i="18"/>
  <c r="G31" i="18"/>
  <c r="G33" i="18" s="1"/>
  <c r="AE84" i="6"/>
  <c r="AD52" i="18"/>
  <c r="AB84" i="6"/>
  <c r="AB52" i="18"/>
  <c r="AA52" i="18"/>
  <c r="Y14" i="10"/>
  <c r="X15" i="6"/>
  <c r="W64" i="18"/>
  <c r="W73" i="18" s="1"/>
  <c r="P84" i="6"/>
  <c r="Q14" i="10"/>
  <c r="P52" i="18"/>
  <c r="P15" i="6"/>
  <c r="L64" i="18"/>
  <c r="L73" i="18" s="1"/>
  <c r="L15" i="6"/>
  <c r="M14" i="10"/>
  <c r="AF140" i="6"/>
  <c r="AB19" i="18"/>
  <c r="AB59" i="18"/>
  <c r="AB199" i="6" s="1"/>
  <c r="W140" i="6"/>
  <c r="N59" i="18"/>
  <c r="N199" i="6" s="1"/>
  <c r="N10" i="6"/>
  <c r="C81" i="6"/>
  <c r="C49" i="18"/>
  <c r="Q81" i="6"/>
  <c r="R11" i="10"/>
  <c r="L11" i="6"/>
  <c r="L23" i="18"/>
  <c r="L25" i="18" s="1"/>
  <c r="H49" i="18"/>
  <c r="H81" i="6"/>
  <c r="AA12" i="10"/>
  <c r="Z50" i="18"/>
  <c r="R27" i="18"/>
  <c r="R142" i="6"/>
  <c r="Q12" i="10"/>
  <c r="L142" i="6"/>
  <c r="K142" i="6"/>
  <c r="G142" i="6"/>
  <c r="AH11" i="18"/>
  <c r="AH8" i="6"/>
  <c r="AR141" i="6"/>
  <c r="E47" i="18"/>
  <c r="E48" i="18"/>
  <c r="K53" i="18"/>
  <c r="K85" i="6"/>
  <c r="P9" i="10"/>
  <c r="O47" i="18"/>
  <c r="T53" i="18"/>
  <c r="T85" i="6"/>
  <c r="V53" i="18"/>
  <c r="W15" i="10"/>
  <c r="V85" i="6"/>
  <c r="W79" i="6"/>
  <c r="W9" i="6"/>
  <c r="AC53" i="18"/>
  <c r="AU9" i="6"/>
  <c r="F39" i="18"/>
  <c r="F41" i="18" s="1"/>
  <c r="F16" i="6"/>
  <c r="Y139" i="6"/>
  <c r="AC145" i="6"/>
  <c r="AD139" i="6"/>
  <c r="AF139" i="6"/>
  <c r="AF9" i="6"/>
  <c r="AA139" i="6"/>
  <c r="AE15" i="18"/>
  <c r="AE139" i="6"/>
  <c r="AG9" i="6"/>
  <c r="AG139" i="6"/>
  <c r="AO9" i="6"/>
  <c r="AH139" i="6"/>
  <c r="AL139" i="6"/>
  <c r="M65" i="18"/>
  <c r="M205" i="6" s="1"/>
  <c r="Y53" i="18"/>
  <c r="Y65" i="18"/>
  <c r="Y205" i="6" s="1"/>
  <c r="L10" i="10"/>
  <c r="N80" i="6"/>
  <c r="P11" i="18"/>
  <c r="T15" i="10"/>
  <c r="AF11" i="18"/>
  <c r="Q8" i="10"/>
  <c r="O8" i="10"/>
  <c r="U11" i="10"/>
  <c r="L19" i="18"/>
  <c r="L21" i="18" s="1"/>
  <c r="U77" i="6"/>
  <c r="AA7" i="6"/>
  <c r="I83" i="6"/>
  <c r="AA49" i="18"/>
  <c r="M15" i="18"/>
  <c r="M17" i="18" s="1"/>
  <c r="M80" i="6"/>
  <c r="I52" i="18"/>
  <c r="N52" i="18"/>
  <c r="E31" i="18"/>
  <c r="H15" i="6"/>
  <c r="AU139" i="6"/>
  <c r="AU8" i="6"/>
  <c r="AL83" i="6"/>
  <c r="AI7" i="18"/>
  <c r="AC46" i="18"/>
  <c r="AU15" i="6"/>
  <c r="AB142" i="6"/>
  <c r="N84" i="6"/>
  <c r="S81" i="6"/>
  <c r="AP14" i="6"/>
  <c r="AE10" i="6"/>
  <c r="AE140" i="6"/>
  <c r="AJ77" i="6"/>
  <c r="AJ45" i="18"/>
  <c r="AJ7" i="18"/>
  <c r="V56" i="18"/>
  <c r="V62" i="18" s="1"/>
  <c r="V202" i="6" s="1"/>
  <c r="U7" i="18"/>
  <c r="U7" i="10"/>
  <c r="T7" i="6"/>
  <c r="S7" i="6"/>
  <c r="R7" i="6"/>
  <c r="M77" i="6"/>
  <c r="M56" i="18"/>
  <c r="N7" i="10"/>
  <c r="G7" i="10"/>
  <c r="E45" i="18"/>
  <c r="E7" i="10"/>
  <c r="D7" i="10"/>
  <c r="AB7" i="10" s="1"/>
  <c r="C56" i="18"/>
  <c r="C62" i="18" s="1"/>
  <c r="C202" i="6" s="1"/>
  <c r="AC8" i="6"/>
  <c r="AA8" i="10"/>
  <c r="Z57" i="18"/>
  <c r="X46" i="18"/>
  <c r="X8" i="6"/>
  <c r="X11" i="18"/>
  <c r="U11" i="18"/>
  <c r="V8" i="10"/>
  <c r="U8" i="6"/>
  <c r="U46" i="18"/>
  <c r="U78" i="6"/>
  <c r="T11" i="18"/>
  <c r="S8" i="6"/>
  <c r="S11" i="18"/>
  <c r="T8" i="10"/>
  <c r="AL51" i="18"/>
  <c r="AJ14" i="6"/>
  <c r="AJ31" i="18"/>
  <c r="AJ83" i="6"/>
  <c r="Y31" i="18"/>
  <c r="Y14" i="6"/>
  <c r="Y13" i="10"/>
  <c r="X31" i="18"/>
  <c r="W14" i="6"/>
  <c r="U14" i="6"/>
  <c r="U13" i="10"/>
  <c r="S31" i="18"/>
  <c r="T13" i="10"/>
  <c r="S14" i="6"/>
  <c r="R31" i="18"/>
  <c r="S13" i="10"/>
  <c r="Q31" i="18"/>
  <c r="R13" i="10"/>
  <c r="Q13" i="10"/>
  <c r="N14" i="6"/>
  <c r="N264" i="6" s="1"/>
  <c r="N13" i="10"/>
  <c r="M83" i="6"/>
  <c r="M51" i="18"/>
  <c r="M14" i="6"/>
  <c r="AL35" i="18"/>
  <c r="AG84" i="6"/>
  <c r="Z64" i="18"/>
  <c r="V52" i="18"/>
  <c r="V35" i="18"/>
  <c r="V15" i="6"/>
  <c r="W14" i="10"/>
  <c r="V84" i="6"/>
  <c r="O84" i="6"/>
  <c r="O15" i="6"/>
  <c r="K35" i="18"/>
  <c r="K15" i="6"/>
  <c r="L14" i="10"/>
  <c r="AF48" i="18"/>
  <c r="T19" i="18"/>
  <c r="T21" i="18" s="1"/>
  <c r="T140" i="6"/>
  <c r="Q19" i="18"/>
  <c r="Q21" i="18" s="1"/>
  <c r="Q59" i="18"/>
  <c r="Q199" i="6" s="1"/>
  <c r="O59" i="18"/>
  <c r="O199" i="6" s="1"/>
  <c r="M59" i="18"/>
  <c r="M199" i="6" s="1"/>
  <c r="J140" i="6"/>
  <c r="H48" i="18"/>
  <c r="H19" i="18"/>
  <c r="H21" i="18" s="1"/>
  <c r="Z11" i="10"/>
  <c r="Y23" i="18"/>
  <c r="Y11" i="6"/>
  <c r="X11" i="6"/>
  <c r="X141" i="6"/>
  <c r="V11" i="6"/>
  <c r="V49" i="18"/>
  <c r="V81" i="6"/>
  <c r="T11" i="10"/>
  <c r="S141" i="6"/>
  <c r="P81" i="6"/>
  <c r="P11" i="10"/>
  <c r="O141" i="6"/>
  <c r="N60" i="18"/>
  <c r="N200" i="6" s="1"/>
  <c r="N81" i="6"/>
  <c r="N23" i="18"/>
  <c r="N25" i="18" s="1"/>
  <c r="M11" i="6"/>
  <c r="M23" i="18"/>
  <c r="N11" i="10"/>
  <c r="K23" i="18"/>
  <c r="K25" i="18" s="1"/>
  <c r="I11" i="10"/>
  <c r="H141" i="6"/>
  <c r="F11" i="10"/>
  <c r="E11" i="6"/>
  <c r="E23" i="18"/>
  <c r="E25" i="18" s="1"/>
  <c r="AE12" i="6"/>
  <c r="AE142" i="6"/>
  <c r="AD142" i="6"/>
  <c r="P27" i="18"/>
  <c r="P12" i="6"/>
  <c r="AQ141" i="6"/>
  <c r="AQ11" i="6"/>
  <c r="AR11" i="6"/>
  <c r="AS11" i="6"/>
  <c r="AS141" i="6"/>
  <c r="AN84" i="6"/>
  <c r="AN15" i="6"/>
  <c r="AM8" i="6"/>
  <c r="AM78" i="6"/>
  <c r="AP7" i="6"/>
  <c r="AX8" i="6"/>
  <c r="AX78" i="6"/>
  <c r="AW14" i="6"/>
  <c r="I85" i="6"/>
  <c r="K47" i="18"/>
  <c r="K79" i="6"/>
  <c r="L9" i="10"/>
  <c r="K9" i="6"/>
  <c r="P53" i="18"/>
  <c r="P85" i="6"/>
  <c r="Y85" i="6"/>
  <c r="AA53" i="18"/>
  <c r="AA39" i="18"/>
  <c r="AA16" i="6"/>
  <c r="AV85" i="6"/>
  <c r="AV16" i="6"/>
  <c r="L39" i="18"/>
  <c r="P145" i="6"/>
  <c r="R145" i="6"/>
  <c r="U15" i="10"/>
  <c r="J139" i="6"/>
  <c r="D139" i="6"/>
  <c r="J15" i="10"/>
  <c r="I145" i="6"/>
  <c r="K145" i="6"/>
  <c r="M145" i="6"/>
  <c r="Q15" i="18"/>
  <c r="Q139" i="6"/>
  <c r="U139" i="6"/>
  <c r="J65" i="18"/>
  <c r="J74" i="18" s="1"/>
  <c r="J53" i="18"/>
  <c r="S58" i="18"/>
  <c r="S198" i="6" s="1"/>
  <c r="V58" i="18"/>
  <c r="V198" i="6" s="1"/>
  <c r="AG47" i="18"/>
  <c r="AG58" i="18"/>
  <c r="AG198" i="6" s="1"/>
  <c r="AW84" i="6"/>
  <c r="AL84" i="6"/>
  <c r="W58" i="18"/>
  <c r="W198" i="6" s="1"/>
  <c r="N72" i="18"/>
  <c r="Y78" i="6"/>
  <c r="Y46" i="18"/>
  <c r="AC7" i="18"/>
  <c r="AC7" i="6"/>
  <c r="P23" i="18"/>
  <c r="P25" i="18" s="1"/>
  <c r="P11" i="6"/>
  <c r="AG83" i="6"/>
  <c r="AG51" i="18"/>
  <c r="F7" i="6"/>
  <c r="T7" i="10"/>
  <c r="AJ52" i="18"/>
  <c r="AJ35" i="18"/>
  <c r="Q11" i="10"/>
  <c r="AD82" i="6"/>
  <c r="Y11" i="18"/>
  <c r="O11" i="6"/>
  <c r="P62" i="18"/>
  <c r="P202" i="6" s="1"/>
  <c r="K14" i="6"/>
  <c r="T12" i="6"/>
  <c r="U12" i="10"/>
  <c r="X50" i="18"/>
  <c r="K11" i="6"/>
  <c r="W11" i="10"/>
  <c r="J85" i="6"/>
  <c r="K49" i="18"/>
  <c r="AJ84" i="6"/>
  <c r="E7" i="6"/>
  <c r="M7" i="6"/>
  <c r="S77" i="6"/>
  <c r="W8" i="10"/>
  <c r="AG79" i="6"/>
  <c r="AB83" i="6"/>
  <c r="P8" i="10"/>
  <c r="AA78" i="6"/>
  <c r="I7" i="10"/>
  <c r="Q7" i="18"/>
  <c r="C85" i="6"/>
  <c r="V15" i="10"/>
  <c r="V9" i="6"/>
  <c r="P45" i="18"/>
  <c r="Q7" i="10"/>
  <c r="Y16" i="6"/>
  <c r="Q39" i="18"/>
  <c r="Q41" i="18" s="1"/>
  <c r="I11" i="6"/>
  <c r="X23" i="18"/>
  <c r="AF14" i="6"/>
  <c r="U39" i="18"/>
  <c r="M15" i="10"/>
  <c r="AF15" i="18"/>
  <c r="O14" i="10"/>
  <c r="E14" i="6"/>
  <c r="AG15" i="6"/>
  <c r="AB8" i="6"/>
  <c r="F46" i="18"/>
  <c r="G8" i="10"/>
  <c r="M12" i="6"/>
  <c r="M27" i="18"/>
  <c r="N12" i="10"/>
  <c r="T83" i="6"/>
  <c r="T31" i="18"/>
  <c r="Y27" i="18"/>
  <c r="Y82" i="6"/>
  <c r="Y50" i="18"/>
  <c r="I10" i="10"/>
  <c r="H10" i="6"/>
  <c r="H80" i="6"/>
  <c r="Z8" i="10"/>
  <c r="L79" i="6"/>
  <c r="K81" i="6"/>
  <c r="AC11" i="18"/>
  <c r="E7" i="18"/>
  <c r="AA7" i="18"/>
  <c r="Y10" i="10"/>
  <c r="J14" i="6"/>
  <c r="J31" i="18"/>
  <c r="J10" i="10"/>
  <c r="I10" i="6"/>
  <c r="I80" i="6"/>
  <c r="I48" i="18"/>
  <c r="AB14" i="6"/>
  <c r="I16" i="6"/>
  <c r="AD12" i="6"/>
  <c r="F45" i="18"/>
  <c r="M45" i="18"/>
  <c r="S7" i="18"/>
  <c r="Y7" i="18"/>
  <c r="N19" i="18"/>
  <c r="AG31" i="18"/>
  <c r="P12" i="10"/>
  <c r="O27" i="18"/>
  <c r="O29" i="18" s="1"/>
  <c r="O12" i="6"/>
  <c r="N51" i="18"/>
  <c r="N83" i="6"/>
  <c r="S19" i="18"/>
  <c r="T10" i="10"/>
  <c r="S10" i="6"/>
  <c r="O78" i="6"/>
  <c r="L9" i="6"/>
  <c r="AB82" i="6"/>
  <c r="E83" i="6"/>
  <c r="AB78" i="6"/>
  <c r="AB46" i="18"/>
  <c r="AA77" i="6"/>
  <c r="AA45" i="18"/>
  <c r="T27" i="18"/>
  <c r="T29" i="18" s="1"/>
  <c r="AJ15" i="6"/>
  <c r="N31" i="18"/>
  <c r="Z11" i="18"/>
  <c r="F77" i="6"/>
  <c r="M7" i="18"/>
  <c r="H11" i="6"/>
  <c r="O11" i="18"/>
  <c r="H7" i="18"/>
  <c r="AE7" i="18"/>
  <c r="Q7" i="6"/>
  <c r="D15" i="10"/>
  <c r="AB15" i="10" s="1"/>
  <c r="Y45" i="18"/>
  <c r="Q85" i="6"/>
  <c r="AA8" i="6"/>
  <c r="M9" i="10"/>
  <c r="F13" i="10"/>
  <c r="E27" i="18"/>
  <c r="E29" i="18" s="1"/>
  <c r="U10" i="10"/>
  <c r="L7" i="6"/>
  <c r="L45" i="18"/>
  <c r="L77" i="6"/>
  <c r="L7" i="18"/>
  <c r="M7" i="10"/>
  <c r="I79" i="6"/>
  <c r="I47" i="18"/>
  <c r="F48" i="18"/>
  <c r="F80" i="6"/>
  <c r="O13" i="10"/>
  <c r="C84" i="6"/>
  <c r="C52" i="18"/>
  <c r="AG14" i="6"/>
  <c r="O46" i="18"/>
  <c r="Y8" i="6"/>
  <c r="E203" i="6"/>
  <c r="AD46" i="18"/>
  <c r="AD78" i="6"/>
  <c r="AL15" i="18"/>
  <c r="AL9" i="6"/>
  <c r="AO77" i="6"/>
  <c r="AO7" i="6"/>
  <c r="N10" i="10"/>
  <c r="M19" i="18"/>
  <c r="M21" i="18" s="1"/>
  <c r="AC19" i="18"/>
  <c r="AC21" i="18" s="1"/>
  <c r="AC10" i="6"/>
  <c r="M53" i="18"/>
  <c r="M85" i="6"/>
  <c r="AG46" i="18"/>
  <c r="AG78" i="6"/>
  <c r="J16" i="6"/>
  <c r="K15" i="10"/>
  <c r="G46" i="18"/>
  <c r="G78" i="6"/>
  <c r="AE27" i="18"/>
  <c r="S9" i="6"/>
  <c r="S47" i="18"/>
  <c r="S15" i="18"/>
  <c r="S17" i="18" s="1"/>
  <c r="S79" i="6"/>
  <c r="T9" i="10"/>
  <c r="U15" i="18"/>
  <c r="U9" i="6"/>
  <c r="V9" i="10"/>
  <c r="N15" i="10"/>
  <c r="P16" i="6"/>
  <c r="P39" i="18"/>
  <c r="Q15" i="10"/>
  <c r="J39" i="18"/>
  <c r="I39" i="18"/>
  <c r="AS7" i="6"/>
  <c r="AS77" i="6"/>
  <c r="N49" i="18"/>
  <c r="O19" i="18"/>
  <c r="O21" i="18" s="1"/>
  <c r="P10" i="10"/>
  <c r="Z78" i="6"/>
  <c r="U12" i="6"/>
  <c r="U27" i="18"/>
  <c r="V12" i="10"/>
  <c r="AA9" i="6"/>
  <c r="AA259" i="6" s="1"/>
  <c r="AA15" i="18"/>
  <c r="AT84" i="6"/>
  <c r="AT15" i="6"/>
  <c r="G12" i="6"/>
  <c r="G27" i="18"/>
  <c r="G29" i="18" s="1"/>
  <c r="L27" i="18"/>
  <c r="L29" i="18" s="1"/>
  <c r="L12" i="6"/>
  <c r="L262" i="6" s="1"/>
  <c r="M12" i="10"/>
  <c r="C23" i="18"/>
  <c r="C25" i="18" s="1"/>
  <c r="W10" i="6"/>
  <c r="W19" i="18"/>
  <c r="W21" i="18" s="1"/>
  <c r="AF19" i="18"/>
  <c r="AF21" i="18" s="1"/>
  <c r="AF10" i="6"/>
  <c r="L84" i="6"/>
  <c r="AC84" i="6"/>
  <c r="AD35" i="18"/>
  <c r="AH84" i="6"/>
  <c r="AH15" i="6"/>
  <c r="AH52" i="18"/>
  <c r="AH35" i="18"/>
  <c r="K83" i="6"/>
  <c r="AA11" i="18"/>
  <c r="AE46" i="18"/>
  <c r="AG11" i="18"/>
  <c r="M10" i="6"/>
  <c r="V15" i="18"/>
  <c r="V17" i="18" s="1"/>
  <c r="G47" i="18"/>
  <c r="H9" i="10"/>
  <c r="G9" i="6"/>
  <c r="G79" i="6"/>
  <c r="G48" i="18"/>
  <c r="G80" i="6"/>
  <c r="G15" i="18"/>
  <c r="H12" i="10"/>
  <c r="AF27" i="18"/>
  <c r="AF82" i="6"/>
  <c r="AF50" i="18"/>
  <c r="AF12" i="6"/>
  <c r="D10" i="6"/>
  <c r="D260" i="6" s="1"/>
  <c r="E10" i="10"/>
  <c r="D19" i="18"/>
  <c r="AG7" i="18"/>
  <c r="AG45" i="18"/>
  <c r="AG77" i="6"/>
  <c r="AG7" i="6"/>
  <c r="G9" i="10"/>
  <c r="F9" i="6"/>
  <c r="F15" i="18"/>
  <c r="F17" i="18" s="1"/>
  <c r="AG39" i="18"/>
  <c r="Q16" i="6"/>
  <c r="AQ7" i="6"/>
  <c r="AM7" i="6"/>
  <c r="AM77" i="6"/>
  <c r="O81" i="6"/>
  <c r="Y11" i="10"/>
  <c r="AF81" i="6"/>
  <c r="O10" i="10"/>
  <c r="P72" i="18"/>
  <c r="P66" i="18"/>
  <c r="P206" i="6" s="1"/>
  <c r="AC35" i="18"/>
  <c r="AE52" i="18"/>
  <c r="AE35" i="18"/>
  <c r="AA83" i="6"/>
  <c r="G8" i="6"/>
  <c r="AE197" i="6"/>
  <c r="G12" i="10"/>
  <c r="F12" i="6"/>
  <c r="F27" i="18"/>
  <c r="F29" i="18" s="1"/>
  <c r="X10" i="10"/>
  <c r="T10" i="6"/>
  <c r="AA11" i="6"/>
  <c r="AD27" i="18"/>
  <c r="C7" i="6"/>
  <c r="AB15" i="18"/>
  <c r="AB9" i="6"/>
  <c r="AI15" i="18"/>
  <c r="AI9" i="6"/>
  <c r="AB39" i="18"/>
  <c r="AB16" i="6"/>
  <c r="Y79" i="6"/>
  <c r="Y47" i="18"/>
  <c r="Y9" i="6"/>
  <c r="Y15" i="18"/>
  <c r="Z9" i="10"/>
  <c r="AM84" i="6"/>
  <c r="AM15" i="6"/>
  <c r="J84" i="6"/>
  <c r="J35" i="18"/>
  <c r="J52" i="18"/>
  <c r="J15" i="6"/>
  <c r="K14" i="10"/>
  <c r="P9" i="6"/>
  <c r="Z8" i="6"/>
  <c r="L35" i="18"/>
  <c r="AD15" i="6"/>
  <c r="AH83" i="6"/>
  <c r="AH14" i="6"/>
  <c r="AH31" i="18"/>
  <c r="AH51" i="18"/>
  <c r="AK9" i="6"/>
  <c r="AK15" i="18"/>
  <c r="AG48" i="18"/>
  <c r="AG10" i="6"/>
  <c r="AG19" i="18"/>
  <c r="AG21" i="18" s="1"/>
  <c r="AG80" i="6"/>
  <c r="AI78" i="6"/>
  <c r="AI46" i="18"/>
  <c r="AI8" i="6"/>
  <c r="AI258" i="6" s="1"/>
  <c r="AI11" i="18"/>
  <c r="AS84" i="6"/>
  <c r="AS15" i="6"/>
  <c r="AR77" i="6"/>
  <c r="AR7" i="6"/>
  <c r="X196" i="6"/>
  <c r="AF53" i="18"/>
  <c r="AF85" i="6"/>
  <c r="AF16" i="6"/>
  <c r="AF39" i="18"/>
  <c r="S11" i="10"/>
  <c r="R11" i="6"/>
  <c r="R23" i="18"/>
  <c r="R25" i="18" s="1"/>
  <c r="T15" i="18"/>
  <c r="Y39" i="18"/>
  <c r="J15" i="18"/>
  <c r="J17" i="18" s="1"/>
  <c r="J9" i="6"/>
  <c r="R39" i="18"/>
  <c r="R16" i="6"/>
  <c r="D10" i="10"/>
  <c r="AB10" i="10" s="1"/>
  <c r="C10" i="6"/>
  <c r="C19" i="18"/>
  <c r="C21" i="18" s="1"/>
  <c r="L8" i="10"/>
  <c r="K78" i="6"/>
  <c r="K46" i="18"/>
  <c r="K11" i="18"/>
  <c r="K8" i="6"/>
  <c r="Z46" i="18"/>
  <c r="AG8" i="6"/>
  <c r="AE7" i="6"/>
  <c r="T9" i="6"/>
  <c r="AC9" i="6"/>
  <c r="AC15" i="18"/>
  <c r="AC16" i="6"/>
  <c r="AC39" i="18"/>
  <c r="S12" i="10"/>
  <c r="R12" i="6"/>
  <c r="H23" i="18"/>
  <c r="H25" i="18" s="1"/>
  <c r="C11" i="6"/>
  <c r="L52" i="18"/>
  <c r="AA35" i="18"/>
  <c r="AC15" i="6"/>
  <c r="AE78" i="6"/>
  <c r="AK11" i="18"/>
  <c r="AK8" i="6"/>
  <c r="AK258" i="6" s="1"/>
  <c r="AK78" i="6"/>
  <c r="AK46" i="18"/>
  <c r="AA9" i="10"/>
  <c r="Z15" i="18"/>
  <c r="Z9" i="6"/>
  <c r="AE9" i="6"/>
  <c r="AQ8" i="6"/>
  <c r="AQ78" i="6"/>
  <c r="S23" i="18"/>
  <c r="U15" i="6"/>
  <c r="U35" i="18"/>
  <c r="V14" i="10"/>
  <c r="U52" i="18"/>
  <c r="U84" i="6"/>
  <c r="W11" i="18"/>
  <c r="W46" i="18"/>
  <c r="W78" i="6"/>
  <c r="X8" i="10"/>
  <c r="W8" i="6"/>
  <c r="O10" i="6"/>
  <c r="AE45" i="18"/>
  <c r="U79" i="6"/>
  <c r="U47" i="18"/>
  <c r="W39" i="18"/>
  <c r="W41" i="18" s="1"/>
  <c r="W16" i="6"/>
  <c r="X15" i="10"/>
  <c r="F9" i="10"/>
  <c r="E9" i="6"/>
  <c r="E15" i="18"/>
  <c r="E17" i="18" s="1"/>
  <c r="J9" i="10"/>
  <c r="I15" i="18"/>
  <c r="I9" i="6"/>
  <c r="M16" i="6"/>
  <c r="S15" i="10"/>
  <c r="W12" i="10"/>
  <c r="V12" i="6"/>
  <c r="V27" i="18"/>
  <c r="O11" i="10"/>
  <c r="N11" i="6"/>
  <c r="O23" i="18"/>
  <c r="O25" i="18" s="1"/>
  <c r="F19" i="18"/>
  <c r="F21" i="18" s="1"/>
  <c r="G10" i="10"/>
  <c r="F10" i="6"/>
  <c r="P83" i="6"/>
  <c r="P14" i="6"/>
  <c r="P31" i="18"/>
  <c r="P51" i="18"/>
  <c r="W51" i="18"/>
  <c r="X13" i="10"/>
  <c r="W31" i="18"/>
  <c r="W83" i="6"/>
  <c r="AC73" i="18"/>
  <c r="AC66" i="18"/>
  <c r="AC206" i="6" s="1"/>
  <c r="H51" i="18"/>
  <c r="H14" i="6"/>
  <c r="H83" i="6"/>
  <c r="I13" i="10"/>
  <c r="H31" i="18"/>
  <c r="AA31" i="18"/>
  <c r="G11" i="18"/>
  <c r="L16" i="6"/>
  <c r="N66" i="18"/>
  <c r="N206" i="6" s="1"/>
  <c r="AJ9" i="6"/>
  <c r="AJ15" i="18"/>
  <c r="AN79" i="6"/>
  <c r="AN80" i="6"/>
  <c r="AN9" i="6"/>
  <c r="V19" i="18"/>
  <c r="V10" i="6"/>
  <c r="W10" i="10"/>
  <c r="V48" i="18"/>
  <c r="V80" i="6"/>
  <c r="N35" i="18"/>
  <c r="E11" i="18"/>
  <c r="F8" i="10"/>
  <c r="E78" i="6"/>
  <c r="E46" i="18"/>
  <c r="E8" i="6"/>
  <c r="F12" i="10"/>
  <c r="K9" i="10"/>
  <c r="AF23" i="18"/>
  <c r="AF25" i="18" s="1"/>
  <c r="C7" i="18"/>
  <c r="C9" i="18" s="1"/>
  <c r="C77" i="6"/>
  <c r="C45" i="18"/>
  <c r="AH9" i="6"/>
  <c r="AH15" i="18"/>
  <c r="W35" i="18"/>
  <c r="W52" i="18"/>
  <c r="W15" i="6"/>
  <c r="W84" i="6"/>
  <c r="X14" i="10"/>
  <c r="R52" i="18"/>
  <c r="S14" i="10"/>
  <c r="R84" i="6"/>
  <c r="R15" i="6"/>
  <c r="R35" i="18"/>
  <c r="AD79" i="6"/>
  <c r="AD47" i="18"/>
  <c r="V79" i="6"/>
  <c r="V47" i="18"/>
  <c r="R9" i="10"/>
  <c r="Q9" i="6"/>
  <c r="L15" i="10"/>
  <c r="K39" i="18"/>
  <c r="K41" i="18" s="1"/>
  <c r="K16" i="6"/>
  <c r="E9" i="10"/>
  <c r="D15" i="18"/>
  <c r="D9" i="6"/>
  <c r="T39" i="18"/>
  <c r="T41" i="18" s="1"/>
  <c r="T16" i="6"/>
  <c r="O15" i="10"/>
  <c r="N39" i="18"/>
  <c r="N16" i="6"/>
  <c r="Z15" i="10"/>
  <c r="AL77" i="6"/>
  <c r="AL45" i="18"/>
  <c r="AL7" i="18"/>
  <c r="AL7" i="6"/>
  <c r="Z35" i="18"/>
  <c r="Z52" i="18"/>
  <c r="Z15" i="6"/>
  <c r="AA14" i="10"/>
  <c r="Z84" i="6"/>
  <c r="Z197" i="6"/>
  <c r="V7" i="6"/>
  <c r="W7" i="10"/>
  <c r="V45" i="18"/>
  <c r="V77" i="6"/>
  <c r="V7" i="18"/>
  <c r="Z7" i="18"/>
  <c r="Z7" i="6"/>
  <c r="Z45" i="18"/>
  <c r="AA7" i="10"/>
  <c r="Z77" i="6"/>
  <c r="M66" i="18"/>
  <c r="M206" i="6" s="1"/>
  <c r="AG15" i="18"/>
  <c r="X48" i="18"/>
  <c r="X47" i="18"/>
  <c r="Y9" i="10"/>
  <c r="X15" i="18"/>
  <c r="X79" i="6"/>
  <c r="X80" i="6"/>
  <c r="X9" i="6"/>
  <c r="AN7" i="6"/>
  <c r="AN77" i="6"/>
  <c r="AO84" i="6"/>
  <c r="AO15" i="6"/>
  <c r="X27" i="18"/>
  <c r="Y12" i="10"/>
  <c r="X12" i="6"/>
  <c r="AB62" i="18"/>
  <c r="AB202" i="6" s="1"/>
  <c r="K51" i="18"/>
  <c r="L13" i="10"/>
  <c r="N8" i="6"/>
  <c r="N46" i="18"/>
  <c r="N78" i="6"/>
  <c r="G45" i="18"/>
  <c r="G77" i="6"/>
  <c r="G7" i="18"/>
  <c r="G9" i="18" s="1"/>
  <c r="Q10" i="6"/>
  <c r="P15" i="10"/>
  <c r="O16" i="6"/>
  <c r="AD9" i="6"/>
  <c r="AD15" i="18"/>
  <c r="AB12" i="6"/>
  <c r="AB27" i="18"/>
  <c r="S11" i="6"/>
  <c r="F47" i="18"/>
  <c r="F79" i="6"/>
  <c r="M39" i="18"/>
  <c r="M41" i="18" s="1"/>
  <c r="O85" i="6"/>
  <c r="O77" i="6"/>
  <c r="O7" i="6"/>
  <c r="P7" i="10"/>
  <c r="O7" i="18"/>
  <c r="O45" i="18"/>
  <c r="X7" i="18"/>
  <c r="X77" i="6"/>
  <c r="X45" i="18"/>
  <c r="Y7" i="10"/>
  <c r="X7" i="6"/>
  <c r="Y48" i="18"/>
  <c r="Y19" i="18"/>
  <c r="Y21" i="18" s="1"/>
  <c r="Z10" i="10"/>
  <c r="Y10" i="6"/>
  <c r="Y80" i="6"/>
  <c r="W9" i="10"/>
  <c r="G7" i="6"/>
  <c r="N11" i="18"/>
  <c r="R10" i="10"/>
  <c r="AB10" i="6"/>
  <c r="AA63" i="51" l="1"/>
  <c r="O257" i="4"/>
  <c r="BM263" i="4"/>
  <c r="P245" i="4"/>
  <c r="M17" i="45"/>
  <c r="J17" i="45"/>
  <c r="G16" i="45"/>
  <c r="M257" i="4"/>
  <c r="AE257" i="4"/>
  <c r="O63" i="51"/>
  <c r="U63" i="51"/>
  <c r="Y5" i="47"/>
  <c r="I65" i="51"/>
  <c r="G64" i="51" s="1"/>
  <c r="C65" i="51"/>
  <c r="A64" i="51" s="1"/>
  <c r="M29" i="18"/>
  <c r="L17" i="18"/>
  <c r="AX225" i="4"/>
  <c r="AN251" i="4"/>
  <c r="AB262" i="6"/>
  <c r="AE204" i="6"/>
  <c r="I17" i="18"/>
  <c r="AB266" i="6"/>
  <c r="D21" i="18"/>
  <c r="N21" i="18"/>
  <c r="H17" i="18"/>
  <c r="AJ262" i="6"/>
  <c r="B23" i="45"/>
  <c r="G257" i="4"/>
  <c r="BG257" i="4"/>
  <c r="AY257" i="4"/>
  <c r="W257" i="4"/>
  <c r="BI257" i="4"/>
  <c r="BA257" i="4"/>
  <c r="AS257" i="4"/>
  <c r="G263" i="4"/>
  <c r="AU202" i="4"/>
  <c r="BU157" i="48"/>
  <c r="BU158" i="48" s="1"/>
  <c r="BM157" i="48"/>
  <c r="BM158" i="48" s="1"/>
  <c r="BE157" i="48"/>
  <c r="BE158" i="48" s="1"/>
  <c r="AW157" i="48"/>
  <c r="AW158" i="48" s="1"/>
  <c r="BD157" i="48"/>
  <c r="BD158" i="48" s="1"/>
  <c r="BC157" i="48"/>
  <c r="BC158" i="48" s="1"/>
  <c r="BB157" i="48"/>
  <c r="BB158" i="48" s="1"/>
  <c r="BA157" i="48"/>
  <c r="BA158" i="48" s="1"/>
  <c r="AZ157" i="48"/>
  <c r="AZ158" i="48" s="1"/>
  <c r="BW157" i="48"/>
  <c r="BW158" i="48" s="1"/>
  <c r="BO157" i="48"/>
  <c r="BO158" i="48" s="1"/>
  <c r="BG157" i="48"/>
  <c r="BG158" i="48" s="1"/>
  <c r="AY157" i="48"/>
  <c r="AY158" i="48" s="1"/>
  <c r="AQ157" i="48"/>
  <c r="AQ158" i="48" s="1"/>
  <c r="BL157" i="48"/>
  <c r="BL158" i="48" s="1"/>
  <c r="BS157" i="48"/>
  <c r="BS158" i="48" s="1"/>
  <c r="BJ157" i="48"/>
  <c r="BJ158" i="48" s="1"/>
  <c r="BI157" i="48"/>
  <c r="BI158" i="48" s="1"/>
  <c r="BP157" i="48"/>
  <c r="BP158" i="48" s="1"/>
  <c r="AR157" i="48"/>
  <c r="AR158" i="48" s="1"/>
  <c r="BV157" i="48"/>
  <c r="BV158" i="48" s="1"/>
  <c r="BN157" i="48"/>
  <c r="BN158" i="48" s="1"/>
  <c r="BF157" i="48"/>
  <c r="BF158" i="48" s="1"/>
  <c r="AX157" i="48"/>
  <c r="AX158" i="48" s="1"/>
  <c r="BT157" i="48"/>
  <c r="BT158" i="48" s="1"/>
  <c r="AV157" i="48"/>
  <c r="AV158" i="48" s="1"/>
  <c r="BK157" i="48"/>
  <c r="BK158" i="48" s="1"/>
  <c r="AU157" i="48"/>
  <c r="AU158" i="48" s="1"/>
  <c r="BR157" i="48"/>
  <c r="BR158" i="48" s="1"/>
  <c r="AT157" i="48"/>
  <c r="AT158" i="48" s="1"/>
  <c r="BQ157" i="48"/>
  <c r="BQ158" i="48" s="1"/>
  <c r="AS157" i="48"/>
  <c r="AS158" i="48" s="1"/>
  <c r="BX157" i="48"/>
  <c r="BX158" i="48" s="1"/>
  <c r="BH157" i="48"/>
  <c r="BH158" i="48" s="1"/>
  <c r="D12" i="45"/>
  <c r="V11" i="47"/>
  <c r="X11" i="47" s="1"/>
  <c r="Y11" i="47" s="1"/>
  <c r="D4" i="45"/>
  <c r="V4" i="47"/>
  <c r="X4" i="47" s="1"/>
  <c r="Y4" i="47" s="1"/>
  <c r="G11" i="45"/>
  <c r="V22" i="47"/>
  <c r="X22" i="47" s="1"/>
  <c r="Y22" i="47" s="1"/>
  <c r="J3" i="45"/>
  <c r="V27" i="47"/>
  <c r="X27" i="47" s="1"/>
  <c r="Y27" i="47" s="1"/>
  <c r="J10" i="45"/>
  <c r="V33" i="47"/>
  <c r="X33" i="47" s="1"/>
  <c r="Y33" i="47" s="1"/>
  <c r="M9" i="45"/>
  <c r="V44" i="47"/>
  <c r="X44" i="47" s="1"/>
  <c r="Y44" i="47" s="1"/>
  <c r="BN245" i="4"/>
  <c r="AF251" i="4"/>
  <c r="X251" i="4"/>
  <c r="K257" i="4"/>
  <c r="AM265" i="6"/>
  <c r="S21" i="18"/>
  <c r="BN257" i="4"/>
  <c r="BF257" i="4"/>
  <c r="H257" i="4"/>
  <c r="AY217" i="4"/>
  <c r="BU172" i="48"/>
  <c r="BU173" i="48" s="1"/>
  <c r="BM172" i="48"/>
  <c r="BM173" i="48" s="1"/>
  <c r="BE172" i="48"/>
  <c r="BE173" i="48" s="1"/>
  <c r="AW172" i="48"/>
  <c r="AW173" i="48" s="1"/>
  <c r="BC172" i="48"/>
  <c r="BC173" i="48" s="1"/>
  <c r="BB172" i="48"/>
  <c r="BB173" i="48" s="1"/>
  <c r="BA172" i="48"/>
  <c r="BA173" i="48" s="1"/>
  <c r="AR172" i="48"/>
  <c r="AR173" i="48" s="1"/>
  <c r="BW172" i="48"/>
  <c r="BW173" i="48" s="1"/>
  <c r="BO172" i="48"/>
  <c r="BO173" i="48" s="1"/>
  <c r="BG172" i="48"/>
  <c r="BG173" i="48" s="1"/>
  <c r="AY172" i="48"/>
  <c r="AY173" i="48" s="1"/>
  <c r="AQ172" i="48"/>
  <c r="AQ173" i="48" s="1"/>
  <c r="BL172" i="48"/>
  <c r="BL173" i="48" s="1"/>
  <c r="AV172" i="48"/>
  <c r="AV173" i="48" s="1"/>
  <c r="BK172" i="48"/>
  <c r="BK173" i="48" s="1"/>
  <c r="AU172" i="48"/>
  <c r="AU173" i="48" s="1"/>
  <c r="BJ172" i="48"/>
  <c r="BJ173" i="48" s="1"/>
  <c r="BQ172" i="48"/>
  <c r="BQ173" i="48" s="1"/>
  <c r="BX172" i="48"/>
  <c r="BX173" i="48" s="1"/>
  <c r="BH172" i="48"/>
  <c r="BH173" i="48" s="1"/>
  <c r="BV172" i="48"/>
  <c r="BV173" i="48" s="1"/>
  <c r="BN172" i="48"/>
  <c r="BN173" i="48" s="1"/>
  <c r="BF172" i="48"/>
  <c r="BF173" i="48" s="1"/>
  <c r="AX172" i="48"/>
  <c r="AX173" i="48" s="1"/>
  <c r="BT172" i="48"/>
  <c r="BT173" i="48" s="1"/>
  <c r="BD172" i="48"/>
  <c r="BD173" i="48" s="1"/>
  <c r="BS172" i="48"/>
  <c r="BS173" i="48" s="1"/>
  <c r="BR172" i="48"/>
  <c r="BR173" i="48" s="1"/>
  <c r="AT172" i="48"/>
  <c r="AT173" i="48" s="1"/>
  <c r="BI172" i="48"/>
  <c r="BI173" i="48" s="1"/>
  <c r="AS172" i="48"/>
  <c r="AS173" i="48" s="1"/>
  <c r="BP172" i="48"/>
  <c r="BP173" i="48" s="1"/>
  <c r="AZ172" i="48"/>
  <c r="AZ173" i="48" s="1"/>
  <c r="D11" i="45"/>
  <c r="V10" i="47"/>
  <c r="X10" i="47" s="1"/>
  <c r="Y10" i="47" s="1"/>
  <c r="G3" i="45"/>
  <c r="V15" i="47"/>
  <c r="X15" i="47" s="1"/>
  <c r="Y15" i="47" s="1"/>
  <c r="G10" i="45"/>
  <c r="V21" i="47"/>
  <c r="X21" i="47" s="1"/>
  <c r="Y21" i="47" s="1"/>
  <c r="P259" i="6"/>
  <c r="Q17" i="18"/>
  <c r="X203" i="6"/>
  <c r="BI245" i="4"/>
  <c r="BL257" i="4"/>
  <c r="J15" i="45"/>
  <c r="V38" i="47"/>
  <c r="X38" i="47" s="1"/>
  <c r="Y38" i="47" s="1"/>
  <c r="M14" i="45"/>
  <c r="V49" i="47"/>
  <c r="X49" i="47" s="1"/>
  <c r="Y49" i="47" s="1"/>
  <c r="F25" i="10"/>
  <c r="Z205" i="6"/>
  <c r="AC259" i="6"/>
  <c r="N41" i="18"/>
  <c r="AA73" i="18"/>
  <c r="AF260" i="6"/>
  <c r="R21" i="18"/>
  <c r="K21" i="18"/>
  <c r="I25" i="18"/>
  <c r="I203" i="6"/>
  <c r="S203" i="6"/>
  <c r="AR225" i="4"/>
  <c r="AZ232" i="4"/>
  <c r="AR232" i="4"/>
  <c r="BH245" i="4"/>
  <c r="AZ245" i="4"/>
  <c r="AR245" i="4"/>
  <c r="AB245" i="4"/>
  <c r="BK257" i="4"/>
  <c r="BC257" i="4"/>
  <c r="AU257" i="4"/>
  <c r="AA257" i="4"/>
  <c r="S257" i="4"/>
  <c r="BM257" i="4"/>
  <c r="BE257" i="4"/>
  <c r="AW257" i="4"/>
  <c r="AO257" i="4"/>
  <c r="AG257" i="4"/>
  <c r="Y257" i="4"/>
  <c r="Q257" i="4"/>
  <c r="BI263" i="4"/>
  <c r="BA245" i="4"/>
  <c r="N136" i="48"/>
  <c r="N137" i="48" s="1"/>
  <c r="V136" i="48"/>
  <c r="V137" i="48" s="1"/>
  <c r="AD136" i="48"/>
  <c r="AD137" i="48" s="1"/>
  <c r="AL136" i="48"/>
  <c r="AL137" i="48" s="1"/>
  <c r="AT136" i="48"/>
  <c r="AT137" i="48" s="1"/>
  <c r="O136" i="48"/>
  <c r="O137" i="48" s="1"/>
  <c r="W136" i="48"/>
  <c r="W137" i="48" s="1"/>
  <c r="AE136" i="48"/>
  <c r="AE137" i="48" s="1"/>
  <c r="AM136" i="48"/>
  <c r="AM137" i="48" s="1"/>
  <c r="AU136" i="48"/>
  <c r="AU137" i="48" s="1"/>
  <c r="H181" i="4"/>
  <c r="H182" i="4" s="1"/>
  <c r="P181" i="4"/>
  <c r="P182" i="4" s="1"/>
  <c r="X181" i="4"/>
  <c r="X182" i="4" s="1"/>
  <c r="AF181" i="4"/>
  <c r="AF182" i="4" s="1"/>
  <c r="AN181" i="4"/>
  <c r="AN182" i="4" s="1"/>
  <c r="H136" i="48"/>
  <c r="H137" i="48" s="1"/>
  <c r="P136" i="48"/>
  <c r="P137" i="48" s="1"/>
  <c r="X136" i="48"/>
  <c r="X137" i="48" s="1"/>
  <c r="AF136" i="48"/>
  <c r="AF137" i="48" s="1"/>
  <c r="AN136" i="48"/>
  <c r="AN137" i="48" s="1"/>
  <c r="AV136" i="48"/>
  <c r="AV137" i="48" s="1"/>
  <c r="I181" i="4"/>
  <c r="I182" i="4" s="1"/>
  <c r="Q181" i="4"/>
  <c r="Q182" i="4" s="1"/>
  <c r="Y181" i="4"/>
  <c r="Y182" i="4" s="1"/>
  <c r="AG181" i="4"/>
  <c r="AG182" i="4" s="1"/>
  <c r="AO181" i="4"/>
  <c r="AO182" i="4" s="1"/>
  <c r="M136" i="48"/>
  <c r="M137" i="48" s="1"/>
  <c r="AA136" i="48"/>
  <c r="AA137" i="48" s="1"/>
  <c r="AO136" i="48"/>
  <c r="AO137" i="48" s="1"/>
  <c r="N181" i="4"/>
  <c r="N182" i="4" s="1"/>
  <c r="Z181" i="4"/>
  <c r="Z182" i="4" s="1"/>
  <c r="AJ181" i="4"/>
  <c r="AJ182" i="4" s="1"/>
  <c r="Q136" i="48"/>
  <c r="Q137" i="48" s="1"/>
  <c r="AB136" i="48"/>
  <c r="AB137" i="48" s="1"/>
  <c r="AP136" i="48"/>
  <c r="AP137" i="48" s="1"/>
  <c r="O181" i="4"/>
  <c r="O182" i="4" s="1"/>
  <c r="AA181" i="4"/>
  <c r="AA182" i="4" s="1"/>
  <c r="AK181" i="4"/>
  <c r="AK182" i="4" s="1"/>
  <c r="AJ136" i="48"/>
  <c r="AJ137" i="48" s="1"/>
  <c r="L181" i="4"/>
  <c r="L182" i="4" s="1"/>
  <c r="AH181" i="4"/>
  <c r="AH182" i="4" s="1"/>
  <c r="Z136" i="48"/>
  <c r="Z137" i="48" s="1"/>
  <c r="W181" i="4"/>
  <c r="W182" i="4" s="1"/>
  <c r="AI181" i="4"/>
  <c r="AI182" i="4" s="1"/>
  <c r="R136" i="48"/>
  <c r="R137" i="48" s="1"/>
  <c r="AC136" i="48"/>
  <c r="AC137" i="48" s="1"/>
  <c r="AQ136" i="48"/>
  <c r="AQ137" i="48" s="1"/>
  <c r="R181" i="4"/>
  <c r="R182" i="4" s="1"/>
  <c r="AB181" i="4"/>
  <c r="AB182" i="4" s="1"/>
  <c r="AL181" i="4"/>
  <c r="AL182" i="4" s="1"/>
  <c r="S136" i="48"/>
  <c r="S137" i="48" s="1"/>
  <c r="AG136" i="48"/>
  <c r="AG137" i="48" s="1"/>
  <c r="AR136" i="48"/>
  <c r="AR137" i="48" s="1"/>
  <c r="S181" i="4"/>
  <c r="S182" i="4" s="1"/>
  <c r="AC181" i="4"/>
  <c r="AC182" i="4" s="1"/>
  <c r="AM181" i="4"/>
  <c r="AM182" i="4" s="1"/>
  <c r="I136" i="48"/>
  <c r="I137" i="48" s="1"/>
  <c r="T136" i="48"/>
  <c r="T137" i="48" s="1"/>
  <c r="AH136" i="48"/>
  <c r="AH137" i="48" s="1"/>
  <c r="AS136" i="48"/>
  <c r="AS137" i="48" s="1"/>
  <c r="G136" i="48"/>
  <c r="G137" i="48" s="1"/>
  <c r="J181" i="4"/>
  <c r="J182" i="4" s="1"/>
  <c r="T181" i="4"/>
  <c r="T182" i="4" s="1"/>
  <c r="AD181" i="4"/>
  <c r="AD182" i="4" s="1"/>
  <c r="AP181" i="4"/>
  <c r="AP182" i="4" s="1"/>
  <c r="J136" i="48"/>
  <c r="J137" i="48" s="1"/>
  <c r="U136" i="48"/>
  <c r="U137" i="48" s="1"/>
  <c r="AI136" i="48"/>
  <c r="AI137" i="48" s="1"/>
  <c r="AW136" i="48"/>
  <c r="AW137" i="48" s="1"/>
  <c r="K181" i="4"/>
  <c r="K182" i="4" s="1"/>
  <c r="U181" i="4"/>
  <c r="U182" i="4" s="1"/>
  <c r="AE181" i="4"/>
  <c r="AE182" i="4" s="1"/>
  <c r="AQ181" i="4"/>
  <c r="AQ182" i="4" s="1"/>
  <c r="K136" i="48"/>
  <c r="K137" i="48" s="1"/>
  <c r="Y136" i="48"/>
  <c r="Y137" i="48" s="1"/>
  <c r="AX136" i="48"/>
  <c r="AX137" i="48" s="1"/>
  <c r="V181" i="4"/>
  <c r="V182" i="4" s="1"/>
  <c r="G181" i="4"/>
  <c r="G182" i="4" s="1"/>
  <c r="L136" i="48"/>
  <c r="L137" i="48" s="1"/>
  <c r="AK136" i="48"/>
  <c r="AK137" i="48" s="1"/>
  <c r="M181" i="4"/>
  <c r="M182" i="4" s="1"/>
  <c r="AU225" i="4"/>
  <c r="AQ217" i="4"/>
  <c r="AQ218" i="4" s="1"/>
  <c r="Y7" i="47"/>
  <c r="C63" i="51"/>
  <c r="I63" i="51"/>
  <c r="R8" i="45"/>
  <c r="V8" i="45" s="1"/>
  <c r="BC217" i="4"/>
  <c r="BC218" i="4" s="1"/>
  <c r="BF245" i="4"/>
  <c r="AR62" i="18"/>
  <c r="AR202" i="6" s="1"/>
  <c r="BM225" i="4"/>
  <c r="BE225" i="4"/>
  <c r="BE245" i="4"/>
  <c r="AG245" i="4"/>
  <c r="Y245" i="4"/>
  <c r="J257" i="4"/>
  <c r="AR263" i="4"/>
  <c r="AB263" i="4"/>
  <c r="BF263" i="4"/>
  <c r="AP263" i="4"/>
  <c r="J263" i="4"/>
  <c r="AQ187" i="4"/>
  <c r="BX142" i="48"/>
  <c r="BX143" i="48" s="1"/>
  <c r="BP142" i="48"/>
  <c r="BP143" i="48" s="1"/>
  <c r="BH142" i="48"/>
  <c r="BH143" i="48" s="1"/>
  <c r="AZ142" i="48"/>
  <c r="AZ143" i="48" s="1"/>
  <c r="AR142" i="48"/>
  <c r="AR143" i="48" s="1"/>
  <c r="BW142" i="48"/>
  <c r="BW143" i="48" s="1"/>
  <c r="BO142" i="48"/>
  <c r="BO143" i="48" s="1"/>
  <c r="BG142" i="48"/>
  <c r="BG143" i="48" s="1"/>
  <c r="AY142" i="48"/>
  <c r="AY143" i="48" s="1"/>
  <c r="AQ142" i="48"/>
  <c r="AQ143" i="48" s="1"/>
  <c r="BV142" i="48"/>
  <c r="BV143" i="48" s="1"/>
  <c r="BN142" i="48"/>
  <c r="BN143" i="48" s="1"/>
  <c r="BF142" i="48"/>
  <c r="BF143" i="48" s="1"/>
  <c r="AX142" i="48"/>
  <c r="AX143" i="48" s="1"/>
  <c r="BU142" i="48"/>
  <c r="BU143" i="48" s="1"/>
  <c r="BM142" i="48"/>
  <c r="BM143" i="48" s="1"/>
  <c r="BE142" i="48"/>
  <c r="BE143" i="48" s="1"/>
  <c r="AW142" i="48"/>
  <c r="AW143" i="48" s="1"/>
  <c r="BT142" i="48"/>
  <c r="BT143" i="48" s="1"/>
  <c r="BL142" i="48"/>
  <c r="BL143" i="48" s="1"/>
  <c r="BD142" i="48"/>
  <c r="BD143" i="48" s="1"/>
  <c r="AV142" i="48"/>
  <c r="AV143" i="48" s="1"/>
  <c r="BS142" i="48"/>
  <c r="BS143" i="48" s="1"/>
  <c r="BK142" i="48"/>
  <c r="BK143" i="48" s="1"/>
  <c r="BC142" i="48"/>
  <c r="BC143" i="48" s="1"/>
  <c r="AU142" i="48"/>
  <c r="AU143" i="48" s="1"/>
  <c r="BR142" i="48"/>
  <c r="BR143" i="48" s="1"/>
  <c r="BJ142" i="48"/>
  <c r="BJ143" i="48" s="1"/>
  <c r="BB142" i="48"/>
  <c r="BB143" i="48" s="1"/>
  <c r="AT142" i="48"/>
  <c r="AT143" i="48" s="1"/>
  <c r="BQ142" i="48"/>
  <c r="BQ143" i="48" s="1"/>
  <c r="BI142" i="48"/>
  <c r="BI143" i="48" s="1"/>
  <c r="BA142" i="48"/>
  <c r="BA143" i="48" s="1"/>
  <c r="AS142" i="48"/>
  <c r="AS143" i="48" s="1"/>
  <c r="BV193" i="48"/>
  <c r="BV194" i="48" s="1"/>
  <c r="BN193" i="48"/>
  <c r="BN194" i="48" s="1"/>
  <c r="BF193" i="48"/>
  <c r="BF194" i="48" s="1"/>
  <c r="BU193" i="48"/>
  <c r="BU194" i="48" s="1"/>
  <c r="BM193" i="48"/>
  <c r="BM194" i="48" s="1"/>
  <c r="BE193" i="48"/>
  <c r="BE194" i="48" s="1"/>
  <c r="BT193" i="48"/>
  <c r="BT194" i="48" s="1"/>
  <c r="BL193" i="48"/>
  <c r="BL194" i="48" s="1"/>
  <c r="BD193" i="48"/>
  <c r="BD194" i="48" s="1"/>
  <c r="BS193" i="48"/>
  <c r="BS194" i="48" s="1"/>
  <c r="BK193" i="48"/>
  <c r="BK194" i="48" s="1"/>
  <c r="BC193" i="48"/>
  <c r="BC194" i="48" s="1"/>
  <c r="BR193" i="48"/>
  <c r="BR194" i="48" s="1"/>
  <c r="BJ193" i="48"/>
  <c r="BJ194" i="48" s="1"/>
  <c r="BQ193" i="48"/>
  <c r="BQ194" i="48" s="1"/>
  <c r="BI193" i="48"/>
  <c r="BI194" i="48" s="1"/>
  <c r="BX193" i="48"/>
  <c r="BX194" i="48" s="1"/>
  <c r="BP193" i="48"/>
  <c r="BP194" i="48" s="1"/>
  <c r="BH193" i="48"/>
  <c r="BH194" i="48" s="1"/>
  <c r="BW193" i="48"/>
  <c r="BW194" i="48" s="1"/>
  <c r="BO193" i="48"/>
  <c r="BO194" i="48" s="1"/>
  <c r="BG193" i="48"/>
  <c r="BG194" i="48" s="1"/>
  <c r="BT136" i="48"/>
  <c r="BT137" i="48" s="1"/>
  <c r="C155" i="51" s="1"/>
  <c r="BL136" i="48"/>
  <c r="BL137" i="48" s="1"/>
  <c r="BD136" i="48"/>
  <c r="BD137" i="48" s="1"/>
  <c r="BS136" i="48"/>
  <c r="BS137" i="48" s="1"/>
  <c r="C154" i="51" s="1"/>
  <c r="BK136" i="48"/>
  <c r="BK137" i="48" s="1"/>
  <c r="BC136" i="48"/>
  <c r="BC137" i="48" s="1"/>
  <c r="BR136" i="48"/>
  <c r="BR137" i="48" s="1"/>
  <c r="C153" i="51" s="1"/>
  <c r="BJ136" i="48"/>
  <c r="BJ137" i="48" s="1"/>
  <c r="BB136" i="48"/>
  <c r="BB137" i="48" s="1"/>
  <c r="BQ136" i="48"/>
  <c r="BQ137" i="48" s="1"/>
  <c r="C152" i="51" s="1"/>
  <c r="BI136" i="48"/>
  <c r="BI137" i="48" s="1"/>
  <c r="BA136" i="48"/>
  <c r="BA137" i="48" s="1"/>
  <c r="BX136" i="48"/>
  <c r="BX137" i="48" s="1"/>
  <c r="BP136" i="48"/>
  <c r="BP137" i="48" s="1"/>
  <c r="BH136" i="48"/>
  <c r="BH137" i="48" s="1"/>
  <c r="AZ136" i="48"/>
  <c r="AZ137" i="48" s="1"/>
  <c r="BW136" i="48"/>
  <c r="BW137" i="48" s="1"/>
  <c r="BO136" i="48"/>
  <c r="BO137" i="48" s="1"/>
  <c r="BG136" i="48"/>
  <c r="BG137" i="48" s="1"/>
  <c r="AY136" i="48"/>
  <c r="AY137" i="48" s="1"/>
  <c r="BV136" i="48"/>
  <c r="BV137" i="48" s="1"/>
  <c r="BN136" i="48"/>
  <c r="BN137" i="48" s="1"/>
  <c r="BF136" i="48"/>
  <c r="BF137" i="48" s="1"/>
  <c r="BU136" i="48"/>
  <c r="BU137" i="48" s="1"/>
  <c r="C156" i="51" s="1"/>
  <c r="BM136" i="48"/>
  <c r="BM137" i="48" s="1"/>
  <c r="BE136" i="48"/>
  <c r="BE137" i="48" s="1"/>
  <c r="AQ210" i="4"/>
  <c r="BR165" i="48"/>
  <c r="BR166" i="48" s="1"/>
  <c r="BJ165" i="48"/>
  <c r="BJ166" i="48" s="1"/>
  <c r="BB165" i="48"/>
  <c r="BB166" i="48" s="1"/>
  <c r="AT165" i="48"/>
  <c r="AT166" i="48" s="1"/>
  <c r="BQ165" i="48"/>
  <c r="BQ166" i="48" s="1"/>
  <c r="BI165" i="48"/>
  <c r="BI166" i="48" s="1"/>
  <c r="BA165" i="48"/>
  <c r="BA166" i="48" s="1"/>
  <c r="AS165" i="48"/>
  <c r="AS166" i="48" s="1"/>
  <c r="BX165" i="48"/>
  <c r="BX166" i="48" s="1"/>
  <c r="BP165" i="48"/>
  <c r="BP166" i="48" s="1"/>
  <c r="BH165" i="48"/>
  <c r="BH166" i="48" s="1"/>
  <c r="AZ165" i="48"/>
  <c r="AZ166" i="48" s="1"/>
  <c r="AR165" i="48"/>
  <c r="AR166" i="48" s="1"/>
  <c r="BW165" i="48"/>
  <c r="BW166" i="48" s="1"/>
  <c r="BO165" i="48"/>
  <c r="BO166" i="48" s="1"/>
  <c r="BG165" i="48"/>
  <c r="BG166" i="48" s="1"/>
  <c r="AY165" i="48"/>
  <c r="AY166" i="48" s="1"/>
  <c r="AQ165" i="48"/>
  <c r="AQ166" i="48" s="1"/>
  <c r="BV165" i="48"/>
  <c r="BV166" i="48" s="1"/>
  <c r="BN165" i="48"/>
  <c r="BN166" i="48" s="1"/>
  <c r="BF165" i="48"/>
  <c r="BF166" i="48" s="1"/>
  <c r="AX165" i="48"/>
  <c r="AX166" i="48" s="1"/>
  <c r="BU165" i="48"/>
  <c r="BU166" i="48" s="1"/>
  <c r="BM165" i="48"/>
  <c r="BM166" i="48" s="1"/>
  <c r="BE165" i="48"/>
  <c r="BE166" i="48" s="1"/>
  <c r="AW165" i="48"/>
  <c r="AW166" i="48" s="1"/>
  <c r="BT165" i="48"/>
  <c r="BT166" i="48" s="1"/>
  <c r="BL165" i="48"/>
  <c r="BL166" i="48" s="1"/>
  <c r="BD165" i="48"/>
  <c r="BD166" i="48" s="1"/>
  <c r="AV165" i="48"/>
  <c r="AV166" i="48" s="1"/>
  <c r="BS165" i="48"/>
  <c r="BS166" i="48" s="1"/>
  <c r="BK165" i="48"/>
  <c r="BK166" i="48" s="1"/>
  <c r="BC165" i="48"/>
  <c r="BC166" i="48" s="1"/>
  <c r="AU165" i="48"/>
  <c r="AU166" i="48" s="1"/>
  <c r="B64" i="45"/>
  <c r="I17" i="6"/>
  <c r="I69" i="18" s="1"/>
  <c r="O266" i="6"/>
  <c r="Q74" i="18"/>
  <c r="Q266" i="6"/>
  <c r="AC260" i="6"/>
  <c r="S62" i="18"/>
  <c r="S202" i="6" s="1"/>
  <c r="AL205" i="6"/>
  <c r="V204" i="6"/>
  <c r="V265" i="6" s="1"/>
  <c r="O74" i="18"/>
  <c r="Z266" i="6"/>
  <c r="M258" i="6"/>
  <c r="J25" i="10"/>
  <c r="Q204" i="6"/>
  <c r="Q265" i="6" s="1"/>
  <c r="G259" i="6"/>
  <c r="AE62" i="18"/>
  <c r="AE202" i="6" s="1"/>
  <c r="R257" i="6"/>
  <c r="J262" i="6"/>
  <c r="AQ62" i="18"/>
  <c r="AQ202" i="6" s="1"/>
  <c r="Z25" i="10"/>
  <c r="AF62" i="18"/>
  <c r="AF202" i="6" s="1"/>
  <c r="C261" i="6"/>
  <c r="T262" i="6"/>
  <c r="AC258" i="6"/>
  <c r="AA257" i="6"/>
  <c r="N260" i="6"/>
  <c r="AQ262" i="6"/>
  <c r="D17" i="18"/>
  <c r="V196" i="6"/>
  <c r="U73" i="18"/>
  <c r="L266" i="6"/>
  <c r="R204" i="6"/>
  <c r="R265" i="6" s="1"/>
  <c r="N73" i="18"/>
  <c r="I258" i="6"/>
  <c r="AQ261" i="6"/>
  <c r="C262" i="6"/>
  <c r="D33" i="18"/>
  <c r="AA62" i="18"/>
  <c r="AA202" i="6" s="1"/>
  <c r="Z66" i="18"/>
  <c r="Z206" i="6" s="1"/>
  <c r="E9" i="18"/>
  <c r="AB204" i="6"/>
  <c r="AB265" i="6" s="1"/>
  <c r="L204" i="6"/>
  <c r="L265" i="6" s="1"/>
  <c r="AP17" i="6"/>
  <c r="AL260" i="6"/>
  <c r="AF205" i="6"/>
  <c r="I196" i="6"/>
  <c r="I257" i="6" s="1"/>
  <c r="AS17" i="6"/>
  <c r="F261" i="6"/>
  <c r="L74" i="18"/>
  <c r="S8" i="45"/>
  <c r="U62" i="18"/>
  <c r="U202" i="6" s="1"/>
  <c r="S25" i="18"/>
  <c r="G258" i="6"/>
  <c r="G21" i="18"/>
  <c r="D72" i="18"/>
  <c r="AH21" i="18"/>
  <c r="B25" i="45"/>
  <c r="B39" i="45"/>
  <c r="C40" i="45"/>
  <c r="B41" i="45"/>
  <c r="C46" i="45"/>
  <c r="B47" i="45"/>
  <c r="C48" i="45"/>
  <c r="AQ211" i="4"/>
  <c r="B52" i="45"/>
  <c r="C61" i="45"/>
  <c r="AW181" i="4"/>
  <c r="AW182" i="4" s="1"/>
  <c r="BU181" i="4"/>
  <c r="BU182" i="4" s="1"/>
  <c r="BV181" i="4"/>
  <c r="BV182" i="4" s="1"/>
  <c r="BW181" i="4"/>
  <c r="BW182" i="4" s="1"/>
  <c r="BX181" i="4"/>
  <c r="BX182" i="4" s="1"/>
  <c r="BT181" i="4"/>
  <c r="BT182" i="4" s="1"/>
  <c r="BS181" i="4"/>
  <c r="BS182" i="4" s="1"/>
  <c r="BJ181" i="4"/>
  <c r="BJ182" i="4" s="1"/>
  <c r="AQ188" i="4"/>
  <c r="B56" i="45"/>
  <c r="C59" i="45"/>
  <c r="AS265" i="6"/>
  <c r="D261" i="6"/>
  <c r="P21" i="18"/>
  <c r="F6" i="36"/>
  <c r="C35" i="45"/>
  <c r="B63" i="45"/>
  <c r="C66" i="45"/>
  <c r="R245" i="4"/>
  <c r="B44" i="45"/>
  <c r="BX187" i="4"/>
  <c r="BX188" i="4" s="1"/>
  <c r="BU187" i="4"/>
  <c r="BU188" i="4" s="1"/>
  <c r="BV187" i="4"/>
  <c r="BV188" i="4" s="1"/>
  <c r="BW187" i="4"/>
  <c r="BW188" i="4" s="1"/>
  <c r="BS187" i="4"/>
  <c r="BS188" i="4" s="1"/>
  <c r="BT187" i="4"/>
  <c r="BT188" i="4" s="1"/>
  <c r="BA181" i="4"/>
  <c r="BA182" i="4" s="1"/>
  <c r="AZ187" i="4"/>
  <c r="AZ188" i="4" s="1"/>
  <c r="BK217" i="4"/>
  <c r="BK218" i="4" s="1"/>
  <c r="J9" i="45"/>
  <c r="M16" i="45"/>
  <c r="M8" i="45"/>
  <c r="C25" i="45"/>
  <c r="V13" i="45"/>
  <c r="S13" i="45"/>
  <c r="J41" i="18"/>
  <c r="T17" i="18"/>
  <c r="AL17" i="6"/>
  <c r="AL69" i="18" s="1"/>
  <c r="AK74" i="18"/>
  <c r="H29" i="18"/>
  <c r="D37" i="5"/>
  <c r="B32" i="45"/>
  <c r="B68" i="45"/>
  <c r="C69" i="45"/>
  <c r="B70" i="45"/>
  <c r="BC232" i="4"/>
  <c r="C73" i="45"/>
  <c r="U263" i="4"/>
  <c r="C29" i="45"/>
  <c r="BG238" i="4"/>
  <c r="BG239" i="4" s="1"/>
  <c r="BX238" i="4"/>
  <c r="BX239" i="4" s="1"/>
  <c r="BU238" i="4"/>
  <c r="BU239" i="4" s="1"/>
  <c r="BV238" i="4"/>
  <c r="BV239" i="4" s="1"/>
  <c r="BW238" i="4"/>
  <c r="BW239" i="4" s="1"/>
  <c r="BS238" i="4"/>
  <c r="BS239" i="4" s="1"/>
  <c r="BT238" i="4"/>
  <c r="BT239" i="4" s="1"/>
  <c r="AS181" i="4"/>
  <c r="AS182" i="4" s="1"/>
  <c r="AV187" i="4"/>
  <c r="AV188" i="4" s="1"/>
  <c r="BG217" i="4"/>
  <c r="BL238" i="4"/>
  <c r="BL239" i="4" s="1"/>
  <c r="D3" i="45"/>
  <c r="D10" i="45"/>
  <c r="G17" i="45"/>
  <c r="G9" i="45"/>
  <c r="J16" i="45"/>
  <c r="J8" i="45"/>
  <c r="M15" i="45"/>
  <c r="M7" i="45"/>
  <c r="C76" i="45"/>
  <c r="C55" i="45"/>
  <c r="I21" i="18"/>
  <c r="D41" i="18"/>
  <c r="D203" i="6"/>
  <c r="D264" i="6" s="1"/>
  <c r="D32" i="5"/>
  <c r="AN261" i="6"/>
  <c r="AS210" i="4"/>
  <c r="AS211" i="4" s="1"/>
  <c r="BU210" i="4"/>
  <c r="BU211" i="4" s="1"/>
  <c r="BV210" i="4"/>
  <c r="BV211" i="4" s="1"/>
  <c r="BW210" i="4"/>
  <c r="BW211" i="4" s="1"/>
  <c r="BX210" i="4"/>
  <c r="BX211" i="4" s="1"/>
  <c r="BS210" i="4"/>
  <c r="BS211" i="4" s="1"/>
  <c r="BT210" i="4"/>
  <c r="BT211" i="4" s="1"/>
  <c r="BK210" i="4"/>
  <c r="BK211" i="4" s="1"/>
  <c r="B54" i="45"/>
  <c r="B62" i="45"/>
  <c r="C26" i="45"/>
  <c r="C36" i="45"/>
  <c r="B49" i="45"/>
  <c r="C23" i="45"/>
  <c r="C39" i="45"/>
  <c r="B40" i="45"/>
  <c r="C41" i="45"/>
  <c r="B46" i="45"/>
  <c r="C47" i="45"/>
  <c r="B48" i="45"/>
  <c r="C52" i="45"/>
  <c r="B61" i="45"/>
  <c r="BA232" i="4"/>
  <c r="AS232" i="4"/>
  <c r="C31" i="45"/>
  <c r="BJ257" i="4"/>
  <c r="AC257" i="4"/>
  <c r="BJ202" i="4"/>
  <c r="BU202" i="4"/>
  <c r="BU203" i="4" s="1"/>
  <c r="BV202" i="4"/>
  <c r="BV203" i="4" s="1"/>
  <c r="BW202" i="4"/>
  <c r="BW203" i="4" s="1"/>
  <c r="BX202" i="4"/>
  <c r="BX203" i="4" s="1"/>
  <c r="BT202" i="4"/>
  <c r="BT203" i="4" s="1"/>
  <c r="BS202" i="4"/>
  <c r="BS203" i="4" s="1"/>
  <c r="BG187" i="4"/>
  <c r="BG188" i="4" s="1"/>
  <c r="BG210" i="4"/>
  <c r="BG211" i="4" s="1"/>
  <c r="AY225" i="4"/>
  <c r="C56" i="45"/>
  <c r="B59" i="45"/>
  <c r="BD238" i="4"/>
  <c r="D16" i="45"/>
  <c r="D8" i="45"/>
  <c r="G15" i="45"/>
  <c r="G7" i="45"/>
  <c r="J14" i="45"/>
  <c r="J6" i="45"/>
  <c r="M13" i="45"/>
  <c r="M5" i="45"/>
  <c r="B24" i="45"/>
  <c r="R16" i="45"/>
  <c r="S12" i="45"/>
  <c r="V12" i="45"/>
  <c r="H9" i="18"/>
  <c r="S204" i="6"/>
  <c r="L41" i="18"/>
  <c r="F258" i="6"/>
  <c r="T204" i="6"/>
  <c r="T265" i="6" s="1"/>
  <c r="Z21" i="18"/>
  <c r="AS259" i="6"/>
  <c r="C63" i="45"/>
  <c r="BH232" i="4"/>
  <c r="C44" i="45"/>
  <c r="BW217" i="4"/>
  <c r="BW218" i="4" s="1"/>
  <c r="BX217" i="4"/>
  <c r="BX218" i="4" s="1"/>
  <c r="BV217" i="4"/>
  <c r="BV218" i="4" s="1"/>
  <c r="BU217" i="4"/>
  <c r="BU218" i="4" s="1"/>
  <c r="BT217" i="4"/>
  <c r="BT218" i="4" s="1"/>
  <c r="BS217" i="4"/>
  <c r="BS218" i="4" s="1"/>
  <c r="BC210" i="4"/>
  <c r="AU217" i="4"/>
  <c r="C71" i="45"/>
  <c r="D15" i="45"/>
  <c r="D7" i="45"/>
  <c r="G14" i="45"/>
  <c r="G6" i="45"/>
  <c r="J13" i="45"/>
  <c r="J5" i="45"/>
  <c r="M12" i="45"/>
  <c r="M4" i="45"/>
  <c r="C32" i="45"/>
  <c r="B66" i="45"/>
  <c r="C68" i="45"/>
  <c r="B69" i="45"/>
  <c r="C70" i="45"/>
  <c r="B73" i="45"/>
  <c r="AC245" i="4"/>
  <c r="Y263" i="4"/>
  <c r="W263" i="4"/>
  <c r="B29" i="45"/>
  <c r="C37" i="45"/>
  <c r="B37" i="45"/>
  <c r="AY210" i="4"/>
  <c r="AY211" i="4" s="1"/>
  <c r="B71" i="45"/>
  <c r="C80" i="45"/>
  <c r="D14" i="45"/>
  <c r="D6" i="45"/>
  <c r="G13" i="45"/>
  <c r="G5" i="45"/>
  <c r="J12" i="45"/>
  <c r="J4" i="45"/>
  <c r="M11" i="45"/>
  <c r="C75" i="45"/>
  <c r="C77" i="45"/>
  <c r="B55" i="45"/>
  <c r="C24" i="45"/>
  <c r="S7" i="45"/>
  <c r="V7" i="45"/>
  <c r="F25" i="18"/>
  <c r="B31" i="45"/>
  <c r="AT263" i="4"/>
  <c r="AL263" i="4"/>
  <c r="AD263" i="4"/>
  <c r="N263" i="4"/>
  <c r="B35" i="45"/>
  <c r="AU210" i="4"/>
  <c r="AU211" i="4" s="1"/>
  <c r="C64" i="45"/>
  <c r="G8" i="45"/>
  <c r="J7" i="45"/>
  <c r="M6" i="45"/>
  <c r="G12" i="45"/>
  <c r="G4" i="45"/>
  <c r="J11" i="45"/>
  <c r="M3" i="45"/>
  <c r="M10" i="45"/>
  <c r="C54" i="45"/>
  <c r="C62" i="45"/>
  <c r="B26" i="45"/>
  <c r="B36" i="45"/>
  <c r="C49" i="45"/>
  <c r="S5" i="45"/>
  <c r="V5" i="45"/>
  <c r="J205" i="6"/>
  <c r="R66" i="18"/>
  <c r="R206" i="6" s="1"/>
  <c r="K66" i="18"/>
  <c r="K206" i="6" s="1"/>
  <c r="AJ265" i="6"/>
  <c r="K259" i="6"/>
  <c r="H257" i="6"/>
  <c r="S41" i="18"/>
  <c r="K23" i="10"/>
  <c r="E24" i="10"/>
  <c r="AE74" i="18"/>
  <c r="G24" i="10"/>
  <c r="Z257" i="6"/>
  <c r="T259" i="6"/>
  <c r="T18" i="10"/>
  <c r="Z259" i="6"/>
  <c r="Y74" i="18"/>
  <c r="H62" i="18"/>
  <c r="H202" i="6" s="1"/>
  <c r="U41" i="18"/>
  <c r="AW17" i="6"/>
  <c r="L261" i="6"/>
  <c r="I264" i="6"/>
  <c r="R203" i="6"/>
  <c r="R264" i="6" s="1"/>
  <c r="S72" i="18"/>
  <c r="H19" i="10"/>
  <c r="T19" i="10"/>
  <c r="N18" i="10"/>
  <c r="O24" i="10"/>
  <c r="Y18" i="10"/>
  <c r="M23" i="10"/>
  <c r="F257" i="6"/>
  <c r="AB41" i="18"/>
  <c r="J18" i="10"/>
  <c r="W18" i="10"/>
  <c r="C196" i="6"/>
  <c r="C257" i="6" s="1"/>
  <c r="L66" i="18"/>
  <c r="L206" i="6" s="1"/>
  <c r="V29" i="18"/>
  <c r="K203" i="6"/>
  <c r="K264" i="6" s="1"/>
  <c r="AD262" i="6"/>
  <c r="AP257" i="6"/>
  <c r="V17" i="6"/>
  <c r="V69" i="18" s="1"/>
  <c r="S17" i="6"/>
  <c r="S267" i="6" s="1"/>
  <c r="X258" i="6"/>
  <c r="K62" i="18"/>
  <c r="K202" i="6" s="1"/>
  <c r="U22" i="10"/>
  <c r="I66" i="18"/>
  <c r="I206" i="6" s="1"/>
  <c r="AG258" i="6"/>
  <c r="H25" i="10"/>
  <c r="O261" i="6"/>
  <c r="AB261" i="6"/>
  <c r="AE257" i="6"/>
  <c r="D18" i="10"/>
  <c r="D29" i="10" s="1"/>
  <c r="X24" i="10"/>
  <c r="N261" i="6"/>
  <c r="K25" i="10"/>
  <c r="AA261" i="6"/>
  <c r="W203" i="6"/>
  <c r="W264" i="6" s="1"/>
  <c r="V23" i="10"/>
  <c r="J21" i="10"/>
  <c r="O25" i="10"/>
  <c r="U25" i="10"/>
  <c r="F9" i="18"/>
  <c r="E23" i="10"/>
  <c r="E34" i="10" s="1"/>
  <c r="AK204" i="6"/>
  <c r="AK265" i="6" s="1"/>
  <c r="AA205" i="6"/>
  <c r="AA266" i="6" s="1"/>
  <c r="AJ74" i="18"/>
  <c r="AM261" i="6"/>
  <c r="AL262" i="6"/>
  <c r="AJ21" i="18"/>
  <c r="AK17" i="6"/>
  <c r="AK69" i="18" s="1"/>
  <c r="AQ265" i="6"/>
  <c r="AA22" i="10"/>
  <c r="K22" i="10"/>
  <c r="D22" i="10"/>
  <c r="D33" i="10" s="1"/>
  <c r="F24" i="10"/>
  <c r="O18" i="10"/>
  <c r="U24" i="10"/>
  <c r="P24" i="10"/>
  <c r="Z62" i="18"/>
  <c r="Z202" i="6" s="1"/>
  <c r="E258" i="6"/>
  <c r="AM17" i="6"/>
  <c r="W66" i="18"/>
  <c r="W206" i="6" s="1"/>
  <c r="S259" i="6"/>
  <c r="AG259" i="6"/>
  <c r="C266" i="6"/>
  <c r="V258" i="6"/>
  <c r="AV62" i="18"/>
  <c r="AV202" i="6" s="1"/>
  <c r="D9" i="18"/>
  <c r="AX66" i="18"/>
  <c r="AX206" i="6" s="1"/>
  <c r="Z261" i="6"/>
  <c r="AG262" i="6"/>
  <c r="D262" i="6"/>
  <c r="AI257" i="6"/>
  <c r="K19" i="10"/>
  <c r="J19" i="10"/>
  <c r="Q21" i="10"/>
  <c r="Z20" i="10"/>
  <c r="I23" i="10"/>
  <c r="K24" i="10"/>
  <c r="P18" i="10"/>
  <c r="AF203" i="6"/>
  <c r="AF264" i="6" s="1"/>
  <c r="F260" i="6"/>
  <c r="AC41" i="18"/>
  <c r="E264" i="6"/>
  <c r="AM258" i="6"/>
  <c r="E262" i="6"/>
  <c r="H262" i="6"/>
  <c r="D25" i="18"/>
  <c r="U19" i="10"/>
  <c r="F74" i="18"/>
  <c r="L23" i="10"/>
  <c r="X23" i="10"/>
  <c r="AJ260" i="6"/>
  <c r="AS260" i="6"/>
  <c r="AT262" i="6"/>
  <c r="C260" i="6"/>
  <c r="L24" i="10"/>
  <c r="Y24" i="10"/>
  <c r="J24" i="10"/>
  <c r="T17" i="6"/>
  <c r="T69" i="18" s="1"/>
  <c r="AH259" i="6"/>
  <c r="Y41" i="18"/>
  <c r="AE258" i="6"/>
  <c r="Y258" i="6"/>
  <c r="N23" i="10"/>
  <c r="AR261" i="6"/>
  <c r="Y25" i="18"/>
  <c r="L21" i="10"/>
  <c r="N259" i="6"/>
  <c r="AQ17" i="6"/>
  <c r="L72" i="18"/>
  <c r="AI205" i="6"/>
  <c r="AI266" i="6" s="1"/>
  <c r="Q262" i="6"/>
  <c r="AK262" i="6"/>
  <c r="AK266" i="6"/>
  <c r="Z21" i="10"/>
  <c r="S261" i="6"/>
  <c r="AE17" i="6"/>
  <c r="AE69" i="18" s="1"/>
  <c r="AL258" i="6"/>
  <c r="AK261" i="6"/>
  <c r="AA19" i="10"/>
  <c r="X259" i="6"/>
  <c r="J66" i="18"/>
  <c r="J206" i="6" s="1"/>
  <c r="C74" i="18"/>
  <c r="H33" i="18"/>
  <c r="W23" i="10"/>
  <c r="S23" i="10"/>
  <c r="H203" i="6"/>
  <c r="H264" i="6" s="1"/>
  <c r="AD41" i="18"/>
  <c r="G23" i="10"/>
  <c r="AF262" i="6"/>
  <c r="H23" i="10"/>
  <c r="U29" i="18"/>
  <c r="E72" i="18"/>
  <c r="F203" i="6"/>
  <c r="F264" i="6" s="1"/>
  <c r="J203" i="6"/>
  <c r="J264" i="6" s="1"/>
  <c r="J62" i="18"/>
  <c r="J202" i="6" s="1"/>
  <c r="T24" i="10"/>
  <c r="G17" i="6"/>
  <c r="G69" i="18" s="1"/>
  <c r="F37" i="18"/>
  <c r="AO258" i="6"/>
  <c r="H266" i="6"/>
  <c r="X41" i="18"/>
  <c r="H74" i="18"/>
  <c r="Z203" i="6"/>
  <c r="Z264" i="6" s="1"/>
  <c r="T23" i="10"/>
  <c r="AH258" i="6"/>
  <c r="AK260" i="6"/>
  <c r="AP262" i="6"/>
  <c r="AR258" i="6"/>
  <c r="R262" i="6"/>
  <c r="M74" i="18"/>
  <c r="H66" i="18"/>
  <c r="H206" i="6" s="1"/>
  <c r="AI259" i="6"/>
  <c r="AA265" i="6"/>
  <c r="AT265" i="6"/>
  <c r="Y266" i="6"/>
  <c r="P41" i="18"/>
  <c r="O196" i="6"/>
  <c r="AA258" i="6"/>
  <c r="F72" i="18"/>
  <c r="P262" i="6"/>
  <c r="E33" i="18"/>
  <c r="AT258" i="6"/>
  <c r="AI62" i="18"/>
  <c r="AI202" i="6" s="1"/>
  <c r="Z23" i="10"/>
  <c r="H259" i="6"/>
  <c r="W261" i="6"/>
  <c r="M24" i="10"/>
  <c r="J260" i="6"/>
  <c r="AA260" i="6"/>
  <c r="U257" i="6"/>
  <c r="F33" i="18"/>
  <c r="P74" i="18"/>
  <c r="K260" i="6"/>
  <c r="U261" i="6"/>
  <c r="AP260" i="6"/>
  <c r="AD260" i="6"/>
  <c r="W262" i="6"/>
  <c r="AO260" i="6"/>
  <c r="AS262" i="6"/>
  <c r="AE266" i="6"/>
  <c r="Q259" i="6"/>
  <c r="AN13" i="6"/>
  <c r="AK13" i="6"/>
  <c r="AK68" i="18" s="1"/>
  <c r="U17" i="18"/>
  <c r="F62" i="18"/>
  <c r="F202" i="6" s="1"/>
  <c r="T72" i="18"/>
  <c r="Y265" i="6"/>
  <c r="P258" i="6"/>
  <c r="V24" i="10"/>
  <c r="Z24" i="10"/>
  <c r="AB74" i="18"/>
  <c r="AL204" i="6"/>
  <c r="AL265" i="6" s="1"/>
  <c r="S264" i="6"/>
  <c r="AU196" i="6"/>
  <c r="J258" i="6"/>
  <c r="AI262" i="6"/>
  <c r="AN258" i="6"/>
  <c r="AT259" i="6"/>
  <c r="AQ266" i="6"/>
  <c r="L19" i="10"/>
  <c r="E19" i="10"/>
  <c r="N19" i="10"/>
  <c r="D19" i="10"/>
  <c r="D30" i="10" s="1"/>
  <c r="Q19" i="10"/>
  <c r="M22" i="10"/>
  <c r="I22" i="10"/>
  <c r="R22" i="10"/>
  <c r="Z22" i="10"/>
  <c r="U259" i="6"/>
  <c r="AA41" i="18"/>
  <c r="H18" i="10"/>
  <c r="Y13" i="6"/>
  <c r="Y68" i="18" s="1"/>
  <c r="K9" i="18"/>
  <c r="T62" i="18"/>
  <c r="T202" i="6" s="1"/>
  <c r="T196" i="6"/>
  <c r="T257" i="6" s="1"/>
  <c r="BJ225" i="4"/>
  <c r="AY218" i="4"/>
  <c r="S19" i="10"/>
  <c r="M19" i="10"/>
  <c r="P19" i="10"/>
  <c r="Y19" i="10"/>
  <c r="R18" i="10"/>
  <c r="L20" i="10"/>
  <c r="W21" i="10"/>
  <c r="H21" i="10"/>
  <c r="AB260" i="6"/>
  <c r="Y20" i="10"/>
  <c r="AA18" i="10"/>
  <c r="P25" i="10"/>
  <c r="J73" i="18"/>
  <c r="J204" i="6"/>
  <c r="J265" i="6" s="1"/>
  <c r="G73" i="18"/>
  <c r="G204" i="6"/>
  <c r="G265" i="6" s="1"/>
  <c r="X73" i="18"/>
  <c r="X204" i="6"/>
  <c r="X265" i="6" s="1"/>
  <c r="AG205" i="6"/>
  <c r="AG266" i="6" s="1"/>
  <c r="AG74" i="18"/>
  <c r="AL266" i="6"/>
  <c r="F13" i="18"/>
  <c r="G13" i="18"/>
  <c r="AD203" i="6"/>
  <c r="AD264" i="6" s="1"/>
  <c r="AD72" i="18"/>
  <c r="AU66" i="18"/>
  <c r="AU206" i="6" s="1"/>
  <c r="AU203" i="6"/>
  <c r="AP245" i="4"/>
  <c r="AK257" i="4"/>
  <c r="U257" i="4"/>
  <c r="O20" i="10"/>
  <c r="Q20" i="10"/>
  <c r="U20" i="10"/>
  <c r="Z19" i="10"/>
  <c r="I18" i="10"/>
  <c r="W22" i="10"/>
  <c r="V25" i="18"/>
  <c r="AG72" i="18"/>
  <c r="AG203" i="6"/>
  <c r="AG264" i="6" s="1"/>
  <c r="X74" i="18"/>
  <c r="X205" i="6"/>
  <c r="X266" i="6" s="1"/>
  <c r="K204" i="6"/>
  <c r="K265" i="6" s="1"/>
  <c r="K73" i="18"/>
  <c r="AT13" i="6"/>
  <c r="AT260" i="6"/>
  <c r="AH73" i="18"/>
  <c r="AH204" i="6"/>
  <c r="AH265" i="6" s="1"/>
  <c r="AO266" i="6"/>
  <c r="W19" i="10"/>
  <c r="I19" i="10"/>
  <c r="R19" i="10"/>
  <c r="E22" i="10"/>
  <c r="X22" i="10"/>
  <c r="X18" i="10"/>
  <c r="Q18" i="10"/>
  <c r="K18" i="10"/>
  <c r="M266" i="6"/>
  <c r="M17" i="6"/>
  <c r="M69" i="18" s="1"/>
  <c r="F20" i="10"/>
  <c r="S22" i="10"/>
  <c r="M18" i="10"/>
  <c r="AG17" i="6"/>
  <c r="AG267" i="6" s="1"/>
  <c r="M260" i="6"/>
  <c r="W17" i="6"/>
  <c r="W69" i="18" s="1"/>
  <c r="V19" i="10"/>
  <c r="G18" i="10"/>
  <c r="N25" i="10"/>
  <c r="G25" i="10"/>
  <c r="Z18" i="10"/>
  <c r="AW13" i="6"/>
  <c r="S18" i="10"/>
  <c r="O204" i="6"/>
  <c r="O265" i="6" s="1"/>
  <c r="O73" i="18"/>
  <c r="D73" i="18"/>
  <c r="D204" i="6"/>
  <c r="D265" i="6" s="1"/>
  <c r="Z25" i="18"/>
  <c r="AA25" i="18"/>
  <c r="AG25" i="18"/>
  <c r="AK25" i="18"/>
  <c r="AB25" i="18"/>
  <c r="U25" i="18"/>
  <c r="AC25" i="18"/>
  <c r="AL25" i="18"/>
  <c r="W25" i="18"/>
  <c r="AD25" i="18"/>
  <c r="AI25" i="18"/>
  <c r="AU203" i="4"/>
  <c r="J23" i="10"/>
  <c r="AM13" i="6"/>
  <c r="S24" i="10"/>
  <c r="D24" i="10"/>
  <c r="D35" i="10" s="1"/>
  <c r="H24" i="10"/>
  <c r="AA24" i="10"/>
  <c r="N13" i="6"/>
  <c r="N68" i="18" s="1"/>
  <c r="E20" i="10"/>
  <c r="V21" i="18"/>
  <c r="H17" i="6"/>
  <c r="V25" i="10"/>
  <c r="AG260" i="6"/>
  <c r="I41" i="18"/>
  <c r="AL13" i="6"/>
  <c r="AL68" i="18" s="1"/>
  <c r="P23" i="10"/>
  <c r="H260" i="6"/>
  <c r="K261" i="6"/>
  <c r="P29" i="18"/>
  <c r="M25" i="18"/>
  <c r="V261" i="6"/>
  <c r="O19" i="10"/>
  <c r="F266" i="6"/>
  <c r="M25" i="10"/>
  <c r="AJ258" i="6"/>
  <c r="Z41" i="18"/>
  <c r="L22" i="10"/>
  <c r="O17" i="18"/>
  <c r="X17" i="6"/>
  <c r="X69" i="18" s="1"/>
  <c r="R62" i="18"/>
  <c r="R202" i="6" s="1"/>
  <c r="C259" i="6"/>
  <c r="X66" i="18"/>
  <c r="X206" i="6" s="1"/>
  <c r="K17" i="18"/>
  <c r="AM262" i="6"/>
  <c r="BF225" i="4"/>
  <c r="AQ225" i="4"/>
  <c r="AX257" i="4"/>
  <c r="AT257" i="4"/>
  <c r="BM181" i="4"/>
  <c r="BM182" i="4" s="1"/>
  <c r="BN202" i="4"/>
  <c r="BN203" i="4" s="1"/>
  <c r="X25" i="18"/>
  <c r="AX13" i="6"/>
  <c r="E261" i="6"/>
  <c r="M261" i="6"/>
  <c r="E18" i="10"/>
  <c r="AE13" i="6"/>
  <c r="AE263" i="6" s="1"/>
  <c r="AU17" i="6"/>
  <c r="AO259" i="6"/>
  <c r="AO261" i="6"/>
  <c r="I29" i="18"/>
  <c r="AC262" i="6"/>
  <c r="Z260" i="6"/>
  <c r="AE259" i="6"/>
  <c r="I265" i="6"/>
  <c r="O259" i="6"/>
  <c r="P261" i="6"/>
  <c r="AN260" i="6"/>
  <c r="AI260" i="6"/>
  <c r="AL21" i="18"/>
  <c r="V260" i="6"/>
  <c r="X262" i="6"/>
  <c r="S262" i="6"/>
  <c r="AJ261" i="6"/>
  <c r="AR203" i="6"/>
  <c r="AR264" i="6" s="1"/>
  <c r="BN225" i="4"/>
  <c r="BB245" i="4"/>
  <c r="AX245" i="4"/>
  <c r="AT245" i="4"/>
  <c r="AQ202" i="4"/>
  <c r="AQ203" i="4" s="1"/>
  <c r="Z17" i="6"/>
  <c r="Z267" i="6" s="1"/>
  <c r="R20" i="10"/>
  <c r="E13" i="18"/>
  <c r="AE265" i="6"/>
  <c r="I259" i="6"/>
  <c r="O260" i="6"/>
  <c r="J259" i="6"/>
  <c r="AI13" i="6"/>
  <c r="Z13" i="6"/>
  <c r="T260" i="6"/>
  <c r="F262" i="6"/>
  <c r="G17" i="18"/>
  <c r="G13" i="6"/>
  <c r="G68" i="18" s="1"/>
  <c r="U21" i="10"/>
  <c r="M20" i="10"/>
  <c r="O262" i="6"/>
  <c r="R24" i="10"/>
  <c r="U18" i="10"/>
  <c r="R29" i="18"/>
  <c r="AB21" i="18"/>
  <c r="T261" i="6"/>
  <c r="J25" i="18"/>
  <c r="L264" i="6"/>
  <c r="H22" i="10"/>
  <c r="K13" i="6"/>
  <c r="K68" i="18" s="1"/>
  <c r="O258" i="6"/>
  <c r="AC261" i="6"/>
  <c r="S265" i="6"/>
  <c r="W17" i="18"/>
  <c r="D259" i="6"/>
  <c r="AE21" i="18"/>
  <c r="V41" i="18"/>
  <c r="D258" i="6"/>
  <c r="Y29" i="18"/>
  <c r="AH261" i="6"/>
  <c r="AH260" i="6"/>
  <c r="AN262" i="6"/>
  <c r="AR259" i="6"/>
  <c r="AS258" i="6"/>
  <c r="AL245" i="4"/>
  <c r="AH245" i="4"/>
  <c r="AD245" i="4"/>
  <c r="Z245" i="4"/>
  <c r="V245" i="4"/>
  <c r="N245" i="4"/>
  <c r="J245" i="4"/>
  <c r="BQ202" i="4"/>
  <c r="BQ203" i="4" s="1"/>
  <c r="BR202" i="4"/>
  <c r="BR203" i="4" s="1"/>
  <c r="BO202" i="4"/>
  <c r="BP202" i="4"/>
  <c r="BP203" i="4" s="1"/>
  <c r="BC202" i="4"/>
  <c r="BC203" i="4" s="1"/>
  <c r="BG202" i="4"/>
  <c r="BG203" i="4" s="1"/>
  <c r="BK202" i="4"/>
  <c r="AR202" i="4"/>
  <c r="AV202" i="4"/>
  <c r="AV203" i="4" s="1"/>
  <c r="AZ202" i="4"/>
  <c r="AZ203" i="4" s="1"/>
  <c r="BD202" i="4"/>
  <c r="BH202" i="4"/>
  <c r="BH203" i="4" s="1"/>
  <c r="BL202" i="4"/>
  <c r="BL203" i="4" s="1"/>
  <c r="AS202" i="4"/>
  <c r="AS203" i="4" s="1"/>
  <c r="AW202" i="4"/>
  <c r="BA202" i="4"/>
  <c r="BE202" i="4"/>
  <c r="BE203" i="4" s="1"/>
  <c r="BI202" i="4"/>
  <c r="BI203" i="4" s="1"/>
  <c r="BM202" i="4"/>
  <c r="BM203" i="4" s="1"/>
  <c r="AT202" i="4"/>
  <c r="AT203" i="4" s="1"/>
  <c r="AX202" i="4"/>
  <c r="AX203" i="4" s="1"/>
  <c r="BB202" i="4"/>
  <c r="BB203" i="4" s="1"/>
  <c r="BR181" i="4"/>
  <c r="BR182" i="4" s="1"/>
  <c r="BO181" i="4"/>
  <c r="BP181" i="4"/>
  <c r="BP182" i="4" s="1"/>
  <c r="BQ181" i="4"/>
  <c r="BQ182" i="4" s="1"/>
  <c r="AT181" i="4"/>
  <c r="AT182" i="4" s="1"/>
  <c r="AX181" i="4"/>
  <c r="AX182" i="4" s="1"/>
  <c r="BB181" i="4"/>
  <c r="BB182" i="4" s="1"/>
  <c r="BG181" i="4"/>
  <c r="BG182" i="4" s="1"/>
  <c r="BN181" i="4"/>
  <c r="BN182" i="4" s="1"/>
  <c r="AU181" i="4"/>
  <c r="AU182" i="4" s="1"/>
  <c r="AY181" i="4"/>
  <c r="AY182" i="4" s="1"/>
  <c r="BD181" i="4"/>
  <c r="BD182" i="4" s="1"/>
  <c r="BH181" i="4"/>
  <c r="BH182" i="4" s="1"/>
  <c r="BK181" i="4"/>
  <c r="BK182" i="4" s="1"/>
  <c r="BC181" i="4"/>
  <c r="AR181" i="4"/>
  <c r="AR182" i="4" s="1"/>
  <c r="AV181" i="4"/>
  <c r="AV182" i="4" s="1"/>
  <c r="AZ181" i="4"/>
  <c r="AZ182" i="4" s="1"/>
  <c r="BE181" i="4"/>
  <c r="BE182" i="4" s="1"/>
  <c r="BI181" i="4"/>
  <c r="BI182" i="4" s="1"/>
  <c r="BL181" i="4"/>
  <c r="BL182" i="4" s="1"/>
  <c r="BF181" i="4"/>
  <c r="BF182" i="4" s="1"/>
  <c r="AY202" i="4"/>
  <c r="AY203" i="4" s="1"/>
  <c r="BF202" i="4"/>
  <c r="BF203" i="4" s="1"/>
  <c r="BB257" i="4"/>
  <c r="AP257" i="4"/>
  <c r="AD257" i="4"/>
  <c r="Z257" i="4"/>
  <c r="AZ257" i="4"/>
  <c r="AJ257" i="4"/>
  <c r="BN263" i="4"/>
  <c r="BJ263" i="4"/>
  <c r="BB263" i="4"/>
  <c r="AX263" i="4"/>
  <c r="AH263" i="4"/>
  <c r="AW263" i="4"/>
  <c r="AS263" i="4"/>
  <c r="AC263" i="4"/>
  <c r="AS245" i="4"/>
  <c r="U245" i="4"/>
  <c r="BQ217" i="4"/>
  <c r="BQ218" i="4" s="1"/>
  <c r="BR217" i="4"/>
  <c r="BR218" i="4" s="1"/>
  <c r="BO217" i="4"/>
  <c r="BP217" i="4"/>
  <c r="BP218" i="4" s="1"/>
  <c r="BR187" i="4"/>
  <c r="BR188" i="4" s="1"/>
  <c r="BO187" i="4"/>
  <c r="BP187" i="4"/>
  <c r="BP188" i="4" s="1"/>
  <c r="BQ187" i="4"/>
  <c r="BQ188" i="4" s="1"/>
  <c r="BM187" i="4"/>
  <c r="BM188" i="4" s="1"/>
  <c r="BN187" i="4"/>
  <c r="BN188" i="4" s="1"/>
  <c r="BJ187" i="4"/>
  <c r="BJ188" i="4" s="1"/>
  <c r="BK187" i="4"/>
  <c r="BK188" i="4" s="1"/>
  <c r="BB187" i="4"/>
  <c r="BB188" i="4" s="1"/>
  <c r="AY187" i="4"/>
  <c r="AY188" i="4" s="1"/>
  <c r="AU187" i="4"/>
  <c r="AU188" i="4" s="1"/>
  <c r="BF187" i="4"/>
  <c r="BF188" i="4" s="1"/>
  <c r="BC187" i="4"/>
  <c r="BN210" i="4"/>
  <c r="BN211" i="4" s="1"/>
  <c r="BJ210" i="4"/>
  <c r="BJ211" i="4" s="1"/>
  <c r="BF210" i="4"/>
  <c r="BF211" i="4" s="1"/>
  <c r="BB210" i="4"/>
  <c r="BB211" i="4" s="1"/>
  <c r="AX210" i="4"/>
  <c r="AX211" i="4" s="1"/>
  <c r="AT210" i="4"/>
  <c r="AT211" i="4" s="1"/>
  <c r="BN217" i="4"/>
  <c r="BJ217" i="4"/>
  <c r="BJ218" i="4" s="1"/>
  <c r="BF217" i="4"/>
  <c r="BF218" i="4" s="1"/>
  <c r="BB217" i="4"/>
  <c r="BB218" i="4" s="1"/>
  <c r="AX217" i="4"/>
  <c r="AX218" i="4" s="1"/>
  <c r="AT217" i="4"/>
  <c r="AT218" i="4" s="1"/>
  <c r="BB232" i="4"/>
  <c r="BM232" i="4"/>
  <c r="BI232" i="4"/>
  <c r="BE232" i="4"/>
  <c r="BC238" i="4"/>
  <c r="BK238" i="4"/>
  <c r="BK239" i="4" s="1"/>
  <c r="D17" i="45"/>
  <c r="D13" i="45"/>
  <c r="D9" i="45"/>
  <c r="D5" i="45"/>
  <c r="AL257" i="4"/>
  <c r="V257" i="4"/>
  <c r="N257" i="4"/>
  <c r="Z263" i="4"/>
  <c r="V263" i="4"/>
  <c r="R263" i="4"/>
  <c r="X263" i="4"/>
  <c r="T263" i="4"/>
  <c r="H263" i="4"/>
  <c r="AV245" i="4"/>
  <c r="AJ245" i="4"/>
  <c r="X245" i="4"/>
  <c r="BQ238" i="4"/>
  <c r="BQ239" i="4" s="1"/>
  <c r="BO238" i="4"/>
  <c r="BR238" i="4"/>
  <c r="BR239" i="4" s="1"/>
  <c r="BP238" i="4"/>
  <c r="BP239" i="4" s="1"/>
  <c r="AX187" i="4"/>
  <c r="AX188" i="4" s="1"/>
  <c r="AT187" i="4"/>
  <c r="AT188" i="4" s="1"/>
  <c r="BI187" i="4"/>
  <c r="BI188" i="4" s="1"/>
  <c r="BE187" i="4"/>
  <c r="BE188" i="4" s="1"/>
  <c r="BM210" i="4"/>
  <c r="BM211" i="4" s="1"/>
  <c r="BI210" i="4"/>
  <c r="BI211" i="4" s="1"/>
  <c r="BE210" i="4"/>
  <c r="BE211" i="4" s="1"/>
  <c r="BA210" i="4"/>
  <c r="BA211" i="4" s="1"/>
  <c r="AW210" i="4"/>
  <c r="AW211" i="4" s="1"/>
  <c r="BM217" i="4"/>
  <c r="BI217" i="4"/>
  <c r="BI218" i="4" s="1"/>
  <c r="BE217" i="4"/>
  <c r="BE218" i="4" s="1"/>
  <c r="BA217" i="4"/>
  <c r="AW217" i="4"/>
  <c r="AW218" i="4" s="1"/>
  <c r="AS217" i="4"/>
  <c r="AS218" i="4" s="1"/>
  <c r="BD232" i="4"/>
  <c r="BN238" i="4"/>
  <c r="BN239" i="4" s="1"/>
  <c r="BJ238" i="4"/>
  <c r="BJ239" i="4" s="1"/>
  <c r="BF238" i="4"/>
  <c r="BF239" i="4" s="1"/>
  <c r="BQ210" i="4"/>
  <c r="BQ211" i="4" s="1"/>
  <c r="BR210" i="4"/>
  <c r="BR211" i="4" s="1"/>
  <c r="BO210" i="4"/>
  <c r="BP210" i="4"/>
  <c r="BP211" i="4" s="1"/>
  <c r="BA187" i="4"/>
  <c r="BA188" i="4" s="1"/>
  <c r="AW187" i="4"/>
  <c r="AW188" i="4" s="1"/>
  <c r="AS187" i="4"/>
  <c r="AS188" i="4" s="1"/>
  <c r="BH187" i="4"/>
  <c r="BH188" i="4" s="1"/>
  <c r="BD187" i="4"/>
  <c r="BD188" i="4" s="1"/>
  <c r="BL210" i="4"/>
  <c r="BL211" i="4" s="1"/>
  <c r="BH210" i="4"/>
  <c r="BH211" i="4" s="1"/>
  <c r="BD210" i="4"/>
  <c r="BD211" i="4" s="1"/>
  <c r="AZ210" i="4"/>
  <c r="AZ211" i="4" s="1"/>
  <c r="AV210" i="4"/>
  <c r="AV211" i="4" s="1"/>
  <c r="AR210" i="4"/>
  <c r="AV225" i="4"/>
  <c r="BG225" i="4"/>
  <c r="BC225" i="4"/>
  <c r="BL217" i="4"/>
  <c r="BL218" i="4" s="1"/>
  <c r="BH217" i="4"/>
  <c r="BH218" i="4" s="1"/>
  <c r="BD217" i="4"/>
  <c r="AZ217" i="4"/>
  <c r="AZ218" i="4" s="1"/>
  <c r="AV217" i="4"/>
  <c r="AV218" i="4" s="1"/>
  <c r="AR217" i="4"/>
  <c r="AR218" i="4" s="1"/>
  <c r="BM238" i="4"/>
  <c r="BM239" i="4" s="1"/>
  <c r="BI238" i="4"/>
  <c r="BE238" i="4"/>
  <c r="BE239" i="4" s="1"/>
  <c r="BL187" i="4"/>
  <c r="BL188" i="4" s="1"/>
  <c r="AP251" i="4"/>
  <c r="AL251" i="4"/>
  <c r="AH251" i="4"/>
  <c r="AD251" i="4"/>
  <c r="Z251" i="4"/>
  <c r="V251" i="4"/>
  <c r="AS251" i="4"/>
  <c r="C73" i="18"/>
  <c r="C204" i="6"/>
  <c r="AI17" i="6"/>
  <c r="AI69" i="18" s="1"/>
  <c r="AB28" i="18"/>
  <c r="AB29" i="18" s="1"/>
  <c r="AI29" i="18"/>
  <c r="AG29" i="18"/>
  <c r="AD28" i="18"/>
  <c r="AD29" i="18" s="1"/>
  <c r="AF28" i="18"/>
  <c r="AF29" i="18" s="1"/>
  <c r="AH29" i="18"/>
  <c r="AA28" i="18"/>
  <c r="AA29" i="18" s="1"/>
  <c r="AJ29" i="18"/>
  <c r="AC28" i="18"/>
  <c r="AC29" i="18" s="1"/>
  <c r="I257" i="4"/>
  <c r="AB258" i="6"/>
  <c r="AE262" i="6"/>
  <c r="AU13" i="6"/>
  <c r="F17" i="6"/>
  <c r="F267" i="6" s="1"/>
  <c r="E196" i="6"/>
  <c r="E257" i="6" s="1"/>
  <c r="E62" i="18"/>
  <c r="E202" i="6" s="1"/>
  <c r="J257" i="6"/>
  <c r="J13" i="6"/>
  <c r="J68" i="18" s="1"/>
  <c r="Y203" i="6"/>
  <c r="Y264" i="6" s="1"/>
  <c r="Y72" i="18"/>
  <c r="Y66" i="18"/>
  <c r="Y206" i="6" s="1"/>
  <c r="H20" i="10"/>
  <c r="AJ259" i="6"/>
  <c r="M9" i="18"/>
  <c r="N9" i="18"/>
  <c r="L9" i="18"/>
  <c r="W258" i="6"/>
  <c r="P257" i="6"/>
  <c r="P13" i="6"/>
  <c r="P68" i="18" s="1"/>
  <c r="Y62" i="18"/>
  <c r="Y202" i="6" s="1"/>
  <c r="Y196" i="6"/>
  <c r="Y257" i="6" s="1"/>
  <c r="Z29" i="18"/>
  <c r="I9" i="18"/>
  <c r="J9" i="18"/>
  <c r="AP13" i="6"/>
  <c r="AP263" i="6" s="1"/>
  <c r="N74" i="18"/>
  <c r="N205" i="6"/>
  <c r="N266" i="6" s="1"/>
  <c r="T205" i="6"/>
  <c r="T266" i="6" s="1"/>
  <c r="T74" i="18"/>
  <c r="AK62" i="18"/>
  <c r="AK202" i="6" s="1"/>
  <c r="AK196" i="6"/>
  <c r="AK257" i="6" s="1"/>
  <c r="AI203" i="6"/>
  <c r="AI264" i="6" s="1"/>
  <c r="AI72" i="18"/>
  <c r="AI66" i="18"/>
  <c r="AI206" i="6" s="1"/>
  <c r="AJ72" i="18"/>
  <c r="AJ66" i="18"/>
  <c r="AJ206" i="6" s="1"/>
  <c r="AJ203" i="6"/>
  <c r="AJ264" i="6" s="1"/>
  <c r="G72" i="18"/>
  <c r="G66" i="18"/>
  <c r="G206" i="6" s="1"/>
  <c r="X17" i="18"/>
  <c r="Y17" i="18"/>
  <c r="U203" i="6"/>
  <c r="U264" i="6" s="1"/>
  <c r="U72" i="18"/>
  <c r="U66" i="18"/>
  <c r="U206" i="6" s="1"/>
  <c r="AP259" i="6"/>
  <c r="AQ260" i="6"/>
  <c r="AM203" i="6"/>
  <c r="AM264" i="6" s="1"/>
  <c r="AM66" i="18"/>
  <c r="AM206" i="6" s="1"/>
  <c r="AP66" i="18"/>
  <c r="AP206" i="6" s="1"/>
  <c r="AP267" i="6" s="1"/>
  <c r="AP203" i="6"/>
  <c r="AP264" i="6" s="1"/>
  <c r="AV203" i="6"/>
  <c r="AV66" i="18"/>
  <c r="AV206" i="6" s="1"/>
  <c r="I74" i="18"/>
  <c r="I205" i="6"/>
  <c r="I266" i="6" s="1"/>
  <c r="S69" i="18"/>
  <c r="I260" i="6"/>
  <c r="W260" i="6"/>
  <c r="D20" i="10"/>
  <c r="D31" i="10" s="1"/>
  <c r="P20" i="10"/>
  <c r="V20" i="10"/>
  <c r="I20" i="10"/>
  <c r="S20" i="10"/>
  <c r="U265" i="6"/>
  <c r="T20" i="10"/>
  <c r="M262" i="6"/>
  <c r="AX17" i="6"/>
  <c r="AN62" i="18"/>
  <c r="AN202" i="6" s="1"/>
  <c r="AN196" i="6"/>
  <c r="AN257" i="6" s="1"/>
  <c r="AK203" i="6"/>
  <c r="AK264" i="6" s="1"/>
  <c r="AK66" i="18"/>
  <c r="AK206" i="6" s="1"/>
  <c r="AN203" i="6"/>
  <c r="AN264" i="6" s="1"/>
  <c r="AN66" i="18"/>
  <c r="AN206" i="6" s="1"/>
  <c r="AS203" i="6"/>
  <c r="AS264" i="6" s="1"/>
  <c r="AS66" i="18"/>
  <c r="AS206" i="6" s="1"/>
  <c r="AS267" i="6" s="1"/>
  <c r="W205" i="6"/>
  <c r="W266" i="6" s="1"/>
  <c r="W74" i="18"/>
  <c r="I21" i="10"/>
  <c r="G20" i="10"/>
  <c r="Q17" i="6"/>
  <c r="M13" i="6"/>
  <c r="M68" i="18" s="1"/>
  <c r="W20" i="10"/>
  <c r="N17" i="6"/>
  <c r="AF266" i="6"/>
  <c r="J17" i="6"/>
  <c r="J69" i="18" s="1"/>
  <c r="T21" i="10"/>
  <c r="I261" i="6"/>
  <c r="S21" i="10"/>
  <c r="Y21" i="10"/>
  <c r="V21" i="10"/>
  <c r="N20" i="10"/>
  <c r="K26" i="10"/>
  <c r="L26" i="10"/>
  <c r="U17" i="6"/>
  <c r="U69" i="18" s="1"/>
  <c r="F19" i="10"/>
  <c r="X19" i="10"/>
  <c r="W13" i="6"/>
  <c r="W68" i="18" s="1"/>
  <c r="Y23" i="10"/>
  <c r="U23" i="10"/>
  <c r="Q23" i="10"/>
  <c r="R21" i="10"/>
  <c r="F23" i="10"/>
  <c r="S26" i="10"/>
  <c r="AK259" i="6"/>
  <c r="G262" i="6"/>
  <c r="U262" i="6"/>
  <c r="AA17" i="6"/>
  <c r="T203" i="6"/>
  <c r="T264" i="6" s="1"/>
  <c r="V259" i="6"/>
  <c r="AS261" i="6"/>
  <c r="O17" i="6"/>
  <c r="Y17" i="6"/>
  <c r="Y69" i="18" s="1"/>
  <c r="S258" i="6"/>
  <c r="T13" i="6"/>
  <c r="AE260" i="6"/>
  <c r="I73" i="18"/>
  <c r="P73" i="18"/>
  <c r="AE28" i="18"/>
  <c r="AE29" i="18" s="1"/>
  <c r="AW66" i="18"/>
  <c r="AW206" i="6" s="1"/>
  <c r="I262" i="6"/>
  <c r="W196" i="6"/>
  <c r="W257" i="6" s="1"/>
  <c r="W62" i="18"/>
  <c r="W202" i="6" s="1"/>
  <c r="AG196" i="6"/>
  <c r="AG257" i="6" s="1"/>
  <c r="AR262" i="6"/>
  <c r="M72" i="18"/>
  <c r="M203" i="6"/>
  <c r="M264" i="6" s="1"/>
  <c r="AT266" i="6"/>
  <c r="AT17" i="6"/>
  <c r="AI261" i="6"/>
  <c r="AL29" i="18"/>
  <c r="Q203" i="6"/>
  <c r="Q264" i="6" s="1"/>
  <c r="Q66" i="18"/>
  <c r="Q206" i="6" s="1"/>
  <c r="AK29" i="18"/>
  <c r="AJ196" i="6"/>
  <c r="AJ257" i="6" s="1"/>
  <c r="AJ62" i="18"/>
  <c r="AJ202" i="6" s="1"/>
  <c r="E35" i="10"/>
  <c r="F35" i="10" s="1"/>
  <c r="G35" i="10" s="1"/>
  <c r="X13" i="6"/>
  <c r="AD259" i="6"/>
  <c r="Z258" i="6"/>
  <c r="N258" i="6"/>
  <c r="AQ257" i="6"/>
  <c r="AN259" i="6"/>
  <c r="G21" i="10"/>
  <c r="AF261" i="6"/>
  <c r="O21" i="10"/>
  <c r="F259" i="6"/>
  <c r="J266" i="6"/>
  <c r="G19" i="10"/>
  <c r="AV17" i="6"/>
  <c r="F18" i="10"/>
  <c r="Z262" i="6"/>
  <c r="G260" i="6"/>
  <c r="Y262" i="6"/>
  <c r="D13" i="6"/>
  <c r="D68" i="18" s="1"/>
  <c r="AC205" i="6"/>
  <c r="AC266" i="6" s="1"/>
  <c r="AC74" i="18"/>
  <c r="S205" i="6"/>
  <c r="S266" i="6" s="1"/>
  <c r="AT196" i="6"/>
  <c r="AT257" i="6" s="1"/>
  <c r="AT62" i="18"/>
  <c r="AT202" i="6" s="1"/>
  <c r="V205" i="6"/>
  <c r="V266" i="6" s="1"/>
  <c r="V74" i="18"/>
  <c r="AS196" i="6"/>
  <c r="AS257" i="6" s="1"/>
  <c r="AB259" i="6"/>
  <c r="AL196" i="6"/>
  <c r="AL257" i="6" s="1"/>
  <c r="AL62" i="18"/>
  <c r="AL202" i="6" s="1"/>
  <c r="G264" i="6"/>
  <c r="F73" i="18"/>
  <c r="F204" i="6"/>
  <c r="F265" i="6" s="1"/>
  <c r="K20" i="10"/>
  <c r="J20" i="10"/>
  <c r="AA20" i="10"/>
  <c r="N265" i="6"/>
  <c r="Y261" i="6"/>
  <c r="Q24" i="10"/>
  <c r="AA23" i="10"/>
  <c r="P265" i="6"/>
  <c r="R23" i="10"/>
  <c r="W24" i="10"/>
  <c r="X20" i="10"/>
  <c r="AR266" i="6"/>
  <c r="V262" i="6"/>
  <c r="AH74" i="18"/>
  <c r="AH205" i="6"/>
  <c r="AH266" i="6" s="1"/>
  <c r="AL203" i="6"/>
  <c r="AL264" i="6" s="1"/>
  <c r="AL66" i="18"/>
  <c r="AL206" i="6" s="1"/>
  <c r="AL72" i="18"/>
  <c r="Q258" i="6"/>
  <c r="C66" i="18"/>
  <c r="C206" i="6" s="1"/>
  <c r="C203" i="6"/>
  <c r="C264" i="6" s="1"/>
  <c r="AB203" i="6"/>
  <c r="AB264" i="6" s="1"/>
  <c r="AB72" i="18"/>
  <c r="O245" i="4"/>
  <c r="K245" i="4"/>
  <c r="G245" i="4"/>
  <c r="AT251" i="4"/>
  <c r="V18" i="10"/>
  <c r="G22" i="10"/>
  <c r="AG261" i="6"/>
  <c r="L258" i="6"/>
  <c r="R259" i="6"/>
  <c r="AR17" i="6"/>
  <c r="AR267" i="6" s="1"/>
  <c r="AV13" i="6"/>
  <c r="S257" i="6"/>
  <c r="L259" i="6"/>
  <c r="R261" i="6"/>
  <c r="Q261" i="6"/>
  <c r="N262" i="6"/>
  <c r="W29" i="18"/>
  <c r="L18" i="10"/>
  <c r="M265" i="6"/>
  <c r="AL259" i="6"/>
  <c r="X261" i="6"/>
  <c r="K258" i="6"/>
  <c r="X29" i="18"/>
  <c r="AP266" i="6"/>
  <c r="AJ25" i="18"/>
  <c r="G37" i="18"/>
  <c r="AT261" i="6"/>
  <c r="AN266" i="6"/>
  <c r="AT232" i="4"/>
  <c r="BF251" i="4"/>
  <c r="AR257" i="4"/>
  <c r="AF257" i="4"/>
  <c r="Q263" i="4"/>
  <c r="M263" i="4"/>
  <c r="I263" i="4"/>
  <c r="AR203" i="4"/>
  <c r="BA225" i="4"/>
  <c r="AW225" i="4"/>
  <c r="AS225" i="4"/>
  <c r="BA218" i="4"/>
  <c r="AW232" i="4"/>
  <c r="BM251" i="4"/>
  <c r="BA251" i="4"/>
  <c r="AF259" i="6"/>
  <c r="AK21" i="18"/>
  <c r="Q25" i="10"/>
  <c r="O23" i="10"/>
  <c r="O41" i="18"/>
  <c r="AM259" i="6"/>
  <c r="AA262" i="6"/>
  <c r="AC17" i="6"/>
  <c r="AC69" i="18" s="1"/>
  <c r="K257" i="6"/>
  <c r="X264" i="6"/>
  <c r="E260" i="6"/>
  <c r="R41" i="18"/>
  <c r="AE25" i="18"/>
  <c r="AD261" i="6"/>
  <c r="D29" i="18"/>
  <c r="AW245" i="4"/>
  <c r="AN257" i="4"/>
  <c r="AK263" i="4"/>
  <c r="BH263" i="4"/>
  <c r="BD263" i="4"/>
  <c r="AZ263" i="4"/>
  <c r="AJ263" i="4"/>
  <c r="BJ245" i="4"/>
  <c r="BJ203" i="4"/>
  <c r="AZ225" i="4"/>
  <c r="BK225" i="4"/>
  <c r="Y259" i="6"/>
  <c r="AO245" i="4"/>
  <c r="AK245" i="4"/>
  <c r="BN251" i="4"/>
  <c r="BB251" i="4"/>
  <c r="BH257" i="4"/>
  <c r="AB257" i="4"/>
  <c r="L263" i="4"/>
  <c r="BK263" i="4"/>
  <c r="BG263" i="4"/>
  <c r="BC263" i="4"/>
  <c r="AY263" i="4"/>
  <c r="AU263" i="4"/>
  <c r="AQ263" i="4"/>
  <c r="AM263" i="4"/>
  <c r="AI263" i="4"/>
  <c r="AE263" i="4"/>
  <c r="AA263" i="4"/>
  <c r="S263" i="4"/>
  <c r="O263" i="4"/>
  <c r="K263" i="4"/>
  <c r="AU245" i="4"/>
  <c r="AM245" i="4"/>
  <c r="AI245" i="4"/>
  <c r="AA245" i="4"/>
  <c r="BM245" i="4"/>
  <c r="AR260" i="6"/>
  <c r="AN265" i="6"/>
  <c r="E259" i="6"/>
  <c r="P266" i="6"/>
  <c r="BL225" i="4"/>
  <c r="AN245" i="4"/>
  <c r="T245" i="4"/>
  <c r="L245" i="4"/>
  <c r="H245" i="4"/>
  <c r="Q245" i="4"/>
  <c r="M245" i="4"/>
  <c r="I245" i="4"/>
  <c r="BJ251" i="4"/>
  <c r="AX251" i="4"/>
  <c r="AO251" i="4"/>
  <c r="AG251" i="4"/>
  <c r="Y251" i="4"/>
  <c r="BD257" i="4"/>
  <c r="AV257" i="4"/>
  <c r="X257" i="4"/>
  <c r="P257" i="4"/>
  <c r="BE263" i="4"/>
  <c r="BA263" i="4"/>
  <c r="AO263" i="4"/>
  <c r="BA203" i="4"/>
  <c r="AW203" i="4"/>
  <c r="BD203" i="4"/>
  <c r="AQ232" i="4"/>
  <c r="AY232" i="4"/>
  <c r="AU232" i="4"/>
  <c r="BH239" i="4"/>
  <c r="BK251" i="4"/>
  <c r="BG251" i="4"/>
  <c r="AY251" i="4"/>
  <c r="AQ251" i="4"/>
  <c r="AM251" i="4"/>
  <c r="AE251" i="4"/>
  <c r="W251" i="4"/>
  <c r="E13" i="6"/>
  <c r="AG204" i="6"/>
  <c r="AG265" i="6" s="1"/>
  <c r="AG73" i="18"/>
  <c r="AO13" i="6"/>
  <c r="D17" i="6"/>
  <c r="C258" i="6"/>
  <c r="C13" i="6"/>
  <c r="L260" i="6"/>
  <c r="L13" i="6"/>
  <c r="V66" i="18"/>
  <c r="V206" i="6" s="1"/>
  <c r="V203" i="6"/>
  <c r="V264" i="6" s="1"/>
  <c r="V72" i="18"/>
  <c r="M33" i="18"/>
  <c r="K33" i="18"/>
  <c r="N33" i="18"/>
  <c r="U258" i="6"/>
  <c r="U13" i="6"/>
  <c r="M196" i="6"/>
  <c r="M257" i="6" s="1"/>
  <c r="M62" i="18"/>
  <c r="M202" i="6" s="1"/>
  <c r="AA203" i="6"/>
  <c r="AA264" i="6" s="1"/>
  <c r="AA72" i="18"/>
  <c r="R26" i="10"/>
  <c r="R258" i="6"/>
  <c r="R13" i="6"/>
  <c r="AD258" i="6"/>
  <c r="AD13" i="6"/>
  <c r="AC196" i="6"/>
  <c r="AC257" i="6" s="1"/>
  <c r="AC62" i="18"/>
  <c r="AC202" i="6" s="1"/>
  <c r="AF257" i="6"/>
  <c r="AF13" i="6"/>
  <c r="Q62" i="18"/>
  <c r="Q202" i="6" s="1"/>
  <c r="Q196" i="6"/>
  <c r="Q257" i="6" s="1"/>
  <c r="G26" i="10"/>
  <c r="AO17" i="6"/>
  <c r="AO265" i="6"/>
  <c r="AI68" i="18"/>
  <c r="AD62" i="18"/>
  <c r="AD202" i="6" s="1"/>
  <c r="AD196" i="6"/>
  <c r="AD257" i="6" s="1"/>
  <c r="N196" i="6"/>
  <c r="N257" i="6" s="1"/>
  <c r="N62" i="18"/>
  <c r="N202" i="6" s="1"/>
  <c r="AD74" i="18"/>
  <c r="AD205" i="6"/>
  <c r="AD266" i="6" s="1"/>
  <c r="G205" i="6"/>
  <c r="G266" i="6" s="1"/>
  <c r="G74" i="18"/>
  <c r="AF73" i="18"/>
  <c r="AF204" i="6"/>
  <c r="AF265" i="6" s="1"/>
  <c r="AE203" i="6"/>
  <c r="AE264" i="6" s="1"/>
  <c r="AE72" i="18"/>
  <c r="AE66" i="18"/>
  <c r="AE206" i="6" s="1"/>
  <c r="AO203" i="6"/>
  <c r="AO264" i="6" s="1"/>
  <c r="AO66" i="18"/>
  <c r="AO206" i="6" s="1"/>
  <c r="AQ203" i="6"/>
  <c r="AQ264" i="6" s="1"/>
  <c r="AQ66" i="18"/>
  <c r="AQ206" i="6" s="1"/>
  <c r="AT203" i="6"/>
  <c r="AT264" i="6" s="1"/>
  <c r="AT66" i="18"/>
  <c r="AT206" i="6" s="1"/>
  <c r="W26" i="10"/>
  <c r="V26" i="10"/>
  <c r="Z26" i="10"/>
  <c r="X26" i="10"/>
  <c r="N26" i="10"/>
  <c r="Y26" i="10"/>
  <c r="U26" i="10"/>
  <c r="AA26" i="10"/>
  <c r="Q26" i="10"/>
  <c r="T26" i="10"/>
  <c r="O26" i="10"/>
  <c r="H26" i="10"/>
  <c r="E26" i="10"/>
  <c r="M26" i="10"/>
  <c r="P26" i="10"/>
  <c r="H265" i="6"/>
  <c r="E17" i="6"/>
  <c r="C17" i="6"/>
  <c r="C265" i="6"/>
  <c r="J13" i="18"/>
  <c r="H13" i="18"/>
  <c r="I13" i="18"/>
  <c r="D196" i="6"/>
  <c r="D257" i="6" s="1"/>
  <c r="D62" i="18"/>
  <c r="D202" i="6" s="1"/>
  <c r="D26" i="10"/>
  <c r="D37" i="10" s="1"/>
  <c r="AS13" i="6"/>
  <c r="AS263" i="6" s="1"/>
  <c r="S260" i="6"/>
  <c r="S13" i="6"/>
  <c r="I26" i="10"/>
  <c r="L33" i="18"/>
  <c r="AH17" i="6"/>
  <c r="AD17" i="6"/>
  <c r="H73" i="18"/>
  <c r="O13" i="6"/>
  <c r="O257" i="6"/>
  <c r="AG13" i="6"/>
  <c r="AF17" i="6"/>
  <c r="AD73" i="18"/>
  <c r="AD204" i="6"/>
  <c r="AD265" i="6" s="1"/>
  <c r="I25" i="10"/>
  <c r="L25" i="10"/>
  <c r="E25" i="10"/>
  <c r="S25" i="10"/>
  <c r="AA25" i="10"/>
  <c r="AF258" i="6"/>
  <c r="R25" i="10"/>
  <c r="X25" i="10"/>
  <c r="P21" i="10"/>
  <c r="AA21" i="10"/>
  <c r="K21" i="10"/>
  <c r="M21" i="10"/>
  <c r="N21" i="10"/>
  <c r="X257" i="6"/>
  <c r="R17" i="6"/>
  <c r="AJ13" i="6"/>
  <c r="AN17" i="6"/>
  <c r="P264" i="6"/>
  <c r="P17" i="6"/>
  <c r="AQ258" i="6"/>
  <c r="AQ13" i="6"/>
  <c r="AQ263" i="6" s="1"/>
  <c r="AC265" i="6"/>
  <c r="AR257" i="6"/>
  <c r="AR13" i="6"/>
  <c r="AR263" i="6" s="1"/>
  <c r="W204" i="6"/>
  <c r="W265" i="6" s="1"/>
  <c r="F22" i="10"/>
  <c r="G196" i="6"/>
  <c r="G257" i="6" s="1"/>
  <c r="G62" i="18"/>
  <c r="G202" i="6" s="1"/>
  <c r="J22" i="10"/>
  <c r="H258" i="6"/>
  <c r="H13" i="6"/>
  <c r="T258" i="6"/>
  <c r="AC203" i="6"/>
  <c r="AC264" i="6" s="1"/>
  <c r="L196" i="6"/>
  <c r="L257" i="6" s="1"/>
  <c r="L62" i="18"/>
  <c r="L202" i="6" s="1"/>
  <c r="AJ266" i="6"/>
  <c r="AJ17" i="6"/>
  <c r="U74" i="18"/>
  <c r="U205" i="6"/>
  <c r="U266" i="6" s="1"/>
  <c r="F69" i="18"/>
  <c r="L17" i="6"/>
  <c r="AB13" i="6"/>
  <c r="AB257" i="6"/>
  <c r="E74" i="18"/>
  <c r="E205" i="6"/>
  <c r="E266" i="6" s="1"/>
  <c r="J15" i="46"/>
  <c r="W25" i="10"/>
  <c r="E21" i="10"/>
  <c r="F21" i="10"/>
  <c r="D25" i="10"/>
  <c r="D36" i="10" s="1"/>
  <c r="Y25" i="10"/>
  <c r="T25" i="10"/>
  <c r="D21" i="10"/>
  <c r="D32" i="10" s="1"/>
  <c r="X21" i="10"/>
  <c r="F13" i="6"/>
  <c r="AC13" i="6"/>
  <c r="T22" i="10"/>
  <c r="V22" i="10"/>
  <c r="Y22" i="10"/>
  <c r="N22" i="10"/>
  <c r="O22" i="10"/>
  <c r="P22" i="10"/>
  <c r="I13" i="6"/>
  <c r="Y260" i="6"/>
  <c r="Q13" i="6"/>
  <c r="Q260" i="6"/>
  <c r="V257" i="6"/>
  <c r="V13" i="6"/>
  <c r="K266" i="6"/>
  <c r="K17" i="6"/>
  <c r="AF72" i="18"/>
  <c r="H261" i="6"/>
  <c r="AB17" i="6"/>
  <c r="Q22" i="10"/>
  <c r="J26" i="10"/>
  <c r="Z73" i="18"/>
  <c r="Z204" i="6"/>
  <c r="Z265" i="6" s="1"/>
  <c r="AA13" i="6"/>
  <c r="W259" i="6"/>
  <c r="Y73" i="18"/>
  <c r="J33" i="18"/>
  <c r="I33" i="18"/>
  <c r="M73" i="18"/>
  <c r="F26" i="10"/>
  <c r="E73" i="18"/>
  <c r="E204" i="6"/>
  <c r="E265" i="6" s="1"/>
  <c r="AM196" i="6"/>
  <c r="AM257" i="6" s="1"/>
  <c r="AM62" i="18"/>
  <c r="AM202" i="6" s="1"/>
  <c r="AH262" i="6"/>
  <c r="AH13" i="6"/>
  <c r="AM260" i="6"/>
  <c r="AO62" i="18"/>
  <c r="AO202" i="6" s="1"/>
  <c r="AO196" i="6"/>
  <c r="AO257" i="6" s="1"/>
  <c r="R260" i="6"/>
  <c r="O203" i="6"/>
  <c r="O264" i="6" s="1"/>
  <c r="O72" i="18"/>
  <c r="D74" i="18"/>
  <c r="D205" i="6"/>
  <c r="D266" i="6" s="1"/>
  <c r="P260" i="6"/>
  <c r="AH196" i="6"/>
  <c r="AH257" i="6" s="1"/>
  <c r="AH62" i="18"/>
  <c r="AH202" i="6" s="1"/>
  <c r="AI204" i="6"/>
  <c r="AI265" i="6" s="1"/>
  <c r="AI73" i="18"/>
  <c r="AX196" i="6"/>
  <c r="AX62" i="18"/>
  <c r="AX202" i="6" s="1"/>
  <c r="BD239" i="4"/>
  <c r="S251" i="4"/>
  <c r="AI251" i="4"/>
  <c r="AA251" i="4"/>
  <c r="I24" i="10"/>
  <c r="N24" i="10"/>
  <c r="AP258" i="6"/>
  <c r="M259" i="6"/>
  <c r="K262" i="6"/>
  <c r="U260" i="6"/>
  <c r="R205" i="6"/>
  <c r="R266" i="6" s="1"/>
  <c r="R74" i="18"/>
  <c r="AH25" i="18"/>
  <c r="AO262" i="6"/>
  <c r="AE261" i="6"/>
  <c r="AH203" i="6"/>
  <c r="AH264" i="6" s="1"/>
  <c r="AH72" i="18"/>
  <c r="AP261" i="6"/>
  <c r="AW196" i="6"/>
  <c r="AW62" i="18"/>
  <c r="AW202" i="6" s="1"/>
  <c r="AY245" i="4"/>
  <c r="BK203" i="4"/>
  <c r="AR211" i="4"/>
  <c r="BD218" i="4"/>
  <c r="AQ245" i="4"/>
  <c r="AE245" i="4"/>
  <c r="BL263" i="4"/>
  <c r="AV263" i="4"/>
  <c r="AF263" i="4"/>
  <c r="P263" i="4"/>
  <c r="BM218" i="4"/>
  <c r="BI239" i="4"/>
  <c r="BL251" i="4"/>
  <c r="BH251" i="4"/>
  <c r="BD251" i="4"/>
  <c r="AZ251" i="4"/>
  <c r="AV251" i="4"/>
  <c r="AR251" i="4"/>
  <c r="J7" i="46"/>
  <c r="BG218" i="4"/>
  <c r="BN218" i="4"/>
  <c r="AA84" i="51" l="1"/>
  <c r="AB96" i="51" s="1"/>
  <c r="O84" i="51"/>
  <c r="P96" i="51" s="1"/>
  <c r="O156" i="51"/>
  <c r="AA156" i="51"/>
  <c r="I267" i="6"/>
  <c r="B50" i="45"/>
  <c r="Y263" i="6"/>
  <c r="C42" i="45"/>
  <c r="B57" i="45"/>
  <c r="C57" i="45"/>
  <c r="J263" i="6"/>
  <c r="H267" i="6"/>
  <c r="AN263" i="6"/>
  <c r="T263" i="6"/>
  <c r="G51" i="45"/>
  <c r="G52" i="45" s="1"/>
  <c r="AT263" i="6"/>
  <c r="AM267" i="6"/>
  <c r="M263" i="6"/>
  <c r="AI263" i="6"/>
  <c r="N263" i="6"/>
  <c r="V267" i="6"/>
  <c r="AL267" i="6"/>
  <c r="H72" i="45"/>
  <c r="H73" i="45" s="1"/>
  <c r="T267" i="6"/>
  <c r="Z263" i="6"/>
  <c r="H79" i="45"/>
  <c r="H80" i="45" s="1"/>
  <c r="G65" i="45"/>
  <c r="G66" i="45" s="1"/>
  <c r="E31" i="10"/>
  <c r="F31" i="10" s="1"/>
  <c r="G31" i="10" s="1"/>
  <c r="H31" i="10" s="1"/>
  <c r="I31" i="10" s="1"/>
  <c r="J31" i="10" s="1"/>
  <c r="K31" i="10" s="1"/>
  <c r="L31" i="10" s="1"/>
  <c r="M31" i="10" s="1"/>
  <c r="N31" i="10" s="1"/>
  <c r="O31" i="10" s="1"/>
  <c r="P31" i="10" s="1"/>
  <c r="Q31" i="10" s="1"/>
  <c r="R31" i="10" s="1"/>
  <c r="S31" i="10" s="1"/>
  <c r="T31" i="10" s="1"/>
  <c r="U31" i="10" s="1"/>
  <c r="V31" i="10" s="1"/>
  <c r="W31" i="10" s="1"/>
  <c r="X31" i="10" s="1"/>
  <c r="Y31" i="10" s="1"/>
  <c r="Z31" i="10" s="1"/>
  <c r="AA31" i="10" s="1"/>
  <c r="H58" i="45"/>
  <c r="H59" i="45" s="1"/>
  <c r="C43" i="45"/>
  <c r="BO211" i="4"/>
  <c r="D51" i="45" s="1"/>
  <c r="E51" i="45" s="1"/>
  <c r="D50" i="45"/>
  <c r="E50" i="45" s="1"/>
  <c r="BO239" i="4"/>
  <c r="D79" i="45" s="1"/>
  <c r="E79" i="45" s="1"/>
  <c r="D78" i="45"/>
  <c r="E78" i="45" s="1"/>
  <c r="H36" i="45"/>
  <c r="B34" i="45"/>
  <c r="H51" i="45"/>
  <c r="BO218" i="4"/>
  <c r="D58" i="45" s="1"/>
  <c r="E58" i="45" s="1"/>
  <c r="D57" i="45"/>
  <c r="E57" i="45" s="1"/>
  <c r="C65" i="45"/>
  <c r="BC182" i="4"/>
  <c r="C28" i="45" s="1"/>
  <c r="C27" i="45"/>
  <c r="B65" i="45"/>
  <c r="G36" i="45"/>
  <c r="G37" i="45" s="1"/>
  <c r="H65" i="45"/>
  <c r="BC239" i="4"/>
  <c r="C79" i="45" s="1"/>
  <c r="C78" i="45"/>
  <c r="C50" i="45"/>
  <c r="C72" i="45"/>
  <c r="B51" i="45"/>
  <c r="G43" i="45"/>
  <c r="G44" i="45" s="1"/>
  <c r="B72" i="45"/>
  <c r="BC188" i="4"/>
  <c r="C34" i="45" s="1"/>
  <c r="C33" i="45"/>
  <c r="BO203" i="4"/>
  <c r="D43" i="45" s="1"/>
  <c r="E43" i="45" s="1"/>
  <c r="D42" i="45"/>
  <c r="E42" i="45" s="1"/>
  <c r="AU218" i="4"/>
  <c r="B58" i="45" s="1"/>
  <c r="G58" i="45"/>
  <c r="G59" i="45" s="1"/>
  <c r="B43" i="45"/>
  <c r="H43" i="45"/>
  <c r="C58" i="45"/>
  <c r="G28" i="45"/>
  <c r="G29" i="45" s="1"/>
  <c r="BC211" i="4"/>
  <c r="C51" i="45" s="1"/>
  <c r="H28" i="45"/>
  <c r="G72" i="45"/>
  <c r="G73" i="45" s="1"/>
  <c r="H69" i="18"/>
  <c r="BO188" i="4"/>
  <c r="D34" i="45" s="1"/>
  <c r="E34" i="45" s="1"/>
  <c r="D33" i="45"/>
  <c r="E33" i="45" s="1"/>
  <c r="B28" i="45"/>
  <c r="B27" i="45"/>
  <c r="BO182" i="4"/>
  <c r="D28" i="45" s="1"/>
  <c r="E28" i="45" s="1"/>
  <c r="D27" i="45"/>
  <c r="E27" i="45" s="1"/>
  <c r="B42" i="45"/>
  <c r="S16" i="45"/>
  <c r="V16" i="45"/>
  <c r="R17" i="45"/>
  <c r="B33" i="45"/>
  <c r="E29" i="10"/>
  <c r="F29" i="10" s="1"/>
  <c r="G29" i="10" s="1"/>
  <c r="H29" i="10" s="1"/>
  <c r="I29" i="10" s="1"/>
  <c r="J29" i="10" s="1"/>
  <c r="K29" i="10" s="1"/>
  <c r="L29" i="10" s="1"/>
  <c r="M29" i="10" s="1"/>
  <c r="N29" i="10" s="1"/>
  <c r="O29" i="10" s="1"/>
  <c r="P29" i="10" s="1"/>
  <c r="Q29" i="10" s="1"/>
  <c r="R29" i="10" s="1"/>
  <c r="S29" i="10" s="1"/>
  <c r="T29" i="10" s="1"/>
  <c r="U29" i="10" s="1"/>
  <c r="V29" i="10" s="1"/>
  <c r="W29" i="10" s="1"/>
  <c r="X29" i="10" s="1"/>
  <c r="Y29" i="10" s="1"/>
  <c r="Z29" i="10" s="1"/>
  <c r="AA29" i="10" s="1"/>
  <c r="G263" i="6"/>
  <c r="AK267" i="6"/>
  <c r="T68" i="18"/>
  <c r="AM263" i="6"/>
  <c r="AG69" i="18"/>
  <c r="AE267" i="6"/>
  <c r="E30" i="10"/>
  <c r="F30" i="10" s="1"/>
  <c r="G30" i="10" s="1"/>
  <c r="H30" i="10" s="1"/>
  <c r="I30" i="10" s="1"/>
  <c r="J30" i="10" s="1"/>
  <c r="K30" i="10" s="1"/>
  <c r="L30" i="10" s="1"/>
  <c r="M30" i="10" s="1"/>
  <c r="N30" i="10" s="1"/>
  <c r="O30" i="10" s="1"/>
  <c r="P30" i="10" s="1"/>
  <c r="Q30" i="10" s="1"/>
  <c r="R30" i="10" s="1"/>
  <c r="S30" i="10" s="1"/>
  <c r="T30" i="10" s="1"/>
  <c r="U30" i="10" s="1"/>
  <c r="V30" i="10" s="1"/>
  <c r="W30" i="10" s="1"/>
  <c r="X30" i="10" s="1"/>
  <c r="Y30" i="10" s="1"/>
  <c r="Z30" i="10" s="1"/>
  <c r="AA30" i="10" s="1"/>
  <c r="Z68" i="18"/>
  <c r="AQ267" i="6"/>
  <c r="AC267" i="6"/>
  <c r="U267" i="6"/>
  <c r="AL263" i="6"/>
  <c r="G267" i="6"/>
  <c r="Z69" i="18"/>
  <c r="W267" i="6"/>
  <c r="E33" i="10"/>
  <c r="F33" i="10" s="1"/>
  <c r="G33" i="10" s="1"/>
  <c r="H33" i="10" s="1"/>
  <c r="I33" i="10" s="1"/>
  <c r="J33" i="10" s="1"/>
  <c r="K33" i="10" s="1"/>
  <c r="L33" i="10" s="1"/>
  <c r="M33" i="10" s="1"/>
  <c r="N33" i="10" s="1"/>
  <c r="O33" i="10" s="1"/>
  <c r="P33" i="10" s="1"/>
  <c r="Q33" i="10" s="1"/>
  <c r="R33" i="10" s="1"/>
  <c r="S33" i="10" s="1"/>
  <c r="T33" i="10" s="1"/>
  <c r="U33" i="10" s="1"/>
  <c r="V33" i="10" s="1"/>
  <c r="W33" i="10" s="1"/>
  <c r="X33" i="10" s="1"/>
  <c r="Y33" i="10" s="1"/>
  <c r="Z33" i="10" s="1"/>
  <c r="AA33" i="10" s="1"/>
  <c r="AE41" i="18"/>
  <c r="AF40" i="18"/>
  <c r="AF41" i="18" s="1"/>
  <c r="AG40" i="18"/>
  <c r="AG41" i="18" s="1"/>
  <c r="AH40" i="18"/>
  <c r="AH41" i="18" s="1"/>
  <c r="AI40" i="18"/>
  <c r="X267" i="6"/>
  <c r="P263" i="6"/>
  <c r="M267" i="6"/>
  <c r="AK263" i="6"/>
  <c r="I37" i="18"/>
  <c r="J37" i="18"/>
  <c r="H35" i="10"/>
  <c r="I35" i="10" s="1"/>
  <c r="J35" i="10" s="1"/>
  <c r="K35" i="10" s="1"/>
  <c r="L35" i="10" s="1"/>
  <c r="M35" i="10" s="1"/>
  <c r="N35" i="10" s="1"/>
  <c r="O35" i="10" s="1"/>
  <c r="P35" i="10" s="1"/>
  <c r="Q35" i="10" s="1"/>
  <c r="R35" i="10" s="1"/>
  <c r="S35" i="10" s="1"/>
  <c r="T35" i="10" s="1"/>
  <c r="U35" i="10" s="1"/>
  <c r="V35" i="10" s="1"/>
  <c r="W35" i="10" s="1"/>
  <c r="X35" i="10" s="1"/>
  <c r="Y35" i="10" s="1"/>
  <c r="Z35" i="10" s="1"/>
  <c r="AA35" i="10" s="1"/>
  <c r="Y267" i="6"/>
  <c r="AE68" i="18"/>
  <c r="J267" i="6"/>
  <c r="H37" i="18"/>
  <c r="K263" i="6"/>
  <c r="E32" i="10"/>
  <c r="F32" i="10" s="1"/>
  <c r="G32" i="10" s="1"/>
  <c r="H32" i="10" s="1"/>
  <c r="I32" i="10" s="1"/>
  <c r="J32" i="10" s="1"/>
  <c r="K32" i="10" s="1"/>
  <c r="L32" i="10" s="1"/>
  <c r="M32" i="10" s="1"/>
  <c r="N32" i="10" s="1"/>
  <c r="O32" i="10" s="1"/>
  <c r="P32" i="10" s="1"/>
  <c r="Q32" i="10" s="1"/>
  <c r="R32" i="10" s="1"/>
  <c r="S32" i="10" s="1"/>
  <c r="T32" i="10" s="1"/>
  <c r="U32" i="10" s="1"/>
  <c r="V32" i="10" s="1"/>
  <c r="W32" i="10" s="1"/>
  <c r="X32" i="10" s="1"/>
  <c r="Y32" i="10" s="1"/>
  <c r="Z32" i="10" s="1"/>
  <c r="AA32" i="10" s="1"/>
  <c r="F34" i="10"/>
  <c r="G34" i="10" s="1"/>
  <c r="H34" i="10" s="1"/>
  <c r="I34" i="10" s="1"/>
  <c r="J34" i="10" s="1"/>
  <c r="K34" i="10" s="1"/>
  <c r="L34" i="10" s="1"/>
  <c r="M34" i="10" s="1"/>
  <c r="N34" i="10" s="1"/>
  <c r="O34" i="10" s="1"/>
  <c r="P34" i="10" s="1"/>
  <c r="Q34" i="10" s="1"/>
  <c r="R34" i="10" s="1"/>
  <c r="S34" i="10" s="1"/>
  <c r="T34" i="10" s="1"/>
  <c r="U34" i="10" s="1"/>
  <c r="V34" i="10" s="1"/>
  <c r="W34" i="10" s="1"/>
  <c r="X34" i="10" s="1"/>
  <c r="Y34" i="10" s="1"/>
  <c r="Z34" i="10" s="1"/>
  <c r="AA34" i="10" s="1"/>
  <c r="AI267" i="6"/>
  <c r="W263" i="6"/>
  <c r="D263" i="6"/>
  <c r="O69" i="18"/>
  <c r="O267" i="6"/>
  <c r="O9" i="18"/>
  <c r="P9" i="18"/>
  <c r="X68" i="18"/>
  <c r="X263" i="6"/>
  <c r="AN267" i="6"/>
  <c r="AT267" i="6"/>
  <c r="AA267" i="6"/>
  <c r="AA69" i="18"/>
  <c r="N267" i="6"/>
  <c r="N69" i="18"/>
  <c r="Q69" i="18"/>
  <c r="Q267" i="6"/>
  <c r="AB17" i="18"/>
  <c r="AA17" i="18"/>
  <c r="AD17" i="18"/>
  <c r="Z17" i="18"/>
  <c r="AC17" i="18"/>
  <c r="J16" i="46"/>
  <c r="I68" i="18"/>
  <c r="I263" i="6"/>
  <c r="P267" i="6"/>
  <c r="P69" i="18"/>
  <c r="AF69" i="18"/>
  <c r="AF267" i="6"/>
  <c r="AH267" i="6"/>
  <c r="AH69" i="18"/>
  <c r="E69" i="18"/>
  <c r="E267" i="6"/>
  <c r="E37" i="10"/>
  <c r="F37" i="10" s="1"/>
  <c r="G37" i="10" s="1"/>
  <c r="H37" i="10" s="1"/>
  <c r="I37" i="10" s="1"/>
  <c r="J37" i="10" s="1"/>
  <c r="K37" i="10" s="1"/>
  <c r="L37" i="10" s="1"/>
  <c r="M37" i="10" s="1"/>
  <c r="N37" i="10" s="1"/>
  <c r="O37" i="10" s="1"/>
  <c r="P37" i="10" s="1"/>
  <c r="Q37" i="10" s="1"/>
  <c r="R37" i="10" s="1"/>
  <c r="S37" i="10" s="1"/>
  <c r="T37" i="10" s="1"/>
  <c r="U37" i="10" s="1"/>
  <c r="V37" i="10" s="1"/>
  <c r="W37" i="10" s="1"/>
  <c r="X37" i="10" s="1"/>
  <c r="Y37" i="10" s="1"/>
  <c r="Z37" i="10" s="1"/>
  <c r="AA37" i="10" s="1"/>
  <c r="E263" i="6"/>
  <c r="E68" i="18"/>
  <c r="AA263" i="6"/>
  <c r="AA68" i="18"/>
  <c r="K69" i="18"/>
  <c r="K267" i="6"/>
  <c r="E36" i="10"/>
  <c r="F36" i="10" s="1"/>
  <c r="G36" i="10" s="1"/>
  <c r="H36" i="10" s="1"/>
  <c r="I36" i="10" s="1"/>
  <c r="J36" i="10" s="1"/>
  <c r="K36" i="10" s="1"/>
  <c r="L36" i="10" s="1"/>
  <c r="M36" i="10" s="1"/>
  <c r="N36" i="10" s="1"/>
  <c r="O36" i="10" s="1"/>
  <c r="P36" i="10" s="1"/>
  <c r="Q36" i="10" s="1"/>
  <c r="R36" i="10" s="1"/>
  <c r="S36" i="10" s="1"/>
  <c r="T36" i="10" s="1"/>
  <c r="U36" i="10" s="1"/>
  <c r="V36" i="10" s="1"/>
  <c r="W36" i="10" s="1"/>
  <c r="X36" i="10" s="1"/>
  <c r="Y36" i="10" s="1"/>
  <c r="Z36" i="10" s="1"/>
  <c r="AA36" i="10" s="1"/>
  <c r="R68" i="18"/>
  <c r="R263" i="6"/>
  <c r="U68" i="18"/>
  <c r="U263" i="6"/>
  <c r="Q263" i="6"/>
  <c r="Q68" i="18"/>
  <c r="L267" i="6"/>
  <c r="L69" i="18"/>
  <c r="AG263" i="6"/>
  <c r="AG68" i="18"/>
  <c r="O68" i="18"/>
  <c r="O263" i="6"/>
  <c r="M13" i="18"/>
  <c r="L13" i="18"/>
  <c r="K13" i="18"/>
  <c r="L68" i="18"/>
  <c r="L263" i="6"/>
  <c r="F263" i="6"/>
  <c r="F68" i="18"/>
  <c r="H68" i="18"/>
  <c r="H263" i="6"/>
  <c r="AJ263" i="6"/>
  <c r="AJ68" i="18"/>
  <c r="C263" i="6"/>
  <c r="C68" i="18"/>
  <c r="AB263" i="6"/>
  <c r="AB68" i="18"/>
  <c r="AJ267" i="6"/>
  <c r="AJ69" i="18"/>
  <c r="R69" i="18"/>
  <c r="R267" i="6"/>
  <c r="AO267" i="6"/>
  <c r="AO263" i="6"/>
  <c r="AH263" i="6"/>
  <c r="AH68" i="18"/>
  <c r="AB69" i="18"/>
  <c r="AB267" i="6"/>
  <c r="V68" i="18"/>
  <c r="V263" i="6"/>
  <c r="AC68" i="18"/>
  <c r="AC263" i="6"/>
  <c r="AD69" i="18"/>
  <c r="AD267" i="6"/>
  <c r="S263" i="6"/>
  <c r="S68" i="18"/>
  <c r="C69" i="18"/>
  <c r="C267" i="6"/>
  <c r="AF68" i="18"/>
  <c r="AF263" i="6"/>
  <c r="AD263" i="6"/>
  <c r="AD68" i="18"/>
  <c r="P33" i="18"/>
  <c r="O33" i="18"/>
  <c r="D69" i="18"/>
  <c r="D267" i="6"/>
  <c r="O14" i="45" l="1"/>
  <c r="O4" i="45"/>
  <c r="O6" i="45"/>
  <c r="P6" i="45" s="1"/>
  <c r="U6" i="45" s="1"/>
  <c r="P14" i="45"/>
  <c r="U14" i="45" s="1"/>
  <c r="T14" i="45"/>
  <c r="H37" i="45"/>
  <c r="O5" i="45"/>
  <c r="P4" i="45"/>
  <c r="U4" i="45" s="1"/>
  <c r="T4" i="45"/>
  <c r="H29" i="45"/>
  <c r="O7" i="45"/>
  <c r="S17" i="45"/>
  <c r="V17" i="45"/>
  <c r="H66" i="45"/>
  <c r="O11" i="45"/>
  <c r="H44" i="45"/>
  <c r="O13" i="45"/>
  <c r="O12" i="45"/>
  <c r="H52" i="45"/>
  <c r="AK41" i="18"/>
  <c r="AI41" i="18"/>
  <c r="AL41" i="18"/>
  <c r="AJ41" i="18"/>
  <c r="M37" i="18"/>
  <c r="K37" i="18"/>
  <c r="L37" i="18"/>
  <c r="AL17" i="18"/>
  <c r="AJ17" i="18"/>
  <c r="AF16" i="18"/>
  <c r="AF17" i="18" s="1"/>
  <c r="AG16" i="18"/>
  <c r="AG17" i="18" s="1"/>
  <c r="AH16" i="18"/>
  <c r="AH17" i="18" s="1"/>
  <c r="AI16" i="18"/>
  <c r="AI17" i="18" s="1"/>
  <c r="AK17" i="18"/>
  <c r="AE17" i="18"/>
  <c r="S9" i="18"/>
  <c r="R9" i="18"/>
  <c r="Q9" i="18"/>
  <c r="S33" i="18"/>
  <c r="Q33" i="18"/>
  <c r="R33" i="18"/>
  <c r="O13" i="18"/>
  <c r="P13" i="18"/>
  <c r="N13" i="18"/>
  <c r="O8" i="45" l="1"/>
  <c r="T6" i="45"/>
  <c r="T8" i="45"/>
  <c r="P8" i="45"/>
  <c r="U8" i="45" s="1"/>
  <c r="P11" i="45"/>
  <c r="U11" i="45" s="1"/>
  <c r="O16" i="45"/>
  <c r="T11" i="45"/>
  <c r="P5" i="45"/>
  <c r="U5" i="45" s="1"/>
  <c r="T5" i="45"/>
  <c r="P12" i="45"/>
  <c r="U12" i="45" s="1"/>
  <c r="T12" i="45"/>
  <c r="P13" i="45"/>
  <c r="U13" i="45" s="1"/>
  <c r="T13" i="45"/>
  <c r="P7" i="45"/>
  <c r="U7" i="45" s="1"/>
  <c r="T7" i="45"/>
  <c r="N37" i="18"/>
  <c r="P37" i="18"/>
  <c r="O37" i="18"/>
  <c r="T9" i="18"/>
  <c r="AA9" i="18"/>
  <c r="V9" i="18"/>
  <c r="X9" i="18"/>
  <c r="U9" i="18"/>
  <c r="Z9" i="18"/>
  <c r="Y9" i="18"/>
  <c r="AB9" i="18"/>
  <c r="W9" i="18"/>
  <c r="R13" i="18"/>
  <c r="Q13" i="18"/>
  <c r="S13" i="18"/>
  <c r="AA33" i="18"/>
  <c r="AB33" i="18"/>
  <c r="W33" i="18"/>
  <c r="Y33" i="18"/>
  <c r="V33" i="18"/>
  <c r="U33" i="18"/>
  <c r="Z33" i="18"/>
  <c r="T33" i="18"/>
  <c r="X33" i="18"/>
  <c r="O17" i="45" l="1"/>
  <c r="P17" i="45" s="1"/>
  <c r="P16" i="45"/>
  <c r="U16" i="45" s="1"/>
  <c r="T16" i="45"/>
  <c r="Q37" i="18"/>
  <c r="S37" i="18"/>
  <c r="R37" i="18"/>
  <c r="AH9" i="18"/>
  <c r="AE9" i="18"/>
  <c r="AG9" i="18"/>
  <c r="AC9" i="18"/>
  <c r="AF9" i="18"/>
  <c r="AD9" i="18"/>
  <c r="W13" i="18"/>
  <c r="AA13" i="18"/>
  <c r="X13" i="18"/>
  <c r="AB13" i="18"/>
  <c r="Y13" i="18"/>
  <c r="Z13" i="18"/>
  <c r="V13" i="18"/>
  <c r="T13" i="18"/>
  <c r="U13" i="18"/>
  <c r="AG33" i="18"/>
  <c r="AF33" i="18"/>
  <c r="AE33" i="18"/>
  <c r="AC33" i="18"/>
  <c r="AD33" i="18"/>
  <c r="AH33" i="18"/>
  <c r="U37" i="18" l="1"/>
  <c r="Z37" i="18"/>
  <c r="T37" i="18"/>
  <c r="AB37" i="18"/>
  <c r="X37" i="18"/>
  <c r="W37" i="18"/>
  <c r="Y37" i="18"/>
  <c r="AA37" i="18"/>
  <c r="V37" i="18"/>
  <c r="AJ9" i="18"/>
  <c r="AI9" i="18"/>
  <c r="AK9" i="18"/>
  <c r="AJ33" i="18"/>
  <c r="AI33" i="18"/>
  <c r="AK33" i="18"/>
  <c r="AG13" i="18"/>
  <c r="AF13" i="18"/>
  <c r="AH13" i="18"/>
  <c r="AC13" i="18"/>
  <c r="AE13" i="18"/>
  <c r="AD13" i="18"/>
  <c r="AC37" i="18" l="1"/>
  <c r="AD37" i="18"/>
  <c r="AG37" i="18"/>
  <c r="AE37" i="18"/>
  <c r="AF37" i="18"/>
  <c r="AH37" i="18"/>
  <c r="AM9" i="18"/>
  <c r="AL9" i="18"/>
  <c r="AI13" i="18"/>
  <c r="AJ13" i="18"/>
  <c r="AK13" i="18"/>
  <c r="AM33" i="18"/>
  <c r="AL33" i="18"/>
  <c r="AJ37" i="18" l="1"/>
  <c r="AK37" i="18"/>
  <c r="AI37" i="18"/>
  <c r="AM13" i="18"/>
  <c r="AL13" i="18"/>
  <c r="AL37" i="18" l="1"/>
  <c r="AM37" i="18"/>
  <c r="E148" i="51" l="1"/>
  <c r="C148" i="51"/>
  <c r="E149" i="51" l="1"/>
  <c r="C149" i="51"/>
  <c r="E150" i="51" l="1"/>
  <c r="C150" i="51"/>
  <c r="E151" i="51" l="1"/>
  <c r="C151" i="51"/>
  <c r="C84" i="51" l="1"/>
  <c r="E84" i="51"/>
  <c r="D84" i="51" l="1"/>
  <c r="P84" i="51" l="1"/>
  <c r="C128" i="51"/>
  <c r="E128" i="51"/>
  <c r="AB84" i="51" l="1"/>
  <c r="E129" i="51"/>
  <c r="C129" i="51"/>
  <c r="C130" i="51" l="1"/>
  <c r="E130" i="51"/>
  <c r="E131" i="51" l="1"/>
  <c r="C131" i="51"/>
  <c r="C132" i="51" l="1"/>
  <c r="E132" i="51"/>
  <c r="E133" i="51" l="1"/>
  <c r="C133" i="51"/>
  <c r="C134" i="51" l="1"/>
  <c r="E134" i="51"/>
  <c r="E135" i="51" l="1"/>
  <c r="C135" i="51"/>
  <c r="C136" i="51" l="1"/>
  <c r="E136" i="51"/>
  <c r="C137" i="51" l="1"/>
  <c r="E137" i="51"/>
  <c r="E138" i="51" l="1"/>
  <c r="C138" i="51"/>
  <c r="E139" i="51" l="1"/>
  <c r="C139" i="51"/>
  <c r="C140" i="51" l="1"/>
  <c r="E140" i="51"/>
  <c r="D140" i="51" l="1"/>
  <c r="C141" i="51"/>
  <c r="E141" i="51"/>
  <c r="E142" i="51" l="1"/>
  <c r="C142" i="51"/>
  <c r="D141" i="51"/>
  <c r="E143" i="51" l="1"/>
  <c r="C143" i="51"/>
  <c r="D142" i="51"/>
  <c r="D143" i="51" l="1"/>
  <c r="C144" i="51"/>
  <c r="E144" i="51"/>
  <c r="D144" i="51" l="1"/>
  <c r="C145" i="51"/>
  <c r="D145" i="51" s="1"/>
  <c r="E145" i="51"/>
  <c r="E146" i="51" l="1"/>
  <c r="C146" i="51"/>
  <c r="D146" i="51" s="1"/>
  <c r="C147" i="51" l="1"/>
  <c r="E147" i="51"/>
  <c r="D152" i="51" l="1"/>
  <c r="D153" i="51"/>
  <c r="D154" i="51"/>
  <c r="D156" i="51"/>
  <c r="D155" i="51"/>
  <c r="D149" i="51"/>
  <c r="D147" i="51"/>
  <c r="D148" i="51"/>
  <c r="D150" i="51"/>
  <c r="D151" i="51"/>
  <c r="C127" i="51"/>
  <c r="D139" i="51" s="1"/>
  <c r="C126" i="51"/>
  <c r="C125" i="51"/>
  <c r="C124" i="51"/>
  <c r="C123" i="51"/>
  <c r="E127" i="51"/>
  <c r="B127" i="51"/>
  <c r="E126" i="51"/>
  <c r="B126" i="51"/>
  <c r="E125" i="51"/>
  <c r="B125" i="51"/>
  <c r="E124" i="51"/>
  <c r="B124" i="51"/>
  <c r="E123" i="51"/>
  <c r="A122" i="51"/>
  <c r="B123" i="51"/>
  <c r="E122" i="51" l="1"/>
  <c r="A121" i="51"/>
  <c r="D137" i="51"/>
  <c r="D136" i="51"/>
  <c r="D138" i="51"/>
  <c r="D135" i="51"/>
  <c r="C122" i="51"/>
  <c r="D134" i="51" s="1"/>
  <c r="B122" i="51"/>
  <c r="A120" i="51" l="1"/>
  <c r="A119" i="51" s="1"/>
  <c r="A118" i="51" s="1"/>
  <c r="A117" i="51" s="1"/>
  <c r="A116" i="51" s="1"/>
  <c r="A115" i="51" s="1"/>
  <c r="A114" i="51" s="1"/>
  <c r="A113" i="51" s="1"/>
  <c r="A112" i="51" s="1"/>
  <c r="A111" i="51" s="1"/>
  <c r="A110" i="51" s="1"/>
  <c r="A109" i="51" s="1"/>
  <c r="A108" i="51" s="1"/>
  <c r="A107" i="51" s="1"/>
  <c r="A106" i="51" s="1"/>
  <c r="A105" i="51" s="1"/>
  <c r="B121" i="51"/>
  <c r="E121" i="51"/>
  <c r="C121" i="51"/>
  <c r="D133" i="51" s="1"/>
  <c r="C120" i="51"/>
  <c r="E120" i="51"/>
  <c r="B120" i="51"/>
  <c r="D132" i="51" l="1"/>
  <c r="A104" i="51"/>
  <c r="B105" i="51"/>
  <c r="E105" i="51"/>
  <c r="C105" i="51"/>
  <c r="B119" i="51"/>
  <c r="E119" i="51"/>
  <c r="C119" i="51"/>
  <c r="D131" i="51" s="1"/>
  <c r="B104" i="51" l="1"/>
  <c r="A103" i="51"/>
  <c r="C104" i="51"/>
  <c r="E104" i="51"/>
  <c r="E118" i="51"/>
  <c r="B118" i="51"/>
  <c r="C118" i="51"/>
  <c r="D130" i="51" s="1"/>
  <c r="A102" i="51" l="1"/>
  <c r="B103" i="51"/>
  <c r="C103" i="51"/>
  <c r="E103" i="51"/>
  <c r="C117" i="51"/>
  <c r="D129" i="51" s="1"/>
  <c r="E117" i="51"/>
  <c r="B117" i="51"/>
  <c r="B102" i="51" l="1"/>
  <c r="A101" i="51"/>
  <c r="C102" i="51"/>
  <c r="E102" i="51"/>
  <c r="C116" i="51"/>
  <c r="D128" i="51" s="1"/>
  <c r="E116" i="51"/>
  <c r="B116" i="51"/>
  <c r="B101" i="51" l="1"/>
  <c r="A100" i="51"/>
  <c r="E101" i="51"/>
  <c r="C101" i="51"/>
  <c r="C115" i="51"/>
  <c r="D127" i="51" s="1"/>
  <c r="E115" i="51"/>
  <c r="B115" i="51"/>
  <c r="B100" i="51" l="1"/>
  <c r="A99" i="51"/>
  <c r="E100" i="51"/>
  <c r="C100" i="51"/>
  <c r="B114" i="51"/>
  <c r="E114" i="51"/>
  <c r="C114" i="51"/>
  <c r="D126" i="51" s="1"/>
  <c r="B99" i="51" l="1"/>
  <c r="A98" i="51"/>
  <c r="E99" i="51"/>
  <c r="C99" i="51"/>
  <c r="C113" i="51"/>
  <c r="D125" i="51" s="1"/>
  <c r="E113" i="51"/>
  <c r="B113" i="51"/>
  <c r="B98" i="51" l="1"/>
  <c r="A97" i="51"/>
  <c r="C98" i="51"/>
  <c r="E98" i="51"/>
  <c r="C112" i="51"/>
  <c r="D124" i="51" s="1"/>
  <c r="E112" i="51"/>
  <c r="B112" i="51"/>
  <c r="B97" i="51" l="1"/>
  <c r="A96" i="51"/>
  <c r="E97" i="51"/>
  <c r="C97" i="51"/>
  <c r="E111" i="51"/>
  <c r="B111" i="51"/>
  <c r="C111" i="51"/>
  <c r="D123" i="51" s="1"/>
  <c r="B96" i="51" l="1"/>
  <c r="A95" i="51"/>
  <c r="C96" i="51"/>
  <c r="E96" i="51"/>
  <c r="E110" i="51"/>
  <c r="B110" i="51"/>
  <c r="C110" i="51"/>
  <c r="D122" i="51" s="1"/>
  <c r="B95" i="51" l="1"/>
  <c r="A94" i="51"/>
  <c r="C95" i="51"/>
  <c r="E95" i="51"/>
  <c r="E109" i="51"/>
  <c r="B109" i="51"/>
  <c r="C109" i="51"/>
  <c r="D121" i="51" s="1"/>
  <c r="B94" i="51" l="1"/>
  <c r="A93" i="51"/>
  <c r="E94" i="51"/>
  <c r="C94" i="51"/>
  <c r="B108" i="51"/>
  <c r="E108" i="51"/>
  <c r="C108" i="51"/>
  <c r="D120" i="51" s="1"/>
  <c r="B93" i="51" l="1"/>
  <c r="A92" i="51"/>
  <c r="E93" i="51"/>
  <c r="C93" i="51"/>
  <c r="D105" i="51" s="1"/>
  <c r="E107" i="51"/>
  <c r="B107" i="51"/>
  <c r="C107" i="51"/>
  <c r="D119" i="51" s="1"/>
  <c r="B92" i="51" l="1"/>
  <c r="A91" i="51"/>
  <c r="E92" i="51"/>
  <c r="C92" i="51"/>
  <c r="D104" i="51" s="1"/>
  <c r="C106" i="51"/>
  <c r="E106" i="51"/>
  <c r="B106" i="51"/>
  <c r="B91" i="51" l="1"/>
  <c r="A90" i="51"/>
  <c r="E91" i="51"/>
  <c r="C91" i="51"/>
  <c r="D103" i="51" s="1"/>
  <c r="D114" i="51"/>
  <c r="D113" i="51"/>
  <c r="D106" i="51"/>
  <c r="D115" i="51"/>
  <c r="D112" i="51"/>
  <c r="D111" i="51"/>
  <c r="D107" i="51"/>
  <c r="D118" i="51"/>
  <c r="D110" i="51"/>
  <c r="D117" i="51"/>
  <c r="D109" i="51"/>
  <c r="D116" i="51"/>
  <c r="D108" i="51"/>
  <c r="A89" i="51" l="1"/>
  <c r="B90" i="51"/>
  <c r="C90" i="51"/>
  <c r="E90" i="51"/>
  <c r="D102" i="51" l="1"/>
  <c r="B89" i="51"/>
  <c r="A88" i="51"/>
  <c r="E89" i="51"/>
  <c r="C89" i="51"/>
  <c r="D101" i="51" s="1"/>
  <c r="A87" i="51" l="1"/>
  <c r="B88" i="51"/>
  <c r="C88" i="51"/>
  <c r="E88" i="51"/>
  <c r="D100" i="51" l="1"/>
  <c r="B87" i="51"/>
  <c r="A86" i="51"/>
  <c r="C87" i="51"/>
  <c r="D99" i="51" s="1"/>
  <c r="E87" i="51"/>
  <c r="B86" i="51" l="1"/>
  <c r="A85" i="51"/>
  <c r="C86" i="51"/>
  <c r="D98" i="51" s="1"/>
  <c r="E86" i="51"/>
  <c r="B85" i="51" l="1"/>
  <c r="E85" i="51"/>
  <c r="C85" i="51"/>
  <c r="D85" i="51" l="1"/>
  <c r="P89" i="51" s="1"/>
  <c r="D86" i="51"/>
  <c r="D87" i="51"/>
  <c r="D89" i="51"/>
  <c r="D91" i="51"/>
  <c r="D92" i="51"/>
  <c r="D93" i="51"/>
  <c r="D94" i="51"/>
  <c r="D95" i="51"/>
  <c r="D96" i="51"/>
  <c r="D97" i="51"/>
  <c r="D90" i="51"/>
  <c r="D88" i="51"/>
  <c r="AB88" i="51" l="1"/>
  <c r="AB85" i="51"/>
  <c r="AB89" i="51"/>
  <c r="AB93" i="51"/>
  <c r="AB87" i="51"/>
  <c r="AB86" i="51"/>
  <c r="AB90" i="51"/>
  <c r="AB94" i="51"/>
  <c r="AB95" i="51"/>
  <c r="AB91" i="51"/>
  <c r="P95" i="51"/>
  <c r="P90" i="51"/>
  <c r="P92" i="51"/>
  <c r="AB92" i="51" s="1"/>
  <c r="P87" i="51"/>
  <c r="P85" i="51"/>
  <c r="P91" i="51"/>
  <c r="P94" i="51"/>
  <c r="P93" i="51"/>
  <c r="P86" i="51"/>
  <c r="P88" i="5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Shields, Carl</author>
    <author>Bogdanoff, Mikko</author>
  </authors>
  <commentList>
    <comment ref="D14" authorId="0" shapeId="0" xr:uid="{00000000-0006-0000-0000-000001000000}">
      <text>
        <r>
          <rPr>
            <b/>
            <sz val="9"/>
            <color indexed="81"/>
            <rFont val="Tahoma"/>
            <family val="2"/>
          </rPr>
          <t>Shields, Carl:</t>
        </r>
        <r>
          <rPr>
            <sz val="9"/>
            <color indexed="81"/>
            <rFont val="Tahoma"/>
            <family val="2"/>
          </rPr>
          <t xml:space="preserve">
Steam sent to Arboris and is balanced out with purchased steam</t>
        </r>
      </text>
    </comment>
    <comment ref="BM92" authorId="1" shapeId="0" xr:uid="{00000000-0006-0000-0000-000002000000}">
      <text>
        <r>
          <rPr>
            <b/>
            <sz val="9"/>
            <color indexed="81"/>
            <rFont val="Tahoma"/>
            <charset val="1"/>
          </rPr>
          <t>Bogdanoff, Mikko:</t>
        </r>
        <r>
          <rPr>
            <sz val="9"/>
            <color indexed="81"/>
            <rFont val="Tahoma"/>
            <charset val="1"/>
          </rPr>
          <t xml:space="preserve">
check this</t>
        </r>
      </text>
    </comment>
    <comment ref="D187" authorId="1" shapeId="0" xr:uid="{00000000-0006-0000-0000-000003000000}">
      <text>
        <r>
          <rPr>
            <b/>
            <sz val="9"/>
            <color indexed="81"/>
            <rFont val="Tahoma"/>
            <family val="2"/>
          </rPr>
          <t>Bogdanoff, Mikko:</t>
        </r>
        <r>
          <rPr>
            <sz val="9"/>
            <color indexed="81"/>
            <rFont val="Tahoma"/>
            <family val="2"/>
          </rPr>
          <t xml:space="preserve">
1200 and 750 are default estimates for Turpentine
</t>
        </r>
      </text>
    </comment>
    <comment ref="D202" authorId="1" shapeId="0" xr:uid="{00000000-0006-0000-0000-000004000000}">
      <text>
        <r>
          <rPr>
            <b/>
            <sz val="9"/>
            <color indexed="81"/>
            <rFont val="Tahoma"/>
            <family val="2"/>
          </rPr>
          <t>Bogdanoff, Mikko:</t>
        </r>
        <r>
          <rPr>
            <sz val="9"/>
            <color indexed="81"/>
            <rFont val="Tahoma"/>
            <family val="2"/>
          </rPr>
          <t xml:space="preserve">
Small amount from light oil not included (30-100 tCO2/a)</t>
        </r>
      </text>
    </comment>
    <comment ref="D210" authorId="1" shapeId="0" xr:uid="{00000000-0006-0000-0000-000005000000}">
      <text>
        <r>
          <rPr>
            <b/>
            <sz val="9"/>
            <color indexed="81"/>
            <rFont val="Tahoma"/>
            <family val="2"/>
          </rPr>
          <t>Bogdanoff, Mikko:</t>
        </r>
        <r>
          <rPr>
            <sz val="9"/>
            <color indexed="81"/>
            <rFont val="Tahoma"/>
            <family val="2"/>
          </rPr>
          <t xml:space="preserve">
Small error vrs environmental reporting due to heat recovery</t>
        </r>
      </text>
    </comment>
    <comment ref="D217" authorId="1" shapeId="0" xr:uid="{00000000-0006-0000-0000-000006000000}">
      <text>
        <r>
          <rPr>
            <b/>
            <sz val="9"/>
            <color indexed="81"/>
            <rFont val="Tahoma"/>
            <family val="2"/>
          </rPr>
          <t xml:space="preserve">Bogdanoff, Mikko
</t>
        </r>
        <r>
          <rPr>
            <sz val="9"/>
            <color indexed="81"/>
            <rFont val="Tahoma"/>
            <family val="2"/>
          </rPr>
          <t>Not including miscellanious dieset etc</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Shields, Carl</author>
    <author>Bogdanoff, Mikko</author>
  </authors>
  <commentList>
    <comment ref="D12" authorId="0" shapeId="0" xr:uid="{DB8F89EE-C7EC-40A5-9079-D7B39B304DC3}">
      <text>
        <r>
          <rPr>
            <b/>
            <sz val="9"/>
            <color indexed="81"/>
            <rFont val="Tahoma"/>
            <family val="2"/>
          </rPr>
          <t>Shields, Carl:</t>
        </r>
        <r>
          <rPr>
            <sz val="9"/>
            <color indexed="81"/>
            <rFont val="Tahoma"/>
            <family val="2"/>
          </rPr>
          <t xml:space="preserve">
Steam sent to Arboris and is balanced out with purchased steam</t>
        </r>
      </text>
    </comment>
    <comment ref="BM66" authorId="1" shapeId="0" xr:uid="{73D8DCE3-B60E-41EC-B9C2-C5C816372B37}">
      <text>
        <r>
          <rPr>
            <b/>
            <sz val="9"/>
            <color indexed="81"/>
            <rFont val="Tahoma"/>
            <charset val="1"/>
          </rPr>
          <t>Bogdanoff, Mikko:</t>
        </r>
        <r>
          <rPr>
            <sz val="9"/>
            <color indexed="81"/>
            <rFont val="Tahoma"/>
            <charset val="1"/>
          </rPr>
          <t xml:space="preserve">
check this</t>
        </r>
      </text>
    </comment>
    <comment ref="D142" authorId="1" shapeId="0" xr:uid="{3C4A6922-F969-40C9-A888-2BD76DA128A5}">
      <text>
        <r>
          <rPr>
            <b/>
            <sz val="9"/>
            <color indexed="81"/>
            <rFont val="Tahoma"/>
            <family val="2"/>
          </rPr>
          <t>Bogdanoff, Mikko:</t>
        </r>
        <r>
          <rPr>
            <sz val="9"/>
            <color indexed="81"/>
            <rFont val="Tahoma"/>
            <family val="2"/>
          </rPr>
          <t xml:space="preserve">
1200 and 750 are default estimates for Turpentine
</t>
        </r>
      </text>
    </comment>
    <comment ref="D157" authorId="1" shapeId="0" xr:uid="{39181B2F-8421-4E8A-9036-7C79E44E0CA3}">
      <text>
        <r>
          <rPr>
            <b/>
            <sz val="9"/>
            <color indexed="81"/>
            <rFont val="Tahoma"/>
            <family val="2"/>
          </rPr>
          <t>Bogdanoff, Mikko:</t>
        </r>
        <r>
          <rPr>
            <sz val="9"/>
            <color indexed="81"/>
            <rFont val="Tahoma"/>
            <family val="2"/>
          </rPr>
          <t xml:space="preserve">
Small amount from light oil not included (30-100 tCO2/a)</t>
        </r>
      </text>
    </comment>
    <comment ref="D165" authorId="1" shapeId="0" xr:uid="{32631344-57B7-4AFB-B1A2-4193C01AFC17}">
      <text>
        <r>
          <rPr>
            <b/>
            <sz val="9"/>
            <color indexed="81"/>
            <rFont val="Tahoma"/>
            <family val="2"/>
          </rPr>
          <t>Bogdanoff, Mikko:</t>
        </r>
        <r>
          <rPr>
            <sz val="9"/>
            <color indexed="81"/>
            <rFont val="Tahoma"/>
            <family val="2"/>
          </rPr>
          <t xml:space="preserve">
Small error vrs environmental reporting due to heat recovery</t>
        </r>
      </text>
    </comment>
    <comment ref="D172" authorId="1" shapeId="0" xr:uid="{2820314A-7996-4F09-9574-490683026BB4}">
      <text>
        <r>
          <rPr>
            <b/>
            <sz val="9"/>
            <color indexed="81"/>
            <rFont val="Tahoma"/>
            <family val="2"/>
          </rPr>
          <t xml:space="preserve">Bogdanoff, Mikko
</t>
        </r>
        <r>
          <rPr>
            <sz val="9"/>
            <color indexed="81"/>
            <rFont val="Tahoma"/>
            <family val="2"/>
          </rPr>
          <t>Not including miscellanious dieset etc</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tnishim</author>
    <author>Terry M. Nishimoto</author>
    <author>Arizona Chemical</author>
    <author>Terry Nishimoto</author>
  </authors>
  <commentList>
    <comment ref="C3" authorId="0" shapeId="0" xr:uid="{00000000-0006-0000-0200-000001000000}">
      <text>
        <r>
          <rPr>
            <b/>
            <sz val="8"/>
            <color indexed="81"/>
            <rFont val="Tahoma"/>
            <family val="2"/>
          </rPr>
          <t>tnishim:</t>
        </r>
        <r>
          <rPr>
            <sz val="8"/>
            <color indexed="81"/>
            <rFont val="Tahoma"/>
            <family val="2"/>
          </rPr>
          <t xml:space="preserve">
Need to break down for CO2, CH4, N2O</t>
        </r>
      </text>
    </comment>
    <comment ref="D5" authorId="1" shapeId="0" xr:uid="{00000000-0006-0000-0200-000002000000}">
      <text>
        <r>
          <rPr>
            <b/>
            <sz val="9"/>
            <color indexed="81"/>
            <rFont val="Tahoma"/>
            <family val="2"/>
          </rPr>
          <t>Terry M. Nishimoto:</t>
        </r>
        <r>
          <rPr>
            <sz val="9"/>
            <color indexed="81"/>
            <rFont val="Tahoma"/>
            <family val="2"/>
          </rPr>
          <t xml:space="preserve">
</t>
        </r>
        <r>
          <rPr>
            <sz val="8"/>
            <color indexed="81"/>
            <rFont val="Tahoma"/>
            <family val="2"/>
          </rPr>
          <t>was 53.02 prior to 2013;
changed by IPCC 4th Assessment Report. USEPA requires use of new factor from 2013, previous calculations/reports remain valid</t>
        </r>
      </text>
    </comment>
    <comment ref="G5" authorId="1" shapeId="0" xr:uid="{00000000-0006-0000-0200-000003000000}">
      <text>
        <r>
          <rPr>
            <b/>
            <sz val="9"/>
            <color indexed="81"/>
            <rFont val="Tahoma"/>
            <family val="2"/>
          </rPr>
          <t>Terry M. Nishimoto:</t>
        </r>
        <r>
          <rPr>
            <sz val="9"/>
            <color indexed="81"/>
            <rFont val="Tahoma"/>
            <family val="2"/>
          </rPr>
          <t xml:space="preserve">
</t>
        </r>
        <r>
          <rPr>
            <sz val="8"/>
            <color indexed="81"/>
            <rFont val="Tahoma"/>
            <family val="2"/>
          </rPr>
          <t>GWP changed in 2013:
methane to 25
nitrous oxide to 298</t>
        </r>
      </text>
    </comment>
    <comment ref="G7" authorId="1" shapeId="0" xr:uid="{00000000-0006-0000-0200-000004000000}">
      <text>
        <r>
          <rPr>
            <b/>
            <sz val="9"/>
            <color indexed="81"/>
            <rFont val="Tahoma"/>
            <family val="2"/>
          </rPr>
          <t>Terry M. Nishimoto:</t>
        </r>
        <r>
          <rPr>
            <sz val="9"/>
            <color indexed="81"/>
            <rFont val="Tahoma"/>
            <family val="2"/>
          </rPr>
          <t xml:space="preserve">
</t>
        </r>
        <r>
          <rPr>
            <sz val="8"/>
            <color indexed="81"/>
            <rFont val="Tahoma"/>
            <family val="2"/>
          </rPr>
          <t>GWP changed in 2013:
methane to 25
nitrous oxide to 298</t>
        </r>
      </text>
    </comment>
    <comment ref="C8" authorId="1" shapeId="0" xr:uid="{00000000-0006-0000-0200-000005000000}">
      <text>
        <r>
          <rPr>
            <b/>
            <sz val="9"/>
            <color indexed="81"/>
            <rFont val="Tahoma"/>
            <family val="2"/>
          </rPr>
          <t>Terry M. Nishimoto:</t>
        </r>
        <r>
          <rPr>
            <sz val="9"/>
            <color indexed="81"/>
            <rFont val="Tahoma"/>
            <family val="2"/>
          </rPr>
          <t xml:space="preserve">
</t>
        </r>
        <r>
          <rPr>
            <sz val="8"/>
            <color indexed="81"/>
            <rFont val="Tahoma"/>
            <family val="2"/>
          </rPr>
          <t>default factor &gt; revised EPA factor</t>
        </r>
      </text>
    </comment>
    <comment ref="G8" authorId="1" shapeId="0" xr:uid="{00000000-0006-0000-0200-000006000000}">
      <text>
        <r>
          <rPr>
            <b/>
            <sz val="9"/>
            <color indexed="81"/>
            <rFont val="Tahoma"/>
            <family val="2"/>
          </rPr>
          <t>Terry M. Nishimoto:</t>
        </r>
        <r>
          <rPr>
            <sz val="9"/>
            <color indexed="81"/>
            <rFont val="Tahoma"/>
            <family val="2"/>
          </rPr>
          <t xml:space="preserve">
</t>
        </r>
        <r>
          <rPr>
            <sz val="8"/>
            <color indexed="81"/>
            <rFont val="Tahoma"/>
            <family val="2"/>
          </rPr>
          <t>GWP changed in 2013:
methane to 25
nitrous oxide to 298</t>
        </r>
      </text>
    </comment>
    <comment ref="G10" authorId="1" shapeId="0" xr:uid="{00000000-0006-0000-0200-000007000000}">
      <text>
        <r>
          <rPr>
            <b/>
            <sz val="9"/>
            <color indexed="81"/>
            <rFont val="Tahoma"/>
            <family val="2"/>
          </rPr>
          <t>Terry M. Nishimoto:</t>
        </r>
        <r>
          <rPr>
            <sz val="9"/>
            <color indexed="81"/>
            <rFont val="Tahoma"/>
            <family val="2"/>
          </rPr>
          <t xml:space="preserve">
</t>
        </r>
        <r>
          <rPr>
            <sz val="8"/>
            <color indexed="81"/>
            <rFont val="Tahoma"/>
            <family val="2"/>
          </rPr>
          <t>GWP changed in 2013:
methane to 25
nitrous oxide to 298</t>
        </r>
      </text>
    </comment>
    <comment ref="C12" authorId="1" shapeId="0" xr:uid="{00000000-0006-0000-0200-000008000000}">
      <text>
        <r>
          <rPr>
            <b/>
            <sz val="9"/>
            <color indexed="81"/>
            <rFont val="Tahoma"/>
            <family val="2"/>
          </rPr>
          <t>Terry M. Nishimoto:</t>
        </r>
        <r>
          <rPr>
            <sz val="9"/>
            <color indexed="81"/>
            <rFont val="Tahoma"/>
            <family val="2"/>
          </rPr>
          <t xml:space="preserve">
</t>
        </r>
        <r>
          <rPr>
            <sz val="8"/>
            <color indexed="81"/>
            <rFont val="Tahoma"/>
            <family val="2"/>
          </rPr>
          <t>default factor &gt; revised EPA factor</t>
        </r>
      </text>
    </comment>
    <comment ref="G14" authorId="1" shapeId="0" xr:uid="{00000000-0006-0000-0200-000009000000}">
      <text>
        <r>
          <rPr>
            <b/>
            <sz val="9"/>
            <color indexed="81"/>
            <rFont val="Tahoma"/>
            <family val="2"/>
          </rPr>
          <t>Terry M. Nishimoto:</t>
        </r>
        <r>
          <rPr>
            <sz val="9"/>
            <color indexed="81"/>
            <rFont val="Tahoma"/>
            <family val="2"/>
          </rPr>
          <t xml:space="preserve">
</t>
        </r>
        <r>
          <rPr>
            <sz val="8"/>
            <color indexed="81"/>
            <rFont val="Tahoma"/>
            <family val="2"/>
          </rPr>
          <t>GWP changed in 2013:
methane to 25
nitrous oxide to 298</t>
        </r>
      </text>
    </comment>
    <comment ref="J82" authorId="2" shapeId="0" xr:uid="{00000000-0006-0000-0200-00000A000000}">
      <text>
        <r>
          <rPr>
            <b/>
            <sz val="8"/>
            <color indexed="81"/>
            <rFont val="Tahoma"/>
            <family val="2"/>
          </rPr>
          <t>Arizona Chemical:</t>
        </r>
        <r>
          <rPr>
            <sz val="8"/>
            <color indexed="81"/>
            <rFont val="Tahoma"/>
            <family val="2"/>
          </rPr>
          <t xml:space="preserve">
100% hydro; carbon-free</t>
        </r>
      </text>
    </comment>
    <comment ref="J83" authorId="2" shapeId="0" xr:uid="{00000000-0006-0000-0200-00000B000000}">
      <text>
        <r>
          <rPr>
            <b/>
            <sz val="8"/>
            <color indexed="81"/>
            <rFont val="Tahoma"/>
            <family val="2"/>
          </rPr>
          <t>Arizona Chemical:</t>
        </r>
        <r>
          <rPr>
            <sz val="8"/>
            <color indexed="81"/>
            <rFont val="Tahoma"/>
            <family val="2"/>
          </rPr>
          <t xml:space="preserve">
95% nuclear, 5% hydro; carbon-free</t>
        </r>
      </text>
    </comment>
    <comment ref="K84" authorId="1" shapeId="0" xr:uid="{00000000-0006-0000-0200-00000C000000}">
      <text>
        <r>
          <rPr>
            <b/>
            <sz val="9"/>
            <color indexed="81"/>
            <rFont val="Tahoma"/>
            <family val="2"/>
          </rPr>
          <t>Terry M. Nishimoto:</t>
        </r>
        <r>
          <rPr>
            <sz val="9"/>
            <color indexed="81"/>
            <rFont val="Tahoma"/>
            <family val="2"/>
          </rPr>
          <t xml:space="preserve">
</t>
        </r>
        <r>
          <rPr>
            <sz val="8"/>
            <color indexed="81"/>
            <rFont val="Tahoma"/>
            <family val="2"/>
          </rPr>
          <t>of which 61% nuclear, 35% hydro, 4% wind/wood chips</t>
        </r>
      </text>
    </comment>
    <comment ref="F103" authorId="0" shapeId="0" xr:uid="{00000000-0006-0000-0200-00000D000000}">
      <text>
        <r>
          <rPr>
            <b/>
            <sz val="8"/>
            <color indexed="81"/>
            <rFont val="Tahoma"/>
            <family val="2"/>
          </rPr>
          <t>tnishim:</t>
        </r>
        <r>
          <rPr>
            <sz val="8"/>
            <color indexed="81"/>
            <rFont val="Tahoma"/>
            <family val="2"/>
          </rPr>
          <t xml:space="preserve">
equiv. to 1034 lbCO2/MWH</t>
        </r>
      </text>
    </comment>
    <comment ref="D107" authorId="3" shapeId="0" xr:uid="{00000000-0006-0000-0200-00000E000000}">
      <text>
        <r>
          <rPr>
            <b/>
            <sz val="8"/>
            <color indexed="81"/>
            <rFont val="Tahoma"/>
            <family val="2"/>
          </rPr>
          <t>Terry Nishimoto:</t>
        </r>
        <r>
          <rPr>
            <sz val="8"/>
            <color indexed="81"/>
            <rFont val="Tahoma"/>
            <family val="2"/>
          </rPr>
          <t xml:space="preserve">
Use to account for purchased steam on output basis</t>
        </r>
      </text>
    </comment>
    <comment ref="G107" authorId="1" shapeId="0" xr:uid="{00000000-0006-0000-0200-00000F000000}">
      <text>
        <r>
          <rPr>
            <b/>
            <sz val="9"/>
            <color indexed="81"/>
            <rFont val="Tahoma"/>
            <family val="2"/>
          </rPr>
          <t>Terry M. Nishimoto:</t>
        </r>
        <r>
          <rPr>
            <sz val="9"/>
            <color indexed="81"/>
            <rFont val="Tahoma"/>
            <family val="2"/>
          </rPr>
          <t xml:space="preserve">
i</t>
        </r>
        <r>
          <rPr>
            <sz val="8"/>
            <color indexed="81"/>
            <rFont val="Tahoma"/>
            <family val="2"/>
          </rPr>
          <t>ncludes est. boiler efficiency for purchased steam</t>
        </r>
      </text>
    </comment>
    <comment ref="F111" authorId="1" shapeId="0" xr:uid="{00000000-0006-0000-0200-000010000000}">
      <text>
        <r>
          <rPr>
            <b/>
            <sz val="8"/>
            <color indexed="81"/>
            <rFont val="Tahoma"/>
            <family val="2"/>
          </rPr>
          <t>Terry M. Nishimoto:</t>
        </r>
        <r>
          <rPr>
            <sz val="8"/>
            <color indexed="81"/>
            <rFont val="Tahoma"/>
            <family val="2"/>
          </rPr>
          <t xml:space="preserve">
40.04 GJ/MT</t>
        </r>
      </text>
    </comment>
    <comment ref="F112" authorId="1" shapeId="0" xr:uid="{00000000-0006-0000-0200-000011000000}">
      <text>
        <r>
          <rPr>
            <b/>
            <sz val="8"/>
            <color indexed="81"/>
            <rFont val="Tahoma"/>
            <family val="2"/>
          </rPr>
          <t>Terry M. Nishimoto:</t>
        </r>
        <r>
          <rPr>
            <sz val="8"/>
            <color indexed="81"/>
            <rFont val="Tahoma"/>
            <family val="2"/>
          </rPr>
          <t xml:space="preserve">
43.19 GJ/MT</t>
        </r>
      </text>
    </comment>
    <comment ref="F116" authorId="1" shapeId="0" xr:uid="{00000000-0006-0000-0200-000012000000}">
      <text>
        <r>
          <rPr>
            <b/>
            <sz val="9"/>
            <color indexed="81"/>
            <rFont val="Tahoma"/>
            <family val="2"/>
          </rPr>
          <t>Terry M. Nishimoto:</t>
        </r>
        <r>
          <rPr>
            <sz val="9"/>
            <color indexed="81"/>
            <rFont val="Tahoma"/>
            <family val="2"/>
          </rPr>
          <t xml:space="preserve">
42 GJ/MT</t>
        </r>
      </text>
    </comment>
  </commentList>
</comments>
</file>

<file path=xl/sharedStrings.xml><?xml version="1.0" encoding="utf-8"?>
<sst xmlns="http://schemas.openxmlformats.org/spreadsheetml/2006/main" count="3198" uniqueCount="865">
  <si>
    <t>Site/Line</t>
  </si>
  <si>
    <t>Berre D</t>
  </si>
  <si>
    <t>Paulinia</t>
  </si>
  <si>
    <t>Pernis</t>
  </si>
  <si>
    <t>Wesseling</t>
  </si>
  <si>
    <t>Berre G</t>
  </si>
  <si>
    <t xml:space="preserve"> </t>
  </si>
  <si>
    <t>Units</t>
  </si>
  <si>
    <t>Feb-05</t>
  </si>
  <si>
    <t>Mar-05</t>
  </si>
  <si>
    <t>Apr-05</t>
  </si>
  <si>
    <t>May-05</t>
  </si>
  <si>
    <t>Jun-05</t>
  </si>
  <si>
    <t>Jul-05</t>
  </si>
  <si>
    <t>Aug-05</t>
  </si>
  <si>
    <t>Sep-05</t>
  </si>
  <si>
    <t>Oct-05</t>
  </si>
  <si>
    <t>Nov-05</t>
  </si>
  <si>
    <t>Dec-05</t>
  </si>
  <si>
    <t>Jan-05</t>
  </si>
  <si>
    <t>Jan-06</t>
  </si>
  <si>
    <t>Feb-06</t>
  </si>
  <si>
    <t>Mar-06</t>
  </si>
  <si>
    <t>Apr-06</t>
  </si>
  <si>
    <t>May-06</t>
  </si>
  <si>
    <t>Jun-06</t>
  </si>
  <si>
    <t>Jul-06</t>
  </si>
  <si>
    <t>Aug-06</t>
  </si>
  <si>
    <t>Sep-06</t>
  </si>
  <si>
    <t>Oct-06</t>
  </si>
  <si>
    <t>Nov-06</t>
  </si>
  <si>
    <t>Dec-06</t>
  </si>
  <si>
    <t>Steam</t>
  </si>
  <si>
    <t>Electricity</t>
  </si>
  <si>
    <t>Misc Other</t>
  </si>
  <si>
    <t>Nat. Gas</t>
  </si>
  <si>
    <t>Utilities Pricing in Local Currency (2004 Values):</t>
  </si>
  <si>
    <t>$/GJ</t>
  </si>
  <si>
    <t>€/GJ</t>
  </si>
  <si>
    <t>R/GJ</t>
  </si>
  <si>
    <t>Assumes 50/50 split between coal and fuel oil - Need to check</t>
  </si>
  <si>
    <t>Assumed at steam pricing</t>
  </si>
  <si>
    <t>Assumed at natural gas pricing</t>
  </si>
  <si>
    <t>Coal</t>
  </si>
  <si>
    <t>Fuel Oil</t>
  </si>
  <si>
    <t>Berre D:</t>
  </si>
  <si>
    <t>Paulinia:</t>
  </si>
  <si>
    <t>Pernis:</t>
  </si>
  <si>
    <t>Wesseling:</t>
  </si>
  <si>
    <t>Berre G:</t>
  </si>
  <si>
    <t>Mwh</t>
  </si>
  <si>
    <t>tons</t>
  </si>
  <si>
    <t>Cost Out Energy Tracker</t>
  </si>
  <si>
    <t>(Natural Gas, Steam, Electricity, Coal, Fuel Oil)</t>
  </si>
  <si>
    <t>Production</t>
  </si>
  <si>
    <t>Energy by</t>
  </si>
  <si>
    <t>Belpre D:</t>
  </si>
  <si>
    <t>Belpre G:</t>
  </si>
  <si>
    <t>GJ</t>
  </si>
  <si>
    <t>Converted at 3.6 MJ/kwh to get to GJ</t>
  </si>
  <si>
    <t>Conversion at 2.7 GJ/ton on average</t>
  </si>
  <si>
    <t>Converted at 2.96 GJ/ton (same as used in the 1Q,05 benchmarking study)</t>
  </si>
  <si>
    <t>GJ/ton</t>
  </si>
  <si>
    <t>Belpre G1</t>
  </si>
  <si>
    <t>Belpre K1</t>
  </si>
  <si>
    <t>Belpre K3</t>
  </si>
  <si>
    <t>Belpre G2</t>
  </si>
  <si>
    <t>Cost Out Energy Tracker (GJ/ton)</t>
  </si>
  <si>
    <t>Converted at 3.6 MJ = 3.413 kBTU; 83% gas boiler efficiency, per 2005 and 2006 Production-Utilities reports</t>
  </si>
  <si>
    <t>Converted at 25 M BTU/ton and 3.6 MJ/3.413kBTU; 86% coal boiler efficiency, per 2005 &amp; 2006 Production-Utilities reports</t>
  </si>
  <si>
    <t>Converted at 140kBTU/gal of fuel oil and 3.6 MJ/3.413kBTU; Fuel oil is assumed converted to energy through the boilers at the same efficiency as coal = 86%</t>
  </si>
  <si>
    <t>Converted at 10,147 kcal/kg fuel oil (per Caio Biazolli Aug 25, 2006), and 3.6 MJ = 860 kcal</t>
  </si>
  <si>
    <t>Energy Tracker (Data Input and Calculations)</t>
  </si>
  <si>
    <t>Deltas:</t>
  </si>
  <si>
    <t>CuSums:</t>
  </si>
  <si>
    <t>Kraton D:</t>
  </si>
  <si>
    <t>Jan-Jul, 2006 at a lower rate than previous year</t>
  </si>
  <si>
    <t>Jan-Jul, 2006 at a lower rate than previous year, but only back to the process of Feb-Jul, 2005</t>
  </si>
  <si>
    <t>Essentially no change; perhaps a slight increase from Jan-Jul, 2006 versus previous data</t>
  </si>
  <si>
    <t>Sep, 2005 to Apr, 2006 at a lower process than other data; May-Jul, 2006 same as Jan-Jun, 2005</t>
  </si>
  <si>
    <t>Kraton G:</t>
  </si>
  <si>
    <t>Highly variable data; Sep-Dec, 2005 high; Jan-Jul, 2006 much lower</t>
  </si>
  <si>
    <t>Same as for G1, but to a lesser degree on all issues</t>
  </si>
  <si>
    <t>Dec, 2005 to Apr, 2006 at a higher rate; May-Jul, 2006 same as Jan-Nov, 2005</t>
  </si>
  <si>
    <t>Preliminary Conclusions from Data (CuSum Charts)</t>
  </si>
  <si>
    <t>Oct, 2005 to Dec, 2005 at higher process than other date; Feb-Jul, 2006 much lower process than rest of data</t>
  </si>
  <si>
    <t>D Volume</t>
  </si>
  <si>
    <t>D Wted Ave</t>
  </si>
  <si>
    <t>G Wted Ave</t>
  </si>
  <si>
    <t>G Volume</t>
  </si>
  <si>
    <t>CuSum Data (GJ/ton)</t>
  </si>
  <si>
    <t>Total Energy (Transposed Data Set for Use in MiniTab):</t>
  </si>
  <si>
    <t>Electrical Energy Only (Transposed Data Set for Use in MiniTab):</t>
  </si>
  <si>
    <t>Belpre K1-E</t>
  </si>
  <si>
    <t>Belpre K3-E</t>
  </si>
  <si>
    <t>Paulinia-E</t>
  </si>
  <si>
    <t>Pernis-E</t>
  </si>
  <si>
    <t>Wesseling-E</t>
  </si>
  <si>
    <t>Belpre G1-E</t>
  </si>
  <si>
    <t>Belpre G2-E</t>
  </si>
  <si>
    <t>Condensate Return Rate (%)</t>
  </si>
  <si>
    <t>Electricity Only (GJ/ton)</t>
  </si>
  <si>
    <t>Estimated by Al Poling at 15% for Belpre Site; no measurement available</t>
  </si>
  <si>
    <t>Condensate Return Data, % (Transposed Data Set for Use in MiniTab):</t>
  </si>
  <si>
    <t>Belpre K1-C</t>
  </si>
  <si>
    <t>Belpre K3-C</t>
  </si>
  <si>
    <t>Paulinia-C</t>
  </si>
  <si>
    <t>Pernis-C</t>
  </si>
  <si>
    <t>Wesseling-C</t>
  </si>
  <si>
    <t>Belpre G1-C</t>
  </si>
  <si>
    <t>Belpre G2-C</t>
  </si>
  <si>
    <t>Feb-Jun, 2006 lower than rest of data</t>
  </si>
  <si>
    <t>Impact of Energy Savings Projects</t>
  </si>
  <si>
    <t>Impact of Energy Savings Projects from KPMT System (GJ/ton)</t>
  </si>
  <si>
    <t>Cells in Green are Input as Starting Point for Graphs Showing Cumulative Impact of Energy Savings Projects</t>
  </si>
  <si>
    <t>Converted from kton to GJ at 0.4GJ/ton, as for the European sites</t>
  </si>
  <si>
    <t>Production (kt/month)</t>
  </si>
  <si>
    <t>K1 Production</t>
  </si>
  <si>
    <t>K3 Production</t>
  </si>
  <si>
    <t>TR1/2 Production</t>
  </si>
  <si>
    <t>Paulinia Production</t>
  </si>
  <si>
    <t>Pernis Production</t>
  </si>
  <si>
    <t>Wesseling Production</t>
  </si>
  <si>
    <t>G1 Production</t>
  </si>
  <si>
    <t>G2 Production</t>
  </si>
  <si>
    <t>TR3 Production</t>
  </si>
  <si>
    <t>K1 Total Energy</t>
  </si>
  <si>
    <t>K3 Total Energy</t>
  </si>
  <si>
    <t>TR1/2 Total Energy</t>
  </si>
  <si>
    <t>Paulinia Total Energy</t>
  </si>
  <si>
    <t>Pernis Total Energy</t>
  </si>
  <si>
    <t>Wesseling Total Energy</t>
  </si>
  <si>
    <t>G1 Total Energy</t>
  </si>
  <si>
    <t>G2 Total Energy</t>
  </si>
  <si>
    <t>TR3 Total Energy</t>
  </si>
  <si>
    <t>Production Data (kt/month) Transposed for Use in Mini-Tab</t>
  </si>
  <si>
    <t>K1 Volume</t>
  </si>
  <si>
    <t>K3 Volume</t>
  </si>
  <si>
    <t>TR1/2 Volume</t>
  </si>
  <si>
    <t>Paulinia Volume</t>
  </si>
  <si>
    <t>Pernis Volume</t>
  </si>
  <si>
    <t>Wesseling Volume</t>
  </si>
  <si>
    <t>D Total Volume</t>
  </si>
  <si>
    <t>G1 Volume</t>
  </si>
  <si>
    <t>G2 Volume</t>
  </si>
  <si>
    <t>TR3 Volume</t>
  </si>
  <si>
    <t>G Total Volume</t>
  </si>
  <si>
    <t>Berre D-E</t>
  </si>
  <si>
    <t>Berre G-E</t>
  </si>
  <si>
    <t>Berre D-C</t>
  </si>
  <si>
    <t>Berre G-C</t>
  </si>
  <si>
    <t>Total Energy (kGJ/month)</t>
  </si>
  <si>
    <t>Total Energy Data (kGJ/month) Transposed for Use in Mini-Tab</t>
  </si>
  <si>
    <t>K1-T</t>
  </si>
  <si>
    <t>K3-T</t>
  </si>
  <si>
    <t>TR1/2-T</t>
  </si>
  <si>
    <t>Paulinia-T</t>
  </si>
  <si>
    <t>Pernis-T</t>
  </si>
  <si>
    <t>Wesseling-T</t>
  </si>
  <si>
    <t>D-Total-T</t>
  </si>
  <si>
    <t>G1-T</t>
  </si>
  <si>
    <t>G2-T</t>
  </si>
  <si>
    <t>TR3-T</t>
  </si>
  <si>
    <t>G-Total-T</t>
  </si>
  <si>
    <t>Jan-07</t>
  </si>
  <si>
    <t>Feb-07</t>
  </si>
  <si>
    <t>Mar-07</t>
  </si>
  <si>
    <t>Apr-07</t>
  </si>
  <si>
    <t>May-07</t>
  </si>
  <si>
    <t>Jun-07</t>
  </si>
  <si>
    <t>Jul-07</t>
  </si>
  <si>
    <t>Aug-07</t>
  </si>
  <si>
    <t>Sep-07</t>
  </si>
  <si>
    <t>Oct-07</t>
  </si>
  <si>
    <t>Nov-07</t>
  </si>
  <si>
    <t>Dec-07</t>
  </si>
  <si>
    <t>Projects include "Invoicing based on actual consumption" (Complete 2Q,06 = $120k = 10 kGJ)</t>
  </si>
  <si>
    <t>Projects include K1's pro-rata share of Improved F-9250 Refractory (3Q,05 complete = $22k = 3 kGJ); Gas Pilots - Startup Controls (2Q,05 complete = $390k = 46 kGJ); K1 Catalytic Oxidizer Optimization (1Q,05 complete = $640k = 75 kGJ); V942 Comparable Fuels Project (1Q,06 complete = $745k = 87 kGJ); Improve Combustion Efficiency (2Q,05 complete = $537k = 63 kGJ; Boiler Reliability Pressure Components (1Q,05 complete = $2542k = 298 kGJ); CFB Fuel Diet Mix (4Q,05 complete = $1667k = 196 kGJ); Coal Pulverizer PM Reliability (3Q,05 complete = $315k = 37 kGJ); G1 Contactor Steam Optimization (2Q,06 complete = $270k = 32 kGJ); Quick Hits APC with Honeywell (Complete 1Q,07 = $650k = 190 kGJ), Steam metering (4Q,07 complete = $162k = 47 kGJ); Harmonics and Power Factor Correction (3Q,07 complete = $173k = 16 kGJ); Optimize 130# Steam System (4Q,07 complete = $660k = 193 kGJ); Condensate Return - Improve by 20% (4Q,07 complete = $70k = 20 kGJ); Install Mud Drum Heater on F1003 (4Q,07 complete = $260k = 76 kGJ)</t>
  </si>
  <si>
    <t>Projects include "Steam reduction project, improvements in iC5 cycle currently tested" (2Q,06 complete = $40k = 3 kGJ); "Improved dryer performance in 2006, need to relaunch GB projects, maybe Aeroglide" (3Q,06 complete = $20k = 1 kGJ); Daily energy balance (3Q,06 complete = $40k = 3 kGJ production weighted between D&amp;G); Reduce MP Steam Consumption (2Q,07 complete = $400k = 30 kGJ split 60:40 between D:G); Reduction HP Steam (4Q,06 complete = $45k = 3.5 kGJ to G only); Electricity Improvement (4Q,06 complete = $95k = 4.5 kGJ split to D&amp;G on production); Optimize smoke extraction from dryer to utilities (3Q,07 complete = $40k = 3.1 kGJ split based on production)</t>
  </si>
  <si>
    <t>Projects include "HP steam reduction efforts apart from Kaizen week" (4Q,05 complete = $28k = 2 kGJ); Daily energy balance (3Q,06 complete = $40k = 3 kGJ production weighted between D&amp;G); Reduce MP Steam Consumption (2Q,07 complete = $400k = 30 kGJ split 60:40 between D:G); Reduction HP Steam (4Q,06 complete = $45k = 3.5 kGJ to G only); Electricity Improvement (4Q,06 complete = $95k = 4.5 kGJ split to D&amp;G on production); Optimize smoke extraction from dryer to utilities (3Q,07 complete = $40k = 3.1 kGJ split based on production)</t>
  </si>
  <si>
    <t>Projects include "Project Six Sigma: Electricity" (2Q,07 complete = $180k = 7.5 kGJ); "Project Six Sigma: Steam" (2Q,07 complete = $290k = 36 kGJ)</t>
  </si>
  <si>
    <t>Projects include "Driven by increased capacity" one for electricity and one for steam (Complete 1Q,06 = $196k electricity and $782k steam = 14 kGJ and 113 kGJ respectively); "Prototype new CD contactor" (2Q,07 complete = $250k = 39 kGJ)</t>
  </si>
  <si>
    <t>GJ Delta</t>
  </si>
  <si>
    <t>$ Delta</t>
  </si>
  <si>
    <t>$k Delta</t>
  </si>
  <si>
    <t>Berre</t>
  </si>
  <si>
    <t>Belpre</t>
  </si>
  <si>
    <t>$/MW-hr</t>
  </si>
  <si>
    <t>$/MMBTU</t>
  </si>
  <si>
    <t>$/ton</t>
  </si>
  <si>
    <t>K1</t>
  </si>
  <si>
    <t>K3</t>
  </si>
  <si>
    <t>Electricity Price, $/MW-hr</t>
  </si>
  <si>
    <t>Electrical Load, MW</t>
  </si>
  <si>
    <t>Annualized Spend, $m</t>
  </si>
  <si>
    <t>Steam usage, ton/hr</t>
  </si>
  <si>
    <t>Variable steam price, $/ton</t>
  </si>
  <si>
    <t>Cooling Water, $m</t>
  </si>
  <si>
    <t>Other Utilities, $m</t>
  </si>
  <si>
    <r>
      <t>n/a</t>
    </r>
    <r>
      <rPr>
        <vertAlign val="superscript"/>
        <sz val="10"/>
        <rFont val="Arial"/>
        <family val="2"/>
      </rPr>
      <t>1</t>
    </r>
  </si>
  <si>
    <t>Current Energy Cost Out Projects</t>
  </si>
  <si>
    <t>Wesseling RTO Heat Recovery: 4 ton/hr (20%) reduction worth $2.0m/year</t>
  </si>
  <si>
    <t>Paulinia Market Electrical Pricing: reduced from $120/MW-hr to $90/MW-hr worth $0.6m</t>
  </si>
  <si>
    <t>Belpre Gas Boiler Project (2014)</t>
  </si>
  <si>
    <t>Reduce steam load by 10 ton/hr due to improved boiler turndown</t>
  </si>
  <si>
    <t>Improve overall boiler thermal efficiency by 5%</t>
  </si>
  <si>
    <t>$7.0m fossil fuel savings + $1.9m electricity savings + $2.6m fixed cost reduction = $11.5m total savings</t>
  </si>
  <si>
    <t>TR1/2</t>
  </si>
  <si>
    <t>Paul</t>
  </si>
  <si>
    <t>Wess</t>
  </si>
  <si>
    <t>typical production, ton/month</t>
  </si>
  <si>
    <t>fixed portion of electrical MW-hr</t>
  </si>
  <si>
    <t>variable portion of electrical MW-hr</t>
  </si>
  <si>
    <t>Plant</t>
  </si>
  <si>
    <t>total monthly electrical consumption MW-hr</t>
  </si>
  <si>
    <t>$/MT polymer</t>
  </si>
  <si>
    <t>$/gal</t>
  </si>
  <si>
    <t>Total Steam Usage mmmBtu</t>
  </si>
  <si>
    <t>Natural Gas (Steam Boiler) mmmBtu</t>
  </si>
  <si>
    <t>Natural Gas (Other) mmmBtu</t>
  </si>
  <si>
    <t>Natural Gas (Total Plant) mmmBtu</t>
  </si>
  <si>
    <t>Savannah</t>
  </si>
  <si>
    <t>mmmBTU</t>
  </si>
  <si>
    <t>MWh</t>
  </si>
  <si>
    <t>Electric Usage</t>
  </si>
  <si>
    <t xml:space="preserve">Natural Gas (Total Plant) </t>
  </si>
  <si>
    <t>Natural Gas (Other)</t>
  </si>
  <si>
    <t>Natural Gas (Steam Boiler)</t>
  </si>
  <si>
    <t xml:space="preserve">Total Steam Usage </t>
  </si>
  <si>
    <t xml:space="preserve">Purchased Steam </t>
  </si>
  <si>
    <t>Panama City</t>
  </si>
  <si>
    <t xml:space="preserve">Natural Gas (Steam Boiler) </t>
  </si>
  <si>
    <t xml:space="preserve">Natural Gas (Other/Dow) </t>
  </si>
  <si>
    <t>Sandarne</t>
  </si>
  <si>
    <t>Fuel energy for steam (MWh)</t>
  </si>
  <si>
    <t xml:space="preserve">   Fuel energy for steam (mmmBtu)</t>
  </si>
  <si>
    <t>Electrical energy excluding Hot Oil (MWh)</t>
  </si>
  <si>
    <t>Electrical energy for Hot Oil (MWh)</t>
  </si>
  <si>
    <t>Fuel energy for Hot Oil (MWh)</t>
  </si>
  <si>
    <t xml:space="preserve">   Fuel energy for Hot Oil (mmmBtu)</t>
  </si>
  <si>
    <t>Oulu</t>
  </si>
  <si>
    <t>Purchased Steam GBtu</t>
  </si>
  <si>
    <t>Total Steam Usage GBtu</t>
  </si>
  <si>
    <t>Heat rec (Steam Boiler) GBtu</t>
  </si>
  <si>
    <t>Heavy Fuel Oil (HOH) GBtu</t>
  </si>
  <si>
    <t>ByProducts (HOH) GBtu</t>
  </si>
  <si>
    <t>Electric Usage MWH</t>
  </si>
  <si>
    <t>Gbtu</t>
  </si>
  <si>
    <t>Dover</t>
  </si>
  <si>
    <t>Niort</t>
  </si>
  <si>
    <t>Steam GBtu</t>
  </si>
  <si>
    <t>Total Steam UsageGBtu</t>
  </si>
  <si>
    <t>Natural Gas (Steam Boiler) GBtu</t>
  </si>
  <si>
    <t>Natural Gas (Hot Oil) GBtu</t>
  </si>
  <si>
    <t>Natural Gas (Total Plant) GBtu</t>
  </si>
  <si>
    <t>ByProducts (Steam Boiler) GBtu</t>
  </si>
  <si>
    <t>Gersthofen</t>
  </si>
  <si>
    <t>Fuel Oil (Steam Boiler) GBtu</t>
  </si>
  <si>
    <t>Fuel Oil (Hot Oil) GBtu</t>
  </si>
  <si>
    <t>ByProducts (Hot Oil) GBtu</t>
  </si>
  <si>
    <t>mt</t>
  </si>
  <si>
    <t>Steam Usage mmmBtu</t>
  </si>
  <si>
    <t>CTO throughput Mlbs</t>
  </si>
  <si>
    <t xml:space="preserve">     Usage Btu/lb</t>
  </si>
  <si>
    <t>Electric Usage kWH</t>
  </si>
  <si>
    <t xml:space="preserve">     Usage kWH/mlbs</t>
  </si>
  <si>
    <t>Hot Oil Input mmmBtu</t>
  </si>
  <si>
    <t>Energy   $/mlb</t>
  </si>
  <si>
    <t>Steam Usage mt</t>
  </si>
  <si>
    <t>CTO throughput mt</t>
  </si>
  <si>
    <t>Electric Usage mWH</t>
  </si>
  <si>
    <t>Hot Oil Input mwH</t>
  </si>
  <si>
    <t>Steam Usage MWh</t>
  </si>
  <si>
    <t xml:space="preserve">     Usage MWh/CTO ton</t>
  </si>
  <si>
    <t>Hot Oil Input Gbtu</t>
  </si>
  <si>
    <t>Mlbs</t>
  </si>
  <si>
    <t>BTU/lb</t>
  </si>
  <si>
    <t>Kwh/mlbs</t>
  </si>
  <si>
    <t>$/mlb</t>
  </si>
  <si>
    <t>Mwh/mt</t>
  </si>
  <si>
    <t>CTO refineries data</t>
  </si>
  <si>
    <t>Savannah CTO refinery</t>
  </si>
  <si>
    <t>Panama City CTO refinery</t>
  </si>
  <si>
    <t>Sandarne CTO refinery</t>
  </si>
  <si>
    <t>Oulu CTO refinery</t>
  </si>
  <si>
    <t>Pensacola</t>
  </si>
  <si>
    <t>Nat Gas</t>
  </si>
  <si>
    <t>Fuel Energy</t>
  </si>
  <si>
    <t>Fuel energy</t>
  </si>
  <si>
    <t>Natural Gas</t>
  </si>
  <si>
    <t>Steam Usage (000's) KWH</t>
  </si>
  <si>
    <t xml:space="preserve">     Usage KWH/mlbs</t>
  </si>
  <si>
    <t>Electric Usage (000's) KWH</t>
  </si>
  <si>
    <t>Hot Oil Input (000's) KWH</t>
  </si>
  <si>
    <t>Total Energy (000's) KWH</t>
  </si>
  <si>
    <t>Total Energy KWH/mlbs</t>
  </si>
  <si>
    <t>kWh/mbls</t>
  </si>
  <si>
    <t>kWh/mlbs</t>
  </si>
  <si>
    <t>Pensacola - No data until 2018</t>
  </si>
  <si>
    <t>Steam usage</t>
  </si>
  <si>
    <t>Steam usage/ton of CTO</t>
  </si>
  <si>
    <t>Hot oil input</t>
  </si>
  <si>
    <t>GJ/mt</t>
  </si>
  <si>
    <t>mWh</t>
  </si>
  <si>
    <t>Fuel</t>
  </si>
  <si>
    <t>Emission Factors</t>
  </si>
  <si>
    <t>Source</t>
  </si>
  <si>
    <t>Quality Tier</t>
  </si>
  <si>
    <t>Heating Value</t>
  </si>
  <si>
    <t>Notes</t>
  </si>
  <si>
    <t>MTCO2E/MMBTU</t>
  </si>
  <si>
    <t>kgCO2/MMBTU</t>
  </si>
  <si>
    <t>kgCH4/MMBTU</t>
  </si>
  <si>
    <t>kgN2O/MMBTU</t>
  </si>
  <si>
    <t>EPA</t>
  </si>
  <si>
    <t>C</t>
  </si>
  <si>
    <t>BTU/cf</t>
  </si>
  <si>
    <t>Natural Gas (2013)</t>
  </si>
  <si>
    <t>No. 2 Distillate/Light/Diesel</t>
  </si>
  <si>
    <t>BTU/gal</t>
  </si>
  <si>
    <t>SG=0.88</t>
  </si>
  <si>
    <t>No. 2 Distillate/Light/Diesel (2013)</t>
  </si>
  <si>
    <t>Residual Oil/Heavy/No. 6</t>
  </si>
  <si>
    <t>SG=0.95</t>
  </si>
  <si>
    <t>No. 1 Distillate</t>
  </si>
  <si>
    <t>No. 1 Distillate (2013)</t>
  </si>
  <si>
    <t>SG=0.85</t>
  </si>
  <si>
    <t>No. 4 Distillate/Residual</t>
  </si>
  <si>
    <t>SG=0.91</t>
  </si>
  <si>
    <t>Gasoline</t>
  </si>
  <si>
    <t>SG=0.74</t>
  </si>
  <si>
    <t>Propane</t>
  </si>
  <si>
    <t>SG=0.51</t>
  </si>
  <si>
    <t>Propane (2013)</t>
  </si>
  <si>
    <t>Naphtha</t>
  </si>
  <si>
    <t>Coal, Bituminous</t>
  </si>
  <si>
    <t>MMBTU/ton</t>
  </si>
  <si>
    <t>Wood Waste</t>
  </si>
  <si>
    <t>Tall Oil Byproducts</t>
  </si>
  <si>
    <t>Estimate</t>
  </si>
  <si>
    <t>Incl. heads, pitch, Frac2(?)</t>
  </si>
  <si>
    <t>Terpene Byproducts</t>
  </si>
  <si>
    <t>Tall Oil</t>
  </si>
  <si>
    <t>Swedish EPA</t>
  </si>
  <si>
    <t>Pulping Liquors</t>
  </si>
  <si>
    <t>NCASI</t>
  </si>
  <si>
    <t>Peat</t>
  </si>
  <si>
    <t>not viewed as renewable</t>
  </si>
  <si>
    <t>Peat (2013)</t>
  </si>
  <si>
    <t>MSW</t>
  </si>
  <si>
    <t>Generator-Specific Data</t>
  </si>
  <si>
    <t>Utility</t>
  </si>
  <si>
    <t>Year</t>
  </si>
  <si>
    <t>% renewable</t>
  </si>
  <si>
    <t>notes</t>
  </si>
  <si>
    <t>lbCO2/MWH</t>
  </si>
  <si>
    <t>lbCH4/MWH</t>
  </si>
  <si>
    <t>lbN2O/MWH</t>
  </si>
  <si>
    <t>lbCO2E/MWH</t>
  </si>
  <si>
    <t>Panama City/Pensacola</t>
  </si>
  <si>
    <t>Gulf Power</t>
  </si>
  <si>
    <t>B</t>
  </si>
  <si>
    <t>EGRID2012, Gulf Power plant file</t>
  </si>
  <si>
    <t>NA</t>
  </si>
  <si>
    <t>A</t>
  </si>
  <si>
    <t>Dwain Waters, 850-444-6528</t>
  </si>
  <si>
    <t>Gulf Power-FL (South. Co)</t>
  </si>
  <si>
    <t>Port St. Joe</t>
  </si>
  <si>
    <t>Progress Energy</t>
  </si>
  <si>
    <t>2008 comprehensive inventory</t>
  </si>
  <si>
    <t>Savannah/Valdosta</t>
  </si>
  <si>
    <t>Georgia Power</t>
  </si>
  <si>
    <t>404-506-3123 direct contact</t>
  </si>
  <si>
    <t>eGRID2010 v1.1 operator data</t>
  </si>
  <si>
    <t>Miranda Caldwell, 404-506-1309</t>
  </si>
  <si>
    <t>GA Power (Southern Co.)</t>
  </si>
  <si>
    <t>Dover (2007)</t>
  </si>
  <si>
    <t>AEP</t>
  </si>
  <si>
    <t>Dover (2010)</t>
  </si>
  <si>
    <t>Sandy Nessing, 614-716-2570</t>
  </si>
  <si>
    <t>Sandy Nessing, 614-716-2571</t>
  </si>
  <si>
    <t>Sandy Nessing, 614-716-2572</t>
  </si>
  <si>
    <t>Dover (2014)</t>
  </si>
  <si>
    <t>2013-2015</t>
  </si>
  <si>
    <t>Melissa McHenry, AEP</t>
  </si>
  <si>
    <t xml:space="preserve">Dover </t>
  </si>
  <si>
    <t>City of Dover</t>
  </si>
  <si>
    <t>eGRID 9th ed. V1.0 (2010 data); unable to confirm, use AEP data</t>
  </si>
  <si>
    <t>EGRID2012</t>
  </si>
  <si>
    <t>eGRID Subregion Utility Data (year)</t>
  </si>
  <si>
    <t>Facilities</t>
  </si>
  <si>
    <t>SRSO (2004)</t>
  </si>
  <si>
    <t>eGRID2006 v2.1</t>
  </si>
  <si>
    <t>PC, PNS, VAL, SAV</t>
  </si>
  <si>
    <r>
      <t>2004 Data.</t>
    </r>
    <r>
      <rPr>
        <sz val="8"/>
        <rFont val="Arial"/>
        <family val="2"/>
      </rPr>
      <t xml:space="preserve">  eGRID data used if specific utility data not available</t>
    </r>
  </si>
  <si>
    <t>FRCC (2004)</t>
  </si>
  <si>
    <t>PSJ, MDC, JAX</t>
  </si>
  <si>
    <t>RFCW (2004)</t>
  </si>
  <si>
    <t>DOV</t>
  </si>
  <si>
    <t>SRSO (2005)</t>
  </si>
  <si>
    <t>eGRID2007 v1.1</t>
  </si>
  <si>
    <r>
      <t>2005 Data.</t>
    </r>
    <r>
      <rPr>
        <sz val="8"/>
        <rFont val="Arial"/>
        <family val="2"/>
      </rPr>
      <t xml:space="preserve">  eGRID data used if specific utility data not available</t>
    </r>
  </si>
  <si>
    <t>FRCC (2005)</t>
  </si>
  <si>
    <t>RFCW (2005)</t>
  </si>
  <si>
    <t>SRSO (2007)</t>
  </si>
  <si>
    <t>eGRID2010 v1.0</t>
  </si>
  <si>
    <r>
      <t xml:space="preserve">2007 Data. </t>
    </r>
    <r>
      <rPr>
        <sz val="8"/>
        <rFont val="Arial"/>
        <family val="2"/>
      </rPr>
      <t xml:space="preserve"> eGRID data used if specific utility data not available (latest data of 4/12)</t>
    </r>
  </si>
  <si>
    <t>FRCC (2007)</t>
  </si>
  <si>
    <t>MDC, JAX</t>
  </si>
  <si>
    <t>RFCW (2007)</t>
  </si>
  <si>
    <t>SRSO (2009)</t>
  </si>
  <si>
    <t>eGRID2012 v1.0</t>
  </si>
  <si>
    <r>
      <t xml:space="preserve">2009 Data. </t>
    </r>
    <r>
      <rPr>
        <sz val="8"/>
        <rFont val="Arial"/>
        <family val="2"/>
      </rPr>
      <t xml:space="preserve"> eGRID data used if specific utility data not available.</t>
    </r>
  </si>
  <si>
    <t>FRCC (2009)</t>
  </si>
  <si>
    <t>RFCW (2009)</t>
  </si>
  <si>
    <t>SRSO (2010)</t>
  </si>
  <si>
    <t>eGRID 9th ed. v1.0</t>
  </si>
  <si>
    <r>
      <t xml:space="preserve">2010 Data. </t>
    </r>
    <r>
      <rPr>
        <sz val="8"/>
        <rFont val="Arial"/>
        <family val="2"/>
      </rPr>
      <t xml:space="preserve"> eGRID data used if specific utility data not available. Latest update as of 3/9/15.</t>
    </r>
  </si>
  <si>
    <t>FRCC (2010)</t>
  </si>
  <si>
    <t>RFCW (2010)</t>
  </si>
  <si>
    <t>SRSO (2012)</t>
  </si>
  <si>
    <t>eGRID2012</t>
  </si>
  <si>
    <t>PC, PNS, SAV</t>
  </si>
  <si>
    <r>
      <rPr>
        <sz val="8"/>
        <color rgb="FFFF0000"/>
        <rFont val="Arial"/>
        <family val="2"/>
      </rPr>
      <t>2012 Data.</t>
    </r>
    <r>
      <rPr>
        <sz val="8"/>
        <rFont val="Arial"/>
        <family val="2"/>
      </rPr>
      <t xml:space="preserve">  eGRID data used if specific utility data not available. Latest update as of 2/24/15.</t>
    </r>
  </si>
  <si>
    <t>FRCC (2012)</t>
  </si>
  <si>
    <t>RFCW (2012)</t>
  </si>
  <si>
    <t>SRSO (2016)</t>
  </si>
  <si>
    <t>eGRID2016</t>
  </si>
  <si>
    <t>2016 Data.</t>
  </si>
  <si>
    <t>RFCW (2016)</t>
  </si>
  <si>
    <t>Europe/RoW Utility Data</t>
  </si>
  <si>
    <t>kgCO2/KWH</t>
  </si>
  <si>
    <t>kgCH4/KWH</t>
  </si>
  <si>
    <t>kgN2O/KWH</t>
  </si>
  <si>
    <t>kgCO2E/KWH</t>
  </si>
  <si>
    <t>France</t>
  </si>
  <si>
    <t>NIO</t>
  </si>
  <si>
    <t>EDF National Utility avg</t>
  </si>
  <si>
    <t>France (2009)</t>
  </si>
  <si>
    <t>Climate Registry</t>
  </si>
  <si>
    <t>Default EF by country</t>
  </si>
  <si>
    <t>France (2010)</t>
  </si>
  <si>
    <t>Defra</t>
  </si>
  <si>
    <t>EF used for import into UK</t>
  </si>
  <si>
    <t>France (2009-11)</t>
  </si>
  <si>
    <t>IEA (2013)</t>
  </si>
  <si>
    <t>use for 2011-14</t>
  </si>
  <si>
    <t>France (2014)</t>
  </si>
  <si>
    <t>Eurostat</t>
  </si>
  <si>
    <t>NIO, BER</t>
  </si>
  <si>
    <t>Finland (pre-2008)</t>
  </si>
  <si>
    <t>OUL</t>
  </si>
  <si>
    <t>0.194 kg/KWH (IEA Data Svcs)</t>
  </si>
  <si>
    <t>Finland (2008)</t>
  </si>
  <si>
    <t>Finland (2009)</t>
  </si>
  <si>
    <t>Stora Enso</t>
  </si>
  <si>
    <t>Finland (2012)</t>
  </si>
  <si>
    <t>Eon Utility</t>
  </si>
  <si>
    <t>57.5% non-fossil</t>
  </si>
  <si>
    <t>Finland (2013)</t>
  </si>
  <si>
    <t>Finland (2016)</t>
  </si>
  <si>
    <t>Finland (2017)</t>
  </si>
  <si>
    <t>Germany (2009)</t>
  </si>
  <si>
    <t>Climate Registry, AGEE</t>
  </si>
  <si>
    <t>GER</t>
  </si>
  <si>
    <t>Default EF</t>
  </si>
  <si>
    <t>Germany (2011)</t>
  </si>
  <si>
    <t>IEA (2013), BDEW</t>
  </si>
  <si>
    <t>Germany (2015)</t>
  </si>
  <si>
    <t>GER, WES</t>
  </si>
  <si>
    <t>published reports</t>
  </si>
  <si>
    <t>UK (2003-08)</t>
  </si>
  <si>
    <t>CLS, BED</t>
  </si>
  <si>
    <t>EF average; % renew 2008</t>
  </si>
  <si>
    <t>UK (2009)</t>
  </si>
  <si>
    <t>CLS</t>
  </si>
  <si>
    <t>UK (2010)</t>
  </si>
  <si>
    <t>UK (2011)</t>
  </si>
  <si>
    <t>IEA (2011) = 0.441</t>
  </si>
  <si>
    <t>Sweden (pre-2007)</t>
  </si>
  <si>
    <t>SAN</t>
  </si>
  <si>
    <t>41% renewable pre-2005</t>
  </si>
  <si>
    <t>Sweden (2007)</t>
  </si>
  <si>
    <t>Billing receipts</t>
  </si>
  <si>
    <t>Sweden (2009)</t>
  </si>
  <si>
    <t>Sweden EF, use for 2009-10</t>
  </si>
  <si>
    <t>Sweden (2009-11)</t>
  </si>
  <si>
    <t>use for 2011-13</t>
  </si>
  <si>
    <t>Sweden (2013)</t>
  </si>
  <si>
    <t>2011-2013 avg for renewable</t>
  </si>
  <si>
    <t>Sweden (2014)</t>
  </si>
  <si>
    <t>Utility (Ei)</t>
  </si>
  <si>
    <t>Sweden (2015)</t>
  </si>
  <si>
    <t>Sweden (2016)</t>
  </si>
  <si>
    <t>http://ei.se/sv/for-energiforetag/el/ursprungsmarkning-av-el/#hanchor5</t>
  </si>
  <si>
    <t>Europe</t>
  </si>
  <si>
    <t>IP</t>
  </si>
  <si>
    <t>Almere</t>
  </si>
  <si>
    <t>IEA Data Services</t>
  </si>
  <si>
    <t>ALM</t>
  </si>
  <si>
    <t>Brazil (2014)</t>
  </si>
  <si>
    <t>IGES (2017)</t>
  </si>
  <si>
    <t>PAU</t>
  </si>
  <si>
    <t>IEA (2011) = 0.093</t>
  </si>
  <si>
    <t>Specific Energy Sources</t>
  </si>
  <si>
    <t>Fuel Type</t>
  </si>
  <si>
    <t>Total Eff. Factor</t>
  </si>
  <si>
    <t>% Renewable</t>
  </si>
  <si>
    <t>Enthalpy</t>
  </si>
  <si>
    <t>calc. EF</t>
  </si>
  <si>
    <t>MTCO2/MMBTU (R)</t>
  </si>
  <si>
    <t>MTCO2/MMBTU (In)</t>
  </si>
  <si>
    <t>Heads (Sandarne)</t>
  </si>
  <si>
    <t>A2</t>
  </si>
  <si>
    <t>Pitch (Sandarne)</t>
  </si>
  <si>
    <t>pre-2012</t>
  </si>
  <si>
    <t>Ejector Oil (Sandarne)</t>
  </si>
  <si>
    <t>Turpentine Byproducts</t>
  </si>
  <si>
    <t>CST (Oulu)</t>
  </si>
  <si>
    <t>Finland authorities</t>
  </si>
  <si>
    <t>Sylvablend 145</t>
  </si>
  <si>
    <t>Frac II Byproduct (Niort)</t>
  </si>
  <si>
    <t>organics/solvent/oil</t>
  </si>
  <si>
    <t>backcalc. EF, not renewable</t>
  </si>
  <si>
    <t>assume 100% toluene</t>
  </si>
  <si>
    <t>Frac II and Sylvapine</t>
  </si>
  <si>
    <t>SSCC Steam</t>
  </si>
  <si>
    <t>50% coal, 50% WW</t>
  </si>
  <si>
    <t>mill info; 50% scope 2, 50% biomass</t>
  </si>
  <si>
    <t>SSCC Steam (2007)</t>
  </si>
  <si>
    <t>20% coal, 80% WW</t>
  </si>
  <si>
    <t>mill info; 20% scope 2, 80% biomass</t>
  </si>
  <si>
    <t>2009 - closer to 85% from eGRID data if elec. generation same feed</t>
  </si>
  <si>
    <t>RockTenn Steam (2013)</t>
  </si>
  <si>
    <t>59% BL, 30% wood, 5% gas, 3% coal, 3% #6 oil</t>
  </si>
  <si>
    <t>mill info; 11% scope 2, 89% biomass</t>
  </si>
  <si>
    <t>RCI Steam</t>
  </si>
  <si>
    <t>natural gas</t>
  </si>
  <si>
    <t>IP SAV Steam</t>
  </si>
  <si>
    <t>75% coal, 25% NG</t>
  </si>
  <si>
    <t>mill info; 100% scope 2</t>
  </si>
  <si>
    <t>IP SAV Steam (2013)</t>
  </si>
  <si>
    <t>56% BL, 34% coal, 7% wood/bark, 3% NG</t>
  </si>
  <si>
    <t>mill info, 37% scope 2, 63% biomass</t>
  </si>
  <si>
    <t>IP SAV Steam (2014)</t>
  </si>
  <si>
    <t>67.2% BL, 22.3% coal, 9.3% wood/bark, 1.1% NG, 0.1% oil</t>
  </si>
  <si>
    <t>mill info; 23.5% scope 2, 76.5% biomass</t>
  </si>
  <si>
    <t>IP SAV Steam (2015)</t>
  </si>
  <si>
    <t>56.7% BL, 4.8% coal, 9.0% wood/bark, 29.5% NG</t>
  </si>
  <si>
    <t>Stora Oulu Steam (pre-2009)</t>
  </si>
  <si>
    <t>black liquor (BL)</t>
  </si>
  <si>
    <t>mill info</t>
  </si>
  <si>
    <t>Stora Oulu Steam (2009)</t>
  </si>
  <si>
    <t>84% BL, 16% peat</t>
  </si>
  <si>
    <t>Stora Oulu Steam (2010)</t>
  </si>
  <si>
    <t>75% BL; 25% peat</t>
  </si>
  <si>
    <t>Stora Oulu Steam (2012)</t>
  </si>
  <si>
    <t>98.7% peat, 1.21% pitch, 0.10% #6 oil</t>
  </si>
  <si>
    <t>Stora Oulu Steam (2015)</t>
  </si>
  <si>
    <t>99.7% peat, 0.25% pitch, 0.05% #6 oil</t>
  </si>
  <si>
    <t>LYB Steam (Wesseling)</t>
  </si>
  <si>
    <t>60%cracker oil, 20%NG, 20%coal</t>
  </si>
  <si>
    <t>assume cracker oil is naphtha byproduct</t>
  </si>
  <si>
    <t>LYB Steam (Berre)</t>
  </si>
  <si>
    <t>~100% NG</t>
  </si>
  <si>
    <t>Mobile Combustion</t>
  </si>
  <si>
    <t>kg CO2/gallon</t>
  </si>
  <si>
    <t>g CH4/mi</t>
  </si>
  <si>
    <t>g N2O/mi</t>
  </si>
  <si>
    <t>Passenger Car, 2004</t>
  </si>
  <si>
    <t>EPA Climate Leaders, 2007</t>
  </si>
  <si>
    <t>Light Duty Truck/SUV, 2005</t>
  </si>
  <si>
    <t>Refrigerant</t>
  </si>
  <si>
    <t>Type</t>
  </si>
  <si>
    <t>Warming Potential</t>
  </si>
  <si>
    <t>Conversion Factors</t>
  </si>
  <si>
    <t>HFC-23</t>
  </si>
  <si>
    <t>HFC</t>
  </si>
  <si>
    <t>KWH/MMBTU</t>
  </si>
  <si>
    <t>HFC-134a</t>
  </si>
  <si>
    <t>g/MT</t>
  </si>
  <si>
    <t>R-407C</t>
  </si>
  <si>
    <t>HFC blend</t>
  </si>
  <si>
    <t>kg/MT</t>
  </si>
  <si>
    <t>R-410A</t>
  </si>
  <si>
    <t>HFC blend (R32/R125)</t>
  </si>
  <si>
    <t>tons/MT</t>
  </si>
  <si>
    <t>R-507</t>
  </si>
  <si>
    <t>HFC blend (R125/143a)</t>
  </si>
  <si>
    <t>lb/MT</t>
  </si>
  <si>
    <t>CO2/CH4 GWP</t>
  </si>
  <si>
    <t>CO2/N2O GWP</t>
  </si>
  <si>
    <t>MMBTU/TJ</t>
  </si>
  <si>
    <t>Other Data</t>
  </si>
  <si>
    <t>Plant name</t>
  </si>
  <si>
    <t>Boiler ID</t>
  </si>
  <si>
    <t>Primary fuel</t>
  </si>
  <si>
    <t>Calc. CO2 (tons)</t>
  </si>
  <si>
    <t>Annual heat input (MMBtu)</t>
  </si>
  <si>
    <t>Calc EF MTCO2/MMBTU</t>
  </si>
  <si>
    <t>IP Savannah Mill</t>
  </si>
  <si>
    <t>No. 13PB</t>
  </si>
  <si>
    <t>bit. coal</t>
  </si>
  <si>
    <t>No. 15RB</t>
  </si>
  <si>
    <t>black liquor</t>
  </si>
  <si>
    <t>Note from eGRID Tech. Support Document: Biomass is a fuel derived from organic matter such as wood and paper products, agricultural waste, or methane (e.g., from landfills). eGRID assumes that these materials are subject to the natural carbon cycle and therefore do not contribute to global warming. eGRID assigns zero CO2 emissions to generation from the combustion of all biomass because these organic materials would otherwise release CO2 (or other greenhouse gases) to the atmosphere through decomposition.</t>
  </si>
  <si>
    <t>CO2</t>
  </si>
  <si>
    <t>CO2/production</t>
  </si>
  <si>
    <t>mt/mt</t>
  </si>
  <si>
    <t>Pitch Fuel consumption at Boiler House (MTs)</t>
  </si>
  <si>
    <t xml:space="preserve">    Pitch Fuel consumptionat Boiler House in MWh</t>
  </si>
  <si>
    <t>Heavy Fuel Oil consumption at Boiler House  (MTs)</t>
  </si>
  <si>
    <t xml:space="preserve">   Heavy Fuel Oil consumption at in Boiler House in MWh</t>
  </si>
  <si>
    <t>Pitch Fuel consumption at Refinery (MTs)</t>
  </si>
  <si>
    <t xml:space="preserve">   Pitch Fuel consumption at Refinery in MWh</t>
  </si>
  <si>
    <t>Ejector oil consumption at Refinery (MTs)</t>
  </si>
  <si>
    <t xml:space="preserve">   Ejector oil consumption in MWh</t>
  </si>
  <si>
    <t>Heavy Fuel Oil consumption at Refinery (MTs)</t>
  </si>
  <si>
    <t xml:space="preserve">   Heavy Fuel Oil at Refinery in MWh</t>
  </si>
  <si>
    <t>Sav-elec</t>
  </si>
  <si>
    <t>Sav-CO2</t>
  </si>
  <si>
    <t>Sav-CO2/Prod</t>
  </si>
  <si>
    <t>Sav-Prod</t>
  </si>
  <si>
    <t>PC-elec</t>
  </si>
  <si>
    <t>PC-CO2/Prod</t>
  </si>
  <si>
    <t>PC-Prod</t>
  </si>
  <si>
    <t>Sand-elec</t>
  </si>
  <si>
    <t>Oulu-elec</t>
  </si>
  <si>
    <t>PC-gas</t>
  </si>
  <si>
    <t>Sav-gas</t>
  </si>
  <si>
    <t>Sav-stm</t>
  </si>
  <si>
    <t>PC-CO2</t>
  </si>
  <si>
    <t>PC-stm</t>
  </si>
  <si>
    <t>Sand-fuel</t>
  </si>
  <si>
    <t>Sand-stm</t>
  </si>
  <si>
    <t>Sand-CO2</t>
  </si>
  <si>
    <t>Sand-CO2/prod</t>
  </si>
  <si>
    <t>Sand-prod</t>
  </si>
  <si>
    <t>Oulu-fuel</t>
  </si>
  <si>
    <t>Oulu-stm</t>
  </si>
  <si>
    <t>Oulu-CO2</t>
  </si>
  <si>
    <t>Oulu-CO2/prod</t>
  </si>
  <si>
    <t>Oulu-prod</t>
  </si>
  <si>
    <t>Dover-gas</t>
  </si>
  <si>
    <t>Dover-stm</t>
  </si>
  <si>
    <t>Dover-CO2</t>
  </si>
  <si>
    <t>Dover-CO2/prod</t>
  </si>
  <si>
    <t>Dover-prod</t>
  </si>
  <si>
    <t>Niort-elec</t>
  </si>
  <si>
    <t>Niort-fuel</t>
  </si>
  <si>
    <t>Niort-stm</t>
  </si>
  <si>
    <t>Niort-CO2</t>
  </si>
  <si>
    <t>Niort-CO2/prod</t>
  </si>
  <si>
    <t>Niort-prod</t>
  </si>
  <si>
    <t>Gerst-elec</t>
  </si>
  <si>
    <t>Gerst-fuel</t>
  </si>
  <si>
    <t>Gerst-stm</t>
  </si>
  <si>
    <t>Gerst-CO2</t>
  </si>
  <si>
    <t>Gerst-CO2/prod</t>
  </si>
  <si>
    <t>Gerst-prod</t>
  </si>
  <si>
    <t>Pen-elec</t>
  </si>
  <si>
    <t>Pen-gas</t>
  </si>
  <si>
    <t>Pen-stm</t>
  </si>
  <si>
    <t>Pen-CO2</t>
  </si>
  <si>
    <t>Pen-CO2/prod</t>
  </si>
  <si>
    <t>Pen-prod</t>
  </si>
  <si>
    <t>Sav CTO-elec</t>
  </si>
  <si>
    <t>Sav CTO-stm</t>
  </si>
  <si>
    <t>Sav CTO-stm/ton</t>
  </si>
  <si>
    <t>Sav CTO-Oil</t>
  </si>
  <si>
    <t>Sav CTO - through</t>
  </si>
  <si>
    <t>PC CTO-elec</t>
  </si>
  <si>
    <t>PC CTO-stm</t>
  </si>
  <si>
    <t>PC CTO-stm/ton</t>
  </si>
  <si>
    <t>PC CTO-Oil</t>
  </si>
  <si>
    <t>PC CTO - through</t>
  </si>
  <si>
    <t>Sand CTO-elec</t>
  </si>
  <si>
    <t>Sand CTO-stm</t>
  </si>
  <si>
    <t>Sand CTO-stm/ton</t>
  </si>
  <si>
    <t>Sand CTO-Oil</t>
  </si>
  <si>
    <t>Sand CTO - through</t>
  </si>
  <si>
    <t>Oulu CTO-elec</t>
  </si>
  <si>
    <t>Oulu CTO-stm</t>
  </si>
  <si>
    <t>Oulu CTO-stm/ton</t>
  </si>
  <si>
    <t>Oulu CTO-Oil</t>
  </si>
  <si>
    <t>Oulu CTO - through</t>
  </si>
  <si>
    <t>Sav-total</t>
  </si>
  <si>
    <t>Sav-SEC</t>
  </si>
  <si>
    <t>PC-total</t>
  </si>
  <si>
    <t>PC-SEC</t>
  </si>
  <si>
    <t>Sand-total</t>
  </si>
  <si>
    <t>Sand-SEC</t>
  </si>
  <si>
    <t>Oulu-total</t>
  </si>
  <si>
    <t>Oulu-SEC</t>
  </si>
  <si>
    <t>Dover-total</t>
  </si>
  <si>
    <t>Dover-SEC</t>
  </si>
  <si>
    <t>Niort-total</t>
  </si>
  <si>
    <t>Niort-SEC</t>
  </si>
  <si>
    <t>Gerst-total</t>
  </si>
  <si>
    <t>Gerst-SEC</t>
  </si>
  <si>
    <t>Pen-total</t>
  </si>
  <si>
    <t>Pen-SEC</t>
  </si>
  <si>
    <t>Subtotal US</t>
  </si>
  <si>
    <t>Subtotal Europe/RoW</t>
  </si>
  <si>
    <t>TOTALS</t>
  </si>
  <si>
    <t>Production (mt)</t>
  </si>
  <si>
    <t>Energy Use</t>
  </si>
  <si>
    <t>MMBTU</t>
  </si>
  <si>
    <t>MWh/mlbs</t>
  </si>
  <si>
    <t>Dover-elec</t>
  </si>
  <si>
    <t>Fuel energy (NG AND byproducts)</t>
  </si>
  <si>
    <t>Purchased steam</t>
  </si>
  <si>
    <t>Sav-purch steam</t>
  </si>
  <si>
    <t>PC-purch steam</t>
  </si>
  <si>
    <t>Oulu-purch stm</t>
  </si>
  <si>
    <t>ByProducts (Steam Boiler) mmmBtu (steam to arboris)</t>
  </si>
  <si>
    <t>Calculated Energy Consumption by Process = Minitab data</t>
  </si>
  <si>
    <t>2019 norm</t>
  </si>
  <si>
    <t>Tot</t>
  </si>
  <si>
    <t>Tot/prod</t>
  </si>
  <si>
    <t>2019 est</t>
  </si>
  <si>
    <t>2019 ytd</t>
  </si>
  <si>
    <t>Delta</t>
  </si>
  <si>
    <t>ytd oct</t>
  </si>
  <si>
    <t>2019 Estimated</t>
  </si>
  <si>
    <t>Total Energy, GJ</t>
  </si>
  <si>
    <t>Production, MT</t>
  </si>
  <si>
    <t>SEC, GJ/MT</t>
  </si>
  <si>
    <t>Item</t>
  </si>
  <si>
    <t>Value</t>
  </si>
  <si>
    <t>MT</t>
  </si>
  <si>
    <t>Production (MT)</t>
  </si>
  <si>
    <t>Electricity GJ</t>
  </si>
  <si>
    <t>Fuel/Nat.Gas GJ</t>
  </si>
  <si>
    <t>Steam usage GJ</t>
  </si>
  <si>
    <t>Purchased steam GJ</t>
  </si>
  <si>
    <t>CO2 MT</t>
  </si>
  <si>
    <t>CO2/production MT/MT</t>
  </si>
  <si>
    <t>Total GJ</t>
  </si>
  <si>
    <t>GJ/MT</t>
  </si>
  <si>
    <t>SAV</t>
  </si>
  <si>
    <t>PC</t>
  </si>
  <si>
    <t>OULU</t>
  </si>
  <si>
    <t>NIORT</t>
  </si>
  <si>
    <t>GERST</t>
  </si>
  <si>
    <t>PEN</t>
  </si>
  <si>
    <t>KWH/mlbs</t>
  </si>
  <si>
    <t>SAV-CTO</t>
  </si>
  <si>
    <t>PC-CTO</t>
  </si>
  <si>
    <t>SAN-CTO</t>
  </si>
  <si>
    <t>OUL-CTO</t>
  </si>
  <si>
    <t>Jan-14</t>
  </si>
  <si>
    <t>Feb-14</t>
  </si>
  <si>
    <t>Mar-14</t>
  </si>
  <si>
    <t>Apr-14</t>
  </si>
  <si>
    <t>May-14</t>
  </si>
  <si>
    <t>Jun-14</t>
  </si>
  <si>
    <t>Jul-14</t>
  </si>
  <si>
    <t>Aug-14</t>
  </si>
  <si>
    <t>Sep-14</t>
  </si>
  <si>
    <t>Oct-14</t>
  </si>
  <si>
    <t>Nov-14</t>
  </si>
  <si>
    <t>Dec-14</t>
  </si>
  <si>
    <t>Jan-15</t>
  </si>
  <si>
    <t>Feb-15</t>
  </si>
  <si>
    <t>Mar-15</t>
  </si>
  <si>
    <t>Apr-15</t>
  </si>
  <si>
    <t>May-15</t>
  </si>
  <si>
    <t>Jun-15</t>
  </si>
  <si>
    <t>Jul-15</t>
  </si>
  <si>
    <t>Aug-15</t>
  </si>
  <si>
    <t>Sep-15</t>
  </si>
  <si>
    <t>Oct-15</t>
  </si>
  <si>
    <t>Nov-15</t>
  </si>
  <si>
    <t>Dec-15</t>
  </si>
  <si>
    <t>Jan-16</t>
  </si>
  <si>
    <t>Feb-16</t>
  </si>
  <si>
    <t>Mar-16</t>
  </si>
  <si>
    <t>Apr-16</t>
  </si>
  <si>
    <t>May-16</t>
  </si>
  <si>
    <t>Jun-16</t>
  </si>
  <si>
    <t>Jul-16</t>
  </si>
  <si>
    <t>Aug-16</t>
  </si>
  <si>
    <t>Sep-16</t>
  </si>
  <si>
    <t>Oct-16</t>
  </si>
  <si>
    <t>Nov-16</t>
  </si>
  <si>
    <t>Dec-16</t>
  </si>
  <si>
    <t>Jan-17</t>
  </si>
  <si>
    <t>Feb-17</t>
  </si>
  <si>
    <t>Mar-17</t>
  </si>
  <si>
    <t>Apr-17</t>
  </si>
  <si>
    <t>May-17</t>
  </si>
  <si>
    <t>Jun-17</t>
  </si>
  <si>
    <t>Jul-17</t>
  </si>
  <si>
    <t>Aug-17</t>
  </si>
  <si>
    <t>Sep-17</t>
  </si>
  <si>
    <t>Oct-17</t>
  </si>
  <si>
    <t>Nov-17</t>
  </si>
  <si>
    <t>Dec-17</t>
  </si>
  <si>
    <t>Jan-18</t>
  </si>
  <si>
    <t>Feb-18</t>
  </si>
  <si>
    <t>Mar-18</t>
  </si>
  <si>
    <t>Apr-18</t>
  </si>
  <si>
    <t>May-18</t>
  </si>
  <si>
    <t>Jun-18</t>
  </si>
  <si>
    <t>Jul-18</t>
  </si>
  <si>
    <t>Aug-18</t>
  </si>
  <si>
    <t>Sep-18</t>
  </si>
  <si>
    <t>Oct-18</t>
  </si>
  <si>
    <t>Nov-18</t>
  </si>
  <si>
    <t>Dec-18</t>
  </si>
  <si>
    <t>Jan-19</t>
  </si>
  <si>
    <t>Feb-19</t>
  </si>
  <si>
    <t>Mar-19</t>
  </si>
  <si>
    <t>Apr-19</t>
  </si>
  <si>
    <t>May-19</t>
  </si>
  <si>
    <t>Jun-19</t>
  </si>
  <si>
    <t>Jul-19</t>
  </si>
  <si>
    <t>Aug-19</t>
  </si>
  <si>
    <t>Sep-19</t>
  </si>
  <si>
    <t>Oct-19</t>
  </si>
  <si>
    <t>Nov-19</t>
  </si>
  <si>
    <t>Dec-19</t>
  </si>
  <si>
    <t>MMBTU/MT</t>
  </si>
  <si>
    <t>GOAL</t>
  </si>
  <si>
    <t>Not Running</t>
  </si>
  <si>
    <t>Best</t>
  </si>
  <si>
    <t>Good</t>
  </si>
  <si>
    <t>Average</t>
  </si>
  <si>
    <t>Worst</t>
  </si>
  <si>
    <t>Highest</t>
  </si>
  <si>
    <t>SAVANNAH</t>
  </si>
  <si>
    <t>CTO Run</t>
  </si>
  <si>
    <t>Rosin Upgrades</t>
  </si>
  <si>
    <t>PANAMA CITY</t>
  </si>
  <si>
    <t>Energy Savings this month</t>
  </si>
  <si>
    <t>Energy Savings Cumm.</t>
  </si>
  <si>
    <t>CO2 vs Goal this month</t>
  </si>
  <si>
    <t>CO2 vs Goal Cumm.</t>
  </si>
  <si>
    <t>CO2/MT</t>
  </si>
  <si>
    <t>THIS MONTH</t>
  </si>
  <si>
    <t>CUMM QUARTER</t>
  </si>
  <si>
    <t>CUMM THIS YEAR</t>
  </si>
  <si>
    <t>LAST YEAR</t>
  </si>
  <si>
    <t>POLY</t>
  </si>
  <si>
    <t>CHEM</t>
  </si>
  <si>
    <t>LAST MONTH</t>
  </si>
  <si>
    <t>Row Labels</t>
  </si>
  <si>
    <t>Grand Total</t>
  </si>
  <si>
    <t>(All)</t>
  </si>
  <si>
    <t>Sum of Jan-14</t>
  </si>
  <si>
    <t>Sum of Feb-14</t>
  </si>
  <si>
    <t>Sum of Mar-14</t>
  </si>
  <si>
    <t>Sum of Apr-14</t>
  </si>
  <si>
    <t>Sum of Value</t>
  </si>
  <si>
    <t>December</t>
  </si>
  <si>
    <t>Energy Intensity</t>
  </si>
  <si>
    <t>CO2/Production</t>
  </si>
  <si>
    <t>BELPRE</t>
  </si>
  <si>
    <t>DOVER</t>
  </si>
  <si>
    <t>PROGRESS TO CO2</t>
  </si>
  <si>
    <t>GOAL &amp; COMMITMENT</t>
  </si>
  <si>
    <t xml:space="preserve">ENERGY </t>
  </si>
  <si>
    <t>SAVINGS</t>
  </si>
  <si>
    <t>ENERGY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</si>
</sst>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44" formatCode="_(&quot;$&quot;* #,##0.00_);_(&quot;$&quot;* \(#,##0.00\);_(&quot;$&quot;* &quot;-&quot;??_);_(@_)"/>
    <numFmt numFmtId="43" formatCode="_(* #,##0.00_);_(* \(#,##0.00\);_(* &quot;-&quot;??_);_(@_)"/>
    <numFmt numFmtId="164" formatCode="_-* #,##0.00_-;\-* #,##0.00_-;_-* &quot;-&quot;??_-;_-@_-"/>
    <numFmt numFmtId="165" formatCode="_-* #,##0\ _€_-;\-* #,##0\ _€_-;_-* &quot;-&quot;\ _€_-;_-@_-"/>
    <numFmt numFmtId="166" formatCode="_-* #,##0.00\ _€_-;\-* #,##0.00\ _€_-;_-* &quot;-&quot;??\ _€_-;_-@_-"/>
    <numFmt numFmtId="167" formatCode="0.0"/>
    <numFmt numFmtId="168" formatCode="#,##0.0"/>
    <numFmt numFmtId="169" formatCode="0.0%"/>
    <numFmt numFmtId="170" formatCode="[$-409]mmm\-yy;@"/>
    <numFmt numFmtId="171" formatCode="_(* #,##0.0_);_(* \(#,##0.0\);_(* &quot;-&quot;??_);_(@_)"/>
    <numFmt numFmtId="172" formatCode="_(* #,##0_);_(* \(#,##0\);_(* &quot;-&quot;??_);_(@_)"/>
    <numFmt numFmtId="173" formatCode="_-* #,##0\ _€_-;\-* #,##0\ _€_-;_-* &quot;-&quot;??\ _€_-;_-@_-"/>
    <numFmt numFmtId="174" formatCode="0.0000"/>
    <numFmt numFmtId="175" formatCode="_(&quot;$&quot;* #,##0_);_(&quot;$&quot;* \(#,##0\);_(&quot;$&quot;* &quot;-&quot;??_);_(@_)"/>
    <numFmt numFmtId="176" formatCode="#,##0\ &quot;EUR&quot;;\-#,##0\ &quot;EUR&quot;"/>
    <numFmt numFmtId="177" formatCode="_-* #,##0.00\ _E_U_R_-;\-* #,##0.00\ _E_U_R_-;_-* &quot;-&quot;??\ _E_U_R_-;_-@_-"/>
    <numFmt numFmtId="178" formatCode="General_)"/>
    <numFmt numFmtId="179" formatCode="#,##0.000"/>
    <numFmt numFmtId="180" formatCode="#,##0.0000"/>
    <numFmt numFmtId="181" formatCode="#,##0.000000"/>
    <numFmt numFmtId="182" formatCode="0.000"/>
    <numFmt numFmtId="183" formatCode="#,##0.00000"/>
    <numFmt numFmtId="184" formatCode="0.00000"/>
    <numFmt numFmtId="185" formatCode="0.0000000"/>
    <numFmt numFmtId="186" formatCode="0.000000"/>
    <numFmt numFmtId="187" formatCode="_(* #,##0.00000_);_(* \(#,##0.00000\);_(* &quot;-&quot;??_);_(@_)"/>
    <numFmt numFmtId="188" formatCode="#,##0.0_);[Red]\(#,##0.0\)"/>
  </numFmts>
  <fonts count="7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b/>
      <u/>
      <sz val="10"/>
      <name val="Arial"/>
      <family val="2"/>
    </font>
    <font>
      <sz val="8"/>
      <name val="Arial"/>
      <family val="2"/>
    </font>
    <font>
      <i/>
      <sz val="10"/>
      <name val="Arial"/>
      <family val="2"/>
    </font>
    <font>
      <b/>
      <i/>
      <sz val="10"/>
      <name val="Arial"/>
      <family val="2"/>
    </font>
    <font>
      <sz val="10"/>
      <name val="Arial"/>
      <family val="2"/>
    </font>
    <font>
      <b/>
      <u/>
      <sz val="10"/>
      <color indexed="10"/>
      <name val="Arial"/>
      <family val="2"/>
    </font>
    <font>
      <sz val="10"/>
      <color indexed="10"/>
      <name val="Arial"/>
      <family val="2"/>
    </font>
    <font>
      <b/>
      <u/>
      <sz val="24"/>
      <name val="Arial"/>
      <family val="2"/>
    </font>
    <font>
      <b/>
      <u/>
      <sz val="14"/>
      <name val="Arial"/>
      <family val="2"/>
    </font>
    <font>
      <sz val="8"/>
      <color indexed="81"/>
      <name val="Tahoma"/>
      <family val="2"/>
    </font>
    <font>
      <b/>
      <sz val="8"/>
      <color indexed="81"/>
      <name val="Tahoma"/>
      <family val="2"/>
    </font>
    <font>
      <sz val="9"/>
      <color indexed="81"/>
      <name val="Tahoma"/>
      <family val="2"/>
    </font>
    <font>
      <b/>
      <sz val="9"/>
      <color indexed="81"/>
      <name val="Tahoma"/>
      <family val="2"/>
    </font>
    <font>
      <b/>
      <i/>
      <u/>
      <sz val="10"/>
      <name val="Arial"/>
      <family val="2"/>
    </font>
    <font>
      <b/>
      <sz val="11"/>
      <color theme="1"/>
      <name val="Calibri"/>
      <family val="2"/>
      <scheme val="minor"/>
    </font>
    <font>
      <b/>
      <sz val="10"/>
      <color rgb="FFFF0000"/>
      <name val="Arial"/>
      <family val="2"/>
    </font>
    <font>
      <vertAlign val="superscript"/>
      <sz val="10"/>
      <name val="Arial"/>
      <family val="2"/>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0"/>
      <name val="MS Sans Serif"/>
      <family val="2"/>
    </font>
    <font>
      <sz val="10"/>
      <name val="Courier"/>
      <family val="3"/>
    </font>
    <font>
      <u/>
      <sz val="7.5"/>
      <color indexed="12"/>
      <name val="Arial"/>
      <family val="2"/>
    </font>
    <font>
      <sz val="11"/>
      <name val="Arial"/>
      <family val="2"/>
    </font>
    <font>
      <b/>
      <sz val="10"/>
      <name val="MS Sans Serif"/>
      <family val="2"/>
    </font>
    <font>
      <sz val="10"/>
      <name val="Helv"/>
    </font>
    <font>
      <sz val="10"/>
      <color indexed="8"/>
      <name val="Arial"/>
      <family val="2"/>
    </font>
    <font>
      <b/>
      <sz val="8"/>
      <name val="Arial"/>
      <family val="2"/>
    </font>
    <font>
      <sz val="8"/>
      <color indexed="61"/>
      <name val="Arial"/>
      <family val="2"/>
    </font>
    <font>
      <vertAlign val="superscript"/>
      <sz val="8"/>
      <name val="Arial"/>
      <family val="2"/>
    </font>
    <font>
      <sz val="8"/>
      <color rgb="FF0070C0"/>
      <name val="Arial"/>
      <family val="2"/>
    </font>
    <font>
      <sz val="8"/>
      <color rgb="FFFF0000"/>
      <name val="Arial"/>
      <family val="2"/>
    </font>
    <font>
      <sz val="8"/>
      <color indexed="10"/>
      <name val="Arial"/>
      <family val="2"/>
    </font>
    <font>
      <sz val="8"/>
      <color theme="3"/>
      <name val="Arial"/>
      <family val="2"/>
    </font>
    <font>
      <b/>
      <i/>
      <sz val="8"/>
      <name val="Arial"/>
      <family val="2"/>
    </font>
    <font>
      <b/>
      <sz val="10"/>
      <color indexed="10"/>
      <name val="Arial"/>
      <family val="2"/>
    </font>
    <font>
      <sz val="10"/>
      <color rgb="FFFF0000"/>
      <name val="Arial"/>
      <family val="2"/>
    </font>
    <font>
      <sz val="9"/>
      <color indexed="81"/>
      <name val="Tahoma"/>
      <charset val="1"/>
    </font>
    <font>
      <b/>
      <sz val="9"/>
      <color indexed="81"/>
      <name val="Tahoma"/>
      <charset val="1"/>
    </font>
    <font>
      <i/>
      <sz val="8"/>
      <name val="Arial"/>
      <family val="2"/>
    </font>
    <font>
      <sz val="6"/>
      <name val="Arial"/>
      <family val="2"/>
    </font>
    <font>
      <sz val="7"/>
      <name val="Arial"/>
      <family val="2"/>
    </font>
    <font>
      <sz val="10"/>
      <color theme="0"/>
      <name val="Arial"/>
      <family val="2"/>
    </font>
    <font>
      <b/>
      <sz val="8"/>
      <color theme="0"/>
      <name val="Arial"/>
      <family val="2"/>
    </font>
    <font>
      <b/>
      <sz val="11"/>
      <name val="Arial"/>
      <family val="2"/>
    </font>
    <font>
      <b/>
      <sz val="11"/>
      <color theme="0"/>
      <name val="Arial"/>
      <family val="2"/>
    </font>
  </fonts>
  <fills count="55">
    <fill>
      <patternFill patternType="none"/>
    </fill>
    <fill>
      <patternFill patternType="gray125"/>
    </fill>
    <fill>
      <patternFill patternType="solid">
        <fgColor indexed="42"/>
        <bgColor indexed="64"/>
      </patternFill>
    </fill>
    <fill>
      <patternFill patternType="solid">
        <fgColor indexed="43"/>
        <bgColor indexed="64"/>
      </patternFill>
    </fill>
    <fill>
      <patternFill patternType="solid">
        <fgColor indexed="22"/>
        <bgColor indexed="64"/>
      </patternFill>
    </fill>
    <fill>
      <patternFill patternType="solid">
        <fgColor indexed="45"/>
        <bgColor indexed="64"/>
      </patternFill>
    </fill>
    <fill>
      <patternFill patternType="solid">
        <fgColor theme="0" tint="-0.249977111117893"/>
        <bgColor indexed="64"/>
      </patternFill>
    </fill>
    <fill>
      <patternFill patternType="solid">
        <fgColor rgb="FFFFFF66"/>
        <bgColor indexed="64"/>
      </patternFill>
    </fill>
    <fill>
      <patternFill patternType="solid">
        <fgColor rgb="FFFFFF00"/>
        <bgColor indexed="64"/>
      </patternFill>
    </fill>
    <fill>
      <patternFill patternType="solid">
        <fgColor rgb="FF99FF99"/>
        <bgColor indexed="64"/>
      </patternFill>
    </fill>
    <fill>
      <patternFill patternType="solid">
        <fgColor theme="0"/>
        <bgColor indexed="64"/>
      </patternFill>
    </fill>
    <fill>
      <patternFill patternType="solid">
        <fgColor rgb="FFCCFFCC"/>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mediumGray">
        <fgColor indexed="22"/>
      </patternFill>
    </fill>
    <fill>
      <patternFill patternType="solid">
        <fgColor theme="0" tint="-0.14999847407452621"/>
        <bgColor indexed="64"/>
      </patternFill>
    </fill>
    <fill>
      <patternFill patternType="solid">
        <fgColor theme="6" tint="0.59999389629810485"/>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0" tint="-4.9989318521683403E-2"/>
        <bgColor indexed="64"/>
      </patternFill>
    </fill>
    <fill>
      <patternFill patternType="solid">
        <fgColor theme="3" tint="0.39997558519241921"/>
        <bgColor indexed="64"/>
      </patternFill>
    </fill>
  </fills>
  <borders count="6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right/>
      <top/>
      <bottom style="thin">
        <color indexed="64"/>
      </bottom>
      <diagonal/>
    </border>
    <border>
      <left/>
      <right style="hair">
        <color auto="1"/>
      </right>
      <top/>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medium">
        <color indexed="64"/>
      </bottom>
      <diagonal/>
    </border>
  </borders>
  <cellStyleXfs count="211">
    <xf numFmtId="0" fontId="0" fillId="0" borderId="0"/>
    <xf numFmtId="43" fontId="13" fillId="0" borderId="0" applyFont="0" applyFill="0" applyBorder="0" applyAlignment="0" applyProtection="0"/>
    <xf numFmtId="9" fontId="13" fillId="0" borderId="0" applyFont="0" applyFill="0" applyBorder="0" applyAlignment="0" applyProtection="0"/>
    <xf numFmtId="43" fontId="13" fillId="0" borderId="0" applyFont="0" applyFill="0" applyBorder="0" applyAlignment="0" applyProtection="0"/>
    <xf numFmtId="0" fontId="13" fillId="0" borderId="0"/>
    <xf numFmtId="9" fontId="13" fillId="0" borderId="0" applyFont="0" applyFill="0" applyBorder="0" applyAlignment="0" applyProtection="0"/>
    <xf numFmtId="0" fontId="12" fillId="0" borderId="0"/>
    <xf numFmtId="0" fontId="19" fillId="0" borderId="0"/>
    <xf numFmtId="43" fontId="19" fillId="0" borderId="0" applyFont="0" applyFill="0" applyBorder="0" applyAlignment="0" applyProtection="0"/>
    <xf numFmtId="9" fontId="19" fillId="0" borderId="0" applyFont="0" applyFill="0" applyBorder="0" applyAlignment="0" applyProtection="0"/>
    <xf numFmtId="0" fontId="19" fillId="0" borderId="0"/>
    <xf numFmtId="166" fontId="19" fillId="0" borderId="0" applyFont="0" applyFill="0" applyBorder="0" applyAlignment="0" applyProtection="0"/>
    <xf numFmtId="166" fontId="19" fillId="0" borderId="0" applyFont="0" applyFill="0" applyBorder="0" applyAlignment="0" applyProtection="0"/>
    <xf numFmtId="166" fontId="19" fillId="0" borderId="0" applyFont="0" applyFill="0" applyBorder="0" applyAlignment="0" applyProtection="0"/>
    <xf numFmtId="0" fontId="11" fillId="0" borderId="0"/>
    <xf numFmtId="0" fontId="10" fillId="0" borderId="0"/>
    <xf numFmtId="44" fontId="13" fillId="0" borderId="0" applyFont="0" applyFill="0" applyBorder="0" applyAlignment="0" applyProtection="0"/>
    <xf numFmtId="166" fontId="13" fillId="0" borderId="0" applyFont="0" applyFill="0" applyBorder="0" applyAlignment="0" applyProtection="0"/>
    <xf numFmtId="166" fontId="13"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43" fontId="9" fillId="0" borderId="0" applyFont="0" applyFill="0" applyBorder="0" applyAlignment="0" applyProtection="0"/>
    <xf numFmtId="44" fontId="32"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33" fillId="0" borderId="0" applyNumberFormat="0" applyFill="0" applyBorder="0" applyAlignment="0" applyProtection="0"/>
    <xf numFmtId="0" fontId="34" fillId="0" borderId="4" applyNumberFormat="0" applyFill="0" applyAlignment="0" applyProtection="0"/>
    <xf numFmtId="0" fontId="35" fillId="0" borderId="5" applyNumberFormat="0" applyFill="0" applyAlignment="0" applyProtection="0"/>
    <xf numFmtId="0" fontId="36" fillId="0" borderId="6" applyNumberFormat="0" applyFill="0" applyAlignment="0" applyProtection="0"/>
    <xf numFmtId="0" fontId="36" fillId="0" borderId="0" applyNumberFormat="0" applyFill="0" applyBorder="0" applyAlignment="0" applyProtection="0"/>
    <xf numFmtId="0" fontId="37" fillId="12" borderId="0" applyNumberFormat="0" applyBorder="0" applyAlignment="0" applyProtection="0"/>
    <xf numFmtId="0" fontId="38" fillId="13" borderId="0" applyNumberFormat="0" applyBorder="0" applyAlignment="0" applyProtection="0"/>
    <xf numFmtId="0" fontId="39" fillId="14" borderId="0" applyNumberFormat="0" applyBorder="0" applyAlignment="0" applyProtection="0"/>
    <xf numFmtId="0" fontId="40" fillId="15" borderId="7" applyNumberFormat="0" applyAlignment="0" applyProtection="0"/>
    <xf numFmtId="0" fontId="41" fillId="16" borderId="8" applyNumberFormat="0" applyAlignment="0" applyProtection="0"/>
    <xf numFmtId="0" fontId="42" fillId="16" borderId="7" applyNumberFormat="0" applyAlignment="0" applyProtection="0"/>
    <xf numFmtId="0" fontId="43" fillId="0" borderId="9" applyNumberFormat="0" applyFill="0" applyAlignment="0" applyProtection="0"/>
    <xf numFmtId="0" fontId="44" fillId="17" borderId="10" applyNumberFormat="0" applyAlignment="0" applyProtection="0"/>
    <xf numFmtId="0" fontId="45" fillId="0" borderId="0" applyNumberFormat="0" applyFill="0" applyBorder="0" applyAlignment="0" applyProtection="0"/>
    <xf numFmtId="0" fontId="46" fillId="0" borderId="0" applyNumberFormat="0" applyFill="0" applyBorder="0" applyAlignment="0" applyProtection="0"/>
    <xf numFmtId="0" fontId="29" fillId="0" borderId="12" applyNumberFormat="0" applyFill="0" applyAlignment="0" applyProtection="0"/>
    <xf numFmtId="0" fontId="4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47" fillId="22" borderId="0" applyNumberFormat="0" applyBorder="0" applyAlignment="0" applyProtection="0"/>
    <xf numFmtId="0" fontId="4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47" fillId="26" borderId="0" applyNumberFormat="0" applyBorder="0" applyAlignment="0" applyProtection="0"/>
    <xf numFmtId="0" fontId="4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47" fillId="30" borderId="0" applyNumberFormat="0" applyBorder="0" applyAlignment="0" applyProtection="0"/>
    <xf numFmtId="0" fontId="4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47" fillId="34" borderId="0" applyNumberFormat="0" applyBorder="0" applyAlignment="0" applyProtection="0"/>
    <xf numFmtId="0" fontId="4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47" fillId="38" borderId="0" applyNumberFormat="0" applyBorder="0" applyAlignment="0" applyProtection="0"/>
    <xf numFmtId="0" fontId="4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xf numFmtId="0" fontId="47" fillId="42" borderId="0" applyNumberFormat="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0" fontId="50" fillId="0" borderId="0" applyNumberFormat="0" applyFill="0" applyBorder="0" applyAlignment="0" applyProtection="0">
      <alignment vertical="top"/>
      <protection locked="0"/>
    </xf>
    <xf numFmtId="177" fontId="13" fillId="0" borderId="0" applyFont="0" applyFill="0" applyBorder="0" applyAlignment="0" applyProtection="0"/>
    <xf numFmtId="0" fontId="13" fillId="0" borderId="0"/>
    <xf numFmtId="0" fontId="13" fillId="0" borderId="0"/>
    <xf numFmtId="178" fontId="49" fillId="0" borderId="0"/>
    <xf numFmtId="177" fontId="13" fillId="0" borderId="0" applyFont="0" applyFill="0" applyBorder="0" applyAlignment="0" applyProtection="0"/>
    <xf numFmtId="0" fontId="13" fillId="0" borderId="0"/>
    <xf numFmtId="177" fontId="13" fillId="0" borderId="0" applyFont="0" applyFill="0" applyBorder="0" applyAlignment="0" applyProtection="0"/>
    <xf numFmtId="0" fontId="51" fillId="0" borderId="0"/>
    <xf numFmtId="164" fontId="51" fillId="0" borderId="0" applyFont="0" applyFill="0" applyBorder="0" applyAlignment="0" applyProtection="0"/>
    <xf numFmtId="0" fontId="48" fillId="0" borderId="0" applyNumberFormat="0" applyFont="0" applyFill="0" applyBorder="0" applyAlignment="0" applyProtection="0">
      <alignment horizontal="left"/>
    </xf>
    <xf numFmtId="15" fontId="48" fillId="0" borderId="0" applyFont="0" applyFill="0" applyBorder="0" applyAlignment="0" applyProtection="0"/>
    <xf numFmtId="4" fontId="48" fillId="0" borderId="0" applyFont="0" applyFill="0" applyBorder="0" applyAlignment="0" applyProtection="0"/>
    <xf numFmtId="0" fontId="52" fillId="0" borderId="13">
      <alignment horizontal="center"/>
    </xf>
    <xf numFmtId="3" fontId="48" fillId="0" borderId="0" applyFont="0" applyFill="0" applyBorder="0" applyAlignment="0" applyProtection="0"/>
    <xf numFmtId="0" fontId="48" fillId="43" borderId="0" applyNumberFormat="0" applyFont="0" applyBorder="0" applyAlignment="0" applyProtection="0"/>
    <xf numFmtId="177" fontId="13" fillId="0" borderId="0" applyFont="0" applyFill="0" applyBorder="0" applyAlignment="0" applyProtection="0"/>
    <xf numFmtId="43"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0" fontId="13" fillId="0" borderId="0"/>
    <xf numFmtId="0" fontId="7" fillId="0" borderId="0"/>
    <xf numFmtId="177" fontId="13" fillId="0" borderId="0" applyFont="0" applyFill="0" applyBorder="0" applyAlignment="0" applyProtection="0"/>
    <xf numFmtId="0" fontId="7" fillId="0" borderId="0"/>
    <xf numFmtId="166" fontId="7" fillId="0" borderId="0" applyFont="0" applyFill="0" applyBorder="0" applyAlignment="0" applyProtection="0"/>
    <xf numFmtId="0" fontId="53" fillId="0" borderId="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0" fontId="7" fillId="18" borderId="11" applyNumberFormat="0" applyFont="0" applyAlignment="0" applyProtection="0"/>
    <xf numFmtId="166" fontId="13" fillId="0" borderId="0" applyFont="0" applyFill="0" applyBorder="0" applyAlignment="0" applyProtection="0"/>
    <xf numFmtId="0" fontId="13" fillId="0" borderId="0"/>
    <xf numFmtId="166" fontId="7"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7" fontId="13" fillId="0" borderId="0" applyFont="0" applyFill="0" applyBorder="0" applyAlignment="0" applyProtection="0"/>
    <xf numFmtId="177" fontId="13" fillId="0" borderId="0" applyFont="0" applyFill="0" applyBorder="0" applyAlignment="0" applyProtection="0"/>
    <xf numFmtId="0" fontId="13" fillId="0" borderId="0"/>
    <xf numFmtId="0" fontId="7" fillId="0" borderId="0"/>
    <xf numFmtId="166" fontId="7" fillId="0" borderId="0" applyFont="0" applyFill="0" applyBorder="0" applyAlignment="0" applyProtection="0"/>
    <xf numFmtId="0" fontId="7" fillId="0" borderId="0"/>
    <xf numFmtId="166" fontId="7" fillId="0" borderId="0" applyFont="0" applyFill="0" applyBorder="0" applyAlignment="0" applyProtection="0"/>
    <xf numFmtId="0" fontId="7" fillId="0" borderId="0"/>
    <xf numFmtId="0" fontId="7" fillId="18" borderId="11" applyNumberFormat="0" applyFont="0" applyAlignment="0" applyProtection="0"/>
    <xf numFmtId="0" fontId="7" fillId="20" borderId="0" applyNumberFormat="0" applyBorder="0" applyAlignment="0" applyProtection="0"/>
    <xf numFmtId="0" fontId="7" fillId="21"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xf numFmtId="0" fontId="7" fillId="0" borderId="0"/>
    <xf numFmtId="166" fontId="7" fillId="0" borderId="0" applyFont="0" applyFill="0" applyBorder="0" applyAlignment="0" applyProtection="0"/>
    <xf numFmtId="165" fontId="7" fillId="0" borderId="0" applyFont="0" applyFill="0" applyBorder="0" applyAlignment="0" applyProtection="0"/>
    <xf numFmtId="166" fontId="13"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43" fontId="6" fillId="0" borderId="0" applyFont="0" applyFill="0" applyBorder="0" applyAlignment="0" applyProtection="0"/>
    <xf numFmtId="0" fontId="6" fillId="0" borderId="0"/>
    <xf numFmtId="0" fontId="6" fillId="0" borderId="0"/>
    <xf numFmtId="43" fontId="6" fillId="0" borderId="0" applyFont="0" applyFill="0" applyBorder="0" applyAlignment="0" applyProtection="0"/>
    <xf numFmtId="0" fontId="6" fillId="0" borderId="0"/>
    <xf numFmtId="166" fontId="13"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43" fontId="5" fillId="0" borderId="0" applyFont="0" applyFill="0" applyBorder="0" applyAlignment="0" applyProtection="0"/>
    <xf numFmtId="0" fontId="5" fillId="0" borderId="0"/>
    <xf numFmtId="0" fontId="5" fillId="0" borderId="0"/>
    <xf numFmtId="43" fontId="5" fillId="0" borderId="0" applyFont="0" applyFill="0" applyBorder="0" applyAlignment="0" applyProtection="0"/>
    <xf numFmtId="0" fontId="5" fillId="0" borderId="0"/>
    <xf numFmtId="166" fontId="13"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43" fontId="4"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0" fontId="4" fillId="0" borderId="0"/>
    <xf numFmtId="0" fontId="13"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9" fontId="13"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cellStyleXfs>
  <cellXfs count="485">
    <xf numFmtId="0" fontId="0" fillId="0" borderId="0" xfId="0"/>
    <xf numFmtId="0" fontId="14" fillId="0" borderId="0" xfId="0" applyFont="1"/>
    <xf numFmtId="0" fontId="15" fillId="0" borderId="0" xfId="0" applyFont="1" applyAlignment="1">
      <alignment horizontal="center"/>
    </xf>
    <xf numFmtId="16" fontId="15" fillId="0" borderId="0" xfId="0" quotePrefix="1" applyNumberFormat="1" applyFont="1" applyAlignment="1">
      <alignment horizontal="center"/>
    </xf>
    <xf numFmtId="0" fontId="15" fillId="0" borderId="0" xfId="0" quotePrefix="1" applyFont="1" applyAlignment="1">
      <alignment horizontal="center"/>
    </xf>
    <xf numFmtId="0" fontId="17" fillId="0" borderId="0" xfId="0" applyFont="1" applyAlignment="1">
      <alignment horizontal="left"/>
    </xf>
    <xf numFmtId="0" fontId="19" fillId="0" borderId="0" xfId="0" applyFont="1"/>
    <xf numFmtId="0" fontId="20" fillId="0" borderId="0" xfId="0" applyFont="1"/>
    <xf numFmtId="0" fontId="20" fillId="0" borderId="0" xfId="0" applyFont="1" applyAlignment="1">
      <alignment horizontal="left"/>
    </xf>
    <xf numFmtId="2" fontId="0" fillId="0" borderId="0" xfId="0" applyNumberFormat="1"/>
    <xf numFmtId="0" fontId="21" fillId="0" borderId="0" xfId="0" applyFont="1"/>
    <xf numFmtId="0" fontId="15" fillId="0" borderId="0" xfId="0" applyFont="1"/>
    <xf numFmtId="0" fontId="14" fillId="0" borderId="0" xfId="0" applyFont="1" applyAlignment="1">
      <alignment horizontal="center"/>
    </xf>
    <xf numFmtId="167" fontId="0" fillId="0" borderId="0" xfId="0" applyNumberFormat="1"/>
    <xf numFmtId="169" fontId="0" fillId="0" borderId="0" xfId="2" applyNumberFormat="1" applyFont="1"/>
    <xf numFmtId="167" fontId="0" fillId="2" borderId="0" xfId="0" applyNumberFormat="1" applyFill="1"/>
    <xf numFmtId="0" fontId="0" fillId="2" borderId="0" xfId="0" applyFill="1"/>
    <xf numFmtId="0" fontId="0" fillId="0" borderId="0" xfId="0" quotePrefix="1"/>
    <xf numFmtId="0" fontId="17" fillId="0" borderId="0" xfId="0" applyFont="1"/>
    <xf numFmtId="2" fontId="17" fillId="0" borderId="0" xfId="0" applyNumberFormat="1" applyFont="1"/>
    <xf numFmtId="0" fontId="15" fillId="0" borderId="0" xfId="0" applyFont="1" applyAlignment="1">
      <alignment horizontal="left"/>
    </xf>
    <xf numFmtId="0" fontId="17" fillId="0" borderId="0" xfId="0" applyFont="1" applyAlignment="1">
      <alignment horizontal="right"/>
    </xf>
    <xf numFmtId="3" fontId="17" fillId="0" borderId="0" xfId="0" applyNumberFormat="1" applyFont="1" applyFill="1"/>
    <xf numFmtId="0" fontId="14" fillId="0" borderId="0" xfId="0" applyFont="1" applyFill="1"/>
    <xf numFmtId="170" fontId="15" fillId="0" borderId="0" xfId="0" applyNumberFormat="1" applyFont="1" applyAlignment="1">
      <alignment horizontal="center"/>
    </xf>
    <xf numFmtId="0" fontId="0" fillId="0" borderId="0" xfId="0" applyFill="1"/>
    <xf numFmtId="2" fontId="0" fillId="0" borderId="0" xfId="0" applyNumberFormat="1" applyFill="1"/>
    <xf numFmtId="172" fontId="0" fillId="0" borderId="0" xfId="1" applyNumberFormat="1" applyFont="1" applyFill="1"/>
    <xf numFmtId="0" fontId="17" fillId="0" borderId="0" xfId="0" applyFont="1" applyFill="1" applyAlignment="1">
      <alignment horizontal="left"/>
    </xf>
    <xf numFmtId="170" fontId="0" fillId="0" borderId="0" xfId="0" applyNumberFormat="1" applyAlignment="1">
      <alignment horizontal="center"/>
    </xf>
    <xf numFmtId="0" fontId="0" fillId="0" borderId="0" xfId="0" applyAlignment="1">
      <alignment horizontal="right"/>
    </xf>
    <xf numFmtId="170" fontId="15" fillId="0" borderId="0" xfId="0" quotePrefix="1" applyNumberFormat="1" applyFont="1" applyAlignment="1">
      <alignment horizontal="center"/>
    </xf>
    <xf numFmtId="169" fontId="0" fillId="0" borderId="0" xfId="0" applyNumberFormat="1"/>
    <xf numFmtId="172" fontId="0" fillId="0" borderId="0" xfId="0" applyNumberFormat="1" applyFill="1"/>
    <xf numFmtId="0" fontId="15" fillId="0" borderId="0" xfId="0" applyFont="1" applyFill="1"/>
    <xf numFmtId="170" fontId="0" fillId="0" borderId="0" xfId="0" applyNumberFormat="1"/>
    <xf numFmtId="172" fontId="0" fillId="7" borderId="0" xfId="0" applyNumberFormat="1" applyFill="1"/>
    <xf numFmtId="43" fontId="0" fillId="0" borderId="0" xfId="0" applyNumberFormat="1" applyFill="1"/>
    <xf numFmtId="172" fontId="0" fillId="8" borderId="0" xfId="1" applyNumberFormat="1" applyFont="1" applyFill="1"/>
    <xf numFmtId="0" fontId="0" fillId="8" borderId="0" xfId="0" applyFill="1"/>
    <xf numFmtId="43" fontId="0" fillId="8" borderId="0" xfId="0" applyNumberFormat="1" applyFill="1"/>
    <xf numFmtId="0" fontId="0" fillId="0" borderId="0" xfId="0"/>
    <xf numFmtId="3" fontId="0" fillId="0" borderId="0" xfId="0" applyNumberFormat="1" applyFill="1"/>
    <xf numFmtId="167" fontId="30" fillId="0" borderId="0" xfId="0" applyNumberFormat="1" applyFont="1"/>
    <xf numFmtId="0" fontId="0" fillId="6" borderId="1" xfId="0" applyFill="1" applyBorder="1" applyAlignment="1">
      <alignment horizontal="right"/>
    </xf>
    <xf numFmtId="167" fontId="0" fillId="6" borderId="1" xfId="0" applyNumberFormat="1" applyFill="1" applyBorder="1" applyAlignment="1">
      <alignment horizontal="right"/>
    </xf>
    <xf numFmtId="0" fontId="0" fillId="9" borderId="1" xfId="0" applyFill="1" applyBorder="1" applyAlignment="1">
      <alignment horizontal="right"/>
    </xf>
    <xf numFmtId="167" fontId="0" fillId="9" borderId="1" xfId="0" applyNumberFormat="1" applyFill="1" applyBorder="1" applyAlignment="1">
      <alignment horizontal="right"/>
    </xf>
    <xf numFmtId="0" fontId="0" fillId="7" borderId="1" xfId="0" applyFill="1" applyBorder="1" applyAlignment="1">
      <alignment horizontal="right"/>
    </xf>
    <xf numFmtId="0" fontId="19" fillId="7" borderId="1" xfId="0" applyFont="1" applyFill="1" applyBorder="1" applyAlignment="1">
      <alignment horizontal="right"/>
    </xf>
    <xf numFmtId="1" fontId="0" fillId="9" borderId="1" xfId="0" applyNumberFormat="1" applyFill="1" applyBorder="1" applyAlignment="1">
      <alignment horizontal="right"/>
    </xf>
    <xf numFmtId="0" fontId="19" fillId="0" borderId="0" xfId="0" applyFont="1" applyFill="1" applyBorder="1"/>
    <xf numFmtId="0" fontId="11" fillId="0" borderId="0" xfId="14"/>
    <xf numFmtId="3" fontId="11" fillId="0" borderId="0" xfId="14" applyNumberFormat="1"/>
    <xf numFmtId="172" fontId="11" fillId="0" borderId="0" xfId="14" applyNumberFormat="1"/>
    <xf numFmtId="2" fontId="11" fillId="0" borderId="0" xfId="14" applyNumberFormat="1"/>
    <xf numFmtId="1" fontId="11" fillId="0" borderId="0" xfId="14" applyNumberFormat="1"/>
    <xf numFmtId="167" fontId="11" fillId="0" borderId="0" xfId="14" applyNumberFormat="1"/>
    <xf numFmtId="168" fontId="11" fillId="0" borderId="0" xfId="14" applyNumberFormat="1"/>
    <xf numFmtId="173" fontId="11" fillId="0" borderId="0" xfId="14" applyNumberFormat="1"/>
    <xf numFmtId="0" fontId="11" fillId="0" borderId="1" xfId="14" applyBorder="1"/>
    <xf numFmtId="0" fontId="11" fillId="0" borderId="1" xfId="14" applyBorder="1" applyAlignment="1">
      <alignment horizontal="right" wrapText="1"/>
    </xf>
    <xf numFmtId="172" fontId="11" fillId="0" borderId="1" xfId="1" applyNumberFormat="1" applyFont="1" applyBorder="1"/>
    <xf numFmtId="0" fontId="11" fillId="8" borderId="1" xfId="14" applyFill="1" applyBorder="1"/>
    <xf numFmtId="172" fontId="11" fillId="8" borderId="1" xfId="1" applyNumberFormat="1" applyFont="1" applyFill="1" applyBorder="1"/>
    <xf numFmtId="0" fontId="0" fillId="0" borderId="0" xfId="0" applyBorder="1"/>
    <xf numFmtId="43" fontId="0" fillId="0" borderId="0" xfId="0" applyNumberFormat="1"/>
    <xf numFmtId="172" fontId="0" fillId="0" borderId="0" xfId="0" applyNumberFormat="1"/>
    <xf numFmtId="44" fontId="0" fillId="0" borderId="0" xfId="0" applyNumberFormat="1"/>
    <xf numFmtId="0" fontId="17" fillId="11" borderId="0" xfId="0" applyFont="1" applyFill="1"/>
    <xf numFmtId="0" fontId="0" fillId="11" borderId="0" xfId="0" applyFill="1"/>
    <xf numFmtId="0" fontId="17" fillId="11" borderId="0" xfId="0" applyFont="1" applyFill="1" applyAlignment="1">
      <alignment horizontal="left"/>
    </xf>
    <xf numFmtId="0" fontId="13" fillId="0" borderId="0" xfId="0" applyFont="1"/>
    <xf numFmtId="44" fontId="0" fillId="0" borderId="0" xfId="26" applyFont="1"/>
    <xf numFmtId="0" fontId="0" fillId="0" borderId="0" xfId="0"/>
    <xf numFmtId="2" fontId="0" fillId="0" borderId="0" xfId="0" applyNumberFormat="1"/>
    <xf numFmtId="0" fontId="0" fillId="0" borderId="0" xfId="0" applyFill="1"/>
    <xf numFmtId="172" fontId="0" fillId="44" borderId="0" xfId="0" applyNumberFormat="1" applyFill="1"/>
    <xf numFmtId="0" fontId="0" fillId="10" borderId="0" xfId="0" applyFill="1"/>
    <xf numFmtId="172" fontId="0" fillId="10" borderId="0" xfId="0" applyNumberFormat="1" applyFill="1"/>
    <xf numFmtId="44" fontId="0" fillId="10" borderId="0" xfId="0" applyNumberFormat="1" applyFill="1"/>
    <xf numFmtId="44" fontId="0" fillId="0" borderId="0" xfId="0" applyNumberFormat="1" applyFill="1"/>
    <xf numFmtId="44" fontId="0" fillId="0" borderId="0" xfId="26" applyFont="1" applyFill="1"/>
    <xf numFmtId="0" fontId="14" fillId="11" borderId="0" xfId="0" applyFont="1" applyFill="1"/>
    <xf numFmtId="172" fontId="0" fillId="10" borderId="0" xfId="1" applyNumberFormat="1" applyFont="1" applyFill="1"/>
    <xf numFmtId="1" fontId="0" fillId="10" borderId="0" xfId="0" applyNumberFormat="1" applyFill="1"/>
    <xf numFmtId="3" fontId="0" fillId="10" borderId="0" xfId="0" applyNumberFormat="1" applyFill="1"/>
    <xf numFmtId="170" fontId="15" fillId="10" borderId="0" xfId="0" applyNumberFormat="1" applyFont="1" applyFill="1" applyAlignment="1">
      <alignment horizontal="center"/>
    </xf>
    <xf numFmtId="172" fontId="0" fillId="10" borderId="0" xfId="1" applyNumberFormat="1" applyFont="1" applyFill="1" applyAlignment="1">
      <alignment horizontal="center" vertical="center"/>
    </xf>
    <xf numFmtId="43" fontId="0" fillId="10" borderId="0" xfId="0" applyNumberFormat="1" applyFill="1"/>
    <xf numFmtId="2" fontId="0" fillId="10" borderId="0" xfId="0" applyNumberFormat="1" applyFill="1"/>
    <xf numFmtId="37" fontId="54" fillId="10" borderId="0" xfId="4" applyNumberFormat="1" applyFont="1" applyFill="1" applyProtection="1"/>
    <xf numFmtId="44" fontId="0" fillId="10" borderId="0" xfId="26" applyFont="1" applyFill="1"/>
    <xf numFmtId="4" fontId="0" fillId="10" borderId="0" xfId="0" applyNumberFormat="1" applyFill="1"/>
    <xf numFmtId="171" fontId="0" fillId="10" borderId="0" xfId="1" applyNumberFormat="1" applyFont="1" applyFill="1"/>
    <xf numFmtId="0" fontId="55" fillId="3" borderId="3" xfId="0" applyFont="1" applyFill="1" applyBorder="1" applyAlignment="1"/>
    <xf numFmtId="0" fontId="55" fillId="3" borderId="1" xfId="0" applyFont="1" applyFill="1" applyBorder="1" applyAlignment="1">
      <alignment horizontal="center"/>
    </xf>
    <xf numFmtId="0" fontId="55" fillId="3" borderId="2" xfId="0" applyFont="1" applyFill="1" applyBorder="1" applyAlignment="1">
      <alignment horizontal="center"/>
    </xf>
    <xf numFmtId="0" fontId="55" fillId="3" borderId="3" xfId="0" applyFont="1" applyFill="1" applyBorder="1" applyAlignment="1">
      <alignment horizontal="center"/>
    </xf>
    <xf numFmtId="0" fontId="55" fillId="3" borderId="2" xfId="0" applyFont="1" applyFill="1" applyBorder="1" applyAlignment="1"/>
    <xf numFmtId="0" fontId="16" fillId="3" borderId="1" xfId="0" applyFont="1" applyFill="1" applyBorder="1" applyAlignment="1">
      <alignment horizontal="center"/>
    </xf>
    <xf numFmtId="0" fontId="16" fillId="3" borderId="1" xfId="0" applyFont="1" applyFill="1" applyBorder="1"/>
    <xf numFmtId="0" fontId="16" fillId="3" borderId="2" xfId="0" applyFont="1" applyFill="1" applyBorder="1" applyAlignment="1"/>
    <xf numFmtId="0" fontId="16" fillId="3" borderId="3" xfId="0" applyFont="1" applyFill="1" applyBorder="1" applyAlignment="1"/>
    <xf numFmtId="0" fontId="16" fillId="2" borderId="1" xfId="0" applyFont="1" applyFill="1" applyBorder="1"/>
    <xf numFmtId="0" fontId="56" fillId="2" borderId="1" xfId="0" applyFont="1" applyFill="1" applyBorder="1" applyAlignment="1">
      <alignment horizontal="center"/>
    </xf>
    <xf numFmtId="4" fontId="16" fillId="2" borderId="1" xfId="1" applyNumberFormat="1" applyFont="1" applyFill="1" applyBorder="1" applyAlignment="1">
      <alignment horizontal="center"/>
    </xf>
    <xf numFmtId="179" fontId="16" fillId="2" borderId="1" xfId="1" applyNumberFormat="1" applyFont="1" applyFill="1" applyBorder="1" applyAlignment="1">
      <alignment horizontal="center"/>
    </xf>
    <xf numFmtId="180" fontId="16" fillId="2" borderId="1" xfId="1" applyNumberFormat="1" applyFont="1" applyFill="1" applyBorder="1" applyAlignment="1">
      <alignment horizontal="center"/>
    </xf>
    <xf numFmtId="181" fontId="16" fillId="2" borderId="1" xfId="1" applyNumberFormat="1" applyFont="1" applyFill="1" applyBorder="1" applyAlignment="1">
      <alignment horizontal="center"/>
    </xf>
    <xf numFmtId="0" fontId="16" fillId="2" borderId="1" xfId="0" applyFont="1" applyFill="1" applyBorder="1" applyAlignment="1">
      <alignment horizontal="center"/>
    </xf>
    <xf numFmtId="172" fontId="16" fillId="2" borderId="1" xfId="1" applyNumberFormat="1" applyFont="1" applyFill="1" applyBorder="1"/>
    <xf numFmtId="0" fontId="16" fillId="2" borderId="2" xfId="0" applyFont="1" applyFill="1" applyBorder="1" applyAlignment="1"/>
    <xf numFmtId="0" fontId="16" fillId="2" borderId="3" xfId="0" applyFont="1" applyFill="1" applyBorder="1" applyAlignment="1"/>
    <xf numFmtId="181" fontId="56" fillId="2" borderId="1" xfId="0" applyNumberFormat="1" applyFont="1" applyFill="1" applyBorder="1" applyAlignment="1">
      <alignment horizontal="center"/>
    </xf>
    <xf numFmtId="0" fontId="16" fillId="5" borderId="2" xfId="0" applyFont="1" applyFill="1" applyBorder="1" applyAlignment="1"/>
    <xf numFmtId="0" fontId="16" fillId="5" borderId="3" xfId="0" applyFont="1" applyFill="1" applyBorder="1" applyAlignment="1"/>
    <xf numFmtId="0" fontId="56" fillId="2" borderId="1" xfId="0" applyNumberFormat="1" applyFont="1" applyFill="1" applyBorder="1" applyAlignment="1">
      <alignment horizontal="center"/>
    </xf>
    <xf numFmtId="43" fontId="16" fillId="2" borderId="1" xfId="1" applyNumberFormat="1" applyFont="1" applyFill="1" applyBorder="1"/>
    <xf numFmtId="0" fontId="16" fillId="2" borderId="2" xfId="0" applyFont="1" applyFill="1" applyBorder="1" applyAlignment="1">
      <alignment horizontal="center"/>
    </xf>
    <xf numFmtId="0" fontId="16" fillId="2" borderId="3" xfId="0" applyFont="1" applyFill="1" applyBorder="1" applyAlignment="1">
      <alignment horizontal="center"/>
    </xf>
    <xf numFmtId="171" fontId="16" fillId="2" borderId="1" xfId="1" applyNumberFormat="1" applyFont="1" applyFill="1" applyBorder="1"/>
    <xf numFmtId="0" fontId="16" fillId="2" borderId="2" xfId="0" applyFont="1" applyFill="1" applyBorder="1" applyAlignment="1">
      <alignment vertical="top"/>
    </xf>
    <xf numFmtId="0" fontId="16" fillId="2" borderId="3" xfId="0" applyFont="1" applyFill="1" applyBorder="1" applyAlignment="1">
      <alignment vertical="top"/>
    </xf>
    <xf numFmtId="0" fontId="16" fillId="2" borderId="2" xfId="0" applyFont="1" applyFill="1" applyBorder="1" applyAlignment="1">
      <alignment horizontal="left" vertical="top"/>
    </xf>
    <xf numFmtId="0" fontId="16" fillId="2" borderId="3" xfId="0" applyFont="1" applyFill="1" applyBorder="1" applyAlignment="1">
      <alignment horizontal="left" vertical="top"/>
    </xf>
    <xf numFmtId="0" fontId="57" fillId="0" borderId="17" xfId="0" applyFont="1" applyFill="1" applyBorder="1"/>
    <xf numFmtId="0" fontId="16" fillId="0" borderId="0" xfId="0" applyFont="1"/>
    <xf numFmtId="0" fontId="55" fillId="3" borderId="14" xfId="0" applyFont="1" applyFill="1" applyBorder="1" applyAlignment="1">
      <alignment horizontal="center" vertical="top"/>
    </xf>
    <xf numFmtId="0" fontId="55" fillId="3" borderId="16" xfId="0" applyFont="1" applyFill="1" applyBorder="1" applyAlignment="1">
      <alignment horizontal="center" vertical="top"/>
    </xf>
    <xf numFmtId="3" fontId="16" fillId="2" borderId="1" xfId="1" applyNumberFormat="1" applyFont="1" applyFill="1" applyBorder="1" applyAlignment="1">
      <alignment horizontal="center"/>
    </xf>
    <xf numFmtId="169" fontId="16" fillId="2" borderId="1" xfId="0" applyNumberFormat="1" applyFont="1" applyFill="1" applyBorder="1" applyAlignment="1">
      <alignment horizontal="center"/>
    </xf>
    <xf numFmtId="0" fontId="16" fillId="2" borderId="1" xfId="0" applyFont="1" applyFill="1" applyBorder="1" applyAlignment="1">
      <alignment shrinkToFit="1"/>
    </xf>
    <xf numFmtId="0" fontId="58" fillId="2" borderId="1" xfId="0" applyFont="1" applyFill="1" applyBorder="1"/>
    <xf numFmtId="0" fontId="16" fillId="2" borderId="16" xfId="0" applyFont="1" applyFill="1" applyBorder="1"/>
    <xf numFmtId="168" fontId="16" fillId="2" borderId="16" xfId="1" applyNumberFormat="1" applyFont="1" applyFill="1" applyBorder="1" applyAlignment="1">
      <alignment horizontal="center"/>
    </xf>
    <xf numFmtId="3" fontId="16" fillId="2" borderId="16" xfId="1" applyNumberFormat="1" applyFont="1" applyFill="1" applyBorder="1" applyAlignment="1">
      <alignment horizontal="center"/>
    </xf>
    <xf numFmtId="0" fontId="16" fillId="2" borderId="16" xfId="0" applyFont="1" applyFill="1" applyBorder="1" applyAlignment="1">
      <alignment horizontal="center"/>
    </xf>
    <xf numFmtId="9" fontId="16" fillId="2" borderId="16" xfId="0" applyNumberFormat="1" applyFont="1" applyFill="1" applyBorder="1" applyAlignment="1">
      <alignment horizontal="center"/>
    </xf>
    <xf numFmtId="0" fontId="16" fillId="2" borderId="16" xfId="1" applyNumberFormat="1" applyFont="1" applyFill="1" applyBorder="1" applyAlignment="1">
      <alignment horizontal="center"/>
    </xf>
    <xf numFmtId="169" fontId="16" fillId="2" borderId="16" xfId="0" applyNumberFormat="1" applyFont="1" applyFill="1" applyBorder="1" applyAlignment="1">
      <alignment horizontal="center"/>
    </xf>
    <xf numFmtId="0" fontId="16" fillId="2" borderId="1" xfId="1" applyNumberFormat="1" applyFont="1" applyFill="1" applyBorder="1" applyAlignment="1">
      <alignment horizontal="center"/>
    </xf>
    <xf numFmtId="9" fontId="16" fillId="2" borderId="1" xfId="0" applyNumberFormat="1" applyFont="1" applyFill="1" applyBorder="1" applyAlignment="1">
      <alignment horizontal="center"/>
    </xf>
    <xf numFmtId="0" fontId="16" fillId="2" borderId="14" xfId="0" applyFont="1" applyFill="1" applyBorder="1"/>
    <xf numFmtId="3" fontId="16" fillId="2" borderId="14" xfId="1" applyNumberFormat="1" applyFont="1" applyFill="1" applyBorder="1" applyAlignment="1">
      <alignment horizontal="center"/>
    </xf>
    <xf numFmtId="0" fontId="16" fillId="2" borderId="14" xfId="1" applyNumberFormat="1" applyFont="1" applyFill="1" applyBorder="1" applyAlignment="1">
      <alignment horizontal="center"/>
    </xf>
    <xf numFmtId="0" fontId="16" fillId="2" borderId="14" xfId="0" applyFont="1" applyFill="1" applyBorder="1" applyAlignment="1">
      <alignment horizontal="center"/>
    </xf>
    <xf numFmtId="9" fontId="16" fillId="2" borderId="14" xfId="0" applyNumberFormat="1" applyFont="1" applyFill="1" applyBorder="1" applyAlignment="1">
      <alignment horizontal="center"/>
    </xf>
    <xf numFmtId="3" fontId="16" fillId="2" borderId="16" xfId="0" applyNumberFormat="1" applyFont="1" applyFill="1" applyBorder="1" applyAlignment="1">
      <alignment horizontal="center"/>
    </xf>
    <xf numFmtId="0" fontId="0" fillId="2" borderId="16" xfId="0" applyFill="1" applyBorder="1"/>
    <xf numFmtId="3" fontId="16" fillId="2" borderId="1" xfId="0" applyNumberFormat="1" applyFont="1" applyFill="1" applyBorder="1" applyAlignment="1">
      <alignment horizontal="center"/>
    </xf>
    <xf numFmtId="0" fontId="59" fillId="2" borderId="1" xfId="0" applyFont="1" applyFill="1" applyBorder="1"/>
    <xf numFmtId="3" fontId="59" fillId="2" borderId="1" xfId="0" applyNumberFormat="1" applyFont="1" applyFill="1" applyBorder="1" applyAlignment="1">
      <alignment horizontal="center"/>
    </xf>
    <xf numFmtId="182" fontId="59" fillId="2" borderId="1" xfId="0" applyNumberFormat="1" applyFont="1" applyFill="1" applyBorder="1" applyAlignment="1">
      <alignment horizontal="center"/>
    </xf>
    <xf numFmtId="3" fontId="59" fillId="2" borderId="1" xfId="1" applyNumberFormat="1" applyFont="1" applyFill="1" applyBorder="1" applyAlignment="1">
      <alignment horizontal="center"/>
    </xf>
    <xf numFmtId="0" fontId="59" fillId="2" borderId="1" xfId="0" applyFont="1" applyFill="1" applyBorder="1" applyAlignment="1">
      <alignment horizontal="center"/>
    </xf>
    <xf numFmtId="9" fontId="59" fillId="2" borderId="1" xfId="0" applyNumberFormat="1" applyFont="1" applyFill="1" applyBorder="1" applyAlignment="1">
      <alignment horizontal="center"/>
    </xf>
    <xf numFmtId="0" fontId="57" fillId="0" borderId="0" xfId="0" applyFont="1" applyFill="1" applyBorder="1"/>
    <xf numFmtId="168" fontId="16" fillId="2" borderId="1" xfId="1" applyNumberFormat="1" applyFont="1" applyFill="1" applyBorder="1" applyAlignment="1">
      <alignment horizontal="center"/>
    </xf>
    <xf numFmtId="10" fontId="16" fillId="2" borderId="1" xfId="0" applyNumberFormat="1" applyFont="1" applyFill="1" applyBorder="1" applyAlignment="1">
      <alignment horizontal="center"/>
    </xf>
    <xf numFmtId="0" fontId="16" fillId="45" borderId="1" xfId="0" applyFont="1" applyFill="1" applyBorder="1"/>
    <xf numFmtId="0" fontId="16" fillId="0" borderId="0" xfId="0" applyFont="1" applyFill="1" applyBorder="1"/>
    <xf numFmtId="4" fontId="16" fillId="0" borderId="0" xfId="1" applyNumberFormat="1" applyFont="1" applyFill="1" applyBorder="1" applyAlignment="1">
      <alignment horizontal="center"/>
    </xf>
    <xf numFmtId="179" fontId="16" fillId="0" borderId="0" xfId="1" applyNumberFormat="1" applyFont="1" applyFill="1" applyBorder="1" applyAlignment="1">
      <alignment horizontal="center"/>
    </xf>
    <xf numFmtId="168" fontId="16" fillId="0" borderId="0" xfId="1" applyNumberFormat="1" applyFont="1" applyFill="1" applyBorder="1" applyAlignment="1">
      <alignment horizontal="center"/>
    </xf>
    <xf numFmtId="0" fontId="16" fillId="0" borderId="0" xfId="0" applyFont="1" applyFill="1" applyBorder="1" applyAlignment="1">
      <alignment horizontal="center"/>
    </xf>
    <xf numFmtId="169" fontId="16" fillId="0" borderId="0" xfId="0" applyNumberFormat="1" applyFont="1" applyFill="1" applyBorder="1" applyAlignment="1">
      <alignment horizontal="center"/>
    </xf>
    <xf numFmtId="183" fontId="16" fillId="2" borderId="1" xfId="1" applyNumberFormat="1" applyFont="1" applyFill="1" applyBorder="1" applyAlignment="1">
      <alignment horizontal="center"/>
    </xf>
    <xf numFmtId="0" fontId="16" fillId="2" borderId="1" xfId="0" applyFont="1" applyFill="1" applyBorder="1" applyAlignment="1"/>
    <xf numFmtId="0" fontId="16" fillId="2" borderId="1" xfId="0" applyFont="1" applyFill="1" applyBorder="1" applyAlignment="1">
      <alignment wrapText="1"/>
    </xf>
    <xf numFmtId="179" fontId="59" fillId="2" borderId="1" xfId="1" applyNumberFormat="1" applyFont="1" applyFill="1" applyBorder="1" applyAlignment="1">
      <alignment horizontal="center"/>
    </xf>
    <xf numFmtId="179" fontId="61" fillId="2" borderId="1" xfId="1" applyNumberFormat="1" applyFont="1" applyFill="1" applyBorder="1" applyAlignment="1">
      <alignment horizontal="center"/>
    </xf>
    <xf numFmtId="184" fontId="16" fillId="2" borderId="1" xfId="0" applyNumberFormat="1" applyFont="1" applyFill="1" applyBorder="1" applyAlignment="1">
      <alignment horizontal="center"/>
    </xf>
    <xf numFmtId="174" fontId="16" fillId="2" borderId="1" xfId="0" applyNumberFormat="1" applyFont="1" applyFill="1" applyBorder="1" applyAlignment="1">
      <alignment horizontal="center"/>
    </xf>
    <xf numFmtId="182" fontId="16" fillId="2" borderId="1" xfId="0" applyNumberFormat="1" applyFont="1" applyFill="1" applyBorder="1" applyAlignment="1">
      <alignment horizontal="center"/>
    </xf>
    <xf numFmtId="0" fontId="16" fillId="2" borderId="2" xfId="0" applyFont="1" applyFill="1" applyBorder="1" applyAlignment="1">
      <alignment horizontal="left"/>
    </xf>
    <xf numFmtId="0" fontId="16" fillId="2" borderId="3" xfId="0" applyFont="1" applyFill="1" applyBorder="1" applyAlignment="1">
      <alignment horizontal="left"/>
    </xf>
    <xf numFmtId="0" fontId="16" fillId="2" borderId="14" xfId="0" applyFont="1" applyFill="1" applyBorder="1" applyAlignment="1">
      <alignment vertical="top"/>
    </xf>
    <xf numFmtId="0" fontId="16" fillId="2" borderId="14" xfId="0" applyFont="1" applyFill="1" applyBorder="1" applyAlignment="1">
      <alignment vertical="center"/>
    </xf>
    <xf numFmtId="185" fontId="16" fillId="2" borderId="1" xfId="0" applyNumberFormat="1" applyFont="1" applyFill="1" applyBorder="1" applyAlignment="1">
      <alignment horizontal="center"/>
    </xf>
    <xf numFmtId="185" fontId="16" fillId="0" borderId="0" xfId="0" applyNumberFormat="1" applyFont="1"/>
    <xf numFmtId="174" fontId="16" fillId="0" borderId="0" xfId="0" applyNumberFormat="1" applyFont="1"/>
    <xf numFmtId="174" fontId="16" fillId="2" borderId="14" xfId="0" applyNumberFormat="1" applyFont="1" applyFill="1" applyBorder="1" applyAlignment="1">
      <alignment horizontal="center"/>
    </xf>
    <xf numFmtId="186" fontId="16" fillId="2" borderId="1" xfId="0" applyNumberFormat="1" applyFont="1" applyFill="1" applyBorder="1" applyAlignment="1">
      <alignment horizontal="center"/>
    </xf>
    <xf numFmtId="0" fontId="16" fillId="10" borderId="15" xfId="0" applyFont="1" applyFill="1" applyBorder="1"/>
    <xf numFmtId="9" fontId="16" fillId="10" borderId="15" xfId="0" applyNumberFormat="1" applyFont="1" applyFill="1" applyBorder="1" applyAlignment="1">
      <alignment horizontal="center"/>
    </xf>
    <xf numFmtId="10" fontId="16" fillId="10" borderId="15" xfId="0" applyNumberFormat="1" applyFont="1" applyFill="1" applyBorder="1" applyAlignment="1">
      <alignment horizontal="center"/>
    </xf>
    <xf numFmtId="169" fontId="16" fillId="10" borderId="15" xfId="0" applyNumberFormat="1" applyFont="1" applyFill="1" applyBorder="1" applyAlignment="1">
      <alignment horizontal="center"/>
    </xf>
    <xf numFmtId="174" fontId="16" fillId="10" borderId="15" xfId="0" applyNumberFormat="1" applyFont="1" applyFill="1" applyBorder="1" applyAlignment="1">
      <alignment horizontal="center"/>
    </xf>
    <xf numFmtId="185" fontId="16" fillId="10" borderId="15" xfId="0" applyNumberFormat="1" applyFont="1" applyFill="1" applyBorder="1" applyAlignment="1">
      <alignment horizontal="center"/>
    </xf>
    <xf numFmtId="0" fontId="16" fillId="10" borderId="23" xfId="0" applyFont="1" applyFill="1" applyBorder="1" applyAlignment="1">
      <alignment horizontal="left"/>
    </xf>
    <xf numFmtId="0" fontId="16" fillId="10" borderId="0" xfId="0" applyFont="1" applyFill="1" applyBorder="1" applyAlignment="1">
      <alignment horizontal="left"/>
    </xf>
    <xf numFmtId="9" fontId="16" fillId="3" borderId="1" xfId="0" applyNumberFormat="1" applyFont="1" applyFill="1" applyBorder="1" applyAlignment="1">
      <alignment horizontal="center"/>
    </xf>
    <xf numFmtId="185" fontId="16" fillId="3" borderId="1" xfId="0" applyNumberFormat="1" applyFont="1" applyFill="1" applyBorder="1" applyAlignment="1">
      <alignment horizontal="center"/>
    </xf>
    <xf numFmtId="169" fontId="16" fillId="3" borderId="1" xfId="0" applyNumberFormat="1" applyFont="1" applyFill="1" applyBorder="1" applyAlignment="1">
      <alignment horizontal="center"/>
    </xf>
    <xf numFmtId="2" fontId="16" fillId="2" borderId="1" xfId="0" applyNumberFormat="1" applyFont="1" applyFill="1" applyBorder="1" applyAlignment="1">
      <alignment horizontal="center"/>
    </xf>
    <xf numFmtId="9" fontId="16" fillId="0" borderId="0" xfId="0" applyNumberFormat="1" applyFont="1" applyFill="1" applyBorder="1" applyAlignment="1">
      <alignment horizontal="center"/>
    </xf>
    <xf numFmtId="185" fontId="16" fillId="0" borderId="0" xfId="0" applyNumberFormat="1" applyFont="1" applyFill="1" applyBorder="1"/>
    <xf numFmtId="185" fontId="16" fillId="0" borderId="0" xfId="0" applyNumberFormat="1" applyFont="1" applyFill="1" applyBorder="1" applyAlignment="1">
      <alignment horizontal="center"/>
    </xf>
    <xf numFmtId="169" fontId="55" fillId="3" borderId="1" xfId="0" applyNumberFormat="1" applyFont="1" applyFill="1" applyBorder="1" applyAlignment="1">
      <alignment horizontal="center"/>
    </xf>
    <xf numFmtId="169" fontId="55" fillId="0" borderId="0" xfId="0" applyNumberFormat="1" applyFont="1" applyFill="1" applyAlignment="1">
      <alignment horizontal="center"/>
    </xf>
    <xf numFmtId="169" fontId="16" fillId="0" borderId="0" xfId="0" applyNumberFormat="1" applyFont="1" applyAlignment="1">
      <alignment horizontal="center"/>
    </xf>
    <xf numFmtId="0" fontId="62" fillId="0" borderId="0" xfId="0" applyFont="1"/>
    <xf numFmtId="0" fontId="16" fillId="4" borderId="1" xfId="0" applyFont="1" applyFill="1" applyBorder="1" applyAlignment="1">
      <alignment vertical="top" wrapText="1"/>
    </xf>
    <xf numFmtId="0" fontId="16" fillId="4" borderId="1" xfId="0" quotePrefix="1" applyFont="1" applyFill="1" applyBorder="1" applyAlignment="1">
      <alignment horizontal="left" vertical="top" wrapText="1"/>
    </xf>
    <xf numFmtId="0" fontId="16" fillId="4" borderId="1" xfId="0" applyFont="1" applyFill="1" applyBorder="1" applyAlignment="1">
      <alignment horizontal="left" vertical="top" wrapText="1"/>
    </xf>
    <xf numFmtId="0" fontId="16" fillId="4" borderId="1" xfId="0" applyFont="1" applyFill="1" applyBorder="1" applyAlignment="1">
      <alignment horizontal="center" vertical="top" wrapText="1"/>
    </xf>
    <xf numFmtId="0" fontId="55" fillId="0" borderId="0" xfId="0" quotePrefix="1" applyFont="1" applyAlignment="1">
      <alignment horizontal="left" wrapText="1"/>
    </xf>
    <xf numFmtId="0" fontId="55" fillId="0" borderId="0" xfId="0" applyFont="1" applyAlignment="1">
      <alignment horizontal="left" wrapText="1"/>
    </xf>
    <xf numFmtId="0" fontId="16" fillId="4" borderId="1" xfId="0" applyFont="1" applyFill="1" applyBorder="1" applyAlignment="1"/>
    <xf numFmtId="0" fontId="16" fillId="4" borderId="1" xfId="0" applyFont="1" applyFill="1" applyBorder="1"/>
    <xf numFmtId="172" fontId="16" fillId="4" borderId="1" xfId="1" applyNumberFormat="1" applyFont="1" applyFill="1" applyBorder="1" applyAlignment="1"/>
    <xf numFmtId="187" fontId="16" fillId="4" borderId="1" xfId="0" applyNumberFormat="1" applyFont="1" applyFill="1" applyBorder="1"/>
    <xf numFmtId="0" fontId="16" fillId="0" borderId="0" xfId="0" applyFont="1" applyAlignment="1"/>
    <xf numFmtId="167" fontId="16" fillId="0" borderId="0" xfId="0" applyNumberFormat="1" applyFont="1" applyAlignment="1"/>
    <xf numFmtId="2" fontId="16" fillId="0" borderId="0" xfId="0" applyNumberFormat="1" applyFont="1" applyAlignment="1"/>
    <xf numFmtId="0" fontId="16" fillId="0" borderId="0" xfId="0" applyNumberFormat="1" applyFont="1" applyAlignment="1">
      <alignment wrapText="1"/>
    </xf>
    <xf numFmtId="2" fontId="0" fillId="0" borderId="0" xfId="26" applyNumberFormat="1" applyFont="1"/>
    <xf numFmtId="2" fontId="0" fillId="0" borderId="0" xfId="26" applyNumberFormat="1" applyFont="1" applyFill="1"/>
    <xf numFmtId="0" fontId="28" fillId="10" borderId="0" xfId="0" applyFont="1" applyFill="1" applyAlignment="1">
      <alignment horizontal="left"/>
    </xf>
    <xf numFmtId="0" fontId="17" fillId="10" borderId="0" xfId="0" applyFont="1" applyFill="1" applyAlignment="1">
      <alignment horizontal="left"/>
    </xf>
    <xf numFmtId="0" fontId="13" fillId="10" borderId="0" xfId="0" applyFont="1" applyFill="1"/>
    <xf numFmtId="175" fontId="0" fillId="10" borderId="0" xfId="26" applyNumberFormat="1" applyFont="1" applyFill="1"/>
    <xf numFmtId="43" fontId="0" fillId="10" borderId="0" xfId="1" applyNumberFormat="1" applyFont="1" applyFill="1"/>
    <xf numFmtId="171" fontId="0" fillId="0" borderId="0" xfId="0" applyNumberFormat="1"/>
    <xf numFmtId="171" fontId="0" fillId="0" borderId="0" xfId="0" applyNumberFormat="1" applyFill="1"/>
    <xf numFmtId="0" fontId="13" fillId="0" borderId="0" xfId="0" quotePrefix="1" applyFont="1"/>
    <xf numFmtId="0" fontId="13" fillId="46" borderId="0" xfId="0" applyFont="1" applyFill="1"/>
    <xf numFmtId="172" fontId="13" fillId="46" borderId="0" xfId="0" applyNumberFormat="1" applyFont="1" applyFill="1"/>
    <xf numFmtId="172" fontId="13" fillId="46" borderId="0" xfId="1" applyNumberFormat="1" applyFont="1" applyFill="1"/>
    <xf numFmtId="172" fontId="0" fillId="46" borderId="0" xfId="0" applyNumberFormat="1" applyFill="1"/>
    <xf numFmtId="171" fontId="0" fillId="46" borderId="0" xfId="0" applyNumberFormat="1" applyFill="1"/>
    <xf numFmtId="171" fontId="13" fillId="46" borderId="0" xfId="1" applyNumberFormat="1" applyFont="1" applyFill="1"/>
    <xf numFmtId="0" fontId="13" fillId="47" borderId="0" xfId="0" applyFont="1" applyFill="1"/>
    <xf numFmtId="172" fontId="0" fillId="47" borderId="0" xfId="0" applyNumberFormat="1" applyFill="1"/>
    <xf numFmtId="0" fontId="0" fillId="47" borderId="0" xfId="0" applyFill="1"/>
    <xf numFmtId="171" fontId="0" fillId="47" borderId="0" xfId="0" applyNumberFormat="1" applyFill="1"/>
    <xf numFmtId="0" fontId="13" fillId="48" borderId="0" xfId="0" applyFont="1" applyFill="1"/>
    <xf numFmtId="172" fontId="0" fillId="48" borderId="0" xfId="0" applyNumberFormat="1" applyFill="1"/>
    <xf numFmtId="0" fontId="13" fillId="45" borderId="0" xfId="0" applyFont="1" applyFill="1"/>
    <xf numFmtId="172" fontId="0" fillId="45" borderId="0" xfId="0" applyNumberFormat="1" applyFill="1"/>
    <xf numFmtId="0" fontId="0" fillId="45" borderId="0" xfId="0" applyFill="1"/>
    <xf numFmtId="43" fontId="0" fillId="45" borderId="0" xfId="0" applyNumberFormat="1" applyFill="1"/>
    <xf numFmtId="0" fontId="13" fillId="49" borderId="0" xfId="0" applyFont="1" applyFill="1"/>
    <xf numFmtId="172" fontId="0" fillId="49" borderId="0" xfId="0" applyNumberFormat="1" applyFill="1"/>
    <xf numFmtId="0" fontId="0" fillId="49" borderId="0" xfId="0" applyFill="1"/>
    <xf numFmtId="171" fontId="0" fillId="49" borderId="0" xfId="0" applyNumberFormat="1" applyFill="1"/>
    <xf numFmtId="0" fontId="13" fillId="50" borderId="0" xfId="0" applyFont="1" applyFill="1"/>
    <xf numFmtId="172" fontId="0" fillId="50" borderId="0" xfId="0" applyNumberFormat="1" applyFill="1"/>
    <xf numFmtId="0" fontId="0" fillId="50" borderId="0" xfId="0" applyFill="1"/>
    <xf numFmtId="171" fontId="0" fillId="50" borderId="0" xfId="0" applyNumberFormat="1" applyFill="1"/>
    <xf numFmtId="0" fontId="13" fillId="51" borderId="0" xfId="0" applyFont="1" applyFill="1"/>
    <xf numFmtId="172" fontId="0" fillId="51" borderId="0" xfId="0" applyNumberFormat="1" applyFill="1"/>
    <xf numFmtId="0" fontId="0" fillId="51" borderId="0" xfId="0" applyFill="1"/>
    <xf numFmtId="171" fontId="0" fillId="51" borderId="0" xfId="0" applyNumberFormat="1" applyFill="1"/>
    <xf numFmtId="0" fontId="13" fillId="7" borderId="0" xfId="0" applyFont="1" applyFill="1"/>
    <xf numFmtId="0" fontId="0" fillId="7" borderId="0" xfId="0" applyFill="1"/>
    <xf numFmtId="171" fontId="0" fillId="7" borderId="0" xfId="0" applyNumberFormat="1" applyFill="1"/>
    <xf numFmtId="0" fontId="13" fillId="44" borderId="0" xfId="0" applyFont="1" applyFill="1"/>
    <xf numFmtId="171" fontId="0" fillId="44" borderId="0" xfId="0" applyNumberFormat="1" applyFill="1"/>
    <xf numFmtId="172" fontId="13" fillId="44" borderId="0" xfId="0" applyNumberFormat="1" applyFont="1" applyFill="1"/>
    <xf numFmtId="171" fontId="13" fillId="44" borderId="0" xfId="0" applyNumberFormat="1" applyFont="1" applyFill="1"/>
    <xf numFmtId="171" fontId="0" fillId="48" borderId="0" xfId="0" applyNumberFormat="1" applyFill="1"/>
    <xf numFmtId="0" fontId="13" fillId="11" borderId="0" xfId="0" applyFont="1" applyFill="1"/>
    <xf numFmtId="172" fontId="0" fillId="11" borderId="0" xfId="0" applyNumberFormat="1" applyFill="1"/>
    <xf numFmtId="171" fontId="0" fillId="11" borderId="0" xfId="0" applyNumberFormat="1" applyFill="1"/>
    <xf numFmtId="0" fontId="13" fillId="52" borderId="0" xfId="0" applyFont="1" applyFill="1"/>
    <xf numFmtId="172" fontId="0" fillId="52" borderId="0" xfId="0" applyNumberFormat="1" applyFill="1"/>
    <xf numFmtId="171" fontId="0" fillId="52" borderId="0" xfId="0" applyNumberFormat="1" applyFill="1"/>
    <xf numFmtId="43" fontId="13" fillId="10" borderId="0" xfId="0" applyNumberFormat="1" applyFont="1" applyFill="1"/>
    <xf numFmtId="0" fontId="14" fillId="0" borderId="24" xfId="0" applyFont="1" applyBorder="1"/>
    <xf numFmtId="0" fontId="13" fillId="0" borderId="25" xfId="0" applyFont="1" applyBorder="1"/>
    <xf numFmtId="0" fontId="13" fillId="0" borderId="16" xfId="0" applyFont="1" applyBorder="1"/>
    <xf numFmtId="0" fontId="13" fillId="0" borderId="1" xfId="0" applyFont="1" applyBorder="1"/>
    <xf numFmtId="0" fontId="21" fillId="0" borderId="1" xfId="0" applyFont="1" applyFill="1" applyBorder="1"/>
    <xf numFmtId="0" fontId="63" fillId="0" borderId="1" xfId="0" applyFont="1" applyFill="1" applyBorder="1"/>
    <xf numFmtId="0" fontId="14" fillId="0" borderId="24" xfId="0" applyFont="1" applyBorder="1" applyAlignment="1">
      <alignment horizontal="center"/>
    </xf>
    <xf numFmtId="3" fontId="13" fillId="0" borderId="1" xfId="1" applyNumberFormat="1" applyBorder="1"/>
    <xf numFmtId="3" fontId="0" fillId="0" borderId="1" xfId="1" applyNumberFormat="1" applyFont="1" applyBorder="1"/>
    <xf numFmtId="3" fontId="0" fillId="0" borderId="1" xfId="0" applyNumberFormat="1" applyBorder="1" applyAlignment="1">
      <alignment horizontal="right"/>
    </xf>
    <xf numFmtId="3" fontId="0" fillId="0" borderId="1" xfId="1" applyNumberFormat="1" applyFont="1" applyFill="1" applyBorder="1"/>
    <xf numFmtId="3" fontId="0" fillId="0" borderId="25" xfId="1" applyNumberFormat="1" applyFont="1" applyFill="1" applyBorder="1"/>
    <xf numFmtId="3" fontId="0" fillId="0" borderId="16" xfId="1" applyNumberFormat="1" applyFont="1" applyFill="1" applyBorder="1"/>
    <xf numFmtId="3" fontId="13" fillId="0" borderId="16" xfId="1" applyNumberFormat="1" applyFont="1" applyFill="1" applyBorder="1"/>
    <xf numFmtId="3" fontId="13" fillId="0" borderId="1" xfId="1" applyNumberFormat="1" applyFont="1" applyBorder="1"/>
    <xf numFmtId="3" fontId="13" fillId="0" borderId="1" xfId="1" applyNumberFormat="1" applyFont="1" applyFill="1" applyBorder="1"/>
    <xf numFmtId="3" fontId="13" fillId="0" borderId="1" xfId="0" applyNumberFormat="1" applyFont="1" applyBorder="1" applyAlignment="1">
      <alignment horizontal="right"/>
    </xf>
    <xf numFmtId="0" fontId="14" fillId="0" borderId="1" xfId="0" applyFont="1" applyBorder="1" applyAlignment="1">
      <alignment horizontal="center" vertical="top" wrapText="1"/>
    </xf>
    <xf numFmtId="0" fontId="14" fillId="0" borderId="26" xfId="0" applyFont="1" applyBorder="1" applyAlignment="1">
      <alignment horizontal="center" vertical="top" wrapText="1"/>
    </xf>
    <xf numFmtId="0" fontId="63" fillId="0" borderId="23" xfId="0" applyFont="1" applyFill="1" applyBorder="1"/>
    <xf numFmtId="0" fontId="13" fillId="0" borderId="0" xfId="0" applyFont="1" applyFill="1" applyBorder="1"/>
    <xf numFmtId="0" fontId="13" fillId="0" borderId="0" xfId="0" applyFont="1" applyFill="1" applyBorder="1" applyAlignment="1">
      <alignment horizontal="right"/>
    </xf>
    <xf numFmtId="0" fontId="13" fillId="0" borderId="26" xfId="0" applyFont="1" applyBorder="1" applyAlignment="1">
      <alignment horizontal="center"/>
    </xf>
    <xf numFmtId="3" fontId="13" fillId="0" borderId="16" xfId="1" applyNumberFormat="1" applyBorder="1" applyAlignment="1">
      <alignment horizontal="right" vertical="top"/>
    </xf>
    <xf numFmtId="168" fontId="13" fillId="0" borderId="16" xfId="1" applyNumberFormat="1" applyBorder="1" applyAlignment="1">
      <alignment horizontal="center" vertical="top"/>
    </xf>
    <xf numFmtId="168" fontId="13" fillId="0" borderId="16" xfId="1" applyNumberFormat="1" applyFont="1" applyBorder="1" applyAlignment="1">
      <alignment horizontal="center" vertical="top"/>
    </xf>
    <xf numFmtId="3" fontId="13" fillId="0" borderId="16" xfId="1" applyNumberFormat="1" applyFont="1" applyBorder="1" applyAlignment="1">
      <alignment horizontal="right" vertical="top"/>
    </xf>
    <xf numFmtId="168" fontId="64" fillId="0" borderId="16" xfId="1" applyNumberFormat="1" applyFont="1" applyBorder="1" applyAlignment="1">
      <alignment horizontal="center" vertical="top"/>
    </xf>
    <xf numFmtId="37" fontId="13" fillId="0" borderId="1" xfId="1" applyNumberFormat="1" applyBorder="1"/>
    <xf numFmtId="37" fontId="13" fillId="0" borderId="1" xfId="1" applyNumberFormat="1" applyFont="1" applyBorder="1"/>
    <xf numFmtId="37" fontId="64" fillId="0" borderId="1" xfId="1" applyNumberFormat="1" applyFont="1" applyBorder="1"/>
    <xf numFmtId="37" fontId="0" fillId="0" borderId="1" xfId="0" applyNumberFormat="1" applyBorder="1"/>
    <xf numFmtId="37" fontId="64" fillId="0" borderId="1" xfId="0" applyNumberFormat="1" applyFont="1" applyBorder="1"/>
    <xf numFmtId="1" fontId="0" fillId="0" borderId="0" xfId="0" applyNumberFormat="1"/>
    <xf numFmtId="0" fontId="17" fillId="11" borderId="27" xfId="0" applyFont="1" applyFill="1" applyBorder="1"/>
    <xf numFmtId="188" fontId="13" fillId="0" borderId="28" xfId="4" applyNumberFormat="1" applyFont="1" applyBorder="1" applyAlignment="1" applyProtection="1">
      <alignment horizontal="left"/>
      <protection locked="0"/>
    </xf>
    <xf numFmtId="38" fontId="13" fillId="0" borderId="29" xfId="4" applyNumberFormat="1" applyFont="1" applyFill="1" applyBorder="1" applyAlignment="1" applyProtection="1">
      <protection locked="0"/>
    </xf>
    <xf numFmtId="38" fontId="13" fillId="0" borderId="30" xfId="4" applyNumberFormat="1" applyFont="1" applyFill="1" applyBorder="1" applyAlignment="1" applyProtection="1">
      <protection locked="0"/>
    </xf>
    <xf numFmtId="167" fontId="0" fillId="0" borderId="0" xfId="0" applyNumberFormat="1" applyFill="1" applyBorder="1"/>
    <xf numFmtId="0" fontId="17" fillId="8" borderId="0" xfId="0" applyFont="1" applyFill="1" applyAlignment="1">
      <alignment horizontal="left"/>
    </xf>
    <xf numFmtId="3" fontId="0" fillId="0" borderId="0" xfId="0" applyNumberFormat="1"/>
    <xf numFmtId="168" fontId="0" fillId="0" borderId="0" xfId="0" applyNumberFormat="1"/>
    <xf numFmtId="0" fontId="22" fillId="0" borderId="0" xfId="0" applyFont="1" applyAlignment="1">
      <alignment horizontal="center"/>
    </xf>
    <xf numFmtId="0" fontId="18" fillId="0" borderId="0" xfId="0" applyFont="1" applyAlignment="1">
      <alignment horizontal="center"/>
    </xf>
    <xf numFmtId="0" fontId="0" fillId="0" borderId="1" xfId="0" applyBorder="1" applyAlignment="1">
      <alignment horizontal="center" wrapText="1"/>
    </xf>
    <xf numFmtId="172" fontId="0" fillId="0" borderId="1" xfId="1" applyNumberFormat="1" applyFont="1" applyBorder="1" applyAlignment="1">
      <alignment horizontal="center"/>
    </xf>
    <xf numFmtId="167" fontId="0" fillId="0" borderId="1" xfId="0" applyNumberFormat="1" applyBorder="1" applyAlignment="1">
      <alignment horizontal="center"/>
    </xf>
    <xf numFmtId="0" fontId="0" fillId="0" borderId="1" xfId="0" applyBorder="1"/>
    <xf numFmtId="0" fontId="67" fillId="0" borderId="0" xfId="0" applyFont="1" applyAlignment="1">
      <alignment horizontal="left"/>
    </xf>
    <xf numFmtId="0" fontId="0" fillId="0" borderId="0" xfId="0" applyFont="1"/>
    <xf numFmtId="0" fontId="22" fillId="0" borderId="0" xfId="0" applyFont="1" applyAlignment="1">
      <alignment vertical="top"/>
    </xf>
    <xf numFmtId="1" fontId="16" fillId="0" borderId="0" xfId="0" applyNumberFormat="1" applyFont="1"/>
    <xf numFmtId="2" fontId="16" fillId="0" borderId="0" xfId="0" applyNumberFormat="1" applyFont="1"/>
    <xf numFmtId="0" fontId="16" fillId="0" borderId="25" xfId="0" applyFont="1" applyBorder="1"/>
    <xf numFmtId="0" fontId="16" fillId="0" borderId="0" xfId="0" quotePrefix="1" applyFont="1"/>
    <xf numFmtId="0" fontId="16" fillId="0" borderId="16" xfId="0" applyFont="1" applyBorder="1"/>
    <xf numFmtId="0" fontId="16" fillId="0" borderId="1" xfId="0" applyFont="1" applyBorder="1"/>
    <xf numFmtId="0" fontId="60" fillId="0" borderId="1" xfId="0" applyFont="1" applyFill="1" applyBorder="1"/>
    <xf numFmtId="0" fontId="68" fillId="0" borderId="0" xfId="0" applyFont="1"/>
    <xf numFmtId="0" fontId="0" fillId="53" borderId="0" xfId="0" applyFill="1"/>
    <xf numFmtId="9" fontId="0" fillId="53" borderId="0" xfId="0" applyNumberFormat="1" applyFill="1"/>
    <xf numFmtId="0" fontId="13" fillId="53" borderId="0" xfId="0" applyFont="1" applyFill="1"/>
    <xf numFmtId="0" fontId="16" fillId="53" borderId="0" xfId="0" applyFont="1" applyFill="1"/>
    <xf numFmtId="0" fontId="68" fillId="53" borderId="0" xfId="0" applyFont="1" applyFill="1"/>
    <xf numFmtId="0" fontId="68" fillId="53" borderId="1" xfId="0" applyFont="1" applyFill="1" applyBorder="1"/>
    <xf numFmtId="0" fontId="0" fillId="44" borderId="0" xfId="0" applyFill="1"/>
    <xf numFmtId="9" fontId="0" fillId="44" borderId="0" xfId="0" applyNumberFormat="1" applyFill="1"/>
    <xf numFmtId="0" fontId="16" fillId="44" borderId="0" xfId="0" applyFont="1" applyFill="1"/>
    <xf numFmtId="0" fontId="68" fillId="44" borderId="0" xfId="0" applyFont="1" applyFill="1"/>
    <xf numFmtId="0" fontId="68" fillId="44" borderId="1" xfId="0" applyFont="1" applyFill="1" applyBorder="1"/>
    <xf numFmtId="17" fontId="69" fillId="0" borderId="0" xfId="0" applyNumberFormat="1" applyFont="1"/>
    <xf numFmtId="172" fontId="69" fillId="0" borderId="0" xfId="0" applyNumberFormat="1" applyFont="1"/>
    <xf numFmtId="182" fontId="69" fillId="0" borderId="0" xfId="0" applyNumberFormat="1" applyFont="1"/>
    <xf numFmtId="1" fontId="69" fillId="0" borderId="0" xfId="0" applyNumberFormat="1" applyFont="1"/>
    <xf numFmtId="0" fontId="0" fillId="10" borderId="2" xfId="0" applyFill="1" applyBorder="1"/>
    <xf numFmtId="0" fontId="0" fillId="10" borderId="3" xfId="0" applyFill="1" applyBorder="1"/>
    <xf numFmtId="0" fontId="0" fillId="53" borderId="2" xfId="0" applyFill="1" applyBorder="1"/>
    <xf numFmtId="0" fontId="0" fillId="53" borderId="3" xfId="0" applyFill="1" applyBorder="1"/>
    <xf numFmtId="0" fontId="70" fillId="6" borderId="0" xfId="0" applyFont="1" applyFill="1"/>
    <xf numFmtId="2" fontId="16" fillId="44" borderId="0" xfId="0" applyNumberFormat="1" applyFont="1" applyFill="1"/>
    <xf numFmtId="9" fontId="16" fillId="0" borderId="0" xfId="0" applyNumberFormat="1" applyFont="1"/>
    <xf numFmtId="9" fontId="16" fillId="44" borderId="0" xfId="0" applyNumberFormat="1" applyFont="1" applyFill="1"/>
    <xf numFmtId="167" fontId="16" fillId="0" borderId="0" xfId="0" applyNumberFormat="1" applyFont="1"/>
    <xf numFmtId="167" fontId="16" fillId="44" borderId="0" xfId="0" applyNumberFormat="1" applyFont="1" applyFill="1"/>
    <xf numFmtId="0" fontId="63" fillId="0" borderId="0" xfId="0" applyFont="1" applyFill="1"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37" xfId="0" applyBorder="1"/>
    <xf numFmtId="0" fontId="0" fillId="0" borderId="38" xfId="0" applyBorder="1"/>
    <xf numFmtId="0" fontId="0" fillId="0" borderId="39"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17" fontId="0" fillId="0" borderId="0" xfId="0" applyNumberFormat="1"/>
    <xf numFmtId="170" fontId="13" fillId="0" borderId="0" xfId="0" applyNumberFormat="1" applyFont="1"/>
    <xf numFmtId="1" fontId="13" fillId="0" borderId="0" xfId="0" applyNumberFormat="1" applyFont="1"/>
    <xf numFmtId="0" fontId="70" fillId="0" borderId="0" xfId="0" applyFont="1"/>
    <xf numFmtId="0" fontId="0" fillId="0" borderId="1" xfId="0" applyFill="1" applyBorder="1"/>
    <xf numFmtId="0" fontId="0" fillId="0" borderId="2" xfId="0" applyBorder="1"/>
    <xf numFmtId="167" fontId="0" fillId="53" borderId="3" xfId="0" applyNumberFormat="1" applyFill="1" applyBorder="1"/>
    <xf numFmtId="0" fontId="0" fillId="0" borderId="43" xfId="0" applyBorder="1"/>
    <xf numFmtId="0" fontId="13" fillId="0" borderId="25" xfId="0" applyFont="1" applyFill="1" applyBorder="1"/>
    <xf numFmtId="0" fontId="13" fillId="0" borderId="45" xfId="0" applyFont="1" applyFill="1" applyBorder="1"/>
    <xf numFmtId="0" fontId="72" fillId="0" borderId="44" xfId="0" applyFont="1" applyBorder="1"/>
    <xf numFmtId="0" fontId="72" fillId="0" borderId="25" xfId="0" applyFont="1" applyBorder="1"/>
    <xf numFmtId="0" fontId="72" fillId="0" borderId="25" xfId="0" applyFont="1" applyFill="1" applyBorder="1"/>
    <xf numFmtId="0" fontId="72" fillId="0" borderId="45" xfId="0" applyFont="1" applyFill="1" applyBorder="1"/>
    <xf numFmtId="1" fontId="72" fillId="53" borderId="42" xfId="0" applyNumberFormat="1" applyFont="1" applyFill="1" applyBorder="1"/>
    <xf numFmtId="1" fontId="72" fillId="53" borderId="1" xfId="0" applyNumberFormat="1" applyFont="1" applyFill="1" applyBorder="1"/>
    <xf numFmtId="167" fontId="72" fillId="53" borderId="1" xfId="0" applyNumberFormat="1" applyFont="1" applyFill="1" applyBorder="1"/>
    <xf numFmtId="1" fontId="72" fillId="0" borderId="1" xfId="0" applyNumberFormat="1" applyFont="1" applyFill="1" applyBorder="1"/>
    <xf numFmtId="167" fontId="72" fillId="0" borderId="43" xfId="0" applyNumberFormat="1" applyFont="1" applyBorder="1"/>
    <xf numFmtId="1" fontId="72" fillId="0" borderId="42" xfId="0" applyNumberFormat="1" applyFont="1" applyBorder="1"/>
    <xf numFmtId="0" fontId="0" fillId="0" borderId="14" xfId="0" applyFill="1" applyBorder="1"/>
    <xf numFmtId="0" fontId="0" fillId="0" borderId="19" xfId="0" applyBorder="1"/>
    <xf numFmtId="1" fontId="72" fillId="0" borderId="46" xfId="0" applyNumberFormat="1" applyFont="1" applyBorder="1"/>
    <xf numFmtId="1" fontId="72" fillId="53" borderId="14" xfId="0" applyNumberFormat="1" applyFont="1" applyFill="1" applyBorder="1"/>
    <xf numFmtId="167" fontId="72" fillId="53" borderId="14" xfId="0" applyNumberFormat="1" applyFont="1" applyFill="1" applyBorder="1"/>
    <xf numFmtId="1" fontId="72" fillId="0" borderId="14" xfId="0" applyNumberFormat="1" applyFont="1" applyFill="1" applyBorder="1"/>
    <xf numFmtId="167" fontId="72" fillId="0" borderId="47" xfId="0" applyNumberFormat="1" applyFont="1" applyBorder="1"/>
    <xf numFmtId="167" fontId="0" fillId="53" borderId="20" xfId="0" applyNumberFormat="1" applyFill="1" applyBorder="1"/>
    <xf numFmtId="0" fontId="0" fillId="0" borderId="14" xfId="0" applyBorder="1"/>
    <xf numFmtId="0" fontId="0" fillId="0" borderId="16" xfId="0" applyBorder="1"/>
    <xf numFmtId="0" fontId="0" fillId="0" borderId="21" xfId="0" applyBorder="1"/>
    <xf numFmtId="1" fontId="72" fillId="53" borderId="40" xfId="0" applyNumberFormat="1" applyFont="1" applyFill="1" applyBorder="1"/>
    <xf numFmtId="1" fontId="72" fillId="53" borderId="16" xfId="0" applyNumberFormat="1" applyFont="1" applyFill="1" applyBorder="1"/>
    <xf numFmtId="167" fontId="72" fillId="53" borderId="16" xfId="0" applyNumberFormat="1" applyFont="1" applyFill="1" applyBorder="1"/>
    <xf numFmtId="1" fontId="72" fillId="0" borderId="16" xfId="0" applyNumberFormat="1" applyFont="1" applyFill="1" applyBorder="1"/>
    <xf numFmtId="167" fontId="72" fillId="0" borderId="41" xfId="0" applyNumberFormat="1" applyFont="1" applyBorder="1"/>
    <xf numFmtId="167" fontId="0" fillId="53" borderId="22" xfId="0" applyNumberFormat="1" applyFill="1" applyBorder="1"/>
    <xf numFmtId="0" fontId="0" fillId="44" borderId="49" xfId="0" applyFill="1" applyBorder="1"/>
    <xf numFmtId="0" fontId="0" fillId="44" borderId="50" xfId="0" applyFill="1" applyBorder="1"/>
    <xf numFmtId="1" fontId="72" fillId="44" borderId="48" xfId="0" applyNumberFormat="1" applyFont="1" applyFill="1" applyBorder="1"/>
    <xf numFmtId="1" fontId="72" fillId="44" borderId="49" xfId="0" applyNumberFormat="1" applyFont="1" applyFill="1" applyBorder="1"/>
    <xf numFmtId="167" fontId="72" fillId="44" borderId="49" xfId="0" applyNumberFormat="1" applyFont="1" applyFill="1" applyBorder="1"/>
    <xf numFmtId="167" fontId="72" fillId="44" borderId="51" xfId="0" applyNumberFormat="1" applyFont="1" applyFill="1" applyBorder="1"/>
    <xf numFmtId="167" fontId="0" fillId="44" borderId="52" xfId="0" applyNumberFormat="1" applyFill="1" applyBorder="1"/>
    <xf numFmtId="0" fontId="73" fillId="54" borderId="53" xfId="0" applyFont="1" applyFill="1" applyBorder="1"/>
    <xf numFmtId="0" fontId="73" fillId="54" borderId="54" xfId="0" applyFont="1" applyFill="1" applyBorder="1"/>
    <xf numFmtId="0" fontId="73" fillId="54" borderId="55" xfId="0" applyFont="1" applyFill="1" applyBorder="1"/>
    <xf numFmtId="0" fontId="13" fillId="0" borderId="56" xfId="0" applyFont="1" applyBorder="1"/>
    <xf numFmtId="0" fontId="13" fillId="0" borderId="57" xfId="0" applyFont="1" applyFill="1" applyBorder="1"/>
    <xf numFmtId="0" fontId="0" fillId="0" borderId="47" xfId="0" applyBorder="1"/>
    <xf numFmtId="0" fontId="0" fillId="44" borderId="51" xfId="0" applyFill="1" applyBorder="1"/>
    <xf numFmtId="0" fontId="0" fillId="0" borderId="41" xfId="0" applyBorder="1"/>
    <xf numFmtId="1" fontId="72" fillId="53" borderId="46" xfId="0" applyNumberFormat="1" applyFont="1" applyFill="1" applyBorder="1"/>
    <xf numFmtId="0" fontId="72" fillId="53" borderId="14" xfId="0" applyFont="1" applyFill="1" applyBorder="1"/>
    <xf numFmtId="0" fontId="0" fillId="6" borderId="26" xfId="0" applyFill="1" applyBorder="1"/>
    <xf numFmtId="0" fontId="0" fillId="6" borderId="59" xfId="0" applyFill="1" applyBorder="1"/>
    <xf numFmtId="1" fontId="72" fillId="6" borderId="58" xfId="0" applyNumberFormat="1" applyFont="1" applyFill="1" applyBorder="1"/>
    <xf numFmtId="1" fontId="72" fillId="6" borderId="26" xfId="0" applyNumberFormat="1" applyFont="1" applyFill="1" applyBorder="1"/>
    <xf numFmtId="167" fontId="72" fillId="6" borderId="26" xfId="0" applyNumberFormat="1" applyFont="1" applyFill="1" applyBorder="1"/>
    <xf numFmtId="167" fontId="72" fillId="6" borderId="60" xfId="0" applyNumberFormat="1" applyFont="1" applyFill="1" applyBorder="1"/>
    <xf numFmtId="167" fontId="0" fillId="6" borderId="61" xfId="0" applyNumberFormat="1" applyFill="1" applyBorder="1"/>
    <xf numFmtId="0" fontId="0" fillId="6" borderId="60" xfId="0" applyFill="1" applyBorder="1"/>
    <xf numFmtId="0" fontId="70" fillId="0" borderId="0" xfId="0" applyFont="1" applyFill="1" applyBorder="1"/>
    <xf numFmtId="1" fontId="70" fillId="0" borderId="0" xfId="0" applyNumberFormat="1" applyFont="1"/>
    <xf numFmtId="0" fontId="0" fillId="53" borderId="1" xfId="0" applyFill="1" applyBorder="1"/>
    <xf numFmtId="0" fontId="22" fillId="0" borderId="0" xfId="0" applyFont="1" applyAlignment="1">
      <alignment horizontal="center"/>
    </xf>
    <xf numFmtId="0" fontId="18" fillId="0" borderId="0" xfId="0" applyFont="1" applyAlignment="1">
      <alignment horizontal="center"/>
    </xf>
    <xf numFmtId="0" fontId="16" fillId="2" borderId="1" xfId="0" applyFont="1" applyFill="1" applyBorder="1" applyAlignment="1">
      <alignment horizontal="left"/>
    </xf>
    <xf numFmtId="0" fontId="55" fillId="3" borderId="2" xfId="0" applyFont="1" applyFill="1" applyBorder="1" applyAlignment="1">
      <alignment horizontal="center"/>
    </xf>
    <xf numFmtId="0" fontId="55" fillId="3" borderId="3" xfId="0" applyFont="1" applyFill="1" applyBorder="1" applyAlignment="1">
      <alignment horizontal="center"/>
    </xf>
    <xf numFmtId="0" fontId="16" fillId="0" borderId="0" xfId="0" applyNumberFormat="1" applyFont="1" applyAlignment="1">
      <alignment horizontal="left" wrapText="1"/>
    </xf>
    <xf numFmtId="0" fontId="16" fillId="2" borderId="2" xfId="0" applyFont="1" applyFill="1" applyBorder="1" applyAlignment="1">
      <alignment horizontal="left"/>
    </xf>
    <xf numFmtId="0" fontId="16" fillId="2" borderId="3" xfId="0" applyFont="1" applyFill="1" applyBorder="1" applyAlignment="1">
      <alignment horizontal="left"/>
    </xf>
    <xf numFmtId="0" fontId="55" fillId="3" borderId="1" xfId="0" applyFont="1" applyFill="1" applyBorder="1" applyAlignment="1">
      <alignment horizontal="center" vertical="top"/>
    </xf>
    <xf numFmtId="9" fontId="55" fillId="3" borderId="1" xfId="0" applyNumberFormat="1" applyFont="1" applyFill="1" applyBorder="1" applyAlignment="1">
      <alignment horizontal="center"/>
    </xf>
    <xf numFmtId="185" fontId="55" fillId="3" borderId="14" xfId="0" applyNumberFormat="1" applyFont="1" applyFill="1" applyBorder="1" applyAlignment="1">
      <alignment horizontal="center" vertical="top"/>
    </xf>
    <xf numFmtId="185" fontId="55" fillId="3" borderId="16" xfId="0" applyNumberFormat="1" applyFont="1" applyFill="1" applyBorder="1" applyAlignment="1">
      <alignment horizontal="center" vertical="top"/>
    </xf>
    <xf numFmtId="185" fontId="55" fillId="3" borderId="1" xfId="0" applyNumberFormat="1" applyFont="1" applyFill="1" applyBorder="1" applyAlignment="1">
      <alignment horizontal="center" vertical="top"/>
    </xf>
    <xf numFmtId="0" fontId="16" fillId="2" borderId="14" xfId="0" applyFont="1" applyFill="1" applyBorder="1" applyAlignment="1">
      <alignment horizontal="left" vertical="top"/>
    </xf>
    <xf numFmtId="0" fontId="16" fillId="2" borderId="18" xfId="0" applyFont="1" applyFill="1" applyBorder="1" applyAlignment="1">
      <alignment horizontal="left" vertical="top"/>
    </xf>
    <xf numFmtId="0" fontId="16" fillId="2" borderId="16" xfId="0" applyFont="1" applyFill="1" applyBorder="1" applyAlignment="1">
      <alignment horizontal="left" vertical="top"/>
    </xf>
    <xf numFmtId="0" fontId="16" fillId="2" borderId="2" xfId="0" applyFont="1" applyFill="1" applyBorder="1" applyAlignment="1">
      <alignment horizontal="center"/>
    </xf>
    <xf numFmtId="0" fontId="16" fillId="2" borderId="3" xfId="0" applyFont="1" applyFill="1" applyBorder="1" applyAlignment="1">
      <alignment horizontal="center"/>
    </xf>
    <xf numFmtId="0" fontId="16" fillId="2" borderId="14" xfId="0" applyFont="1" applyFill="1" applyBorder="1" applyAlignment="1">
      <alignment horizontal="left" vertical="top" wrapText="1"/>
    </xf>
    <xf numFmtId="0" fontId="16" fillId="2" borderId="16" xfId="0" applyFont="1" applyFill="1" applyBorder="1" applyAlignment="1">
      <alignment horizontal="left" vertical="top" wrapText="1"/>
    </xf>
    <xf numFmtId="0" fontId="55" fillId="3" borderId="14" xfId="0" applyFont="1" applyFill="1" applyBorder="1" applyAlignment="1">
      <alignment horizontal="center" vertical="top" wrapText="1"/>
    </xf>
    <xf numFmtId="0" fontId="55" fillId="3" borderId="16" xfId="0" applyFont="1" applyFill="1" applyBorder="1" applyAlignment="1">
      <alignment horizontal="center" vertical="top" wrapText="1"/>
    </xf>
    <xf numFmtId="0" fontId="55" fillId="3" borderId="15" xfId="0" applyFont="1" applyFill="1" applyBorder="1" applyAlignment="1">
      <alignment horizontal="center"/>
    </xf>
    <xf numFmtId="0" fontId="55" fillId="3" borderId="14" xfId="0" applyFont="1" applyFill="1" applyBorder="1" applyAlignment="1">
      <alignment horizontal="center" vertical="top"/>
    </xf>
    <xf numFmtId="0" fontId="55" fillId="3" borderId="16" xfId="0" applyFont="1" applyFill="1" applyBorder="1" applyAlignment="1">
      <alignment horizontal="center" vertical="top"/>
    </xf>
    <xf numFmtId="0" fontId="55" fillId="3" borderId="19" xfId="0" applyFont="1" applyFill="1" applyBorder="1" applyAlignment="1">
      <alignment horizontal="center"/>
    </xf>
    <xf numFmtId="0" fontId="55" fillId="3" borderId="20" xfId="0" applyFont="1" applyFill="1" applyBorder="1" applyAlignment="1">
      <alignment horizontal="center"/>
    </xf>
    <xf numFmtId="0" fontId="55" fillId="3" borderId="21" xfId="0" applyFont="1" applyFill="1" applyBorder="1" applyAlignment="1">
      <alignment horizontal="center"/>
    </xf>
    <xf numFmtId="0" fontId="55" fillId="3" borderId="22" xfId="0" applyFont="1" applyFill="1" applyBorder="1" applyAlignment="1">
      <alignment horizontal="center"/>
    </xf>
    <xf numFmtId="0" fontId="16" fillId="2" borderId="18" xfId="0" applyFont="1" applyFill="1" applyBorder="1" applyAlignment="1">
      <alignment horizontal="left" vertical="top" wrapText="1"/>
    </xf>
    <xf numFmtId="0" fontId="60" fillId="2" borderId="14" xfId="0" applyFont="1" applyFill="1" applyBorder="1" applyAlignment="1">
      <alignment horizontal="left" vertical="top" wrapText="1"/>
    </xf>
    <xf numFmtId="0" fontId="60" fillId="2" borderId="18" xfId="0" applyFont="1" applyFill="1" applyBorder="1" applyAlignment="1">
      <alignment horizontal="left" vertical="top" wrapText="1"/>
    </xf>
    <xf numFmtId="0" fontId="60" fillId="2" borderId="16" xfId="0" applyFont="1" applyFill="1" applyBorder="1" applyAlignment="1">
      <alignment horizontal="left" vertical="top" wrapText="1"/>
    </xf>
    <xf numFmtId="0" fontId="23" fillId="0" borderId="0" xfId="0" applyFont="1" applyAlignment="1">
      <alignment horizontal="center"/>
    </xf>
    <xf numFmtId="0" fontId="0" fillId="0" borderId="1" xfId="0" applyBorder="1" applyAlignment="1">
      <alignment horizontal="center"/>
    </xf>
    <xf numFmtId="0" fontId="14" fillId="0" borderId="2" xfId="0" applyFont="1" applyBorder="1" applyAlignment="1">
      <alignment horizontal="center"/>
    </xf>
    <xf numFmtId="0" fontId="14" fillId="0" borderId="15" xfId="0" applyFont="1" applyBorder="1" applyAlignment="1">
      <alignment horizontal="center"/>
    </xf>
    <xf numFmtId="0" fontId="14" fillId="0" borderId="3" xfId="0" applyFont="1" applyBorder="1" applyAlignment="1">
      <alignment horizontal="center"/>
    </xf>
    <xf numFmtId="0" fontId="14" fillId="0" borderId="42" xfId="0" applyFont="1" applyBorder="1" applyAlignment="1">
      <alignment horizontal="left"/>
    </xf>
    <xf numFmtId="0" fontId="14" fillId="0" borderId="1" xfId="0" applyFont="1" applyBorder="1" applyAlignment="1">
      <alignment horizontal="left"/>
    </xf>
    <xf numFmtId="0" fontId="14" fillId="0" borderId="46" xfId="0" applyFont="1" applyBorder="1" applyAlignment="1">
      <alignment horizontal="left"/>
    </xf>
    <xf numFmtId="0" fontId="14" fillId="0" borderId="14" xfId="0" applyFont="1" applyBorder="1" applyAlignment="1">
      <alignment horizontal="left"/>
    </xf>
    <xf numFmtId="0" fontId="30" fillId="44" borderId="48" xfId="0" applyFont="1" applyFill="1" applyBorder="1" applyAlignment="1">
      <alignment horizontal="left"/>
    </xf>
    <xf numFmtId="0" fontId="30" fillId="44" borderId="49" xfId="0" applyFont="1" applyFill="1" applyBorder="1" applyAlignment="1">
      <alignment horizontal="left"/>
    </xf>
    <xf numFmtId="0" fontId="14" fillId="0" borderId="40" xfId="0" applyFont="1" applyBorder="1" applyAlignment="1">
      <alignment horizontal="left"/>
    </xf>
    <xf numFmtId="0" fontId="14" fillId="0" borderId="16" xfId="0" applyFont="1" applyBorder="1" applyAlignment="1">
      <alignment horizontal="left"/>
    </xf>
    <xf numFmtId="0" fontId="14" fillId="0" borderId="44" xfId="0" applyFont="1" applyBorder="1" applyAlignment="1">
      <alignment horizontal="center" vertical="top" wrapText="1"/>
    </xf>
    <xf numFmtId="0" fontId="14" fillId="0" borderId="25" xfId="0" applyFont="1" applyBorder="1" applyAlignment="1">
      <alignment horizontal="center" vertical="top" wrapText="1"/>
    </xf>
    <xf numFmtId="0" fontId="71" fillId="6" borderId="0" xfId="0" applyFont="1" applyFill="1" applyAlignment="1">
      <alignment horizontal="center"/>
    </xf>
    <xf numFmtId="0" fontId="14" fillId="6" borderId="58" xfId="0" applyFont="1" applyFill="1" applyBorder="1" applyAlignment="1">
      <alignment horizontal="left"/>
    </xf>
    <xf numFmtId="0" fontId="14" fillId="6" borderId="26" xfId="0" applyFont="1" applyFill="1" applyBorder="1" applyAlignment="1">
      <alignment horizontal="left"/>
    </xf>
    <xf numFmtId="0" fontId="55" fillId="53" borderId="0" xfId="0" applyFont="1" applyFill="1" applyAlignment="1">
      <alignment horizontal="center"/>
    </xf>
  </cellXfs>
  <cellStyles count="211">
    <cellStyle name="20% - Accent1" xfId="47" builtinId="30" customBuiltin="1"/>
    <cellStyle name="20% - Accent1 2" xfId="159" xr:uid="{00000000-0005-0000-0000-000001000000}"/>
    <cellStyle name="20% - Accent2" xfId="51" builtinId="34" customBuiltin="1"/>
    <cellStyle name="20% - Accent2 2" xfId="161" xr:uid="{00000000-0005-0000-0000-000003000000}"/>
    <cellStyle name="20% - Accent3" xfId="55" builtinId="38" customBuiltin="1"/>
    <cellStyle name="20% - Accent3 2" xfId="163" xr:uid="{00000000-0005-0000-0000-000005000000}"/>
    <cellStyle name="20% - Accent4" xfId="59" builtinId="42" customBuiltin="1"/>
    <cellStyle name="20% - Accent4 2" xfId="165" xr:uid="{00000000-0005-0000-0000-000007000000}"/>
    <cellStyle name="20% - Accent5" xfId="63" builtinId="46" customBuiltin="1"/>
    <cellStyle name="20% - Accent5 2" xfId="167" xr:uid="{00000000-0005-0000-0000-000009000000}"/>
    <cellStyle name="20% - Accent6" xfId="67" builtinId="50" customBuiltin="1"/>
    <cellStyle name="20% - Accent6 2" xfId="169" xr:uid="{00000000-0005-0000-0000-00000B000000}"/>
    <cellStyle name="40% - Accent1" xfId="48" builtinId="31" customBuiltin="1"/>
    <cellStyle name="40% - Accent1 2" xfId="160" xr:uid="{00000000-0005-0000-0000-00000D000000}"/>
    <cellStyle name="40% - Accent2" xfId="52" builtinId="35" customBuiltin="1"/>
    <cellStyle name="40% - Accent2 2" xfId="162" xr:uid="{00000000-0005-0000-0000-00000F000000}"/>
    <cellStyle name="40% - Accent3" xfId="56" builtinId="39" customBuiltin="1"/>
    <cellStyle name="40% - Accent3 2" xfId="164" xr:uid="{00000000-0005-0000-0000-000011000000}"/>
    <cellStyle name="40% - Accent4" xfId="60" builtinId="43" customBuiltin="1"/>
    <cellStyle name="40% - Accent4 2" xfId="166" xr:uid="{00000000-0005-0000-0000-000013000000}"/>
    <cellStyle name="40% - Accent5" xfId="64" builtinId="47" customBuiltin="1"/>
    <cellStyle name="40% - Accent5 2" xfId="168" xr:uid="{00000000-0005-0000-0000-000015000000}"/>
    <cellStyle name="40% - Accent6" xfId="68" builtinId="51" customBuiltin="1"/>
    <cellStyle name="40% - Accent6 2" xfId="170" xr:uid="{00000000-0005-0000-0000-000017000000}"/>
    <cellStyle name="60% - Accent1" xfId="49" builtinId="32" customBuiltin="1"/>
    <cellStyle name="60% - Accent2" xfId="53" builtinId="36" customBuiltin="1"/>
    <cellStyle name="60% - Accent3" xfId="57" builtinId="40" customBuiltin="1"/>
    <cellStyle name="60% - Accent4" xfId="61" builtinId="44" customBuiltin="1"/>
    <cellStyle name="60% - Accent5" xfId="65" builtinId="48" customBuiltin="1"/>
    <cellStyle name="60% - Accent6" xfId="69" builtinId="52" customBuiltin="1"/>
    <cellStyle name="Accent1" xfId="46" builtinId="29" customBuiltin="1"/>
    <cellStyle name="Accent2" xfId="50" builtinId="33" customBuiltin="1"/>
    <cellStyle name="Accent3" xfId="54" builtinId="37" customBuiltin="1"/>
    <cellStyle name="Accent4" xfId="58" builtinId="41" customBuiltin="1"/>
    <cellStyle name="Accent5" xfId="62" builtinId="45" customBuiltin="1"/>
    <cellStyle name="Accent6" xfId="66" builtinId="49" customBuiltin="1"/>
    <cellStyle name="Bad" xfId="36" builtinId="27" customBuiltin="1"/>
    <cellStyle name="Calculation" xfId="40" builtinId="22" customBuiltin="1"/>
    <cellStyle name="Check Cell" xfId="42" builtinId="23" customBuiltin="1"/>
    <cellStyle name="Comma" xfId="1" builtinId="3"/>
    <cellStyle name="Comma [0] 2" xfId="173" xr:uid="{00000000-0005-0000-0000-000028000000}"/>
    <cellStyle name="Comma 10" xfId="70" xr:uid="{00000000-0005-0000-0000-000029000000}"/>
    <cellStyle name="Comma 10 2" xfId="139" xr:uid="{00000000-0005-0000-0000-00002A000000}"/>
    <cellStyle name="Comma 11" xfId="71" xr:uid="{00000000-0005-0000-0000-00002B000000}"/>
    <cellStyle name="Comma 11 2" xfId="140" xr:uid="{00000000-0005-0000-0000-00002C000000}"/>
    <cellStyle name="Comma 12" xfId="72" xr:uid="{00000000-0005-0000-0000-00002D000000}"/>
    <cellStyle name="Comma 12 2" xfId="141" xr:uid="{00000000-0005-0000-0000-00002E000000}"/>
    <cellStyle name="Comma 13" xfId="73" xr:uid="{00000000-0005-0000-0000-00002F000000}"/>
    <cellStyle name="Comma 14" xfId="74" xr:uid="{00000000-0005-0000-0000-000030000000}"/>
    <cellStyle name="Comma 15" xfId="75" xr:uid="{00000000-0005-0000-0000-000031000000}"/>
    <cellStyle name="Comma 16" xfId="91" xr:uid="{00000000-0005-0000-0000-000032000000}"/>
    <cellStyle name="Comma 17" xfId="93" xr:uid="{00000000-0005-0000-0000-000033000000}"/>
    <cellStyle name="Comma 18" xfId="95" xr:uid="{00000000-0005-0000-0000-000034000000}"/>
    <cellStyle name="Comma 19" xfId="102" xr:uid="{00000000-0005-0000-0000-000035000000}"/>
    <cellStyle name="Comma 2" xfId="3" xr:uid="{00000000-0005-0000-0000-000036000000}"/>
    <cellStyle name="Comma 2 2" xfId="8" xr:uid="{00000000-0005-0000-0000-000037000000}"/>
    <cellStyle name="Comma 2 2 2" xfId="142" xr:uid="{00000000-0005-0000-0000-000038000000}"/>
    <cellStyle name="Comma 2 3" xfId="12" xr:uid="{00000000-0005-0000-0000-000039000000}"/>
    <cellStyle name="Comma 2 4" xfId="18" xr:uid="{00000000-0005-0000-0000-00003A000000}"/>
    <cellStyle name="Comma 2 5" xfId="76" xr:uid="{00000000-0005-0000-0000-00003B000000}"/>
    <cellStyle name="Comma 2_Data" xfId="13" xr:uid="{00000000-0005-0000-0000-00003C000000}"/>
    <cellStyle name="Comma 20" xfId="103" xr:uid="{00000000-0005-0000-0000-00003D000000}"/>
    <cellStyle name="Comma 21" xfId="104" xr:uid="{00000000-0005-0000-0000-00003E000000}"/>
    <cellStyle name="Comma 22" xfId="105" xr:uid="{00000000-0005-0000-0000-00003F000000}"/>
    <cellStyle name="Comma 23" xfId="110" xr:uid="{00000000-0005-0000-0000-000040000000}"/>
    <cellStyle name="Comma 24" xfId="113" xr:uid="{00000000-0005-0000-0000-000041000000}"/>
    <cellStyle name="Comma 25" xfId="115" xr:uid="{00000000-0005-0000-0000-000042000000}"/>
    <cellStyle name="Comma 26" xfId="117" xr:uid="{00000000-0005-0000-0000-000043000000}"/>
    <cellStyle name="Comma 27" xfId="119" xr:uid="{00000000-0005-0000-0000-000044000000}"/>
    <cellStyle name="Comma 28" xfId="121" xr:uid="{00000000-0005-0000-0000-000045000000}"/>
    <cellStyle name="Comma 29" xfId="123" xr:uid="{00000000-0005-0000-0000-000046000000}"/>
    <cellStyle name="Comma 3" xfId="11" xr:uid="{00000000-0005-0000-0000-000047000000}"/>
    <cellStyle name="Comma 3 2" xfId="20" xr:uid="{00000000-0005-0000-0000-000048000000}"/>
    <cellStyle name="Comma 3 2 2" xfId="143" xr:uid="{00000000-0005-0000-0000-000049000000}"/>
    <cellStyle name="Comma 3 3" xfId="77" xr:uid="{00000000-0005-0000-0000-00004A000000}"/>
    <cellStyle name="Comma 3 4" xfId="176" xr:uid="{00000000-0005-0000-0000-00004B000000}"/>
    <cellStyle name="Comma 3 5" xfId="185" xr:uid="{00000000-0005-0000-0000-00004C000000}"/>
    <cellStyle name="Comma 3 6" xfId="194" xr:uid="{00000000-0005-0000-0000-00004D000000}"/>
    <cellStyle name="Comma 30" xfId="125" xr:uid="{00000000-0005-0000-0000-00004E000000}"/>
    <cellStyle name="Comma 31" xfId="127" xr:uid="{00000000-0005-0000-0000-00004F000000}"/>
    <cellStyle name="Comma 32" xfId="129" xr:uid="{00000000-0005-0000-0000-000050000000}"/>
    <cellStyle name="Comma 33" xfId="131" xr:uid="{00000000-0005-0000-0000-000051000000}"/>
    <cellStyle name="Comma 34" xfId="133" xr:uid="{00000000-0005-0000-0000-000052000000}"/>
    <cellStyle name="Comma 35" xfId="138" xr:uid="{00000000-0005-0000-0000-000053000000}"/>
    <cellStyle name="Comma 36" xfId="136" xr:uid="{00000000-0005-0000-0000-000054000000}"/>
    <cellStyle name="Comma 37" xfId="154" xr:uid="{00000000-0005-0000-0000-000055000000}"/>
    <cellStyle name="Comma 38" xfId="156" xr:uid="{00000000-0005-0000-0000-000056000000}"/>
    <cellStyle name="Comma 39" xfId="172" xr:uid="{00000000-0005-0000-0000-000057000000}"/>
    <cellStyle name="Comma 4" xfId="22" xr:uid="{00000000-0005-0000-0000-000058000000}"/>
    <cellStyle name="Comma 4 2" xfId="25" xr:uid="{00000000-0005-0000-0000-000059000000}"/>
    <cellStyle name="Comma 4 2 2" xfId="145" xr:uid="{00000000-0005-0000-0000-00005A000000}"/>
    <cellStyle name="Comma 4 2 3" xfId="79" xr:uid="{00000000-0005-0000-0000-00005B000000}"/>
    <cellStyle name="Comma 4 2 4" xfId="181" xr:uid="{00000000-0005-0000-0000-00005C000000}"/>
    <cellStyle name="Comma 4 2 5" xfId="190" xr:uid="{00000000-0005-0000-0000-00005D000000}"/>
    <cellStyle name="Comma 4 2 6" xfId="199" xr:uid="{00000000-0005-0000-0000-00005E000000}"/>
    <cellStyle name="Comma 4 3" xfId="80" xr:uid="{00000000-0005-0000-0000-00005F000000}"/>
    <cellStyle name="Comma 4 3 2" xfId="146" xr:uid="{00000000-0005-0000-0000-000060000000}"/>
    <cellStyle name="Comma 4 4" xfId="144" xr:uid="{00000000-0005-0000-0000-000061000000}"/>
    <cellStyle name="Comma 4 5" xfId="78" xr:uid="{00000000-0005-0000-0000-000062000000}"/>
    <cellStyle name="Comma 4 6" xfId="178" xr:uid="{00000000-0005-0000-0000-000063000000}"/>
    <cellStyle name="Comma 4 7" xfId="187" xr:uid="{00000000-0005-0000-0000-000064000000}"/>
    <cellStyle name="Comma 4 8" xfId="196" xr:uid="{00000000-0005-0000-0000-000065000000}"/>
    <cellStyle name="Comma 40" xfId="174" xr:uid="{00000000-0005-0000-0000-000066000000}"/>
    <cellStyle name="Comma 41" xfId="183" xr:uid="{00000000-0005-0000-0000-000067000000}"/>
    <cellStyle name="Comma 42" xfId="192" xr:uid="{00000000-0005-0000-0000-000068000000}"/>
    <cellStyle name="Comma 43" xfId="210" xr:uid="{502D46CE-4326-40B9-9D6F-70A7B0C3D820}"/>
    <cellStyle name="Comma 5" xfId="17" xr:uid="{00000000-0005-0000-0000-000069000000}"/>
    <cellStyle name="Comma 5 2" xfId="147" xr:uid="{00000000-0005-0000-0000-00006A000000}"/>
    <cellStyle name="Comma 5 3" xfId="81" xr:uid="{00000000-0005-0000-0000-00006B000000}"/>
    <cellStyle name="Comma 6" xfId="82" xr:uid="{00000000-0005-0000-0000-00006C000000}"/>
    <cellStyle name="Comma 6 2" xfId="148" xr:uid="{00000000-0005-0000-0000-00006D000000}"/>
    <cellStyle name="Comma 7" xfId="83" xr:uid="{00000000-0005-0000-0000-00006E000000}"/>
    <cellStyle name="Comma 7 2" xfId="149" xr:uid="{00000000-0005-0000-0000-00006F000000}"/>
    <cellStyle name="Comma 8" xfId="84" xr:uid="{00000000-0005-0000-0000-000070000000}"/>
    <cellStyle name="Comma 8 2" xfId="150" xr:uid="{00000000-0005-0000-0000-000071000000}"/>
    <cellStyle name="Comma 9" xfId="85" xr:uid="{00000000-0005-0000-0000-000072000000}"/>
    <cellStyle name="Comma 9 2" xfId="151" xr:uid="{00000000-0005-0000-0000-000073000000}"/>
    <cellStyle name="Currency" xfId="26" builtinId="4"/>
    <cellStyle name="Currency 2" xfId="16" xr:uid="{00000000-0005-0000-0000-000075000000}"/>
    <cellStyle name="Currency 3" xfId="209" xr:uid="{2AD576FC-AB45-4FB6-A074-3FAAC0091BFD}"/>
    <cellStyle name="Explanatory Text" xfId="44" builtinId="53" customBuiltin="1"/>
    <cellStyle name="Good" xfId="35" builtinId="26" customBuiltin="1"/>
    <cellStyle name="Heading 1" xfId="31" builtinId="16" customBuiltin="1"/>
    <cellStyle name="Heading 2" xfId="32" builtinId="17" customBuiltin="1"/>
    <cellStyle name="Heading 3" xfId="33" builtinId="18" customBuiltin="1"/>
    <cellStyle name="Heading 4" xfId="34" builtinId="19" customBuiltin="1"/>
    <cellStyle name="Hyperlink 2" xfId="86" xr:uid="{00000000-0005-0000-0000-00007C000000}"/>
    <cellStyle name="Input" xfId="38" builtinId="20" customBuiltin="1"/>
    <cellStyle name="Komma 2" xfId="87" xr:uid="{00000000-0005-0000-0000-00007E000000}"/>
    <cellStyle name="Komma 2 2" xfId="108" xr:uid="{00000000-0005-0000-0000-00007F000000}"/>
    <cellStyle name="Linked Cell" xfId="41" builtinId="24" customBuiltin="1"/>
    <cellStyle name="Neutral" xfId="37" builtinId="28" customBuiltin="1"/>
    <cellStyle name="Normal" xfId="0" builtinId="0"/>
    <cellStyle name="Normal 10" xfId="116" xr:uid="{00000000-0005-0000-0000-000083000000}"/>
    <cellStyle name="Normal 11" xfId="118" xr:uid="{00000000-0005-0000-0000-000084000000}"/>
    <cellStyle name="Normal 12" xfId="120" xr:uid="{00000000-0005-0000-0000-000085000000}"/>
    <cellStyle name="Normal 13" xfId="122" xr:uid="{00000000-0005-0000-0000-000086000000}"/>
    <cellStyle name="Normal 14" xfId="124" xr:uid="{00000000-0005-0000-0000-000087000000}"/>
    <cellStyle name="Normal 15" xfId="126" xr:uid="{00000000-0005-0000-0000-000088000000}"/>
    <cellStyle name="Normal 16" xfId="128" xr:uid="{00000000-0005-0000-0000-000089000000}"/>
    <cellStyle name="Normal 17" xfId="130" xr:uid="{00000000-0005-0000-0000-00008A000000}"/>
    <cellStyle name="Normal 18" xfId="132" xr:uid="{00000000-0005-0000-0000-00008B000000}"/>
    <cellStyle name="Normal 19" xfId="134" xr:uid="{00000000-0005-0000-0000-00008C000000}"/>
    <cellStyle name="Normal 2" xfId="4" xr:uid="{00000000-0005-0000-0000-00008D000000}"/>
    <cellStyle name="Normal 2 2" xfId="7" xr:uid="{00000000-0005-0000-0000-00008E000000}"/>
    <cellStyle name="Normal 2 2 2" xfId="137" xr:uid="{00000000-0005-0000-0000-00008F000000}"/>
    <cellStyle name="Normal 2 2 3" xfId="182" xr:uid="{00000000-0005-0000-0000-000090000000}"/>
    <cellStyle name="Normal 2 2 4" xfId="191" xr:uid="{00000000-0005-0000-0000-000091000000}"/>
    <cellStyle name="Normal 2 2 5" xfId="200" xr:uid="{00000000-0005-0000-0000-000092000000}"/>
    <cellStyle name="Normal 2 3" xfId="19" xr:uid="{00000000-0005-0000-0000-000093000000}"/>
    <cellStyle name="Normal 2 4" xfId="175" xr:uid="{00000000-0005-0000-0000-000094000000}"/>
    <cellStyle name="Normal 2 5" xfId="184" xr:uid="{00000000-0005-0000-0000-000095000000}"/>
    <cellStyle name="Normal 2 6" xfId="193" xr:uid="{00000000-0005-0000-0000-000096000000}"/>
    <cellStyle name="Normal 2_Sheet2" xfId="10" xr:uid="{00000000-0005-0000-0000-000097000000}"/>
    <cellStyle name="Normal 20" xfId="153" xr:uid="{00000000-0005-0000-0000-000098000000}"/>
    <cellStyle name="Normal 21" xfId="155" xr:uid="{00000000-0005-0000-0000-000099000000}"/>
    <cellStyle name="Normal 22" xfId="157" xr:uid="{00000000-0005-0000-0000-00009A000000}"/>
    <cellStyle name="Normal 23" xfId="171" xr:uid="{00000000-0005-0000-0000-00009B000000}"/>
    <cellStyle name="Normal 24" xfId="202" xr:uid="{00000000-0005-0000-0000-00009C000000}"/>
    <cellStyle name="Normal 25" xfId="204" xr:uid="{00000000-0005-0000-0000-00009D000000}"/>
    <cellStyle name="Normal 26" xfId="207" xr:uid="{2E88F211-5354-43D4-B7D0-14F064AA4099}"/>
    <cellStyle name="Normal 3" xfId="6" xr:uid="{00000000-0005-0000-0000-00009E000000}"/>
    <cellStyle name="Normal 3 2" xfId="24" xr:uid="{00000000-0005-0000-0000-00009F000000}"/>
    <cellStyle name="Normal 3 2 2" xfId="152" xr:uid="{00000000-0005-0000-0000-0000A0000000}"/>
    <cellStyle name="Normal 3 2 3" xfId="180" xr:uid="{00000000-0005-0000-0000-0000A1000000}"/>
    <cellStyle name="Normal 3 2 4" xfId="189" xr:uid="{00000000-0005-0000-0000-0000A2000000}"/>
    <cellStyle name="Normal 3 2 5" xfId="198" xr:uid="{00000000-0005-0000-0000-0000A3000000}"/>
    <cellStyle name="Normal 3 3" xfId="21" xr:uid="{00000000-0005-0000-0000-0000A4000000}"/>
    <cellStyle name="Normal 3 4" xfId="88" xr:uid="{00000000-0005-0000-0000-0000A5000000}"/>
    <cellStyle name="Normal 3 5" xfId="177" xr:uid="{00000000-0005-0000-0000-0000A6000000}"/>
    <cellStyle name="Normal 3 6" xfId="186" xr:uid="{00000000-0005-0000-0000-0000A7000000}"/>
    <cellStyle name="Normal 3 7" xfId="195" xr:uid="{00000000-0005-0000-0000-0000A8000000}"/>
    <cellStyle name="Normal 4" xfId="14" xr:uid="{00000000-0005-0000-0000-0000A9000000}"/>
    <cellStyle name="Normal 4 2" xfId="23" xr:uid="{00000000-0005-0000-0000-0000AA000000}"/>
    <cellStyle name="Normal 4 3" xfId="92" xr:uid="{00000000-0005-0000-0000-0000AB000000}"/>
    <cellStyle name="Normal 4 4" xfId="179" xr:uid="{00000000-0005-0000-0000-0000AC000000}"/>
    <cellStyle name="Normal 4 5" xfId="188" xr:uid="{00000000-0005-0000-0000-0000AD000000}"/>
    <cellStyle name="Normal 4 6" xfId="197" xr:uid="{00000000-0005-0000-0000-0000AE000000}"/>
    <cellStyle name="Normal 5" xfId="15" xr:uid="{00000000-0005-0000-0000-0000AF000000}"/>
    <cellStyle name="Normal 5 2" xfId="94" xr:uid="{00000000-0005-0000-0000-0000B0000000}"/>
    <cellStyle name="Normal 5 3" xfId="201" xr:uid="{00000000-0005-0000-0000-0000B1000000}"/>
    <cellStyle name="Normal 6" xfId="27" xr:uid="{00000000-0005-0000-0000-0000B2000000}"/>
    <cellStyle name="Normal 6 2" xfId="107" xr:uid="{00000000-0005-0000-0000-0000B3000000}"/>
    <cellStyle name="Normal 7" xfId="29" xr:uid="{00000000-0005-0000-0000-0000B4000000}"/>
    <cellStyle name="Normal 7 2" xfId="109" xr:uid="{00000000-0005-0000-0000-0000B5000000}"/>
    <cellStyle name="Normal 8" xfId="112" xr:uid="{00000000-0005-0000-0000-0000B6000000}"/>
    <cellStyle name="Normal 9" xfId="114" xr:uid="{00000000-0005-0000-0000-0000B7000000}"/>
    <cellStyle name="Note 2" xfId="135" xr:uid="{00000000-0005-0000-0000-0000B8000000}"/>
    <cellStyle name="Note 3" xfId="158" xr:uid="{00000000-0005-0000-0000-0000B9000000}"/>
    <cellStyle name="Output" xfId="39" builtinId="21" customBuiltin="1"/>
    <cellStyle name="Percent" xfId="2" builtinId="5"/>
    <cellStyle name="Percent 2" xfId="5" xr:uid="{00000000-0005-0000-0000-0000BC000000}"/>
    <cellStyle name="Percent 2 2" xfId="9" xr:uid="{00000000-0005-0000-0000-0000BD000000}"/>
    <cellStyle name="Percent 3" xfId="28" xr:uid="{00000000-0005-0000-0000-0000BE000000}"/>
    <cellStyle name="Percent 3 2" xfId="206" xr:uid="{00000000-0005-0000-0000-0000BF000000}"/>
    <cellStyle name="Percent 4" xfId="203" xr:uid="{00000000-0005-0000-0000-0000C0000000}"/>
    <cellStyle name="Percent 5" xfId="205" xr:uid="{00000000-0005-0000-0000-0000C1000000}"/>
    <cellStyle name="Percent 6" xfId="208" xr:uid="{9DCD63E8-165C-4847-80A7-13B4B0A69CFD}"/>
    <cellStyle name="PSChar" xfId="96" xr:uid="{00000000-0005-0000-0000-0000C2000000}"/>
    <cellStyle name="PSDate" xfId="97" xr:uid="{00000000-0005-0000-0000-0000C3000000}"/>
    <cellStyle name="PSDec" xfId="98" xr:uid="{00000000-0005-0000-0000-0000C4000000}"/>
    <cellStyle name="PSHeading" xfId="99" xr:uid="{00000000-0005-0000-0000-0000C5000000}"/>
    <cellStyle name="PSInt" xfId="100" xr:uid="{00000000-0005-0000-0000-0000C6000000}"/>
    <cellStyle name="PSSpacer" xfId="101" xr:uid="{00000000-0005-0000-0000-0000C7000000}"/>
    <cellStyle name="Standard 2" xfId="89" xr:uid="{00000000-0005-0000-0000-0000C8000000}"/>
    <cellStyle name="Standard 2 2" xfId="106" xr:uid="{00000000-0005-0000-0000-0000C9000000}"/>
    <cellStyle name="Standard_PHW POLY.XLS" xfId="111" xr:uid="{00000000-0005-0000-0000-0000CA000000}"/>
    <cellStyle name="Style 1" xfId="90" xr:uid="{00000000-0005-0000-0000-0000CB000000}"/>
    <cellStyle name="Title" xfId="30" builtinId="15" customBuiltin="1"/>
    <cellStyle name="Total" xfId="45" builtinId="25" customBuiltin="1"/>
    <cellStyle name="Warning Text" xfId="43" builtinId="11" customBuiltin="1"/>
  </cellStyles>
  <dxfs count="10">
    <dxf>
      <font>
        <color theme="0"/>
      </font>
      <fill>
        <patternFill>
          <bgColor rgb="FFFF0000"/>
        </patternFill>
      </fill>
    </dxf>
    <dxf>
      <fill>
        <patternFill>
          <bgColor rgb="FF00FF00"/>
        </patternFill>
      </fill>
    </dxf>
    <dxf>
      <font>
        <color theme="0"/>
      </font>
      <fill>
        <patternFill>
          <bgColor rgb="FFFF0000"/>
        </patternFill>
      </fill>
    </dxf>
    <dxf>
      <fill>
        <patternFill>
          <bgColor rgb="FF00FF00"/>
        </patternFill>
      </fill>
    </dxf>
    <dxf>
      <font>
        <color theme="0"/>
      </font>
      <fill>
        <patternFill>
          <bgColor rgb="FFFF0000"/>
        </patternFill>
      </fill>
    </dxf>
    <dxf>
      <fill>
        <patternFill>
          <bgColor rgb="FF00FF00"/>
        </patternFill>
      </fill>
    </dxf>
    <dxf>
      <font>
        <color theme="0"/>
      </font>
      <fill>
        <patternFill>
          <bgColor rgb="FFFF0000"/>
        </patternFill>
      </fill>
    </dxf>
    <dxf>
      <fill>
        <patternFill>
          <bgColor rgb="FF00FF00"/>
        </patternFill>
      </fill>
    </dxf>
    <dxf>
      <fill>
        <patternFill patternType="solid">
          <fgColor indexed="64"/>
          <bgColor theme="0"/>
        </patternFill>
      </fill>
    </dxf>
    <dxf>
      <font>
        <b/>
        <i val="0"/>
        <strike val="0"/>
        <condense val="0"/>
        <extend val="0"/>
        <outline val="0"/>
        <shadow val="0"/>
        <u/>
        <vertAlign val="baseline"/>
        <sz val="10"/>
        <color auto="1"/>
        <name val="Arial"/>
        <family val="2"/>
        <scheme val="none"/>
      </font>
      <numFmt numFmtId="170" formatCode="[$-409]mmm\-yy;@"/>
      <alignment horizontal="center" vertical="bottom" textRotation="0" wrapText="0" indent="0" justifyLastLine="0" shrinkToFit="0" readingOrder="0"/>
    </dxf>
  </dxfs>
  <tableStyles count="0" defaultTableStyle="TableStyleMedium2" defaultPivotStyle="PivotStyleLight16"/>
  <colors>
    <mruColors>
      <color rgb="FF00FF00"/>
      <color rgb="FFFFFFFF"/>
      <color rgb="FFCCFFCC"/>
      <color rgb="FFFFFF66"/>
      <color rgb="FF99FF99"/>
      <color rgb="FFCC99FF"/>
      <color rgb="FFAFFFAF"/>
      <color rgb="FFB39B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1.xml"/><Relationship Id="rId13" Type="http://schemas.openxmlformats.org/officeDocument/2006/relationships/chartsheet" Target="chartsheets/sheet6.xml"/><Relationship Id="rId18" Type="http://schemas.openxmlformats.org/officeDocument/2006/relationships/chartsheet" Target="chartsheets/sheet11.xml"/><Relationship Id="rId26" Type="http://schemas.openxmlformats.org/officeDocument/2006/relationships/worksheet" Target="worksheets/sheet12.xml"/><Relationship Id="rId39" Type="http://schemas.microsoft.com/office/2007/relationships/slicerCache" Target="slicerCaches/slicerCache1.xml"/><Relationship Id="rId3" Type="http://schemas.openxmlformats.org/officeDocument/2006/relationships/worksheet" Target="worksheets/sheet3.xml"/><Relationship Id="rId21" Type="http://schemas.openxmlformats.org/officeDocument/2006/relationships/chartsheet" Target="chartsheets/sheet13.xml"/><Relationship Id="rId34" Type="http://schemas.openxmlformats.org/officeDocument/2006/relationships/worksheet" Target="worksheets/sheet20.xml"/><Relationship Id="rId42"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chartsheet" Target="chartsheets/sheet5.xml"/><Relationship Id="rId17" Type="http://schemas.openxmlformats.org/officeDocument/2006/relationships/chartsheet" Target="chartsheets/sheet10.xml"/><Relationship Id="rId25" Type="http://schemas.openxmlformats.org/officeDocument/2006/relationships/worksheet" Target="worksheets/sheet11.xml"/><Relationship Id="rId33" Type="http://schemas.openxmlformats.org/officeDocument/2006/relationships/worksheet" Target="worksheets/sheet19.xml"/><Relationship Id="rId38"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hartsheet" Target="chartsheets/sheet9.xml"/><Relationship Id="rId20" Type="http://schemas.openxmlformats.org/officeDocument/2006/relationships/worksheet" Target="worksheets/sheet8.xml"/><Relationship Id="rId29" Type="http://schemas.openxmlformats.org/officeDocument/2006/relationships/worksheet" Target="worksheets/sheet15.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hartsheet" Target="chartsheets/sheet4.xml"/><Relationship Id="rId24" Type="http://schemas.openxmlformats.org/officeDocument/2006/relationships/worksheet" Target="worksheets/sheet10.xml"/><Relationship Id="rId32" Type="http://schemas.openxmlformats.org/officeDocument/2006/relationships/worksheet" Target="worksheets/sheet18.xml"/><Relationship Id="rId37" Type="http://schemas.openxmlformats.org/officeDocument/2006/relationships/pivotCacheDefinition" Target="pivotCache/pivotCacheDefinition2.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hartsheet" Target="chartsheets/sheet8.xml"/><Relationship Id="rId23" Type="http://schemas.openxmlformats.org/officeDocument/2006/relationships/worksheet" Target="worksheets/sheet9.xml"/><Relationship Id="rId28" Type="http://schemas.openxmlformats.org/officeDocument/2006/relationships/worksheet" Target="worksheets/sheet14.xml"/><Relationship Id="rId36" Type="http://schemas.openxmlformats.org/officeDocument/2006/relationships/pivotCacheDefinition" Target="pivotCache/pivotCacheDefinition1.xml"/><Relationship Id="rId10" Type="http://schemas.openxmlformats.org/officeDocument/2006/relationships/chartsheet" Target="chartsheets/sheet3.xml"/><Relationship Id="rId19" Type="http://schemas.openxmlformats.org/officeDocument/2006/relationships/chartsheet" Target="chartsheets/sheet12.xml"/><Relationship Id="rId31" Type="http://schemas.openxmlformats.org/officeDocument/2006/relationships/worksheet" Target="worksheets/sheet17.xml"/><Relationship Id="rId44"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hartsheet" Target="chartsheets/sheet2.xml"/><Relationship Id="rId14" Type="http://schemas.openxmlformats.org/officeDocument/2006/relationships/chartsheet" Target="chartsheets/sheet7.xml"/><Relationship Id="rId22" Type="http://schemas.openxmlformats.org/officeDocument/2006/relationships/chartsheet" Target="chartsheets/sheet14.xml"/><Relationship Id="rId27" Type="http://schemas.openxmlformats.org/officeDocument/2006/relationships/worksheet" Target="worksheets/sheet13.xml"/><Relationship Id="rId30" Type="http://schemas.openxmlformats.org/officeDocument/2006/relationships/worksheet" Target="worksheets/sheet16.xml"/><Relationship Id="rId35" Type="http://schemas.openxmlformats.org/officeDocument/2006/relationships/externalLink" Target="externalLinks/externalLink1.xml"/><Relationship Id="rId43" Type="http://schemas.openxmlformats.org/officeDocument/2006/relationships/calcChain" Target="calcChain.xml"/></Relationships>
</file>

<file path=xl/charts/_rels/chart16.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17.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8.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1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0.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1.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22.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2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24.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5.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26.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9.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30.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31.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32.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33.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34.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35.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36.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37.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38.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sng" strike="noStrike" baseline="0">
                <a:solidFill>
                  <a:srgbClr val="000000"/>
                </a:solidFill>
                <a:latin typeface="Arial"/>
                <a:ea typeface="Arial"/>
                <a:cs typeface="Arial"/>
              </a:defRPr>
            </a:pPr>
            <a:r>
              <a:rPr lang="en-US"/>
              <a:t>Weighted Average Kraton D Energy Usage</a:t>
            </a:r>
          </a:p>
        </c:rich>
      </c:tx>
      <c:layout>
        <c:manualLayout>
          <c:xMode val="edge"/>
          <c:yMode val="edge"/>
          <c:x val="0.22812846068660023"/>
          <c:y val="1.9639934533551555E-2"/>
        </c:manualLayout>
      </c:layout>
      <c:overlay val="0"/>
      <c:spPr>
        <a:noFill/>
        <a:ln w="25400">
          <a:noFill/>
        </a:ln>
      </c:spPr>
    </c:title>
    <c:autoTitleDeleted val="0"/>
    <c:plotArea>
      <c:layout>
        <c:manualLayout>
          <c:layoutTarget val="inner"/>
          <c:xMode val="edge"/>
          <c:yMode val="edge"/>
          <c:x val="7.9734219269102985E-2"/>
          <c:y val="0.15548281505728315"/>
          <c:w val="0.9102990033222591"/>
          <c:h val="0.67266775777414078"/>
        </c:manualLayout>
      </c:layout>
      <c:lineChart>
        <c:grouping val="standard"/>
        <c:varyColors val="0"/>
        <c:ser>
          <c:idx val="0"/>
          <c:order val="0"/>
          <c:tx>
            <c:strRef>
              <c:f>Summary!$B$13</c:f>
              <c:strCache>
                <c:ptCount val="1"/>
                <c:pt idx="0">
                  <c:v>D Wted Ave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Summary!$O$6:$AX$6</c:f>
              <c:strCache>
                <c:ptCount val="36"/>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pt idx="25">
                  <c:v>Feb-08</c:v>
                </c:pt>
                <c:pt idx="26">
                  <c:v>Mar-08</c:v>
                </c:pt>
                <c:pt idx="27">
                  <c:v>Apr-08</c:v>
                </c:pt>
                <c:pt idx="28">
                  <c:v>May-08</c:v>
                </c:pt>
                <c:pt idx="29">
                  <c:v>Jun-08</c:v>
                </c:pt>
                <c:pt idx="30">
                  <c:v>Jul-08</c:v>
                </c:pt>
                <c:pt idx="31">
                  <c:v>Aug-08</c:v>
                </c:pt>
                <c:pt idx="32">
                  <c:v>Sep-08</c:v>
                </c:pt>
                <c:pt idx="33">
                  <c:v>Oct-08</c:v>
                </c:pt>
                <c:pt idx="34">
                  <c:v>Nov-08</c:v>
                </c:pt>
                <c:pt idx="35">
                  <c:v>Dec-08</c:v>
                </c:pt>
              </c:strCache>
            </c:strRef>
          </c:cat>
          <c:val>
            <c:numRef>
              <c:f>Summary!$O$13:$AX$13</c:f>
              <c:numCache>
                <c:formatCode>0.0</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extLst>
            <c:ext xmlns:c16="http://schemas.microsoft.com/office/drawing/2014/chart" uri="{C3380CC4-5D6E-409C-BE32-E72D297353CC}">
              <c16:uniqueId val="{00000000-21FF-4C86-B8C9-E26BC1F00818}"/>
            </c:ext>
          </c:extLst>
        </c:ser>
        <c:ser>
          <c:idx val="1"/>
          <c:order val="1"/>
          <c:tx>
            <c:strRef>
              <c:f>Savings!$B$62</c:f>
              <c:strCache>
                <c:ptCount val="1"/>
                <c:pt idx="0">
                  <c:v>D Volume</c:v>
                </c:pt>
              </c:strCache>
            </c:strRef>
          </c:tx>
          <c:spPr>
            <a:ln w="12700">
              <a:solidFill>
                <a:srgbClr val="00FF00"/>
              </a:solidFill>
              <a:prstDash val="solid"/>
            </a:ln>
          </c:spPr>
          <c:marker>
            <c:symbol val="square"/>
            <c:size val="5"/>
            <c:spPr>
              <a:solidFill>
                <a:srgbClr val="00FF00"/>
              </a:solidFill>
              <a:ln>
                <a:solidFill>
                  <a:srgbClr val="00FF00"/>
                </a:solidFill>
                <a:prstDash val="solid"/>
              </a:ln>
            </c:spPr>
          </c:marker>
          <c:cat>
            <c:strRef>
              <c:f>Summary!$O$6:$AX$6</c:f>
              <c:strCache>
                <c:ptCount val="36"/>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pt idx="25">
                  <c:v>Feb-08</c:v>
                </c:pt>
                <c:pt idx="26">
                  <c:v>Mar-08</c:v>
                </c:pt>
                <c:pt idx="27">
                  <c:v>Apr-08</c:v>
                </c:pt>
                <c:pt idx="28">
                  <c:v>May-08</c:v>
                </c:pt>
                <c:pt idx="29">
                  <c:v>Jun-08</c:v>
                </c:pt>
                <c:pt idx="30">
                  <c:v>Jul-08</c:v>
                </c:pt>
                <c:pt idx="31">
                  <c:v>Aug-08</c:v>
                </c:pt>
                <c:pt idx="32">
                  <c:v>Sep-08</c:v>
                </c:pt>
                <c:pt idx="33">
                  <c:v>Oct-08</c:v>
                </c:pt>
                <c:pt idx="34">
                  <c:v>Nov-08</c:v>
                </c:pt>
                <c:pt idx="35">
                  <c:v>Dec-08</c:v>
                </c:pt>
              </c:strCache>
            </c:strRef>
          </c:cat>
          <c:val>
            <c:numRef>
              <c:f>Savings!$O$62:$AX$62</c:f>
              <c:numCache>
                <c:formatCode>0.00</c:formatCode>
                <c:ptCount val="3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val>
          <c:smooth val="0"/>
          <c:extLst>
            <c:ext xmlns:c16="http://schemas.microsoft.com/office/drawing/2014/chart" uri="{C3380CC4-5D6E-409C-BE32-E72D297353CC}">
              <c16:uniqueId val="{00000001-21FF-4C86-B8C9-E26BC1F00818}"/>
            </c:ext>
          </c:extLst>
        </c:ser>
        <c:dLbls>
          <c:showLegendKey val="0"/>
          <c:showVal val="0"/>
          <c:showCatName val="0"/>
          <c:showSerName val="0"/>
          <c:showPercent val="0"/>
          <c:showBubbleSize val="0"/>
        </c:dLbls>
        <c:marker val="1"/>
        <c:smooth val="0"/>
        <c:axId val="365771392"/>
        <c:axId val="365778048"/>
      </c:lineChart>
      <c:catAx>
        <c:axId val="36577139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7729789590254706"/>
              <c:y val="0.9067103109656301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2700000" vert="horz"/>
          <a:lstStyle/>
          <a:p>
            <a:pPr>
              <a:defRPr sz="800" b="0" i="0" u="none" strike="noStrike" baseline="0">
                <a:solidFill>
                  <a:srgbClr val="000000"/>
                </a:solidFill>
                <a:latin typeface="Arial"/>
                <a:ea typeface="Arial"/>
                <a:cs typeface="Arial"/>
              </a:defRPr>
            </a:pPr>
            <a:endParaRPr lang="en-US"/>
          </a:p>
        </c:txPr>
        <c:crossAx val="365778048"/>
        <c:crosses val="autoZero"/>
        <c:auto val="1"/>
        <c:lblAlgn val="ctr"/>
        <c:lblOffset val="100"/>
        <c:tickLblSkip val="1"/>
        <c:tickMarkSkip val="1"/>
        <c:noMultiLvlLbl val="0"/>
      </c:catAx>
      <c:valAx>
        <c:axId val="365778048"/>
        <c:scaling>
          <c:orientation val="minMax"/>
          <c:min val="5"/>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Consumption (GJ/ton) and Production (kt/mo)</a:t>
                </a:r>
              </a:p>
            </c:rich>
          </c:tx>
          <c:layout>
            <c:manualLayout>
              <c:xMode val="edge"/>
              <c:yMode val="edge"/>
              <c:x val="1.3289036544850499E-2"/>
              <c:y val="0.18657937806873978"/>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771392"/>
        <c:crosses val="autoZero"/>
        <c:crossBetween val="between"/>
      </c:valAx>
      <c:spPr>
        <a:noFill/>
        <a:ln w="12700">
          <a:solidFill>
            <a:srgbClr val="808080"/>
          </a:solidFill>
          <a:prstDash val="solid"/>
        </a:ln>
      </c:spPr>
    </c:plotArea>
    <c:legend>
      <c:legendPos val="b"/>
      <c:layout>
        <c:manualLayout>
          <c:xMode val="edge"/>
          <c:yMode val="edge"/>
          <c:x val="0.42303433001107421"/>
          <c:y val="0.95581014729950897"/>
          <c:w val="0.22480620155038761"/>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Belpre G1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982281284606866"/>
          <c:y val="1.9639934533551555E-2"/>
        </c:manualLayout>
      </c:layout>
      <c:overlay val="0"/>
      <c:spPr>
        <a:noFill/>
        <a:ln w="25400">
          <a:noFill/>
        </a:ln>
      </c:spPr>
    </c:title>
    <c:autoTitleDeleted val="0"/>
    <c:plotArea>
      <c:layout>
        <c:manualLayout>
          <c:layoutTarget val="inner"/>
          <c:xMode val="edge"/>
          <c:yMode val="edge"/>
          <c:x val="8.6378737541528236E-2"/>
          <c:y val="0.18657937806873978"/>
          <c:w val="0.86600221483942419"/>
          <c:h val="0.64320785597381347"/>
        </c:manualLayout>
      </c:layout>
      <c:lineChart>
        <c:grouping val="standard"/>
        <c:varyColors val="0"/>
        <c:ser>
          <c:idx val="0"/>
          <c:order val="0"/>
          <c:tx>
            <c:strRef>
              <c:f>Savings!$B$31</c:f>
              <c:strCache>
                <c:ptCount val="1"/>
                <c:pt idx="0">
                  <c:v>G1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Savings!$O$31:$AH$31</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8E18-4425-8642-A3E055B4033D}"/>
            </c:ext>
          </c:extLst>
        </c:ser>
        <c:ser>
          <c:idx val="1"/>
          <c:order val="1"/>
          <c:tx>
            <c:strRef>
              <c:f>Savings!$B$32</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Savings!$O$32:$AM$32</c:f>
              <c:numCache>
                <c:formatCode>0.0</c:formatCode>
                <c:ptCount val="25"/>
                <c:pt idx="0">
                  <c:v>51.872748587602885</c:v>
                </c:pt>
                <c:pt idx="1">
                  <c:v>51.872748587602885</c:v>
                </c:pt>
                <c:pt idx="2">
                  <c:v>51.872748587602885</c:v>
                </c:pt>
                <c:pt idx="3">
                  <c:v>50.272911796790545</c:v>
                </c:pt>
                <c:pt idx="4">
                  <c:v>50.272911796790545</c:v>
                </c:pt>
                <c:pt idx="5">
                  <c:v>50.272911796790545</c:v>
                </c:pt>
                <c:pt idx="6">
                  <c:v>49.693105174616946</c:v>
                </c:pt>
                <c:pt idx="7">
                  <c:v>49.693105174616946</c:v>
                </c:pt>
                <c:pt idx="8">
                  <c:v>49.693105174616946</c:v>
                </c:pt>
                <c:pt idx="9">
                  <c:v>49.693105174616946</c:v>
                </c:pt>
                <c:pt idx="10">
                  <c:v>49.693105174616946</c:v>
                </c:pt>
                <c:pt idx="11">
                  <c:v>49.693105174616946</c:v>
                </c:pt>
                <c:pt idx="12">
                  <c:v>49.693105174616946</c:v>
                </c:pt>
                <c:pt idx="13">
                  <c:v>49.693105174616946</c:v>
                </c:pt>
                <c:pt idx="14">
                  <c:v>49.693105174616946</c:v>
                </c:pt>
                <c:pt idx="15">
                  <c:v>47.051934529256712</c:v>
                </c:pt>
                <c:pt idx="16">
                  <c:v>47.051934529256712</c:v>
                </c:pt>
                <c:pt idx="17">
                  <c:v>47.051934529256712</c:v>
                </c:pt>
                <c:pt idx="18">
                  <c:v>47.051934529256712</c:v>
                </c:pt>
                <c:pt idx="19">
                  <c:v>47.051934529256712</c:v>
                </c:pt>
                <c:pt idx="20">
                  <c:v>47.051934529256712</c:v>
                </c:pt>
                <c:pt idx="21">
                  <c:v>46.155968179561434</c:v>
                </c:pt>
                <c:pt idx="22">
                  <c:v>46.155968179561434</c:v>
                </c:pt>
                <c:pt idx="23">
                  <c:v>46.155968179561434</c:v>
                </c:pt>
                <c:pt idx="24">
                  <c:v>45.98708699432229</c:v>
                </c:pt>
              </c:numCache>
            </c:numRef>
          </c:val>
          <c:smooth val="0"/>
          <c:extLst>
            <c:ext xmlns:c16="http://schemas.microsoft.com/office/drawing/2014/chart" uri="{C3380CC4-5D6E-409C-BE32-E72D297353CC}">
              <c16:uniqueId val="{00000001-8E18-4425-8642-A3E055B4033D}"/>
            </c:ext>
          </c:extLst>
        </c:ser>
        <c:ser>
          <c:idx val="2"/>
          <c:order val="2"/>
          <c:tx>
            <c:strRef>
              <c:f>Savings!$B$63</c:f>
              <c:strCache>
                <c:ptCount val="1"/>
                <c:pt idx="0">
                  <c:v>G1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Savings!$O$72:$AH$72</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8E18-4425-8642-A3E055B4033D}"/>
            </c:ext>
          </c:extLst>
        </c:ser>
        <c:dLbls>
          <c:showLegendKey val="0"/>
          <c:showVal val="0"/>
          <c:showCatName val="0"/>
          <c:showSerName val="0"/>
          <c:showPercent val="0"/>
          <c:showBubbleSize val="0"/>
        </c:dLbls>
        <c:marker val="1"/>
        <c:smooth val="0"/>
        <c:axId val="352089984"/>
        <c:axId val="352096640"/>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Savings!$O$34:$AH$34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8E18-4425-8642-A3E055B4033D}"/>
            </c:ext>
          </c:extLst>
        </c:ser>
        <c:dLbls>
          <c:showLegendKey val="0"/>
          <c:showVal val="0"/>
          <c:showCatName val="0"/>
          <c:showSerName val="0"/>
          <c:showPercent val="0"/>
          <c:showBubbleSize val="0"/>
        </c:dLbls>
        <c:marker val="1"/>
        <c:smooth val="0"/>
        <c:axId val="352098560"/>
        <c:axId val="352112640"/>
      </c:lineChart>
      <c:catAx>
        <c:axId val="35208998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6179401993355484"/>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2096640"/>
        <c:crosses val="autoZero"/>
        <c:auto val="1"/>
        <c:lblAlgn val="ctr"/>
        <c:lblOffset val="100"/>
        <c:tickLblSkip val="1"/>
        <c:tickMarkSkip val="1"/>
        <c:noMultiLvlLbl val="0"/>
      </c:catAx>
      <c:valAx>
        <c:axId val="352096640"/>
        <c:scaling>
          <c:orientation val="minMax"/>
          <c:max val="200"/>
          <c:min val="4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and Production (x10=t/mo)</a:t>
                </a:r>
              </a:p>
            </c:rich>
          </c:tx>
          <c:layout>
            <c:manualLayout>
              <c:xMode val="edge"/>
              <c:yMode val="edge"/>
              <c:x val="1.2181616832779624E-2"/>
              <c:y val="0.220949263502455"/>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2089984"/>
        <c:crosses val="autoZero"/>
        <c:crossBetween val="between"/>
      </c:valAx>
      <c:catAx>
        <c:axId val="352098560"/>
        <c:scaling>
          <c:orientation val="minMax"/>
        </c:scaling>
        <c:delete val="1"/>
        <c:axPos val="b"/>
        <c:majorTickMark val="out"/>
        <c:minorTickMark val="none"/>
        <c:tickLblPos val="nextTo"/>
        <c:crossAx val="352112640"/>
        <c:crosses val="autoZero"/>
        <c:auto val="1"/>
        <c:lblAlgn val="ctr"/>
        <c:lblOffset val="100"/>
        <c:noMultiLvlLbl val="0"/>
      </c:catAx>
      <c:valAx>
        <c:axId val="352112640"/>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2098560"/>
        <c:crosses val="max"/>
        <c:crossBetween val="between"/>
      </c:valAx>
      <c:spPr>
        <a:noFill/>
        <a:ln w="12700">
          <a:solidFill>
            <a:srgbClr val="808080"/>
          </a:solidFill>
          <a:prstDash val="solid"/>
        </a:ln>
      </c:spPr>
    </c:plotArea>
    <c:legend>
      <c:legendPos val="b"/>
      <c:layout>
        <c:manualLayout>
          <c:xMode val="edge"/>
          <c:yMode val="edge"/>
          <c:x val="0.18050941306755261"/>
          <c:y val="0.95581014729950897"/>
          <c:w val="0.66666666666666663"/>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Belpre G2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982281284606866"/>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7707641196013286"/>
          <c:h val="0.63993453355155483"/>
        </c:manualLayout>
      </c:layout>
      <c:lineChart>
        <c:grouping val="standard"/>
        <c:varyColors val="0"/>
        <c:ser>
          <c:idx val="0"/>
          <c:order val="0"/>
          <c:tx>
            <c:strRef>
              <c:f>Savings!$B$35</c:f>
              <c:strCache>
                <c:ptCount val="1"/>
                <c:pt idx="0">
                  <c:v>G2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Savings!$O$35:$AH$35</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ED79-4741-BFB0-224F77F84490}"/>
            </c:ext>
          </c:extLst>
        </c:ser>
        <c:ser>
          <c:idx val="1"/>
          <c:order val="1"/>
          <c:tx>
            <c:strRef>
              <c:f>Savings!$B$36</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Savings!$O$36:$AM$36</c:f>
              <c:numCache>
                <c:formatCode>0.0</c:formatCode>
                <c:ptCount val="25"/>
                <c:pt idx="0">
                  <c:v>23.886898953250199</c:v>
                </c:pt>
                <c:pt idx="1">
                  <c:v>23.886898953250199</c:v>
                </c:pt>
                <c:pt idx="2">
                  <c:v>23.886898953250199</c:v>
                </c:pt>
                <c:pt idx="3">
                  <c:v>23.507500903220983</c:v>
                </c:pt>
                <c:pt idx="4">
                  <c:v>23.507500903220983</c:v>
                </c:pt>
                <c:pt idx="5">
                  <c:v>23.507500903220983</c:v>
                </c:pt>
                <c:pt idx="6">
                  <c:v>23.370000938780866</c:v>
                </c:pt>
                <c:pt idx="7">
                  <c:v>23.370000938780866</c:v>
                </c:pt>
                <c:pt idx="8">
                  <c:v>23.370000938780866</c:v>
                </c:pt>
                <c:pt idx="9">
                  <c:v>23.370000938780866</c:v>
                </c:pt>
                <c:pt idx="10">
                  <c:v>23.370000938780866</c:v>
                </c:pt>
                <c:pt idx="11">
                  <c:v>23.370000938780866</c:v>
                </c:pt>
                <c:pt idx="12">
                  <c:v>23.370000938780866</c:v>
                </c:pt>
                <c:pt idx="13">
                  <c:v>23.370000938780866</c:v>
                </c:pt>
                <c:pt idx="14">
                  <c:v>23.370000938780866</c:v>
                </c:pt>
                <c:pt idx="15">
                  <c:v>22.065330166308232</c:v>
                </c:pt>
                <c:pt idx="16">
                  <c:v>22.065330166308232</c:v>
                </c:pt>
                <c:pt idx="17">
                  <c:v>22.065330166308232</c:v>
                </c:pt>
                <c:pt idx="18">
                  <c:v>22.065330166308232</c:v>
                </c:pt>
                <c:pt idx="19">
                  <c:v>22.065330166308232</c:v>
                </c:pt>
                <c:pt idx="20">
                  <c:v>22.065330166308232</c:v>
                </c:pt>
                <c:pt idx="21">
                  <c:v>21.076074305861951</c:v>
                </c:pt>
                <c:pt idx="22">
                  <c:v>21.076074305861951</c:v>
                </c:pt>
                <c:pt idx="23">
                  <c:v>21.076074305861951</c:v>
                </c:pt>
                <c:pt idx="24">
                  <c:v>20.992651318108734</c:v>
                </c:pt>
              </c:numCache>
            </c:numRef>
          </c:val>
          <c:smooth val="0"/>
          <c:extLst>
            <c:ext xmlns:c16="http://schemas.microsoft.com/office/drawing/2014/chart" uri="{C3380CC4-5D6E-409C-BE32-E72D297353CC}">
              <c16:uniqueId val="{00000001-ED79-4741-BFB0-224F77F84490}"/>
            </c:ext>
          </c:extLst>
        </c:ser>
        <c:ser>
          <c:idx val="2"/>
          <c:order val="2"/>
          <c:tx>
            <c:strRef>
              <c:f>Savings!$B$73</c:f>
              <c:strCache>
                <c:ptCount val="1"/>
                <c:pt idx="0">
                  <c:v>G2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Savings!$O$73:$AH$73</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ED79-4741-BFB0-224F77F84490}"/>
            </c:ext>
          </c:extLst>
        </c:ser>
        <c:dLbls>
          <c:showLegendKey val="0"/>
          <c:showVal val="0"/>
          <c:showCatName val="0"/>
          <c:showSerName val="0"/>
          <c:showPercent val="0"/>
          <c:showBubbleSize val="0"/>
        </c:dLbls>
        <c:marker val="1"/>
        <c:smooth val="0"/>
        <c:axId val="351874432"/>
        <c:axId val="351881088"/>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Savings!$O$38:$AH$38</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ED79-4741-BFB0-224F77F84490}"/>
            </c:ext>
          </c:extLst>
        </c:ser>
        <c:dLbls>
          <c:showLegendKey val="0"/>
          <c:showVal val="0"/>
          <c:showCatName val="0"/>
          <c:showSerName val="0"/>
          <c:showPercent val="0"/>
          <c:showBubbleSize val="0"/>
        </c:dLbls>
        <c:marker val="1"/>
        <c:smooth val="0"/>
        <c:axId val="351883264"/>
        <c:axId val="351884800"/>
      </c:lineChart>
      <c:catAx>
        <c:axId val="35187443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957918050941304"/>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881088"/>
        <c:crosses val="autoZero"/>
        <c:auto val="1"/>
        <c:lblAlgn val="ctr"/>
        <c:lblOffset val="100"/>
        <c:tickLblSkip val="1"/>
        <c:tickMarkSkip val="1"/>
        <c:noMultiLvlLbl val="0"/>
      </c:catAx>
      <c:valAx>
        <c:axId val="351881088"/>
        <c:scaling>
          <c:orientation val="minMax"/>
          <c:max val="50"/>
          <c:min val="15"/>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Total Energy Usage (GJ/ton) and Production (x100=t/mo)</a:t>
                </a:r>
              </a:p>
            </c:rich>
          </c:tx>
          <c:layout>
            <c:manualLayout>
              <c:xMode val="edge"/>
              <c:yMode val="edge"/>
              <c:x val="1.3289036544850499E-2"/>
              <c:y val="0.24713584288052373"/>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874432"/>
        <c:crosses val="autoZero"/>
        <c:crossBetween val="between"/>
      </c:valAx>
      <c:catAx>
        <c:axId val="351883264"/>
        <c:scaling>
          <c:orientation val="minMax"/>
        </c:scaling>
        <c:delete val="1"/>
        <c:axPos val="b"/>
        <c:majorTickMark val="out"/>
        <c:minorTickMark val="none"/>
        <c:tickLblPos val="nextTo"/>
        <c:crossAx val="351884800"/>
        <c:crosses val="autoZero"/>
        <c:auto val="1"/>
        <c:lblAlgn val="ctr"/>
        <c:lblOffset val="100"/>
        <c:noMultiLvlLbl val="0"/>
      </c:catAx>
      <c:valAx>
        <c:axId val="351884800"/>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883264"/>
        <c:crosses val="max"/>
        <c:crossBetween val="between"/>
      </c:valAx>
      <c:spPr>
        <a:noFill/>
        <a:ln w="12700">
          <a:solidFill>
            <a:srgbClr val="808080"/>
          </a:solidFill>
          <a:prstDash val="solid"/>
        </a:ln>
      </c:spPr>
    </c:plotArea>
    <c:legend>
      <c:legendPos val="b"/>
      <c:layout>
        <c:manualLayout>
          <c:xMode val="edge"/>
          <c:yMode val="edge"/>
          <c:x val="0.18272425249169436"/>
          <c:y val="0.95581014729950897"/>
          <c:w val="0.66666666666666663"/>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Berre TR3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9601328903654486"/>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6932447397563672"/>
          <c:h val="0.63993453355155483"/>
        </c:manualLayout>
      </c:layout>
      <c:lineChart>
        <c:grouping val="standard"/>
        <c:varyColors val="0"/>
        <c:ser>
          <c:idx val="0"/>
          <c:order val="0"/>
          <c:tx>
            <c:strRef>
              <c:f>Savings!$B$39</c:f>
              <c:strCache>
                <c:ptCount val="1"/>
                <c:pt idx="0">
                  <c:v>TR3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Savings!$O$39:$AH$39</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CF96-4923-8512-2FAF945CC326}"/>
            </c:ext>
          </c:extLst>
        </c:ser>
        <c:ser>
          <c:idx val="1"/>
          <c:order val="1"/>
          <c:tx>
            <c:strRef>
              <c:f>Savings!$B$40</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Savings!$O$40:$AL$40</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CF96-4923-8512-2FAF945CC326}"/>
            </c:ext>
          </c:extLst>
        </c:ser>
        <c:ser>
          <c:idx val="2"/>
          <c:order val="2"/>
          <c:tx>
            <c:strRef>
              <c:f>Savings!$B$74</c:f>
              <c:strCache>
                <c:ptCount val="1"/>
                <c:pt idx="0">
                  <c:v>TR3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Savings!$O$74:$AH$74</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CF96-4923-8512-2FAF945CC326}"/>
            </c:ext>
          </c:extLst>
        </c:ser>
        <c:dLbls>
          <c:showLegendKey val="0"/>
          <c:showVal val="0"/>
          <c:showCatName val="0"/>
          <c:showSerName val="0"/>
          <c:showPercent val="0"/>
          <c:showBubbleSize val="0"/>
        </c:dLbls>
        <c:marker val="1"/>
        <c:smooth val="0"/>
        <c:axId val="351950336"/>
        <c:axId val="351952896"/>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Savings!$O$42:$AH$42</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CF96-4923-8512-2FAF945CC326}"/>
            </c:ext>
          </c:extLst>
        </c:ser>
        <c:dLbls>
          <c:showLegendKey val="0"/>
          <c:showVal val="0"/>
          <c:showCatName val="0"/>
          <c:showSerName val="0"/>
          <c:showPercent val="0"/>
          <c:showBubbleSize val="0"/>
        </c:dLbls>
        <c:marker val="1"/>
        <c:smooth val="0"/>
        <c:axId val="351954816"/>
        <c:axId val="351956352"/>
      </c:lineChart>
      <c:catAx>
        <c:axId val="35195033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514950166112955"/>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952896"/>
        <c:crosses val="autoZero"/>
        <c:auto val="1"/>
        <c:lblAlgn val="ctr"/>
        <c:lblOffset val="100"/>
        <c:tickLblSkip val="1"/>
        <c:tickMarkSkip val="1"/>
        <c:noMultiLvlLbl val="0"/>
      </c:catAx>
      <c:valAx>
        <c:axId val="351952896"/>
        <c:scaling>
          <c:orientation val="minMax"/>
          <c:max val="45"/>
          <c:min val="0"/>
        </c:scaling>
        <c:delete val="0"/>
        <c:axPos val="l"/>
        <c:majorGridlines>
          <c:spPr>
            <a:ln w="3175">
              <a:solidFill>
                <a:srgbClr val="000000"/>
              </a:solidFill>
              <a:prstDash val="solid"/>
            </a:ln>
          </c:spPr>
        </c:majorGridlines>
        <c:title>
          <c:tx>
            <c:rich>
              <a:bodyPr/>
              <a:lstStyle/>
              <a:p>
                <a:pPr>
                  <a:defRPr sz="900" b="1" i="0" u="none" strike="noStrike" baseline="0">
                    <a:solidFill>
                      <a:srgbClr val="000000"/>
                    </a:solidFill>
                    <a:latin typeface="Arial"/>
                    <a:ea typeface="Arial"/>
                    <a:cs typeface="Arial"/>
                  </a:defRPr>
                </a:pPr>
                <a:r>
                  <a:rPr lang="en-US"/>
                  <a:t>Total Energy Usage (GJ/ton) and Production (x100=t/mo)</a:t>
                </a:r>
              </a:p>
            </c:rich>
          </c:tx>
          <c:layout>
            <c:manualLayout>
              <c:xMode val="edge"/>
              <c:yMode val="edge"/>
              <c:x val="1.3289036544850499E-2"/>
              <c:y val="0.24713584288052373"/>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950336"/>
        <c:crosses val="autoZero"/>
        <c:crossBetween val="between"/>
      </c:valAx>
      <c:catAx>
        <c:axId val="351954816"/>
        <c:scaling>
          <c:orientation val="minMax"/>
        </c:scaling>
        <c:delete val="1"/>
        <c:axPos val="b"/>
        <c:majorTickMark val="out"/>
        <c:minorTickMark val="none"/>
        <c:tickLblPos val="nextTo"/>
        <c:crossAx val="351956352"/>
        <c:crosses val="autoZero"/>
        <c:auto val="1"/>
        <c:lblAlgn val="ctr"/>
        <c:lblOffset val="100"/>
        <c:noMultiLvlLbl val="0"/>
      </c:catAx>
      <c:valAx>
        <c:axId val="351956352"/>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954816"/>
        <c:crosses val="max"/>
        <c:crossBetween val="between"/>
      </c:valAx>
      <c:spPr>
        <a:noFill/>
        <a:ln w="12700">
          <a:solidFill>
            <a:srgbClr val="808080"/>
          </a:solidFill>
          <a:prstDash val="solid"/>
        </a:ln>
      </c:spPr>
    </c:plotArea>
    <c:legend>
      <c:legendPos val="b"/>
      <c:layout>
        <c:manualLayout>
          <c:xMode val="edge"/>
          <c:yMode val="edge"/>
          <c:x val="0.17275747508305647"/>
          <c:y val="0.95581014729950897"/>
          <c:w val="0.67995570321151722"/>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sng" strike="noStrike" baseline="0">
                <a:solidFill>
                  <a:srgbClr val="000000"/>
                </a:solidFill>
                <a:latin typeface="Arial"/>
                <a:ea typeface="Arial"/>
                <a:cs typeface="Arial"/>
              </a:defRPr>
            </a:pPr>
            <a:r>
              <a:rPr lang="en-US"/>
              <a:t>Kraton D Energy Data CuSum</a:t>
            </a:r>
          </a:p>
        </c:rich>
      </c:tx>
      <c:layout>
        <c:manualLayout>
          <c:xMode val="edge"/>
          <c:yMode val="edge"/>
          <c:x val="0.30786267995570321"/>
          <c:y val="1.9639934533551555E-2"/>
        </c:manualLayout>
      </c:layout>
      <c:overlay val="0"/>
      <c:spPr>
        <a:noFill/>
        <a:ln w="25400">
          <a:noFill/>
        </a:ln>
      </c:spPr>
    </c:title>
    <c:autoTitleDeleted val="0"/>
    <c:plotArea>
      <c:layout>
        <c:manualLayout>
          <c:layoutTarget val="inner"/>
          <c:xMode val="edge"/>
          <c:yMode val="edge"/>
          <c:x val="8.3056478405315617E-2"/>
          <c:y val="0.14402618657937807"/>
          <c:w val="0.78959025470653377"/>
          <c:h val="0.78232405891980361"/>
        </c:manualLayout>
      </c:layout>
      <c:lineChart>
        <c:grouping val="standard"/>
        <c:varyColors val="0"/>
        <c:ser>
          <c:idx val="27"/>
          <c:order val="0"/>
          <c:tx>
            <c:strRef>
              <c:f>'CuSum-Data'!$B$7</c:f>
              <c:strCache>
                <c:ptCount val="1"/>
                <c:pt idx="0">
                  <c:v>Belpre K1</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'CuSum-Data'!$C$7:$AA$7</c:f>
            </c:numRef>
          </c:val>
          <c:smooth val="0"/>
          <c:extLst>
            <c:ext xmlns:c16="http://schemas.microsoft.com/office/drawing/2014/chart" uri="{C3380CC4-5D6E-409C-BE32-E72D297353CC}">
              <c16:uniqueId val="{00000000-54AF-4E7F-B603-3476F827A562}"/>
            </c:ext>
          </c:extLst>
        </c:ser>
        <c:ser>
          <c:idx val="0"/>
          <c:order val="1"/>
          <c:tx>
            <c:strRef>
              <c:f>'CuSum-Data'!$B$8</c:f>
              <c:strCache>
                <c:ptCount val="1"/>
                <c:pt idx="0">
                  <c:v>Belpre K3</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'CuSum-Data'!$C$8:$AA$8</c:f>
            </c:numRef>
          </c:val>
          <c:smooth val="0"/>
          <c:extLst>
            <c:ext xmlns:c16="http://schemas.microsoft.com/office/drawing/2014/chart" uri="{C3380CC4-5D6E-409C-BE32-E72D297353CC}">
              <c16:uniqueId val="{00000001-54AF-4E7F-B603-3476F827A562}"/>
            </c:ext>
          </c:extLst>
        </c:ser>
        <c:ser>
          <c:idx val="1"/>
          <c:order val="2"/>
          <c:tx>
            <c:strRef>
              <c:f>'CuSum-Data'!$B$9</c:f>
              <c:strCache>
                <c:ptCount val="1"/>
                <c:pt idx="0">
                  <c:v>Berre D</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'CuSum-Data'!$C$9:$AA$9</c:f>
            </c:numRef>
          </c:val>
          <c:smooth val="0"/>
          <c:extLst>
            <c:ext xmlns:c16="http://schemas.microsoft.com/office/drawing/2014/chart" uri="{C3380CC4-5D6E-409C-BE32-E72D297353CC}">
              <c16:uniqueId val="{00000002-54AF-4E7F-B603-3476F827A562}"/>
            </c:ext>
          </c:extLst>
        </c:ser>
        <c:ser>
          <c:idx val="2"/>
          <c:order val="3"/>
          <c:tx>
            <c:strRef>
              <c:f>'CuSum-Data'!$B$10</c:f>
              <c:strCache>
                <c:ptCount val="1"/>
                <c:pt idx="0">
                  <c:v>Paulinia</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'CuSum-Data'!$C$10:$AA$10</c:f>
            </c:numRef>
          </c:val>
          <c:smooth val="0"/>
          <c:extLst>
            <c:ext xmlns:c16="http://schemas.microsoft.com/office/drawing/2014/chart" uri="{C3380CC4-5D6E-409C-BE32-E72D297353CC}">
              <c16:uniqueId val="{00000003-54AF-4E7F-B603-3476F827A562}"/>
            </c:ext>
          </c:extLst>
        </c:ser>
        <c:ser>
          <c:idx val="3"/>
          <c:order val="4"/>
          <c:tx>
            <c:strRef>
              <c:f>'CuSum-Data'!$B$11</c:f>
              <c:strCache>
                <c:ptCount val="1"/>
                <c:pt idx="0">
                  <c:v>Pernis</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'CuSum-Data'!$C$11:$AA$11</c:f>
            </c:numRef>
          </c:val>
          <c:smooth val="0"/>
          <c:extLst>
            <c:ext xmlns:c16="http://schemas.microsoft.com/office/drawing/2014/chart" uri="{C3380CC4-5D6E-409C-BE32-E72D297353CC}">
              <c16:uniqueId val="{00000004-54AF-4E7F-B603-3476F827A562}"/>
            </c:ext>
          </c:extLst>
        </c:ser>
        <c:ser>
          <c:idx val="4"/>
          <c:order val="5"/>
          <c:tx>
            <c:strRef>
              <c:f>'CuSum-Data'!$B$12</c:f>
              <c:strCache>
                <c:ptCount val="1"/>
                <c:pt idx="0">
                  <c:v>Wesseling</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'CuSum-Data'!$C$12:$AA$12</c:f>
            </c:numRef>
          </c:val>
          <c:smooth val="0"/>
          <c:extLst>
            <c:ext xmlns:c16="http://schemas.microsoft.com/office/drawing/2014/chart" uri="{C3380CC4-5D6E-409C-BE32-E72D297353CC}">
              <c16:uniqueId val="{00000005-54AF-4E7F-B603-3476F827A562}"/>
            </c:ext>
          </c:extLst>
        </c:ser>
        <c:ser>
          <c:idx val="5"/>
          <c:order val="6"/>
          <c:tx>
            <c:strRef>
              <c:f>'CuSum-Data'!$B$13</c:f>
              <c:strCache>
                <c:ptCount val="1"/>
                <c:pt idx="0">
                  <c:v>Belpre G1</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'CuSum-Data'!$C$13:$AA$13</c:f>
            </c:numRef>
          </c:val>
          <c:smooth val="0"/>
          <c:extLst>
            <c:ext xmlns:c16="http://schemas.microsoft.com/office/drawing/2014/chart" uri="{C3380CC4-5D6E-409C-BE32-E72D297353CC}">
              <c16:uniqueId val="{00000006-54AF-4E7F-B603-3476F827A562}"/>
            </c:ext>
          </c:extLst>
        </c:ser>
        <c:ser>
          <c:idx val="6"/>
          <c:order val="7"/>
          <c:tx>
            <c:strRef>
              <c:f>'CuSum-Data'!$B$14</c:f>
              <c:strCache>
                <c:ptCount val="1"/>
                <c:pt idx="0">
                  <c:v>Belpre G2</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'CuSum-Data'!$C$14:$AA$14</c:f>
            </c:numRef>
          </c:val>
          <c:smooth val="0"/>
          <c:extLst>
            <c:ext xmlns:c16="http://schemas.microsoft.com/office/drawing/2014/chart" uri="{C3380CC4-5D6E-409C-BE32-E72D297353CC}">
              <c16:uniqueId val="{00000007-54AF-4E7F-B603-3476F827A562}"/>
            </c:ext>
          </c:extLst>
        </c:ser>
        <c:ser>
          <c:idx val="7"/>
          <c:order val="8"/>
          <c:tx>
            <c:strRef>
              <c:f>'CuSum-Data'!$B$15</c:f>
              <c:strCache>
                <c:ptCount val="1"/>
                <c:pt idx="0">
                  <c:v>Berre G</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'CuSum-Data'!$C$15:$AA$15</c:f>
            </c:numRef>
          </c:val>
          <c:smooth val="0"/>
          <c:extLst>
            <c:ext xmlns:c16="http://schemas.microsoft.com/office/drawing/2014/chart" uri="{C3380CC4-5D6E-409C-BE32-E72D297353CC}">
              <c16:uniqueId val="{00000008-54AF-4E7F-B603-3476F827A562}"/>
            </c:ext>
          </c:extLst>
        </c:ser>
        <c:ser>
          <c:idx val="8"/>
          <c:order val="9"/>
          <c:tx>
            <c:strRef>
              <c:f>'CuSum-Data'!$B$16</c:f>
              <c:strCache>
                <c:ptCount val="1"/>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'CuSum-Data'!$C$16:$AA$16</c:f>
            </c:numRef>
          </c:val>
          <c:smooth val="0"/>
          <c:extLst>
            <c:ext xmlns:c16="http://schemas.microsoft.com/office/drawing/2014/chart" uri="{C3380CC4-5D6E-409C-BE32-E72D297353CC}">
              <c16:uniqueId val="{00000009-54AF-4E7F-B603-3476F827A562}"/>
            </c:ext>
          </c:extLst>
        </c:ser>
        <c:ser>
          <c:idx val="9"/>
          <c:order val="10"/>
          <c:tx>
            <c:strRef>
              <c:f>'CuSum-Data'!$B$17</c:f>
              <c:strCache>
                <c:ptCount val="1"/>
                <c:pt idx="0">
                  <c:v>Deltas:</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'CuSum-Data'!$C$17:$AA$17</c:f>
            </c:numRef>
          </c:val>
          <c:smooth val="0"/>
          <c:extLst>
            <c:ext xmlns:c16="http://schemas.microsoft.com/office/drawing/2014/chart" uri="{C3380CC4-5D6E-409C-BE32-E72D297353CC}">
              <c16:uniqueId val="{0000000A-54AF-4E7F-B603-3476F827A562}"/>
            </c:ext>
          </c:extLst>
        </c:ser>
        <c:ser>
          <c:idx val="10"/>
          <c:order val="11"/>
          <c:tx>
            <c:strRef>
              <c:f>'CuSum-Data'!$B$18</c:f>
              <c:strCache>
                <c:ptCount val="1"/>
                <c:pt idx="0">
                  <c:v>Belpre K1</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'CuSum-Data'!$C$18:$AA$18</c:f>
            </c:numRef>
          </c:val>
          <c:smooth val="0"/>
          <c:extLst>
            <c:ext xmlns:c16="http://schemas.microsoft.com/office/drawing/2014/chart" uri="{C3380CC4-5D6E-409C-BE32-E72D297353CC}">
              <c16:uniqueId val="{0000000B-54AF-4E7F-B603-3476F827A562}"/>
            </c:ext>
          </c:extLst>
        </c:ser>
        <c:ser>
          <c:idx val="11"/>
          <c:order val="12"/>
          <c:tx>
            <c:strRef>
              <c:f>'CuSum-Data'!$B$19</c:f>
              <c:strCache>
                <c:ptCount val="1"/>
                <c:pt idx="0">
                  <c:v>Belpre K3</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'CuSum-Data'!$C$19:$AA$19</c:f>
            </c:numRef>
          </c:val>
          <c:smooth val="0"/>
          <c:extLst>
            <c:ext xmlns:c16="http://schemas.microsoft.com/office/drawing/2014/chart" uri="{C3380CC4-5D6E-409C-BE32-E72D297353CC}">
              <c16:uniqueId val="{0000000C-54AF-4E7F-B603-3476F827A562}"/>
            </c:ext>
          </c:extLst>
        </c:ser>
        <c:ser>
          <c:idx val="12"/>
          <c:order val="13"/>
          <c:tx>
            <c:strRef>
              <c:f>'CuSum-Data'!$B$20</c:f>
              <c:strCache>
                <c:ptCount val="1"/>
                <c:pt idx="0">
                  <c:v>Berre D</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'CuSum-Data'!$C$20:$AA$20</c:f>
            </c:numRef>
          </c:val>
          <c:smooth val="0"/>
          <c:extLst>
            <c:ext xmlns:c16="http://schemas.microsoft.com/office/drawing/2014/chart" uri="{C3380CC4-5D6E-409C-BE32-E72D297353CC}">
              <c16:uniqueId val="{0000000D-54AF-4E7F-B603-3476F827A562}"/>
            </c:ext>
          </c:extLst>
        </c:ser>
        <c:ser>
          <c:idx val="13"/>
          <c:order val="14"/>
          <c:tx>
            <c:strRef>
              <c:f>'CuSum-Data'!$B$21</c:f>
              <c:strCache>
                <c:ptCount val="1"/>
                <c:pt idx="0">
                  <c:v>Paulinia</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'CuSum-Data'!$C$21:$AA$21</c:f>
            </c:numRef>
          </c:val>
          <c:smooth val="0"/>
          <c:extLst>
            <c:ext xmlns:c16="http://schemas.microsoft.com/office/drawing/2014/chart" uri="{C3380CC4-5D6E-409C-BE32-E72D297353CC}">
              <c16:uniqueId val="{0000000E-54AF-4E7F-B603-3476F827A562}"/>
            </c:ext>
          </c:extLst>
        </c:ser>
        <c:ser>
          <c:idx val="14"/>
          <c:order val="15"/>
          <c:tx>
            <c:strRef>
              <c:f>'CuSum-Data'!$B$22</c:f>
              <c:strCache>
                <c:ptCount val="1"/>
                <c:pt idx="0">
                  <c:v>Pernis</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'CuSum-Data'!$C$22:$AA$22</c:f>
            </c:numRef>
          </c:val>
          <c:smooth val="0"/>
          <c:extLst>
            <c:ext xmlns:c16="http://schemas.microsoft.com/office/drawing/2014/chart" uri="{C3380CC4-5D6E-409C-BE32-E72D297353CC}">
              <c16:uniqueId val="{0000000F-54AF-4E7F-B603-3476F827A562}"/>
            </c:ext>
          </c:extLst>
        </c:ser>
        <c:ser>
          <c:idx val="15"/>
          <c:order val="16"/>
          <c:tx>
            <c:strRef>
              <c:f>'CuSum-Data'!$B$23</c:f>
              <c:strCache>
                <c:ptCount val="1"/>
                <c:pt idx="0">
                  <c:v>Wesseling</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'CuSum-Data'!$C$23:$AA$23</c:f>
            </c:numRef>
          </c:val>
          <c:smooth val="0"/>
          <c:extLst>
            <c:ext xmlns:c16="http://schemas.microsoft.com/office/drawing/2014/chart" uri="{C3380CC4-5D6E-409C-BE32-E72D297353CC}">
              <c16:uniqueId val="{00000010-54AF-4E7F-B603-3476F827A562}"/>
            </c:ext>
          </c:extLst>
        </c:ser>
        <c:ser>
          <c:idx val="16"/>
          <c:order val="17"/>
          <c:tx>
            <c:strRef>
              <c:f>'CuSum-Data'!$B$24</c:f>
              <c:strCache>
                <c:ptCount val="1"/>
                <c:pt idx="0">
                  <c:v>Belpre G1</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'CuSum-Data'!$C$24:$AA$24</c:f>
            </c:numRef>
          </c:val>
          <c:smooth val="0"/>
          <c:extLst>
            <c:ext xmlns:c16="http://schemas.microsoft.com/office/drawing/2014/chart" uri="{C3380CC4-5D6E-409C-BE32-E72D297353CC}">
              <c16:uniqueId val="{00000011-54AF-4E7F-B603-3476F827A562}"/>
            </c:ext>
          </c:extLst>
        </c:ser>
        <c:ser>
          <c:idx val="17"/>
          <c:order val="18"/>
          <c:tx>
            <c:strRef>
              <c:f>'CuSum-Data'!$B$25</c:f>
              <c:strCache>
                <c:ptCount val="1"/>
                <c:pt idx="0">
                  <c:v>Belpre G2</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'CuSum-Data'!$C$25:$AA$25</c:f>
            </c:numRef>
          </c:val>
          <c:smooth val="0"/>
          <c:extLst>
            <c:ext xmlns:c16="http://schemas.microsoft.com/office/drawing/2014/chart" uri="{C3380CC4-5D6E-409C-BE32-E72D297353CC}">
              <c16:uniqueId val="{00000012-54AF-4E7F-B603-3476F827A562}"/>
            </c:ext>
          </c:extLst>
        </c:ser>
        <c:ser>
          <c:idx val="18"/>
          <c:order val="19"/>
          <c:tx>
            <c:strRef>
              <c:f>'CuSum-Data'!$B$26</c:f>
              <c:strCache>
                <c:ptCount val="1"/>
                <c:pt idx="0">
                  <c:v>Berre G</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'CuSum-Data'!$C$26:$AA$26</c:f>
            </c:numRef>
          </c:val>
          <c:smooth val="0"/>
          <c:extLst>
            <c:ext xmlns:c16="http://schemas.microsoft.com/office/drawing/2014/chart" uri="{C3380CC4-5D6E-409C-BE32-E72D297353CC}">
              <c16:uniqueId val="{00000013-54AF-4E7F-B603-3476F827A562}"/>
            </c:ext>
          </c:extLst>
        </c:ser>
        <c:ser>
          <c:idx val="19"/>
          <c:order val="20"/>
          <c:tx>
            <c:strRef>
              <c:f>'CuSum-Data'!$B$27</c:f>
              <c:strCache>
                <c:ptCount val="1"/>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'CuSum-Data'!$C$27:$AA$27</c:f>
            </c:numRef>
          </c:val>
          <c:smooth val="0"/>
          <c:extLst>
            <c:ext xmlns:c16="http://schemas.microsoft.com/office/drawing/2014/chart" uri="{C3380CC4-5D6E-409C-BE32-E72D297353CC}">
              <c16:uniqueId val="{00000014-54AF-4E7F-B603-3476F827A562}"/>
            </c:ext>
          </c:extLst>
        </c:ser>
        <c:ser>
          <c:idx val="20"/>
          <c:order val="21"/>
          <c:tx>
            <c:strRef>
              <c:f>'CuSum-Data'!$B$28</c:f>
              <c:strCache>
                <c:ptCount val="1"/>
                <c:pt idx="0">
                  <c:v>CuSums:</c:v>
                </c:pt>
              </c:strCache>
            </c:strRef>
          </c:tx>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'CuSum-Data'!$C$28:$AA$28</c:f>
            </c:numRef>
          </c:val>
          <c:smooth val="0"/>
          <c:extLst>
            <c:ext xmlns:c16="http://schemas.microsoft.com/office/drawing/2014/chart" uri="{C3380CC4-5D6E-409C-BE32-E72D297353CC}">
              <c16:uniqueId val="{00000015-54AF-4E7F-B603-3476F827A562}"/>
            </c:ext>
          </c:extLst>
        </c:ser>
        <c:ser>
          <c:idx val="21"/>
          <c:order val="22"/>
          <c:tx>
            <c:strRef>
              <c:f>'CuSum-Data'!$B$29</c:f>
              <c:strCache>
                <c:ptCount val="1"/>
                <c:pt idx="0">
                  <c:v>Belpre K1</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'CuSum-Data'!$C$29:$AA$29</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6-54AF-4E7F-B603-3476F827A562}"/>
            </c:ext>
          </c:extLst>
        </c:ser>
        <c:ser>
          <c:idx val="22"/>
          <c:order val="23"/>
          <c:tx>
            <c:strRef>
              <c:f>'CuSum-Data'!$B$30</c:f>
              <c:strCache>
                <c:ptCount val="1"/>
                <c:pt idx="0">
                  <c:v>Belpre K3</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'CuSum-Data'!$C$30:$AA$30</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7-54AF-4E7F-B603-3476F827A562}"/>
            </c:ext>
          </c:extLst>
        </c:ser>
        <c:ser>
          <c:idx val="23"/>
          <c:order val="24"/>
          <c:tx>
            <c:strRef>
              <c:f>'CuSum-Data'!$B$31</c:f>
              <c:strCache>
                <c:ptCount val="1"/>
                <c:pt idx="0">
                  <c:v>Berre D</c:v>
                </c:pt>
              </c:strCache>
            </c:strRef>
          </c:tx>
          <c:spPr>
            <a:ln w="12700">
              <a:solidFill>
                <a:srgbClr val="339966"/>
              </a:solidFill>
              <a:prstDash val="solid"/>
            </a:ln>
          </c:spPr>
          <c:marker>
            <c:symbol val="triangle"/>
            <c:size val="5"/>
            <c:spPr>
              <a:solidFill>
                <a:srgbClr val="339966"/>
              </a:solidFill>
              <a:ln>
                <a:solidFill>
                  <a:srgbClr val="339966"/>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'CuSum-Data'!$C$31:$AA$31</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8-54AF-4E7F-B603-3476F827A562}"/>
            </c:ext>
          </c:extLst>
        </c:ser>
        <c:ser>
          <c:idx val="24"/>
          <c:order val="25"/>
          <c:tx>
            <c:strRef>
              <c:f>'CuSum-Data'!$B$32</c:f>
              <c:strCache>
                <c:ptCount val="1"/>
                <c:pt idx="0">
                  <c:v>Paulinia</c:v>
                </c:pt>
              </c:strCache>
            </c:strRef>
          </c:tx>
          <c:spPr>
            <a:ln w="12700">
              <a:solidFill>
                <a:srgbClr val="00FFFF"/>
              </a:solidFill>
              <a:prstDash val="solid"/>
            </a:ln>
          </c:spPr>
          <c:marker>
            <c:symbol val="x"/>
            <c:size val="5"/>
            <c:spPr>
              <a:noFill/>
              <a:ln>
                <a:solidFill>
                  <a:srgbClr val="00FFFF"/>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'CuSum-Data'!$C$32:$AA$32</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9-54AF-4E7F-B603-3476F827A562}"/>
            </c:ext>
          </c:extLst>
        </c:ser>
        <c:ser>
          <c:idx val="25"/>
          <c:order val="26"/>
          <c:tx>
            <c:strRef>
              <c:f>'CuSum-Data'!$B$33</c:f>
              <c:strCache>
                <c:ptCount val="1"/>
                <c:pt idx="0">
                  <c:v>Pernis</c:v>
                </c:pt>
              </c:strCache>
            </c:strRef>
          </c:tx>
          <c:spPr>
            <a:ln w="12700">
              <a:solidFill>
                <a:srgbClr val="800080"/>
              </a:solidFill>
              <a:prstDash val="solid"/>
            </a:ln>
          </c:spPr>
          <c:marker>
            <c:symbol val="star"/>
            <c:size val="5"/>
            <c:spPr>
              <a:noFill/>
              <a:ln>
                <a:solidFill>
                  <a:srgbClr val="800080"/>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'CuSum-Data'!$C$33:$AA$33</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A-54AF-4E7F-B603-3476F827A562}"/>
            </c:ext>
          </c:extLst>
        </c:ser>
        <c:ser>
          <c:idx val="26"/>
          <c:order val="27"/>
          <c:tx>
            <c:strRef>
              <c:f>'CuSum-Data'!$B$34</c:f>
              <c:strCache>
                <c:ptCount val="1"/>
                <c:pt idx="0">
                  <c:v>Wesseling</c:v>
                </c:pt>
              </c:strCache>
            </c:strRef>
          </c:tx>
          <c:spPr>
            <a:ln w="12700">
              <a:solidFill>
                <a:srgbClr val="800000"/>
              </a:solidFill>
              <a:prstDash val="solid"/>
            </a:ln>
          </c:spPr>
          <c:marker>
            <c:symbol val="diamond"/>
            <c:size val="5"/>
            <c:spPr>
              <a:solidFill>
                <a:srgbClr val="800000"/>
              </a:solidFill>
              <a:ln>
                <a:solidFill>
                  <a:srgbClr val="800000"/>
                </a:solidFill>
                <a:prstDash val="solid"/>
              </a:ln>
            </c:spPr>
          </c:marker>
          <c:cat>
            <c:strRef>
              <c:f>'CuSum-Data'!$C$6:$AA$6</c:f>
              <c:strCache>
                <c:ptCount val="24"/>
                <c:pt idx="0">
                  <c:v>Jan-05</c:v>
                </c:pt>
                <c:pt idx="1">
                  <c:v>Feb-05</c:v>
                </c:pt>
                <c:pt idx="2">
                  <c:v>Mar-05</c:v>
                </c:pt>
                <c:pt idx="3">
                  <c:v>Apr-05</c:v>
                </c:pt>
                <c:pt idx="4">
                  <c:v>May-05</c:v>
                </c:pt>
                <c:pt idx="5">
                  <c:v>Jun-05</c:v>
                </c:pt>
                <c:pt idx="6">
                  <c:v>Jul-05</c:v>
                </c:pt>
                <c:pt idx="7">
                  <c:v>Aug-05</c:v>
                </c:pt>
                <c:pt idx="8">
                  <c:v>Sep-05</c:v>
                </c:pt>
                <c:pt idx="9">
                  <c:v>Oct-05</c:v>
                </c:pt>
                <c:pt idx="10">
                  <c:v>Nov-05</c:v>
                </c:pt>
                <c:pt idx="11">
                  <c:v>Dec-05</c:v>
                </c:pt>
                <c:pt idx="12">
                  <c:v>Jan-06</c:v>
                </c:pt>
                <c:pt idx="13">
                  <c:v>Feb-06</c:v>
                </c:pt>
                <c:pt idx="14">
                  <c:v>Mar-06</c:v>
                </c:pt>
                <c:pt idx="15">
                  <c:v>Apr-06</c:v>
                </c:pt>
                <c:pt idx="16">
                  <c:v>May-06</c:v>
                </c:pt>
                <c:pt idx="17">
                  <c:v>Jun-06</c:v>
                </c:pt>
                <c:pt idx="18">
                  <c:v>Jul-06</c:v>
                </c:pt>
                <c:pt idx="19">
                  <c:v>Aug-06</c:v>
                </c:pt>
                <c:pt idx="20">
                  <c:v>Sep-06</c:v>
                </c:pt>
                <c:pt idx="21">
                  <c:v>Oct-06</c:v>
                </c:pt>
                <c:pt idx="22">
                  <c:v>Nov-06</c:v>
                </c:pt>
                <c:pt idx="23">
                  <c:v>Dec-06</c:v>
                </c:pt>
              </c:strCache>
            </c:strRef>
          </c:cat>
          <c:val>
            <c:numRef>
              <c:f>'CuSum-Data'!$C$34:$AA$34</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1B-54AF-4E7F-B603-3476F827A562}"/>
            </c:ext>
          </c:extLst>
        </c:ser>
        <c:dLbls>
          <c:showLegendKey val="0"/>
          <c:showVal val="0"/>
          <c:showCatName val="0"/>
          <c:showSerName val="0"/>
          <c:showPercent val="0"/>
          <c:showBubbleSize val="0"/>
        </c:dLbls>
        <c:marker val="1"/>
        <c:smooth val="0"/>
        <c:axId val="352263552"/>
        <c:axId val="352290688"/>
      </c:lineChart>
      <c:catAx>
        <c:axId val="352263552"/>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1971207087486156"/>
              <c:y val="0.94435351882160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2290688"/>
        <c:crosses val="autoZero"/>
        <c:auto val="1"/>
        <c:lblAlgn val="ctr"/>
        <c:lblOffset val="100"/>
        <c:tickLblSkip val="1"/>
        <c:tickMarkSkip val="1"/>
        <c:noMultiLvlLbl val="0"/>
      </c:catAx>
      <c:valAx>
        <c:axId val="352290688"/>
        <c:scaling>
          <c:orientation val="minMax"/>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CuSum of Energy Data (GJ/ton)</a:t>
                </a:r>
              </a:p>
            </c:rich>
          </c:tx>
          <c:layout>
            <c:manualLayout>
              <c:xMode val="edge"/>
              <c:yMode val="edge"/>
              <c:x val="1.2181616832779624E-2"/>
              <c:y val="0.37152209492635024"/>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2263552"/>
        <c:crosses val="autoZero"/>
        <c:crossBetween val="between"/>
      </c:valAx>
      <c:spPr>
        <a:noFill/>
        <a:ln w="12700">
          <a:solidFill>
            <a:srgbClr val="808080"/>
          </a:solidFill>
          <a:prstDash val="solid"/>
        </a:ln>
      </c:spPr>
    </c:plotArea>
    <c:legend>
      <c:legendPos val="r"/>
      <c:layout>
        <c:manualLayout>
          <c:xMode val="edge"/>
          <c:yMode val="edge"/>
          <c:x val="0.884828349944629"/>
          <c:y val="0.43207855973813419"/>
          <c:w val="0.11074197120708748"/>
          <c:h val="0.20785597381342061"/>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sng" strike="noStrike" baseline="0">
                <a:solidFill>
                  <a:srgbClr val="000000"/>
                </a:solidFill>
                <a:latin typeface="Arial"/>
                <a:ea typeface="Arial"/>
                <a:cs typeface="Arial"/>
              </a:defRPr>
            </a:pPr>
            <a:r>
              <a:rPr lang="en-US"/>
              <a:t>Kraton G - Energy Data Cusum</a:t>
            </a:r>
          </a:p>
        </c:rich>
      </c:tx>
      <c:layout>
        <c:manualLayout>
          <c:xMode val="edge"/>
          <c:yMode val="edge"/>
          <c:x val="0.30011074197120707"/>
          <c:y val="1.9639934533551555E-2"/>
        </c:manualLayout>
      </c:layout>
      <c:overlay val="0"/>
      <c:spPr>
        <a:noFill/>
        <a:ln w="25400">
          <a:noFill/>
        </a:ln>
      </c:spPr>
    </c:title>
    <c:autoTitleDeleted val="0"/>
    <c:plotArea>
      <c:layout>
        <c:manualLayout>
          <c:layoutTarget val="inner"/>
          <c:xMode val="edge"/>
          <c:yMode val="edge"/>
          <c:x val="9.0808416389811741E-2"/>
          <c:y val="0.14402618657937807"/>
          <c:w val="0.78516057585825028"/>
          <c:h val="0.78232405891980361"/>
        </c:manualLayout>
      </c:layout>
      <c:lineChart>
        <c:grouping val="standard"/>
        <c:varyColors val="0"/>
        <c:ser>
          <c:idx val="27"/>
          <c:order val="0"/>
          <c:tx>
            <c:strRef>
              <c:f>'CuSum-Data'!$B$35</c:f>
              <c:strCache>
                <c:ptCount val="1"/>
                <c:pt idx="0">
                  <c:v>Belpre G1</c:v>
                </c:pt>
              </c:strCache>
            </c:strRef>
          </c:tx>
          <c:spPr>
            <a:ln w="12700">
              <a:solidFill>
                <a:srgbClr val="00FFFF"/>
              </a:solidFill>
              <a:prstDash val="solid"/>
            </a:ln>
          </c:spPr>
          <c:marker>
            <c:symbol val="x"/>
            <c:size val="5"/>
            <c:spPr>
              <a:noFill/>
              <a:ln>
                <a:solidFill>
                  <a:srgbClr val="00FFFF"/>
                </a:solidFill>
                <a:prstDash val="solid"/>
              </a:ln>
            </c:spPr>
          </c:marker>
          <c:val>
            <c:numRef>
              <c:f>'CuSum-Data'!$C$35:$AA$35</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0-F17F-40DF-AFEF-E9651036A139}"/>
            </c:ext>
          </c:extLst>
        </c:ser>
        <c:ser>
          <c:idx val="0"/>
          <c:order val="1"/>
          <c:tx>
            <c:strRef>
              <c:f>'CuSum-Data'!$B$36</c:f>
              <c:strCache>
                <c:ptCount val="1"/>
                <c:pt idx="0">
                  <c:v>Belpre G2</c:v>
                </c:pt>
              </c:strCache>
            </c:strRef>
          </c:tx>
          <c:spPr>
            <a:ln w="12700">
              <a:solidFill>
                <a:srgbClr val="800080"/>
              </a:solidFill>
              <a:prstDash val="solid"/>
            </a:ln>
          </c:spPr>
          <c:marker>
            <c:symbol val="star"/>
            <c:size val="5"/>
            <c:spPr>
              <a:noFill/>
              <a:ln>
                <a:solidFill>
                  <a:srgbClr val="800080"/>
                </a:solidFill>
                <a:prstDash val="solid"/>
              </a:ln>
            </c:spPr>
          </c:marker>
          <c:val>
            <c:numRef>
              <c:f>'CuSum-Data'!$C$36:$AA$36</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F17F-40DF-AFEF-E9651036A139}"/>
            </c:ext>
          </c:extLst>
        </c:ser>
        <c:ser>
          <c:idx val="1"/>
          <c:order val="2"/>
          <c:tx>
            <c:strRef>
              <c:f>'CuSum-Data'!$B$37</c:f>
              <c:strCache>
                <c:ptCount val="1"/>
                <c:pt idx="0">
                  <c:v>Berre G</c:v>
                </c:pt>
              </c:strCache>
            </c:strRef>
          </c:tx>
          <c:spPr>
            <a:ln w="12700">
              <a:solidFill>
                <a:srgbClr val="800000"/>
              </a:solidFill>
              <a:prstDash val="solid"/>
            </a:ln>
          </c:spPr>
          <c:marker>
            <c:symbol val="circle"/>
            <c:size val="5"/>
            <c:spPr>
              <a:solidFill>
                <a:srgbClr val="800000"/>
              </a:solidFill>
              <a:ln>
                <a:solidFill>
                  <a:srgbClr val="800000"/>
                </a:solidFill>
                <a:prstDash val="solid"/>
              </a:ln>
            </c:spPr>
          </c:marker>
          <c:val>
            <c:numRef>
              <c:f>'CuSum-Data'!$C$37:$AA$37</c:f>
              <c:numCache>
                <c:formatCode>0.0</c:formatCode>
                <c:ptCount val="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2-F17F-40DF-AFEF-E9651036A139}"/>
            </c:ext>
          </c:extLst>
        </c:ser>
        <c:dLbls>
          <c:showLegendKey val="0"/>
          <c:showVal val="0"/>
          <c:showCatName val="0"/>
          <c:showSerName val="0"/>
          <c:showPercent val="0"/>
          <c:showBubbleSize val="0"/>
        </c:dLbls>
        <c:marker val="1"/>
        <c:smooth val="0"/>
        <c:axId val="351427584"/>
        <c:axId val="351438336"/>
      </c:lineChart>
      <c:catAx>
        <c:axId val="351427584"/>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2524916943521596"/>
              <c:y val="0.9443535188216039"/>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438336"/>
        <c:crosses val="autoZero"/>
        <c:auto val="1"/>
        <c:lblAlgn val="ctr"/>
        <c:lblOffset val="100"/>
        <c:tickLblSkip val="1"/>
        <c:tickMarkSkip val="1"/>
        <c:noMultiLvlLbl val="0"/>
      </c:catAx>
      <c:valAx>
        <c:axId val="351438336"/>
        <c:scaling>
          <c:orientation val="minMax"/>
          <c:max val="20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CuSum of Energy Data (GJ/ton)</a:t>
                </a:r>
              </a:p>
            </c:rich>
          </c:tx>
          <c:layout>
            <c:manualLayout>
              <c:xMode val="edge"/>
              <c:yMode val="edge"/>
              <c:x val="1.2181616832779624E-2"/>
              <c:y val="0.37152209492635024"/>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427584"/>
        <c:crosses val="autoZero"/>
        <c:crossBetween val="between"/>
      </c:valAx>
      <c:spPr>
        <a:noFill/>
        <a:ln w="12700">
          <a:solidFill>
            <a:srgbClr val="808080"/>
          </a:solidFill>
          <a:prstDash val="solid"/>
        </a:ln>
      </c:spPr>
    </c:plotArea>
    <c:legend>
      <c:legendPos val="r"/>
      <c:layout>
        <c:manualLayout>
          <c:xMode val="edge"/>
          <c:yMode val="edge"/>
          <c:x val="0.88815060908084165"/>
          <c:y val="0.48281505728314239"/>
          <c:w val="0.10741971207087486"/>
          <c:h val="0.10474631751227496"/>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9.1440014183950979E-2"/>
          <c:y val="3.6491427482986435E-2"/>
          <c:w val="0.86515154331490751"/>
          <c:h val="0.84099989182676338"/>
        </c:manualLayout>
      </c:layout>
      <c:scatterChart>
        <c:scatterStyle val="lineMarker"/>
        <c:varyColors val="0"/>
        <c:ser>
          <c:idx val="0"/>
          <c:order val="0"/>
          <c:tx>
            <c:v>K1</c:v>
          </c:tx>
          <c:spPr>
            <a:ln w="28575">
              <a:noFill/>
            </a:ln>
          </c:spPr>
          <c:trendline>
            <c:spPr>
              <a:ln w="34925">
                <a:solidFill>
                  <a:schemeClr val="tx2"/>
                </a:solidFill>
                <a:prstDash val="dash"/>
              </a:ln>
            </c:spPr>
            <c:trendlineType val="linear"/>
            <c:dispRSqr val="1"/>
            <c:dispEq val="1"/>
            <c:trendlineLbl>
              <c:layout>
                <c:manualLayout>
                  <c:x val="6.7276419276828203E-2"/>
                  <c:y val="-7.5706621965401094E-2"/>
                </c:manualLayout>
              </c:layout>
              <c:numFmt formatCode="General" sourceLinked="0"/>
            </c:trendlineLbl>
          </c:trendline>
          <c:xVal>
            <c:numRef>
              <c:f>elec!$A$4:$A$100</c:f>
              <c:numCache>
                <c:formatCode>#,##0</c:formatCode>
                <c:ptCount val="97"/>
                <c:pt idx="0">
                  <c:v>2600.3046237533999</c:v>
                </c:pt>
                <c:pt idx="1">
                  <c:v>3935.5412511332729</c:v>
                </c:pt>
                <c:pt idx="2">
                  <c:v>4875.7946509519488</c:v>
                </c:pt>
                <c:pt idx="3">
                  <c:v>3831.2556663644605</c:v>
                </c:pt>
                <c:pt idx="4">
                  <c:v>4324.9261106074346</c:v>
                </c:pt>
                <c:pt idx="5">
                  <c:v>3991.4709882139618</c:v>
                </c:pt>
                <c:pt idx="6">
                  <c:v>4653.3671804170444</c:v>
                </c:pt>
                <c:pt idx="7">
                  <c:v>3938.6582048957389</c:v>
                </c:pt>
                <c:pt idx="8">
                  <c:v>3875.0031731640979</c:v>
                </c:pt>
                <c:pt idx="9">
                  <c:v>3558.6536718041702</c:v>
                </c:pt>
                <c:pt idx="10">
                  <c:v>4539.6160471441526</c:v>
                </c:pt>
                <c:pt idx="11">
                  <c:v>3169.2416137805985</c:v>
                </c:pt>
                <c:pt idx="12">
                  <c:v>3708.1772438803264</c:v>
                </c:pt>
                <c:pt idx="13">
                  <c:v>4211.6255666364459</c:v>
                </c:pt>
                <c:pt idx="14">
                  <c:v>5209.8395285584766</c:v>
                </c:pt>
                <c:pt idx="15">
                  <c:v>5401.4088848594738</c:v>
                </c:pt>
                <c:pt idx="16">
                  <c:v>3344.6500453309159</c:v>
                </c:pt>
                <c:pt idx="17">
                  <c:v>4576.6668177697193</c:v>
                </c:pt>
                <c:pt idx="18">
                  <c:v>5002.8540344514959</c:v>
                </c:pt>
                <c:pt idx="19">
                  <c:v>4413.9265639165915</c:v>
                </c:pt>
                <c:pt idx="20">
                  <c:v>4024.9904805077063</c:v>
                </c:pt>
                <c:pt idx="21">
                  <c:v>4916.1527651858569</c:v>
                </c:pt>
                <c:pt idx="22">
                  <c:v>2654.5711695376249</c:v>
                </c:pt>
                <c:pt idx="23">
                  <c:v>2429.3318223028105</c:v>
                </c:pt>
                <c:pt idx="24">
                  <c:v>4380.4356300997279</c:v>
                </c:pt>
                <c:pt idx="25">
                  <c:v>4062.502719854941</c:v>
                </c:pt>
                <c:pt idx="26">
                  <c:v>5100.3386219401627</c:v>
                </c:pt>
                <c:pt idx="27">
                  <c:v>3233.1980961015411</c:v>
                </c:pt>
                <c:pt idx="28">
                  <c:v>5339.7964641885765</c:v>
                </c:pt>
                <c:pt idx="29">
                  <c:v>5834.0938349954668</c:v>
                </c:pt>
                <c:pt idx="30">
                  <c:v>5770.0321849501361</c:v>
                </c:pt>
                <c:pt idx="31">
                  <c:v>4990.9859474161376</c:v>
                </c:pt>
                <c:pt idx="32">
                  <c:v>3606.8281958295556</c:v>
                </c:pt>
                <c:pt idx="33">
                  <c:v>3210.2207615593834</c:v>
                </c:pt>
                <c:pt idx="34">
                  <c:v>2393.5883952855847</c:v>
                </c:pt>
                <c:pt idx="35">
                  <c:v>2888.3159564823209</c:v>
                </c:pt>
                <c:pt idx="36">
                  <c:v>3774.3168631006347</c:v>
                </c:pt>
                <c:pt idx="37">
                  <c:v>2185.4383499546689</c:v>
                </c:pt>
                <c:pt idx="38">
                  <c:v>4502.9147778785127</c:v>
                </c:pt>
                <c:pt idx="39">
                  <c:v>2382.1699909338167</c:v>
                </c:pt>
                <c:pt idx="40">
                  <c:v>5048.787851314597</c:v>
                </c:pt>
                <c:pt idx="41">
                  <c:v>4130.6858567543068</c:v>
                </c:pt>
                <c:pt idx="42">
                  <c:v>4859.4315503173166</c:v>
                </c:pt>
                <c:pt idx="43">
                  <c:v>6134.4582955575706</c:v>
                </c:pt>
                <c:pt idx="44">
                  <c:v>3575.1763372620126</c:v>
                </c:pt>
                <c:pt idx="45" formatCode="_(* #,##0_);_(* \(#,##0\);_(* &quot;-&quot;??_);_(@_)">
                  <c:v>2505.1120181405895</c:v>
                </c:pt>
                <c:pt idx="46" formatCode="_(* #,##0_);_(* \(#,##0\);_(* &quot;-&quot;??_);_(@_)">
                  <c:v>2996.9868480725622</c:v>
                </c:pt>
                <c:pt idx="47" formatCode="_(* #,##0_);_(* \(#,##0\);_(* &quot;-&quot;??_);_(@_)">
                  <c:v>721.30068027210882</c:v>
                </c:pt>
                <c:pt idx="48" formatCode="_(* #,##0_);_(* \(#,##0\);_(* &quot;-&quot;??_);_(@_)">
                  <c:v>1755.8902494331066</c:v>
                </c:pt>
                <c:pt idx="49" formatCode="_(* #,##0_);_(* \(#,##0\);_(* &quot;-&quot;??_);_(@_)">
                  <c:v>605.41451247165537</c:v>
                </c:pt>
                <c:pt idx="50" formatCode="_(* #,##0_);_(* \(#,##0\);_(* &quot;-&quot;??_);_(@_)">
                  <c:v>1723.2122448979592</c:v>
                </c:pt>
                <c:pt idx="51" formatCode="_(* #,##0_);_(* \(#,##0\);_(* &quot;-&quot;??_);_(@_)">
                  <c:v>1820.3945578231292</c:v>
                </c:pt>
                <c:pt idx="52" formatCode="_(* #,##0_);_(* \(#,##0\);_(* &quot;-&quot;??_);_(@_)">
                  <c:v>1607.2702947845805</c:v>
                </c:pt>
                <c:pt idx="53" formatCode="_(* #,##0_);_(* \(#,##0\);_(* &quot;-&quot;??_);_(@_)">
                  <c:v>3643.0757369614512</c:v>
                </c:pt>
                <c:pt idx="54" formatCode="_(* #,##0_);_(* \(#,##0\);_(* &quot;-&quot;??_);_(@_)">
                  <c:v>2809.6979043817473</c:v>
                </c:pt>
                <c:pt idx="55">
                  <c:v>2428.6956916099775</c:v>
                </c:pt>
                <c:pt idx="56" formatCode="_(* #,##0_);_(* \(#,##0\);_(* &quot;-&quot;??_);_(@_)">
                  <c:v>3345.5976689342406</c:v>
                </c:pt>
                <c:pt idx="57" formatCode="_(* #,##0_);_(* \(#,##0\);_(* &quot;-&quot;??_);_(@_)">
                  <c:v>3049.5002267573695</c:v>
                </c:pt>
                <c:pt idx="58" formatCode="_(* #,##0_);_(* \(#,##0\);_(* &quot;-&quot;??_);_(@_)">
                  <c:v>39.243083900226758</c:v>
                </c:pt>
                <c:pt idx="59" formatCode="_(* #,##0_);_(* \(#,##0\);_(* &quot;-&quot;??_);_(@_)">
                  <c:v>1410.2063866461037</c:v>
                </c:pt>
                <c:pt idx="60" formatCode="_(* #,##0_);_(* \(#,##0\);_(* &quot;-&quot;??_);_(@_)">
                  <c:v>2539.8026852943844</c:v>
                </c:pt>
                <c:pt idx="61" formatCode="_(* #,##0_);_(* \(#,##0\);_(* &quot;-&quot;??_);_(@_)">
                  <c:v>2932.2856754059694</c:v>
                </c:pt>
                <c:pt idx="62" formatCode="_(* #,##0_);_(* \(#,##0\);_(* &quot;-&quot;??_);_(@_)">
                  <c:v>2522.6412954731018</c:v>
                </c:pt>
                <c:pt idx="63" formatCode="_(* #,##0_);_(* \(#,##0\);_(* &quot;-&quot;??_);_(@_)">
                  <c:v>3346.7953370225891</c:v>
                </c:pt>
                <c:pt idx="64" formatCode="_(* #,##0_);_(* \(#,##0\);_(* &quot;-&quot;??_);_(@_)">
                  <c:v>3827.0983398348908</c:v>
                </c:pt>
                <c:pt idx="65" formatCode="_(* #,##0_);_(* \(#,##0\);_(* &quot;-&quot;??_);_(@_)">
                  <c:v>4454.1186609815841</c:v>
                </c:pt>
                <c:pt idx="66" formatCode="_(* #,##0_);_(* \(#,##0\);_(* &quot;-&quot;??_);_(@_)">
                  <c:v>4333.6147146874719</c:v>
                </c:pt>
                <c:pt idx="67" formatCode="_(* #,##0_);_(* \(#,##0\);_(* &quot;-&quot;??_);_(@_)">
                  <c:v>2834.1018778916809</c:v>
                </c:pt>
                <c:pt idx="68" formatCode="_(* #,##0_);_(* \(#,##0\);_(* &quot;-&quot;??_);_(@_)">
                  <c:v>3693.1851583053617</c:v>
                </c:pt>
                <c:pt idx="69" formatCode="_(* #,##0_);_(* \(#,##0\);_(* &quot;-&quot;??_);_(@_)">
                  <c:v>3906.940034473374</c:v>
                </c:pt>
                <c:pt idx="70" formatCode="_(* #,##0_);_(* \(#,##0\);_(* &quot;-&quot;??_);_(@_)">
                  <c:v>1584.960537058877</c:v>
                </c:pt>
                <c:pt idx="71" formatCode="_(* #,##0_);_(* \(#,##0\);_(* &quot;-&quot;??_);_(@_)">
                  <c:v>3747.7220357434458</c:v>
                </c:pt>
                <c:pt idx="72" formatCode="_(* #,##0_);_(* \(#,##0\);_(* &quot;-&quot;??_);_(@_)">
                  <c:v>3971.2551029665246</c:v>
                </c:pt>
                <c:pt idx="73" formatCode="_(* #,##0_);_(* \(#,##0\);_(* &quot;-&quot;??_);_(@_)">
                  <c:v>4403.549850312982</c:v>
                </c:pt>
                <c:pt idx="74" formatCode="_(* #,##0_);_(* \(#,##0\);_(* &quot;-&quot;??_);_(@_)">
                  <c:v>5308.6115395083007</c:v>
                </c:pt>
                <c:pt idx="75" formatCode="_(* #,##0_);_(* \(#,##0\);_(* &quot;-&quot;??_);_(@_)">
                  <c:v>95.323414678399715</c:v>
                </c:pt>
                <c:pt idx="76" formatCode="_(* #,##0_);_(* \(#,##0\);_(* &quot;-&quot;??_);_(@_)">
                  <c:v>5.9081012428558468</c:v>
                </c:pt>
                <c:pt idx="77" formatCode="_(* #,##0_);_(* \(#,##0\);_(* &quot;-&quot;??_);_(@_)">
                  <c:v>707.3786627959721</c:v>
                </c:pt>
                <c:pt idx="78" formatCode="_(* #,##0_);_(* \(#,##0\);_(* &quot;-&quot;??_);_(@_)">
                  <c:v>3179.0166016510934</c:v>
                </c:pt>
                <c:pt idx="79" formatCode="_(* #,##0_);_(* \(#,##0\);_(* &quot;-&quot;??_);_(@_)">
                  <c:v>4554.0959811303637</c:v>
                </c:pt>
                <c:pt idx="80" formatCode="_(* #,##0_);_(* \(#,##0\);_(* &quot;-&quot;??_);_(@_)">
                  <c:v>2358.6596207928878</c:v>
                </c:pt>
                <c:pt idx="81" formatCode="_(* #,##0_);_(* \(#,##0\);_(* &quot;-&quot;??_);_(@_)">
                  <c:v>419</c:v>
                </c:pt>
                <c:pt idx="82" formatCode="_(* #,##0_);_(* \(#,##0\);_(* &quot;-&quot;??_);_(@_)">
                  <c:v>913</c:v>
                </c:pt>
                <c:pt idx="83" formatCode="_(* #,##0_);_(* \(#,##0\);_(* &quot;-&quot;??_);_(@_)">
                  <c:v>972</c:v>
                </c:pt>
                <c:pt idx="84" formatCode="_(* #,##0_);_(* \(#,##0\);_(* &quot;-&quot;??_);_(@_)">
                  <c:v>1086.4918806132632</c:v>
                </c:pt>
                <c:pt idx="85" formatCode="_(* #,##0_);_(* \(#,##0\);_(* &quot;-&quot;??_);_(@_)">
                  <c:v>2081.1707339199857</c:v>
                </c:pt>
                <c:pt idx="86" formatCode="_(* #,##0_);_(* \(#,##0\);_(* &quot;-&quot;??_);_(@_)">
                  <c:v>3639.6412047536969</c:v>
                </c:pt>
                <c:pt idx="87" formatCode="_(* #,##0_);_(* \(#,##0\);_(* &quot;-&quot;??_);_(@_)">
                  <c:v>3117.8186519096434</c:v>
                </c:pt>
                <c:pt idx="88" formatCode="_(* #,##0_);_(* \(#,##0\);_(* &quot;-&quot;??_);_(@_)">
                  <c:v>2748.1252834981406</c:v>
                </c:pt>
                <c:pt idx="89" formatCode="_(* #,##0_);_(* \(#,##0\);_(* &quot;-&quot;??_);_(@_)">
                  <c:v>2401.9014787262995</c:v>
                </c:pt>
                <c:pt idx="90" formatCode="_(* #,##0_);_(* \(#,##0\);_(* &quot;-&quot;??_);_(@_)">
                  <c:v>3333.7771024222084</c:v>
                </c:pt>
                <c:pt idx="91" formatCode="_(* #,##0_);_(* \(#,##0\);_(* &quot;-&quot;??_);_(@_)">
                  <c:v>2447.5782454867099</c:v>
                </c:pt>
                <c:pt idx="92" formatCode="_(* #,##0_);_(* \(#,##0\);_(* &quot;-&quot;??_);_(@_)">
                  <c:v>379.44207565998369</c:v>
                </c:pt>
                <c:pt idx="93" formatCode="_(* #,##0_);_(* \(#,##0\);_(* &quot;-&quot;??_);_(@_)">
                  <c:v>1037.971060509843</c:v>
                </c:pt>
                <c:pt idx="94" formatCode="_(* #,##0_);_(* \(#,##0\);_(* &quot;-&quot;??_);_(@_)">
                  <c:v>1036.2370180531616</c:v>
                </c:pt>
                <c:pt idx="95" formatCode="_(* #,##0_);_(* \(#,##0\);_(* &quot;-&quot;??_);_(@_)">
                  <c:v>1225.79590855484</c:v>
                </c:pt>
                <c:pt idx="96" formatCode="_(* #,##0_);_(* \(#,##0\);_(* &quot;-&quot;??_);_(@_)">
                  <c:v>1289.6192279778645</c:v>
                </c:pt>
              </c:numCache>
            </c:numRef>
          </c:xVal>
          <c:yVal>
            <c:numRef>
              <c:f>elec!$B$4:$B$100</c:f>
              <c:numCache>
                <c:formatCode>#,##0</c:formatCode>
                <c:ptCount val="97"/>
                <c:pt idx="0">
                  <c:v>3353.0441612219993</c:v>
                </c:pt>
                <c:pt idx="1">
                  <c:v>3117.2143125374996</c:v>
                </c:pt>
                <c:pt idx="2">
                  <c:v>2971.5595783680001</c:v>
                </c:pt>
                <c:pt idx="3">
                  <c:v>3128.9155737794999</c:v>
                </c:pt>
                <c:pt idx="4">
                  <c:v>2711.0788311014999</c:v>
                </c:pt>
                <c:pt idx="5">
                  <c:v>2994.4791854954997</c:v>
                </c:pt>
                <c:pt idx="6">
                  <c:v>3147.165633132</c:v>
                </c:pt>
                <c:pt idx="7">
                  <c:v>3185.1904184985001</c:v>
                </c:pt>
                <c:pt idx="8">
                  <c:v>2857.4246152049996</c:v>
                </c:pt>
                <c:pt idx="9">
                  <c:v>3176.9303874989996</c:v>
                </c:pt>
                <c:pt idx="10">
                  <c:v>2923.7746832595003</c:v>
                </c:pt>
                <c:pt idx="11">
                  <c:v>3572.8989801119997</c:v>
                </c:pt>
                <c:pt idx="12">
                  <c:v>3213.1127999999999</c:v>
                </c:pt>
                <c:pt idx="13">
                  <c:v>2959.1732400000001</c:v>
                </c:pt>
                <c:pt idx="14">
                  <c:v>3368.5859999999998</c:v>
                </c:pt>
                <c:pt idx="15">
                  <c:v>3332.3089199999995</c:v>
                </c:pt>
                <c:pt idx="16">
                  <c:v>2477.2063200000002</c:v>
                </c:pt>
                <c:pt idx="17">
                  <c:v>3062.82204</c:v>
                </c:pt>
                <c:pt idx="18">
                  <c:v>3264.9371999999998</c:v>
                </c:pt>
                <c:pt idx="19">
                  <c:v>3327.1264799999999</c:v>
                </c:pt>
                <c:pt idx="20">
                  <c:v>3207.9303600000003</c:v>
                </c:pt>
                <c:pt idx="21">
                  <c:v>3280.48452</c:v>
                </c:pt>
                <c:pt idx="22">
                  <c:v>2928.0785999999994</c:v>
                </c:pt>
                <c:pt idx="23">
                  <c:v>3026.5449600000002</c:v>
                </c:pt>
                <c:pt idx="24">
                  <c:v>3382.23648</c:v>
                </c:pt>
                <c:pt idx="25">
                  <c:v>2899.0598399999999</c:v>
                </c:pt>
                <c:pt idx="26">
                  <c:v>3298.2057599999998</c:v>
                </c:pt>
                <c:pt idx="27">
                  <c:v>3166.9077600000001</c:v>
                </c:pt>
                <c:pt idx="28">
                  <c:v>3482.0229599999998</c:v>
                </c:pt>
                <c:pt idx="29">
                  <c:v>3030.3578399999997</c:v>
                </c:pt>
                <c:pt idx="30">
                  <c:v>3403.2441599999997</c:v>
                </c:pt>
                <c:pt idx="31">
                  <c:v>3187.9154399999998</c:v>
                </c:pt>
                <c:pt idx="32">
                  <c:v>3198.4192800000001</c:v>
                </c:pt>
                <c:pt idx="33">
                  <c:v>3030.3578399999997</c:v>
                </c:pt>
                <c:pt idx="34">
                  <c:v>3035.6097600000003</c:v>
                </c:pt>
                <c:pt idx="35">
                  <c:v>3303.4576799999995</c:v>
                </c:pt>
                <c:pt idx="36">
                  <c:v>3413.7479999999996</c:v>
                </c:pt>
                <c:pt idx="37">
                  <c:v>3208.9231199999999</c:v>
                </c:pt>
                <c:pt idx="38">
                  <c:v>3256.1904</c:v>
                </c:pt>
                <c:pt idx="39">
                  <c:v>3109.1366400000002</c:v>
                </c:pt>
                <c:pt idx="40">
                  <c:v>3198.4192800000001</c:v>
                </c:pt>
                <c:pt idx="41">
                  <c:v>3214.1750399999996</c:v>
                </c:pt>
                <c:pt idx="42">
                  <c:v>3250.9384799999998</c:v>
                </c:pt>
                <c:pt idx="43">
                  <c:v>3208.9231199999999</c:v>
                </c:pt>
                <c:pt idx="44">
                  <c:v>3014.6020799999997</c:v>
                </c:pt>
                <c:pt idx="45">
                  <c:v>2505.1658400000001</c:v>
                </c:pt>
                <c:pt idx="46">
                  <c:v>3004.0982399999998</c:v>
                </c:pt>
                <c:pt idx="47">
                  <c:v>3009.35016</c:v>
                </c:pt>
                <c:pt idx="48">
                  <c:v>2988.3424799999998</c:v>
                </c:pt>
                <c:pt idx="49">
                  <c:v>2447.3947199999998</c:v>
                </c:pt>
                <c:pt idx="50">
                  <c:v>2972.5867199999998</c:v>
                </c:pt>
                <c:pt idx="51">
                  <c:v>2967.3347999999996</c:v>
                </c:pt>
                <c:pt idx="52">
                  <c:v>2746.7541600000004</c:v>
                </c:pt>
                <c:pt idx="53">
                  <c:v>2935.8232800000001</c:v>
                </c:pt>
                <c:pt idx="54">
                  <c:v>3061.8693599999997</c:v>
                </c:pt>
                <c:pt idx="55">
                  <c:v>3261.4423199999997</c:v>
                </c:pt>
                <c:pt idx="56">
                  <c:v>2547.1812</c:v>
                </c:pt>
                <c:pt idx="57">
                  <c:v>3319.2134399999995</c:v>
                </c:pt>
                <c:pt idx="58">
                  <c:v>2946.3271199999999</c:v>
                </c:pt>
                <c:pt idx="59">
                  <c:v>3208.9231199999999</c:v>
                </c:pt>
                <c:pt idx="60">
                  <c:v>3366.48072</c:v>
                </c:pt>
                <c:pt idx="61">
                  <c:v>3040.86168</c:v>
                </c:pt>
                <c:pt idx="62">
                  <c:v>3172.1596799999998</c:v>
                </c:pt>
                <c:pt idx="63">
                  <c:v>2862.2964000000002</c:v>
                </c:pt>
                <c:pt idx="64">
                  <c:v>3392.7403199999999</c:v>
                </c:pt>
                <c:pt idx="65">
                  <c:v>3203.6711999999998</c:v>
                </c:pt>
                <c:pt idx="66">
                  <c:v>3413.7479999999996</c:v>
                </c:pt>
                <c:pt idx="67">
                  <c:v>3277.1980799999997</c:v>
                </c:pt>
                <c:pt idx="68">
                  <c:v>2899.0598399999999</c:v>
                </c:pt>
                <c:pt idx="69">
                  <c:v>2951.5790399999996</c:v>
                </c:pt>
                <c:pt idx="70">
                  <c:v>2904.3117599999996</c:v>
                </c:pt>
                <c:pt idx="71">
                  <c:v>3440.0075999999999</c:v>
                </c:pt>
                <c:pt idx="72">
                  <c:v>3413.7479999999996</c:v>
                </c:pt>
                <c:pt idx="73">
                  <c:v>3177.4115999999999</c:v>
                </c:pt>
                <c:pt idx="74">
                  <c:v>3492.5267999999996</c:v>
                </c:pt>
                <c:pt idx="75">
                  <c:v>2993.5944</c:v>
                </c:pt>
                <c:pt idx="76">
                  <c:v>3061.8693599999997</c:v>
                </c:pt>
                <c:pt idx="77">
                  <c:v>3109.1366400000002</c:v>
                </c:pt>
                <c:pt idx="78">
                  <c:v>3397.99224</c:v>
                </c:pt>
                <c:pt idx="79">
                  <c:v>3445.2595200000001</c:v>
                </c:pt>
                <c:pt idx="80">
                  <c:v>3114.3885599999999</c:v>
                </c:pt>
                <c:pt idx="81">
                  <c:v>2683.7311199999999</c:v>
                </c:pt>
                <c:pt idx="82">
                  <c:v>3229.9307999999996</c:v>
                </c:pt>
                <c:pt idx="83">
                  <c:v>3214.1750399999996</c:v>
                </c:pt>
                <c:pt idx="84">
                  <c:v>3177.4115999999999</c:v>
                </c:pt>
                <c:pt idx="85">
                  <c:v>3256.1904</c:v>
                </c:pt>
                <c:pt idx="86">
                  <c:v>3355.9768799999997</c:v>
                </c:pt>
                <c:pt idx="87">
                  <c:v>3308.7096000000001</c:v>
                </c:pt>
                <c:pt idx="88">
                  <c:v>3366.48072</c:v>
                </c:pt>
                <c:pt idx="89">
                  <c:v>2946.3271199999999</c:v>
                </c:pt>
                <c:pt idx="90">
                  <c:v>2909.5636799999997</c:v>
                </c:pt>
                <c:pt idx="91">
                  <c:v>3484.3495605599996</c:v>
                </c:pt>
                <c:pt idx="92">
                  <c:v>2916.0528648200002</c:v>
                </c:pt>
                <c:pt idx="93">
                  <c:v>2619.2848096799999</c:v>
                </c:pt>
                <c:pt idx="94">
                  <c:v>3223.4352691099998</c:v>
                </c:pt>
                <c:pt idx="95">
                  <c:v>3256.1862422300001</c:v>
                </c:pt>
                <c:pt idx="96">
                  <c:v>3233.2079980799999</c:v>
                </c:pt>
              </c:numCache>
            </c:numRef>
          </c:yVal>
          <c:smooth val="0"/>
          <c:extLst>
            <c:ext xmlns:c16="http://schemas.microsoft.com/office/drawing/2014/chart" uri="{C3380CC4-5D6E-409C-BE32-E72D297353CC}">
              <c16:uniqueId val="{00000000-E288-4019-87C8-13BA909AE1C5}"/>
            </c:ext>
          </c:extLst>
        </c:ser>
        <c:ser>
          <c:idx val="1"/>
          <c:order val="1"/>
          <c:tx>
            <c:v>K3</c:v>
          </c:tx>
          <c:spPr>
            <a:ln w="28575">
              <a:noFill/>
            </a:ln>
          </c:spPr>
          <c:trendline>
            <c:spPr>
              <a:ln w="34925">
                <a:solidFill>
                  <a:srgbClr val="FF0000"/>
                </a:solidFill>
                <a:prstDash val="dash"/>
              </a:ln>
            </c:spPr>
            <c:trendlineType val="linear"/>
            <c:dispRSqr val="1"/>
            <c:dispEq val="1"/>
            <c:trendlineLbl>
              <c:layout>
                <c:manualLayout>
                  <c:x val="-0.22901790437843697"/>
                  <c:y val="-1.0951071262535216E-2"/>
                </c:manualLayout>
              </c:layout>
              <c:numFmt formatCode="General" sourceLinked="0"/>
            </c:trendlineLbl>
          </c:trendline>
          <c:xVal>
            <c:numRef>
              <c:f>elec!$D$4:$D$100</c:f>
              <c:numCache>
                <c:formatCode>#,##0</c:formatCode>
                <c:ptCount val="97"/>
                <c:pt idx="0">
                  <c:v>2603.5779691749772</c:v>
                </c:pt>
                <c:pt idx="1">
                  <c:v>2029.4623753399819</c:v>
                </c:pt>
                <c:pt idx="2">
                  <c:v>4376.4106980961014</c:v>
                </c:pt>
                <c:pt idx="3">
                  <c:v>3591.9029918404353</c:v>
                </c:pt>
                <c:pt idx="4">
                  <c:v>3596.8558476881235</c:v>
                </c:pt>
                <c:pt idx="5">
                  <c:v>4259.8599274705348</c:v>
                </c:pt>
                <c:pt idx="6">
                  <c:v>3775.078875793291</c:v>
                </c:pt>
                <c:pt idx="7">
                  <c:v>2525.8689936536716</c:v>
                </c:pt>
                <c:pt idx="8">
                  <c:v>1584.5834088848594</c:v>
                </c:pt>
                <c:pt idx="9">
                  <c:v>4075.6409791477786</c:v>
                </c:pt>
                <c:pt idx="10">
                  <c:v>2329.27153218495</c:v>
                </c:pt>
                <c:pt idx="11">
                  <c:v>3596.9125113327291</c:v>
                </c:pt>
                <c:pt idx="12">
                  <c:v>3444.0539437896646</c:v>
                </c:pt>
                <c:pt idx="13">
                  <c:v>3474.7855847688124</c:v>
                </c:pt>
                <c:pt idx="14">
                  <c:v>3670.7080689029917</c:v>
                </c:pt>
                <c:pt idx="15">
                  <c:v>3716.4197642792383</c:v>
                </c:pt>
                <c:pt idx="16">
                  <c:v>2514.646872166818</c:v>
                </c:pt>
                <c:pt idx="17">
                  <c:v>3674.8087035358112</c:v>
                </c:pt>
                <c:pt idx="18">
                  <c:v>3123.8046237533999</c:v>
                </c:pt>
                <c:pt idx="19">
                  <c:v>3585.5920217588396</c:v>
                </c:pt>
                <c:pt idx="20">
                  <c:v>4496.4537624660015</c:v>
                </c:pt>
                <c:pt idx="21">
                  <c:v>3639.6722574796013</c:v>
                </c:pt>
                <c:pt idx="22">
                  <c:v>1608.5757026291931</c:v>
                </c:pt>
                <c:pt idx="23">
                  <c:v>1235.7370806890299</c:v>
                </c:pt>
                <c:pt idx="24">
                  <c:v>3754.6242067089756</c:v>
                </c:pt>
                <c:pt idx="25">
                  <c:v>1096.0326382592928</c:v>
                </c:pt>
                <c:pt idx="26">
                  <c:v>3694.377606527652</c:v>
                </c:pt>
                <c:pt idx="27">
                  <c:v>3933.8109700815958</c:v>
                </c:pt>
                <c:pt idx="28">
                  <c:v>4464.1323662737987</c:v>
                </c:pt>
                <c:pt idx="29">
                  <c:v>2282.277425203989</c:v>
                </c:pt>
                <c:pt idx="30">
                  <c:v>4854.1341795104263</c:v>
                </c:pt>
                <c:pt idx="31">
                  <c:v>2319.3798730734361</c:v>
                </c:pt>
                <c:pt idx="32">
                  <c:v>3342.0924750679965</c:v>
                </c:pt>
                <c:pt idx="33">
                  <c:v>3951.2887579329104</c:v>
                </c:pt>
                <c:pt idx="34">
                  <c:v>2242.3667271078875</c:v>
                </c:pt>
                <c:pt idx="35">
                  <c:v>2325.953762466002</c:v>
                </c:pt>
                <c:pt idx="36">
                  <c:v>3536.6183136899367</c:v>
                </c:pt>
                <c:pt idx="37">
                  <c:v>3618.6622846781506</c:v>
                </c:pt>
                <c:pt idx="38">
                  <c:v>3793.304170444243</c:v>
                </c:pt>
                <c:pt idx="39">
                  <c:v>3306.3191296464188</c:v>
                </c:pt>
                <c:pt idx="40">
                  <c:v>2720.812330009066</c:v>
                </c:pt>
                <c:pt idx="41">
                  <c:v>3405.426563916591</c:v>
                </c:pt>
                <c:pt idx="42">
                  <c:v>3480.0806890299186</c:v>
                </c:pt>
                <c:pt idx="43">
                  <c:v>2277.2402538531278</c:v>
                </c:pt>
                <c:pt idx="44">
                  <c:v>1706.6808703535812</c:v>
                </c:pt>
                <c:pt idx="45" formatCode="_(* #,##0_);_(* \(#,##0\);_(* &quot;-&quot;??_);_(@_)">
                  <c:v>150.24671201814058</c:v>
                </c:pt>
                <c:pt idx="46" formatCode="_(* #,##0_);_(* \(#,##0\);_(* &quot;-&quot;??_);_(@_)">
                  <c:v>1711.8027210884354</c:v>
                </c:pt>
                <c:pt idx="47" formatCode="_(* #,##0_);_(* \(#,##0\);_(* &quot;-&quot;??_);_(@_)">
                  <c:v>1950.8231292517007</c:v>
                </c:pt>
                <c:pt idx="48" formatCode="_(* #,##0_);_(* \(#,##0\);_(* &quot;-&quot;??_);_(@_)">
                  <c:v>1447.6344671201814</c:v>
                </c:pt>
                <c:pt idx="49" formatCode="_(* #,##0_);_(* \(#,##0\);_(* &quot;-&quot;??_);_(@_)">
                  <c:v>1164.1854875283448</c:v>
                </c:pt>
                <c:pt idx="50" formatCode="_(* #,##0_);_(* \(#,##0\);_(* &quot;-&quot;??_);_(@_)">
                  <c:v>2249.3301587301589</c:v>
                </c:pt>
                <c:pt idx="51" formatCode="_(* #,##0_);_(* \(#,##0\);_(* &quot;-&quot;??_);_(@_)">
                  <c:v>2194.8213151927439</c:v>
                </c:pt>
                <c:pt idx="52" formatCode="_(* #,##0_);_(* \(#,##0\);_(* &quot;-&quot;??_);_(@_)">
                  <c:v>2679.5587301587302</c:v>
                </c:pt>
                <c:pt idx="53" formatCode="_(* #,##0_);_(* \(#,##0\);_(* &quot;-&quot;??_);_(@_)">
                  <c:v>2282.6272108843536</c:v>
                </c:pt>
                <c:pt idx="54" formatCode="_(* #,##0_);_(* \(#,##0\);_(* &quot;-&quot;??_);_(@_)">
                  <c:v>2275.3415585593762</c:v>
                </c:pt>
                <c:pt idx="55">
                  <c:v>2221.6367346938778</c:v>
                </c:pt>
                <c:pt idx="56" formatCode="_(* #,##0_);_(* \(#,##0\);_(* &quot;-&quot;??_);_(@_)">
                  <c:v>1382.4224489795918</c:v>
                </c:pt>
                <c:pt idx="57" formatCode="_(* #,##0_);_(* \(#,##0\);_(* &quot;-&quot;??_);_(@_)">
                  <c:v>3240.1803174603174</c:v>
                </c:pt>
                <c:pt idx="58" formatCode="_(* #,##0_);_(* \(#,##0\);_(* &quot;-&quot;??_);_(@_)">
                  <c:v>2105.7297052154195</c:v>
                </c:pt>
                <c:pt idx="59" formatCode="_(* #,##0_);_(* \(#,##0\);_(* &quot;-&quot;??_);_(@_)">
                  <c:v>3035.4894311893313</c:v>
                </c:pt>
                <c:pt idx="60" formatCode="_(* #,##0_);_(* \(#,##0\);_(* &quot;-&quot;??_);_(@_)">
                  <c:v>2406.0419123650549</c:v>
                </c:pt>
                <c:pt idx="61" formatCode="_(* #,##0_);_(* \(#,##0\);_(* &quot;-&quot;??_);_(@_)">
                  <c:v>2519.3218724485168</c:v>
                </c:pt>
                <c:pt idx="62" formatCode="_(* #,##0_);_(* \(#,##0\);_(* &quot;-&quot;??_);_(@_)">
                  <c:v>3354.8475913998004</c:v>
                </c:pt>
                <c:pt idx="63" formatCode="_(* #,##0_);_(* \(#,##0\);_(* &quot;-&quot;??_);_(@_)">
                  <c:v>3158.4468837884424</c:v>
                </c:pt>
                <c:pt idx="64" formatCode="_(* #,##0_);_(* \(#,##0\);_(* &quot;-&quot;??_);_(@_)">
                  <c:v>3995.9171731833439</c:v>
                </c:pt>
                <c:pt idx="65" formatCode="_(* #,##0_);_(* \(#,##0\);_(* &quot;-&quot;??_);_(@_)">
                  <c:v>3139.6888324412594</c:v>
                </c:pt>
                <c:pt idx="66" formatCode="_(* #,##0_);_(* \(#,##0\);_(* &quot;-&quot;??_);_(@_)">
                  <c:v>4222.2924793613356</c:v>
                </c:pt>
                <c:pt idx="67" formatCode="_(* #,##0_);_(* \(#,##0\);_(* &quot;-&quot;??_);_(@_)">
                  <c:v>3733.7675768846957</c:v>
                </c:pt>
                <c:pt idx="68" formatCode="_(* #,##0_);_(* \(#,##0\);_(* &quot;-&quot;??_);_(@_)">
                  <c:v>3601.3934500589676</c:v>
                </c:pt>
                <c:pt idx="69" formatCode="_(* #,##0_);_(* \(#,##0\);_(* &quot;-&quot;??_);_(@_)">
                  <c:v>2109.5187335571081</c:v>
                </c:pt>
                <c:pt idx="70" formatCode="_(* #,##0_);_(* \(#,##0\);_(* &quot;-&quot;??_);_(@_)">
                  <c:v>1589.0742084731926</c:v>
                </c:pt>
                <c:pt idx="71" formatCode="_(* #,##0_);_(* \(#,##0\);_(* &quot;-&quot;??_);_(@_)">
                  <c:v>3573.5171913272252</c:v>
                </c:pt>
                <c:pt idx="72" formatCode="_(* #,##0_);_(* \(#,##0\);_(* &quot;-&quot;??_);_(@_)">
                  <c:v>3854.2864918806135</c:v>
                </c:pt>
                <c:pt idx="73" formatCode="_(* #,##0_);_(* \(#,##0\);_(* &quot;-&quot;??_);_(@_)">
                  <c:v>3736.949106413862</c:v>
                </c:pt>
                <c:pt idx="74" formatCode="_(* #,##0_);_(* \(#,##0\);_(* &quot;-&quot;??_);_(@_)">
                  <c:v>3313.0413680486258</c:v>
                </c:pt>
                <c:pt idx="75" formatCode="_(* #,##0_);_(* \(#,##0\);_(* &quot;-&quot;??_);_(@_)">
                  <c:v>3842.6353987117845</c:v>
                </c:pt>
                <c:pt idx="76" formatCode="_(* #,##0_);_(* \(#,##0\);_(* &quot;-&quot;??_);_(@_)">
                  <c:v>3971.4392633584325</c:v>
                </c:pt>
                <c:pt idx="77" formatCode="_(* #,##0_);_(* \(#,##0\);_(* &quot;-&quot;??_);_(@_)">
                  <c:v>4006.4982309716052</c:v>
                </c:pt>
                <c:pt idx="78" formatCode="_(* #,##0_);_(* \(#,##0\);_(* &quot;-&quot;??_);_(@_)">
                  <c:v>3383.5634582237144</c:v>
                </c:pt>
                <c:pt idx="79" formatCode="_(* #,##0_);_(* \(#,##0\);_(* &quot;-&quot;??_);_(@_)">
                  <c:v>3603.3348453234148</c:v>
                </c:pt>
                <c:pt idx="80" formatCode="_(* #,##0_);_(* \(#,##0\);_(* &quot;-&quot;??_);_(@_)">
                  <c:v>2404.7006259638938</c:v>
                </c:pt>
                <c:pt idx="81" formatCode="_(* #,##0_);_(* \(#,##0\);_(* &quot;-&quot;??_);_(@_)">
                  <c:v>1414</c:v>
                </c:pt>
                <c:pt idx="82" formatCode="_(* #,##0_);_(* \(#,##0\);_(* &quot;-&quot;??_);_(@_)">
                  <c:v>2818</c:v>
                </c:pt>
                <c:pt idx="83" formatCode="_(* #,##0_);_(* \(#,##0\);_(* &quot;-&quot;??_);_(@_)">
                  <c:v>2232</c:v>
                </c:pt>
                <c:pt idx="84" formatCode="_(* #,##0_);_(* \(#,##0\);_(* &quot;-&quot;??_);_(@_)">
                  <c:v>2900.5964800870906</c:v>
                </c:pt>
                <c:pt idx="85" formatCode="_(* #,##0_);_(* \(#,##0\);_(* &quot;-&quot;??_);_(@_)">
                  <c:v>3465.0884514197587</c:v>
                </c:pt>
                <c:pt idx="86" formatCode="_(* #,##0_);_(* \(#,##0\);_(* &quot;-&quot;??_);_(@_)">
                  <c:v>3699.4815386011069</c:v>
                </c:pt>
                <c:pt idx="87" formatCode="_(* #,##0_);_(* \(#,##0\);_(* &quot;-&quot;??_);_(@_)">
                  <c:v>4306.6592579152684</c:v>
                </c:pt>
                <c:pt idx="88" formatCode="_(* #,##0_);_(* \(#,##0\);_(* &quot;-&quot;??_);_(@_)">
                  <c:v>3727.4467023496327</c:v>
                </c:pt>
                <c:pt idx="89" formatCode="_(* #,##0_);_(* \(#,##0\);_(* &quot;-&quot;??_);_(@_)">
                  <c:v>3013.7884423478185</c:v>
                </c:pt>
                <c:pt idx="90" formatCode="_(* #,##0_);_(* \(#,##0\);_(* &quot;-&quot;??_);_(@_)">
                  <c:v>3487.971967703892</c:v>
                </c:pt>
                <c:pt idx="91" formatCode="_(* #,##0_);_(* \(#,##0\);_(* &quot;-&quot;??_);_(@_)">
                  <c:v>4027.8204662977414</c:v>
                </c:pt>
                <c:pt idx="92" formatCode="_(* #,##0_);_(* \(#,##0\);_(* &quot;-&quot;??_);_(@_)">
                  <c:v>3017.2185430463578</c:v>
                </c:pt>
                <c:pt idx="93" formatCode="_(* #,##0_);_(* \(#,##0\);_(* &quot;-&quot;??_);_(@_)">
                  <c:v>1725.2839517372768</c:v>
                </c:pt>
                <c:pt idx="94" formatCode="_(* #,##0_);_(* \(#,##0\);_(* &quot;-&quot;??_);_(@_)">
                  <c:v>3688.1284496053709</c:v>
                </c:pt>
                <c:pt idx="95" formatCode="_(* #,##0_);_(* \(#,##0\);_(* &quot;-&quot;??_);_(@_)">
                  <c:v>2793.0855620067132</c:v>
                </c:pt>
                <c:pt idx="96" formatCode="_(* #,##0_);_(* \(#,##0\);_(* &quot;-&quot;??_);_(@_)">
                  <c:v>3392.0833575251745</c:v>
                </c:pt>
              </c:numCache>
            </c:numRef>
          </c:xVal>
          <c:yVal>
            <c:numRef>
              <c:f>elec!$E$4:$E$100</c:f>
              <c:numCache>
                <c:formatCode>#,##0</c:formatCode>
                <c:ptCount val="97"/>
                <c:pt idx="0">
                  <c:v>3614.4741353867994</c:v>
                </c:pt>
                <c:pt idx="1">
                  <c:v>3360.2571172274993</c:v>
                </c:pt>
                <c:pt idx="2">
                  <c:v>3203.2459822592</c:v>
                </c:pt>
                <c:pt idx="3">
                  <c:v>3372.8707018023001</c:v>
                </c:pt>
                <c:pt idx="4">
                  <c:v>2922.4560855290997</c:v>
                </c:pt>
                <c:pt idx="5">
                  <c:v>3227.9525841326999</c:v>
                </c:pt>
                <c:pt idx="6">
                  <c:v>3392.5436808407999</c:v>
                </c:pt>
                <c:pt idx="7">
                  <c:v>3433.5331807109001</c:v>
                </c:pt>
                <c:pt idx="8">
                  <c:v>3080.2121501769998</c:v>
                </c:pt>
                <c:pt idx="9">
                  <c:v>3424.6291320405999</c:v>
                </c:pt>
                <c:pt idx="10">
                  <c:v>3151.7353969143001</c:v>
                </c:pt>
                <c:pt idx="11">
                  <c:v>3851.4705834527995</c:v>
                </c:pt>
                <c:pt idx="12">
                  <c:v>3464.4955199999999</c:v>
                </c:pt>
                <c:pt idx="13">
                  <c:v>3190.6886159999995</c:v>
                </c:pt>
                <c:pt idx="14">
                  <c:v>3632.1324</c:v>
                </c:pt>
                <c:pt idx="15">
                  <c:v>3593.017128</c:v>
                </c:pt>
                <c:pt idx="16">
                  <c:v>2671.0142880000003</c:v>
                </c:pt>
                <c:pt idx="17">
                  <c:v>3302.4465359999999</c:v>
                </c:pt>
                <c:pt idx="18">
                  <c:v>3520.3744799999995</c:v>
                </c:pt>
                <c:pt idx="19">
                  <c:v>3587.429232</c:v>
                </c:pt>
                <c:pt idx="20">
                  <c:v>3458.9076239999999</c:v>
                </c:pt>
                <c:pt idx="21">
                  <c:v>3537.138168</c:v>
                </c:pt>
                <c:pt idx="22">
                  <c:v>3157.1612399999999</c:v>
                </c:pt>
                <c:pt idx="23">
                  <c:v>3263.3312639999999</c:v>
                </c:pt>
                <c:pt idx="24">
                  <c:v>3602.7936</c:v>
                </c:pt>
                <c:pt idx="25">
                  <c:v>3088.1088</c:v>
                </c:pt>
                <c:pt idx="26">
                  <c:v>3513.2831999999999</c:v>
                </c:pt>
                <c:pt idx="27">
                  <c:v>3373.4231999999997</c:v>
                </c:pt>
                <c:pt idx="28">
                  <c:v>3709.0871999999995</c:v>
                </c:pt>
                <c:pt idx="29">
                  <c:v>3227.9687999999996</c:v>
                </c:pt>
                <c:pt idx="30">
                  <c:v>3625.1711999999998</c:v>
                </c:pt>
                <c:pt idx="31">
                  <c:v>3395.8007999999995</c:v>
                </c:pt>
                <c:pt idx="32">
                  <c:v>3406.9895999999999</c:v>
                </c:pt>
                <c:pt idx="33">
                  <c:v>3227.9687999999996</c:v>
                </c:pt>
                <c:pt idx="34">
                  <c:v>3233.5632000000001</c:v>
                </c:pt>
                <c:pt idx="35">
                  <c:v>3518.8775999999998</c:v>
                </c:pt>
                <c:pt idx="36">
                  <c:v>3636.3599999999997</c:v>
                </c:pt>
                <c:pt idx="37">
                  <c:v>3418.1783999999998</c:v>
                </c:pt>
                <c:pt idx="38">
                  <c:v>3468.5279999999998</c:v>
                </c:pt>
                <c:pt idx="39">
                  <c:v>3311.8847999999998</c:v>
                </c:pt>
                <c:pt idx="40">
                  <c:v>3406.9895999999999</c:v>
                </c:pt>
                <c:pt idx="41">
                  <c:v>3423.7727999999993</c:v>
                </c:pt>
                <c:pt idx="42">
                  <c:v>3462.9335999999994</c:v>
                </c:pt>
                <c:pt idx="43">
                  <c:v>3418.1783999999998</c:v>
                </c:pt>
                <c:pt idx="44">
                  <c:v>3211.1855999999998</c:v>
                </c:pt>
                <c:pt idx="45">
                  <c:v>2668.5287999999996</c:v>
                </c:pt>
                <c:pt idx="46">
                  <c:v>3199.9967999999999</c:v>
                </c:pt>
                <c:pt idx="47">
                  <c:v>3205.5911999999998</c:v>
                </c:pt>
                <c:pt idx="48">
                  <c:v>3183.2135999999996</c:v>
                </c:pt>
                <c:pt idx="49">
                  <c:v>2606.9903999999997</c:v>
                </c:pt>
                <c:pt idx="50">
                  <c:v>3166.4303999999997</c:v>
                </c:pt>
                <c:pt idx="51">
                  <c:v>3160.8359999999993</c:v>
                </c:pt>
                <c:pt idx="52">
                  <c:v>2925.8712</c:v>
                </c:pt>
                <c:pt idx="53">
                  <c:v>3127.2696000000001</c:v>
                </c:pt>
                <c:pt idx="54">
                  <c:v>3261.5351999999998</c:v>
                </c:pt>
                <c:pt idx="55">
                  <c:v>3474.1223999999997</c:v>
                </c:pt>
                <c:pt idx="56">
                  <c:v>2713.2839999999997</c:v>
                </c:pt>
                <c:pt idx="57">
                  <c:v>3535.6607999999997</c:v>
                </c:pt>
                <c:pt idx="58">
                  <c:v>3138.4583999999995</c:v>
                </c:pt>
                <c:pt idx="59">
                  <c:v>3418.1783999999998</c:v>
                </c:pt>
                <c:pt idx="60">
                  <c:v>3586.0103999999997</c:v>
                </c:pt>
                <c:pt idx="61">
                  <c:v>3239.1575999999995</c:v>
                </c:pt>
                <c:pt idx="62">
                  <c:v>3379.0175999999997</c:v>
                </c:pt>
                <c:pt idx="63">
                  <c:v>3048.9479999999999</c:v>
                </c:pt>
                <c:pt idx="64">
                  <c:v>3613.9823999999994</c:v>
                </c:pt>
                <c:pt idx="65">
                  <c:v>3412.5839999999998</c:v>
                </c:pt>
                <c:pt idx="66">
                  <c:v>3636.3599999999997</c:v>
                </c:pt>
                <c:pt idx="67">
                  <c:v>3490.9055999999996</c:v>
                </c:pt>
                <c:pt idx="68">
                  <c:v>3088.1088</c:v>
                </c:pt>
                <c:pt idx="69">
                  <c:v>3144.0527999999995</c:v>
                </c:pt>
                <c:pt idx="70">
                  <c:v>3093.7031999999999</c:v>
                </c:pt>
                <c:pt idx="71">
                  <c:v>3664.3319999999999</c:v>
                </c:pt>
                <c:pt idx="72">
                  <c:v>3636.3599999999997</c:v>
                </c:pt>
                <c:pt idx="73">
                  <c:v>3384.6119999999996</c:v>
                </c:pt>
                <c:pt idx="74">
                  <c:v>3720.2759999999998</c:v>
                </c:pt>
                <c:pt idx="75">
                  <c:v>3188.808</c:v>
                </c:pt>
                <c:pt idx="76">
                  <c:v>3261.5351999999998</c:v>
                </c:pt>
                <c:pt idx="77">
                  <c:v>3311.8847999999998</c:v>
                </c:pt>
                <c:pt idx="78">
                  <c:v>3619.5767999999998</c:v>
                </c:pt>
                <c:pt idx="79">
                  <c:v>3669.9263999999998</c:v>
                </c:pt>
                <c:pt idx="80">
                  <c:v>3317.4791999999998</c:v>
                </c:pt>
                <c:pt idx="81">
                  <c:v>2858.7383999999997</c:v>
                </c:pt>
                <c:pt idx="82">
                  <c:v>3440.5559999999996</c:v>
                </c:pt>
                <c:pt idx="83">
                  <c:v>3423.7727999999993</c:v>
                </c:pt>
                <c:pt idx="84">
                  <c:v>3384.6119999999996</c:v>
                </c:pt>
                <c:pt idx="85">
                  <c:v>3468.5279999999998</c:v>
                </c:pt>
                <c:pt idx="86">
                  <c:v>3574.8215999999998</c:v>
                </c:pt>
                <c:pt idx="87">
                  <c:v>3524.4719999999998</c:v>
                </c:pt>
                <c:pt idx="88">
                  <c:v>3586.0103999999997</c:v>
                </c:pt>
                <c:pt idx="89">
                  <c:v>3138.4583999999995</c:v>
                </c:pt>
                <c:pt idx="90">
                  <c:v>3099.2975999999994</c:v>
                </c:pt>
                <c:pt idx="91">
                  <c:v>3711.5655191999995</c:v>
                </c:pt>
                <c:pt idx="92">
                  <c:v>3106.2099473999997</c:v>
                </c:pt>
                <c:pt idx="93">
                  <c:v>2790.0895175999999</c:v>
                </c:pt>
                <c:pt idx="94">
                  <c:v>3433.6368926999999</c:v>
                </c:pt>
                <c:pt idx="95">
                  <c:v>3468.5235711</c:v>
                </c:pt>
                <c:pt idx="96">
                  <c:v>3444.0469056000002</c:v>
                </c:pt>
              </c:numCache>
            </c:numRef>
          </c:yVal>
          <c:smooth val="0"/>
          <c:extLst>
            <c:ext xmlns:c16="http://schemas.microsoft.com/office/drawing/2014/chart" uri="{C3380CC4-5D6E-409C-BE32-E72D297353CC}">
              <c16:uniqueId val="{00000001-E288-4019-87C8-13BA909AE1C5}"/>
            </c:ext>
          </c:extLst>
        </c:ser>
        <c:ser>
          <c:idx val="2"/>
          <c:order val="2"/>
          <c:tx>
            <c:v>TR1/2</c:v>
          </c:tx>
          <c:spPr>
            <a:ln w="28575">
              <a:noFill/>
            </a:ln>
          </c:spPr>
          <c:trendline>
            <c:spPr>
              <a:ln w="34925">
                <a:solidFill>
                  <a:srgbClr val="00B050"/>
                </a:solidFill>
                <a:prstDash val="dash"/>
              </a:ln>
            </c:spPr>
            <c:trendlineType val="linear"/>
            <c:dispRSqr val="1"/>
            <c:dispEq val="1"/>
            <c:trendlineLbl>
              <c:layout>
                <c:manualLayout>
                  <c:x val="3.464761270188061E-2"/>
                  <c:y val="-4.2655047778621467E-2"/>
                </c:manualLayout>
              </c:layout>
              <c:numFmt formatCode="General" sourceLinked="0"/>
            </c:trendlineLbl>
          </c:trendline>
          <c:xVal>
            <c:numRef>
              <c:f>elec!$G$4:$G$100</c:f>
              <c:numCache>
                <c:formatCode>#,##0</c:formatCode>
                <c:ptCount val="97"/>
                <c:pt idx="0">
                  <c:v>1902.6</c:v>
                </c:pt>
                <c:pt idx="1">
                  <c:v>4385.25</c:v>
                </c:pt>
                <c:pt idx="2">
                  <c:v>5358.5259999999998</c:v>
                </c:pt>
                <c:pt idx="3">
                  <c:v>4321.8050000000003</c:v>
                </c:pt>
                <c:pt idx="4">
                  <c:v>4997.8320000000003</c:v>
                </c:pt>
                <c:pt idx="5">
                  <c:v>3417.7139999999999</c:v>
                </c:pt>
                <c:pt idx="6">
                  <c:v>3740.7869999999998</c:v>
                </c:pt>
                <c:pt idx="7">
                  <c:v>3711.05</c:v>
                </c:pt>
                <c:pt idx="8">
                  <c:v>3650.4760000000001</c:v>
                </c:pt>
                <c:pt idx="9">
                  <c:v>3673.174</c:v>
                </c:pt>
                <c:pt idx="10">
                  <c:v>3006.29</c:v>
                </c:pt>
                <c:pt idx="11">
                  <c:v>1070.05</c:v>
                </c:pt>
                <c:pt idx="12">
                  <c:v>4388.7749999999996</c:v>
                </c:pt>
                <c:pt idx="13">
                  <c:v>3657.5149999999999</c:v>
                </c:pt>
                <c:pt idx="14">
                  <c:v>4583.7860000000001</c:v>
                </c:pt>
                <c:pt idx="15">
                  <c:v>4931.8900000000003</c:v>
                </c:pt>
                <c:pt idx="16">
                  <c:v>5158.3540000000003</c:v>
                </c:pt>
                <c:pt idx="17">
                  <c:v>4259.5590000000002</c:v>
                </c:pt>
                <c:pt idx="18">
                  <c:v>4149.402</c:v>
                </c:pt>
                <c:pt idx="19">
                  <c:v>4666</c:v>
                </c:pt>
                <c:pt idx="20">
                  <c:v>3940.9569999999999</c:v>
                </c:pt>
                <c:pt idx="21">
                  <c:v>3872</c:v>
                </c:pt>
                <c:pt idx="22">
                  <c:v>2716.04</c:v>
                </c:pt>
                <c:pt idx="23">
                  <c:v>651.4</c:v>
                </c:pt>
                <c:pt idx="24">
                  <c:v>4158.8599999999997</c:v>
                </c:pt>
                <c:pt idx="25">
                  <c:v>4502.5</c:v>
                </c:pt>
                <c:pt idx="26">
                  <c:v>4378.3599999999997</c:v>
                </c:pt>
                <c:pt idx="27">
                  <c:v>4071.3389999999999</c:v>
                </c:pt>
                <c:pt idx="28">
                  <c:v>4688.375</c:v>
                </c:pt>
                <c:pt idx="29">
                  <c:v>4691.7809999999999</c:v>
                </c:pt>
                <c:pt idx="30">
                  <c:v>4984.3500000000004</c:v>
                </c:pt>
                <c:pt idx="31">
                  <c:v>4542.5730000000003</c:v>
                </c:pt>
                <c:pt idx="32">
                  <c:v>3478.6</c:v>
                </c:pt>
                <c:pt idx="33">
                  <c:v>2699.933</c:v>
                </c:pt>
                <c:pt idx="34">
                  <c:v>1189.0999999999999</c:v>
                </c:pt>
                <c:pt idx="35">
                  <c:v>3687.63</c:v>
                </c:pt>
                <c:pt idx="36">
                  <c:v>3324.5250000000001</c:v>
                </c:pt>
                <c:pt idx="37">
                  <c:v>2349.6999999999998</c:v>
                </c:pt>
                <c:pt idx="38">
                  <c:v>4294.9740000000002</c:v>
                </c:pt>
                <c:pt idx="39">
                  <c:v>2441.413</c:v>
                </c:pt>
                <c:pt idx="40">
                  <c:v>3342.3449999999998</c:v>
                </c:pt>
                <c:pt idx="41">
                  <c:v>4080.9110000000001</c:v>
                </c:pt>
                <c:pt idx="42">
                  <c:v>4325.8630000000003</c:v>
                </c:pt>
                <c:pt idx="43">
                  <c:v>4212.768</c:v>
                </c:pt>
                <c:pt idx="44">
                  <c:v>2702.39</c:v>
                </c:pt>
                <c:pt idx="45" formatCode="_(* #,##0_);_(* \(#,##0\);_(* &quot;-&quot;??_);_(@_)">
                  <c:v>4156.6149999999998</c:v>
                </c:pt>
                <c:pt idx="46">
                  <c:v>3448.6309999999999</c:v>
                </c:pt>
                <c:pt idx="47">
                  <c:v>2781.93</c:v>
                </c:pt>
                <c:pt idx="48">
                  <c:v>3216.9079999999999</c:v>
                </c:pt>
                <c:pt idx="49" formatCode="0.00">
                  <c:v>1695</c:v>
                </c:pt>
                <c:pt idx="50" formatCode="_(* #,##0_);_(* \(#,##0\);_(* &quot;-&quot;??_);_(@_)">
                  <c:v>2357</c:v>
                </c:pt>
                <c:pt idx="52" formatCode="_(* #,##0_);_(* \(#,##0\);_(* &quot;-&quot;??_);_(@_)">
                  <c:v>2649</c:v>
                </c:pt>
                <c:pt idx="53" formatCode="_(* #,##0_);_(* \(#,##0\);_(* &quot;-&quot;??_);_(@_)">
                  <c:v>4682</c:v>
                </c:pt>
                <c:pt idx="54">
                  <c:v>3854.9789999999998</c:v>
                </c:pt>
                <c:pt idx="55" formatCode="_(* #,##0_);_(* \(#,##0\);_(* &quot;-&quot;??_);_(@_)">
                  <c:v>4646.822000000001</c:v>
                </c:pt>
                <c:pt idx="56" formatCode="_(* #,##0_);_(* \(#,##0\);_(* &quot;-&quot;??_);_(@_)">
                  <c:v>4383.956000000001</c:v>
                </c:pt>
                <c:pt idx="57" formatCode="_(* #,##0_);_(* \(#,##0\);_(* &quot;-&quot;??_);_(@_)">
                  <c:v>2435.2800000000002</c:v>
                </c:pt>
                <c:pt idx="58" formatCode="_(* #,##0_);_(* \(#,##0\);_(* &quot;-&quot;??_);_(@_)">
                  <c:v>3012.0689999999995</c:v>
                </c:pt>
                <c:pt idx="59" formatCode="_(* #,##0_);_(* \(#,##0\);_(* &quot;-&quot;??_);_(@_)">
                  <c:v>1816.9290000000001</c:v>
                </c:pt>
                <c:pt idx="60">
                  <c:v>4086.7379999999998</c:v>
                </c:pt>
                <c:pt idx="61">
                  <c:v>4299.915</c:v>
                </c:pt>
                <c:pt idx="62">
                  <c:v>1488.26</c:v>
                </c:pt>
                <c:pt idx="63">
                  <c:v>1719.8169999999998</c:v>
                </c:pt>
                <c:pt idx="64">
                  <c:v>4277</c:v>
                </c:pt>
                <c:pt idx="65">
                  <c:v>4203</c:v>
                </c:pt>
                <c:pt idx="66" formatCode="General">
                  <c:v>4401</c:v>
                </c:pt>
                <c:pt idx="67" formatCode="General">
                  <c:v>5003</c:v>
                </c:pt>
                <c:pt idx="68">
                  <c:v>3660</c:v>
                </c:pt>
                <c:pt idx="69">
                  <c:v>3742</c:v>
                </c:pt>
                <c:pt idx="70">
                  <c:v>2921.6689999999999</c:v>
                </c:pt>
                <c:pt idx="71" formatCode="_(* #,##0_);_(* \(#,##0\);_(* &quot;-&quot;??_);_(@_)">
                  <c:v>501</c:v>
                </c:pt>
                <c:pt idx="72">
                  <c:v>5495.9</c:v>
                </c:pt>
                <c:pt idx="73">
                  <c:v>3114</c:v>
                </c:pt>
                <c:pt idx="74">
                  <c:v>5115</c:v>
                </c:pt>
                <c:pt idx="75">
                  <c:v>4078</c:v>
                </c:pt>
                <c:pt idx="76">
                  <c:v>4432</c:v>
                </c:pt>
                <c:pt idx="77">
                  <c:v>4498</c:v>
                </c:pt>
                <c:pt idx="78">
                  <c:v>4243</c:v>
                </c:pt>
                <c:pt idx="79">
                  <c:v>3675.0200000000004</c:v>
                </c:pt>
                <c:pt idx="80">
                  <c:v>3750.58</c:v>
                </c:pt>
                <c:pt idx="81">
                  <c:v>2430.3199999999997</c:v>
                </c:pt>
                <c:pt idx="82">
                  <c:v>2797</c:v>
                </c:pt>
                <c:pt idx="83">
                  <c:v>1053</c:v>
                </c:pt>
                <c:pt idx="84">
                  <c:v>4395</c:v>
                </c:pt>
                <c:pt idx="85">
                  <c:v>4141</c:v>
                </c:pt>
                <c:pt idx="86">
                  <c:v>3741</c:v>
                </c:pt>
                <c:pt idx="87">
                  <c:v>3670</c:v>
                </c:pt>
                <c:pt idx="88">
                  <c:v>4530</c:v>
                </c:pt>
                <c:pt idx="89">
                  <c:v>4317</c:v>
                </c:pt>
                <c:pt idx="90">
                  <c:v>4615</c:v>
                </c:pt>
                <c:pt idx="91">
                  <c:v>4773</c:v>
                </c:pt>
                <c:pt idx="92">
                  <c:v>4385.3020000000006</c:v>
                </c:pt>
                <c:pt idx="93">
                  <c:v>3793</c:v>
                </c:pt>
                <c:pt idx="94">
                  <c:v>3651</c:v>
                </c:pt>
                <c:pt idx="95">
                  <c:v>3994</c:v>
                </c:pt>
                <c:pt idx="96">
                  <c:v>3553</c:v>
                </c:pt>
              </c:numCache>
            </c:numRef>
          </c:xVal>
          <c:yVal>
            <c:numRef>
              <c:f>elec!$H$4:$H$100</c:f>
              <c:numCache>
                <c:formatCode>#,##0</c:formatCode>
                <c:ptCount val="97"/>
                <c:pt idx="0">
                  <c:v>733.48099999999999</c:v>
                </c:pt>
                <c:pt idx="1">
                  <c:v>1475.816</c:v>
                </c:pt>
                <c:pt idx="2">
                  <c:v>1817.146</c:v>
                </c:pt>
                <c:pt idx="3">
                  <c:v>1672.0519999999999</c:v>
                </c:pt>
                <c:pt idx="4">
                  <c:v>1928.8420000000001</c:v>
                </c:pt>
                <c:pt idx="5">
                  <c:v>1246.3320000000001</c:v>
                </c:pt>
                <c:pt idx="6">
                  <c:v>1703.037</c:v>
                </c:pt>
                <c:pt idx="7">
                  <c:v>1622.93</c:v>
                </c:pt>
                <c:pt idx="8">
                  <c:v>1332.895</c:v>
                </c:pt>
                <c:pt idx="9">
                  <c:v>1289.107</c:v>
                </c:pt>
                <c:pt idx="10">
                  <c:v>1542.636</c:v>
                </c:pt>
                <c:pt idx="11">
                  <c:v>467.95</c:v>
                </c:pt>
                <c:pt idx="12">
                  <c:v>1696.617</c:v>
                </c:pt>
                <c:pt idx="13">
                  <c:v>1210.1590000000001</c:v>
                </c:pt>
                <c:pt idx="14">
                  <c:v>1928.557</c:v>
                </c:pt>
                <c:pt idx="15">
                  <c:v>1849.829</c:v>
                </c:pt>
                <c:pt idx="16">
                  <c:v>1800.529</c:v>
                </c:pt>
                <c:pt idx="17">
                  <c:v>1475.92</c:v>
                </c:pt>
                <c:pt idx="18">
                  <c:v>1755.059</c:v>
                </c:pt>
                <c:pt idx="19">
                  <c:v>1938.348</c:v>
                </c:pt>
                <c:pt idx="20">
                  <c:v>1385.8019999999999</c:v>
                </c:pt>
                <c:pt idx="21">
                  <c:v>1438.7529999999999</c:v>
                </c:pt>
                <c:pt idx="22">
                  <c:v>1008.655</c:v>
                </c:pt>
                <c:pt idx="23">
                  <c:v>287.46600000000001</c:v>
                </c:pt>
                <c:pt idx="24">
                  <c:v>1561.8910000000001</c:v>
                </c:pt>
                <c:pt idx="25">
                  <c:v>1534.134</c:v>
                </c:pt>
                <c:pt idx="26">
                  <c:v>1628.587</c:v>
                </c:pt>
                <c:pt idx="27">
                  <c:v>1413.777</c:v>
                </c:pt>
                <c:pt idx="28">
                  <c:v>1758.722</c:v>
                </c:pt>
                <c:pt idx="29">
                  <c:v>1909.5429999999999</c:v>
                </c:pt>
                <c:pt idx="30">
                  <c:v>1878.89</c:v>
                </c:pt>
                <c:pt idx="31">
                  <c:v>1642.712</c:v>
                </c:pt>
                <c:pt idx="32">
                  <c:v>1190.0740000000001</c:v>
                </c:pt>
                <c:pt idx="33">
                  <c:v>1311.376</c:v>
                </c:pt>
                <c:pt idx="34">
                  <c:v>666.10500000000002</c:v>
                </c:pt>
                <c:pt idx="35">
                  <c:v>1378.864</c:v>
                </c:pt>
                <c:pt idx="36">
                  <c:v>1084.575</c:v>
                </c:pt>
                <c:pt idx="37">
                  <c:v>1483.604</c:v>
                </c:pt>
                <c:pt idx="38">
                  <c:v>1000.145</c:v>
                </c:pt>
                <c:pt idx="39">
                  <c:v>1520.8340000000001</c:v>
                </c:pt>
                <c:pt idx="40">
                  <c:v>1303.5450000000001</c:v>
                </c:pt>
                <c:pt idx="41">
                  <c:v>1625.797</c:v>
                </c:pt>
                <c:pt idx="42">
                  <c:v>1385.53</c:v>
                </c:pt>
                <c:pt idx="43">
                  <c:v>1765.6320000000001</c:v>
                </c:pt>
                <c:pt idx="44">
                  <c:v>1378.191</c:v>
                </c:pt>
                <c:pt idx="45" formatCode="_(* #,##0_);_(* \(#,##0\);_(* &quot;-&quot;??_);_(@_)">
                  <c:v>1299.7529999999999</c:v>
                </c:pt>
                <c:pt idx="46">
                  <c:v>1556.1980000000001</c:v>
                </c:pt>
                <c:pt idx="47">
                  <c:v>2023.5840000000001</c:v>
                </c:pt>
                <c:pt idx="48">
                  <c:v>1977.9549999999999</c:v>
                </c:pt>
                <c:pt idx="49">
                  <c:v>608.4</c:v>
                </c:pt>
                <c:pt idx="50">
                  <c:v>895.58</c:v>
                </c:pt>
                <c:pt idx="52">
                  <c:v>1593</c:v>
                </c:pt>
                <c:pt idx="53">
                  <c:v>2089.34</c:v>
                </c:pt>
                <c:pt idx="54">
                  <c:v>1858.74</c:v>
                </c:pt>
                <c:pt idx="55" formatCode="_(* #,##0_);_(* \(#,##0\);_(* &quot;-&quot;??_);_(@_)">
                  <c:v>2735.13</c:v>
                </c:pt>
                <c:pt idx="56" formatCode="_(* #,##0_);_(* \(#,##0\);_(* &quot;-&quot;??_);_(@_)">
                  <c:v>2755.02</c:v>
                </c:pt>
                <c:pt idx="57" formatCode="_(* #,##0_);_(* \(#,##0\);_(* &quot;-&quot;??_);_(@_)">
                  <c:v>1960.6859999999999</c:v>
                </c:pt>
                <c:pt idx="58" formatCode="_(* #,##0_);_(* \(#,##0\);_(* &quot;-&quot;??_);_(@_)">
                  <c:v>2249.19</c:v>
                </c:pt>
                <c:pt idx="59" formatCode="_(* #,##0_);_(* \(#,##0\);_(* &quot;-&quot;??_);_(@_)">
                  <c:v>1250.6400000000001</c:v>
                </c:pt>
                <c:pt idx="60">
                  <c:v>2191.653607284858</c:v>
                </c:pt>
                <c:pt idx="61">
                  <c:v>2212.8396792119679</c:v>
                </c:pt>
                <c:pt idx="62">
                  <c:v>1501.0838017804228</c:v>
                </c:pt>
                <c:pt idx="63">
                  <c:v>1519.5280629182389</c:v>
                </c:pt>
                <c:pt idx="64">
                  <c:v>1927.7246514155063</c:v>
                </c:pt>
                <c:pt idx="65">
                  <c:v>2239.8204016065624</c:v>
                </c:pt>
                <c:pt idx="66" formatCode="_(* #,##0_);_(* \(#,##0\);_(* &quot;-&quot;??_);_(@_)">
                  <c:v>1920.3600000000001</c:v>
                </c:pt>
                <c:pt idx="67" formatCode="_(* #,##0_);_(* \(#,##0\);_(* &quot;-&quot;??_);_(@_)">
                  <c:v>1971.84</c:v>
                </c:pt>
                <c:pt idx="68" formatCode="_(* #,##0_);_(* \(#,##0\);_(* &quot;-&quot;??_);_(@_)">
                  <c:v>1591.6799999999998</c:v>
                </c:pt>
                <c:pt idx="69" formatCode="_(* #,##0_);_(* \(#,##0\);_(* &quot;-&quot;??_);_(@_)">
                  <c:v>1897</c:v>
                </c:pt>
                <c:pt idx="70" formatCode="_(* #,##0_);_(* \(#,##0\);_(* &quot;-&quot;??_);_(@_)">
                  <c:v>1897</c:v>
                </c:pt>
                <c:pt idx="71" formatCode="_(* #,##0_);_(* \(#,##0\);_(* &quot;-&quot;??_);_(@_)">
                  <c:v>1897</c:v>
                </c:pt>
                <c:pt idx="72">
                  <c:v>1677.4957979477526</c:v>
                </c:pt>
                <c:pt idx="73">
                  <c:v>706.17848601598348</c:v>
                </c:pt>
                <c:pt idx="74">
                  <c:v>2143.4103961715477</c:v>
                </c:pt>
                <c:pt idx="75">
                  <c:v>1590.5401035610964</c:v>
                </c:pt>
                <c:pt idx="76">
                  <c:v>1063.6516566697226</c:v>
                </c:pt>
                <c:pt idx="77">
                  <c:v>1473.7008882267214</c:v>
                </c:pt>
                <c:pt idx="78">
                  <c:v>1407.160860244401</c:v>
                </c:pt>
                <c:pt idx="79">
                  <c:v>1387.8955771772341</c:v>
                </c:pt>
                <c:pt idx="80">
                  <c:v>1485.0405269461928</c:v>
                </c:pt>
                <c:pt idx="81">
                  <c:v>808.92698338357945</c:v>
                </c:pt>
                <c:pt idx="82">
                  <c:v>1320.7905604220871</c:v>
                </c:pt>
                <c:pt idx="83">
                  <c:v>596</c:v>
                </c:pt>
                <c:pt idx="84">
                  <c:v>1529.381843182156</c:v>
                </c:pt>
                <c:pt idx="85">
                  <c:v>1611.363811222981</c:v>
                </c:pt>
                <c:pt idx="86">
                  <c:v>2100.2119074045308</c:v>
                </c:pt>
                <c:pt idx="87">
                  <c:v>1393.4453506207963</c:v>
                </c:pt>
                <c:pt idx="88">
                  <c:v>1686.2912714933382</c:v>
                </c:pt>
                <c:pt idx="89">
                  <c:v>1449.2854081631367</c:v>
                </c:pt>
                <c:pt idx="90">
                  <c:v>1647.9117596424765</c:v>
                </c:pt>
                <c:pt idx="91">
                  <c:v>1736.6081528715958</c:v>
                </c:pt>
                <c:pt idx="92">
                  <c:v>1417.1420837057597</c:v>
                </c:pt>
                <c:pt idx="93">
                  <c:v>1792.1647695492427</c:v>
                </c:pt>
                <c:pt idx="94">
                  <c:v>1389.7217449790635</c:v>
                </c:pt>
                <c:pt idx="95">
                  <c:v>2234.1181398649587</c:v>
                </c:pt>
                <c:pt idx="96">
                  <c:v>1723.3840975411733</c:v>
                </c:pt>
              </c:numCache>
            </c:numRef>
          </c:yVal>
          <c:smooth val="0"/>
          <c:extLst>
            <c:ext xmlns:c16="http://schemas.microsoft.com/office/drawing/2014/chart" uri="{C3380CC4-5D6E-409C-BE32-E72D297353CC}">
              <c16:uniqueId val="{00000002-E288-4019-87C8-13BA909AE1C5}"/>
            </c:ext>
          </c:extLst>
        </c:ser>
        <c:ser>
          <c:idx val="3"/>
          <c:order val="3"/>
          <c:tx>
            <c:v>Paulinia</c:v>
          </c:tx>
          <c:spPr>
            <a:ln w="28575">
              <a:noFill/>
            </a:ln>
          </c:spPr>
          <c:trendline>
            <c:spPr>
              <a:ln w="34925">
                <a:solidFill>
                  <a:srgbClr val="7030A0"/>
                </a:solidFill>
                <a:prstDash val="dash"/>
              </a:ln>
            </c:spPr>
            <c:trendlineType val="linear"/>
            <c:dispRSqr val="1"/>
            <c:dispEq val="1"/>
            <c:trendlineLbl>
              <c:layout>
                <c:manualLayout>
                  <c:x val="-1.4762557038452043E-2"/>
                  <c:y val="-5.2367233166884311E-2"/>
                </c:manualLayout>
              </c:layout>
              <c:numFmt formatCode="General" sourceLinked="0"/>
            </c:trendlineLbl>
          </c:trendline>
          <c:xVal>
            <c:numRef>
              <c:f>elec!$J$4:$J$101</c:f>
              <c:numCache>
                <c:formatCode>#,##0</c:formatCode>
                <c:ptCount val="98"/>
                <c:pt idx="0">
                  <c:v>2225.91</c:v>
                </c:pt>
                <c:pt idx="1">
                  <c:v>2052.3510000000001</c:v>
                </c:pt>
                <c:pt idx="2">
                  <c:v>2392.8420000000001</c:v>
                </c:pt>
                <c:pt idx="3">
                  <c:v>2419.625</c:v>
                </c:pt>
                <c:pt idx="4">
                  <c:v>2207.895</c:v>
                </c:pt>
                <c:pt idx="5">
                  <c:v>2376.5650000000001</c:v>
                </c:pt>
                <c:pt idx="6">
                  <c:v>875.03499999999997</c:v>
                </c:pt>
                <c:pt idx="7">
                  <c:v>2216.1030000000001</c:v>
                </c:pt>
                <c:pt idx="8">
                  <c:v>2406.4569999999999</c:v>
                </c:pt>
                <c:pt idx="9">
                  <c:v>2483.4679999999998</c:v>
                </c:pt>
                <c:pt idx="10">
                  <c:v>2395.89</c:v>
                </c:pt>
                <c:pt idx="11">
                  <c:v>2570.0279999999998</c:v>
                </c:pt>
                <c:pt idx="12">
                  <c:v>2194.0749999999998</c:v>
                </c:pt>
                <c:pt idx="13">
                  <c:v>2323.5889999999999</c:v>
                </c:pt>
                <c:pt idx="14">
                  <c:v>2564.7350000000001</c:v>
                </c:pt>
                <c:pt idx="15">
                  <c:v>2484.2170000000001</c:v>
                </c:pt>
                <c:pt idx="16">
                  <c:v>2133.9209999999998</c:v>
                </c:pt>
                <c:pt idx="17">
                  <c:v>2219.2199999999998</c:v>
                </c:pt>
                <c:pt idx="18">
                  <c:v>2360.4490000000001</c:v>
                </c:pt>
                <c:pt idx="19">
                  <c:v>2415.1799999999998</c:v>
                </c:pt>
                <c:pt idx="20">
                  <c:v>2444.6729999999998</c:v>
                </c:pt>
                <c:pt idx="21">
                  <c:v>2341.23</c:v>
                </c:pt>
                <c:pt idx="22">
                  <c:v>1792.67</c:v>
                </c:pt>
                <c:pt idx="23">
                  <c:v>1430.7159999999999</c:v>
                </c:pt>
                <c:pt idx="24">
                  <c:v>2153.09</c:v>
                </c:pt>
                <c:pt idx="25">
                  <c:v>2052.8490000000002</c:v>
                </c:pt>
                <c:pt idx="26">
                  <c:v>1927.8230000000001</c:v>
                </c:pt>
                <c:pt idx="27">
                  <c:v>2170.703</c:v>
                </c:pt>
                <c:pt idx="28">
                  <c:v>2404.1190000000001</c:v>
                </c:pt>
                <c:pt idx="29">
                  <c:v>1651.229</c:v>
                </c:pt>
                <c:pt idx="30">
                  <c:v>2109.2939999999999</c:v>
                </c:pt>
                <c:pt idx="31">
                  <c:v>1945.85</c:v>
                </c:pt>
                <c:pt idx="32">
                  <c:v>1969.0730000000001</c:v>
                </c:pt>
                <c:pt idx="33">
                  <c:v>1950.146</c:v>
                </c:pt>
                <c:pt idx="34">
                  <c:v>2359.6799999999998</c:v>
                </c:pt>
                <c:pt idx="35">
                  <c:v>1262.973</c:v>
                </c:pt>
                <c:pt idx="36" formatCode="_(* #,##0_);_(* \(#,##0\);_(* &quot;-&quot;??_);_(@_)">
                  <c:v>1682.703</c:v>
                </c:pt>
                <c:pt idx="37" formatCode="_(* #,##0_);_(* \(#,##0\);_(* &quot;-&quot;??_);_(@_)">
                  <c:v>1508.2429999999999</c:v>
                </c:pt>
                <c:pt idx="38" formatCode="_(* #,##0_);_(* \(#,##0\);_(* &quot;-&quot;??_);_(@_)">
                  <c:v>2310.9969999999998</c:v>
                </c:pt>
                <c:pt idx="39" formatCode="_(* #,##0_);_(* \(#,##0\);_(* &quot;-&quot;??_);_(@_)">
                  <c:v>2099.8029999999999</c:v>
                </c:pt>
                <c:pt idx="40" formatCode="_(* #,##0_);_(* \(#,##0\);_(* &quot;-&quot;??_);_(@_)">
                  <c:v>2252.4459999999999</c:v>
                </c:pt>
                <c:pt idx="41" formatCode="_(* #,##0_);_(* \(#,##0\);_(* &quot;-&quot;??_);_(@_)">
                  <c:v>2198.89</c:v>
                </c:pt>
                <c:pt idx="42" formatCode="_(* #,##0_);_(* \(#,##0\);_(* &quot;-&quot;??_);_(@_)">
                  <c:v>2320.268</c:v>
                </c:pt>
                <c:pt idx="43" formatCode="_(* #,##0_);_(* \(#,##0\);_(* &quot;-&quot;??_);_(@_)">
                  <c:v>2310.0720000000001</c:v>
                </c:pt>
                <c:pt idx="44" formatCode="_(* #,##0_);_(* \(#,##0\);_(* &quot;-&quot;??_);_(@_)">
                  <c:v>2335.4380000000001</c:v>
                </c:pt>
                <c:pt idx="45" formatCode="_(* #,##0_);_(* \(#,##0\);_(* &quot;-&quot;??_);_(@_)">
                  <c:v>1955.759</c:v>
                </c:pt>
                <c:pt idx="46" formatCode="_(* #,##0_);_(* \(#,##0\);_(* &quot;-&quot;??_);_(@_)">
                  <c:v>2273.779</c:v>
                </c:pt>
                <c:pt idx="47" formatCode="_(* #,##0_);_(* \(#,##0\);_(* &quot;-&quot;??_);_(@_)">
                  <c:v>2401.1570000000002</c:v>
                </c:pt>
                <c:pt idx="48" formatCode="_(* #,##0_);_(* \(#,##0\);_(* &quot;-&quot;??_);_(@_)">
                  <c:v>2312.6790000000001</c:v>
                </c:pt>
                <c:pt idx="49" formatCode="_(* #,##0_);_(* \(#,##0\);_(* &quot;-&quot;??_);_(@_)">
                  <c:v>1941.4</c:v>
                </c:pt>
                <c:pt idx="50" formatCode="_(* #,##0_);_(* \(#,##0\);_(* &quot;-&quot;??_);_(@_)">
                  <c:v>132.41200000000001</c:v>
                </c:pt>
                <c:pt idx="51" formatCode="_(* #,##0_);_(* \(#,##0\);_(* &quot;-&quot;??_);_(@_)">
                  <c:v>1323.877</c:v>
                </c:pt>
                <c:pt idx="52" formatCode="_(* #,##0_);_(* \(#,##0\);_(* &quot;-&quot;??_);_(@_)">
                  <c:v>2183.2600000000002</c:v>
                </c:pt>
                <c:pt idx="53" formatCode="_(* #,##0_);_(* \(#,##0\);_(* &quot;-&quot;??_);_(@_)">
                  <c:v>2048.4229999999998</c:v>
                </c:pt>
                <c:pt idx="54" formatCode="_(* #,##0_);_(* \(#,##0\);_(* &quot;-&quot;??_);_(@_)">
                  <c:v>2342.8960000000002</c:v>
                </c:pt>
                <c:pt idx="55" formatCode="_(* #,##0_);_(* \(#,##0\);_(* &quot;-&quot;??_);_(@_)">
                  <c:v>2224.4899999999998</c:v>
                </c:pt>
                <c:pt idx="56" formatCode="_(* #,##0_);_(* \(#,##0\);_(* &quot;-&quot;??_);_(@_)">
                  <c:v>2201.491</c:v>
                </c:pt>
                <c:pt idx="57" formatCode="_(* #,##0_);_(* \(#,##0\);_(* &quot;-&quot;??_);_(@_)">
                  <c:v>2077.9839999999999</c:v>
                </c:pt>
                <c:pt idx="58" formatCode="_(* #,##0_);_(* \(#,##0\);_(* &quot;-&quot;??_);_(@_)">
                  <c:v>2197.3000000000002</c:v>
                </c:pt>
                <c:pt idx="59" formatCode="_(* #,##0_);_(* \(#,##0\);_(* &quot;-&quot;??_);_(@_)">
                  <c:v>1606.2</c:v>
                </c:pt>
                <c:pt idx="60" formatCode="_(* #,##0_);_(* \(#,##0\);_(* &quot;-&quot;??_);_(@_)">
                  <c:v>2092.6190000000001</c:v>
                </c:pt>
                <c:pt idx="61" formatCode="_(* #,##0_);_(* \(#,##0\);_(* &quot;-&quot;??_);_(@_)">
                  <c:v>2203.9029999999998</c:v>
                </c:pt>
                <c:pt idx="62" formatCode="_(* #,##0_);_(* \(#,##0\);_(* &quot;-&quot;??_);_(@_)">
                  <c:v>2383.7759999999998</c:v>
                </c:pt>
                <c:pt idx="63" formatCode="_(* #,##0_);_(* \(#,##0\);_(* &quot;-&quot;??_);_(@_)">
                  <c:v>2316.0859999999998</c:v>
                </c:pt>
                <c:pt idx="64" formatCode="_(* #,##0_);_(* \(#,##0\);_(* &quot;-&quot;??_);_(@_)">
                  <c:v>2432.16</c:v>
                </c:pt>
                <c:pt idx="65" formatCode="_(* #,##0_);_(* \(#,##0\);_(* &quot;-&quot;??_);_(@_)">
                  <c:v>2351.1</c:v>
                </c:pt>
                <c:pt idx="66" formatCode="_(* #,##0_);_(* \(#,##0\);_(* &quot;-&quot;??_);_(@_)">
                  <c:v>2486.16</c:v>
                </c:pt>
                <c:pt idx="67" formatCode="_(* #,##0_);_(* \(#,##0\);_(* &quot;-&quot;??_);_(@_)">
                  <c:v>2514.2600000000002</c:v>
                </c:pt>
                <c:pt idx="68" formatCode="0.0">
                  <c:v>2434.5500000000002</c:v>
                </c:pt>
                <c:pt idx="69" formatCode="0.0">
                  <c:v>2092</c:v>
                </c:pt>
                <c:pt idx="70" formatCode="0.0">
                  <c:v>2302.7399999999998</c:v>
                </c:pt>
                <c:pt idx="71" formatCode="0.0">
                  <c:v>2476.85</c:v>
                </c:pt>
                <c:pt idx="72" formatCode="0.0">
                  <c:v>2233.1799999999998</c:v>
                </c:pt>
                <c:pt idx="73" formatCode="#,##0.0">
                  <c:v>1990.31</c:v>
                </c:pt>
                <c:pt idx="74" formatCode="0.00">
                  <c:v>728.13499999999999</c:v>
                </c:pt>
                <c:pt idx="75" formatCode="0.00">
                  <c:v>1800.692</c:v>
                </c:pt>
                <c:pt idx="76" formatCode="0.00">
                  <c:v>2532.1559999999999</c:v>
                </c:pt>
                <c:pt idx="77" formatCode="0.00">
                  <c:v>2087.8760000000002</c:v>
                </c:pt>
                <c:pt idx="78" formatCode="_(* #,##0_);_(* \(#,##0\);_(* &quot;-&quot;??_);_(@_)">
                  <c:v>2295.799</c:v>
                </c:pt>
                <c:pt idx="79" formatCode="_(* #,##0_);_(* \(#,##0\);_(* &quot;-&quot;??_);_(@_)">
                  <c:v>2122.2559999999999</c:v>
                </c:pt>
                <c:pt idx="80" formatCode="_(* #,##0_);_(* \(#,##0\);_(* &quot;-&quot;??_);_(@_)">
                  <c:v>1633.569</c:v>
                </c:pt>
                <c:pt idx="81" formatCode="_(* #,##0_);_(* \(#,##0\);_(* &quot;-&quot;??_);_(@_)">
                  <c:v>1675.63</c:v>
                </c:pt>
                <c:pt idx="82" formatCode="_(* #,##0_);_(* \(#,##0\);_(* &quot;-&quot;??_);_(@_)">
                  <c:v>1635.05</c:v>
                </c:pt>
                <c:pt idx="83" formatCode="#,##0.0">
                  <c:v>1113.8900000000001</c:v>
                </c:pt>
                <c:pt idx="84" formatCode="#,##0.0">
                  <c:v>1932.4</c:v>
                </c:pt>
                <c:pt idx="85" formatCode="#,##0.0">
                  <c:v>1966.17</c:v>
                </c:pt>
                <c:pt idx="86" formatCode="#,##0.0">
                  <c:v>2316.59</c:v>
                </c:pt>
                <c:pt idx="87" formatCode="#,##0.0">
                  <c:v>2208.5</c:v>
                </c:pt>
                <c:pt idx="88" formatCode="#,##0.0">
                  <c:v>2262.91</c:v>
                </c:pt>
                <c:pt idx="89" formatCode="#,##0.0">
                  <c:v>2314.52</c:v>
                </c:pt>
                <c:pt idx="90" formatCode="#,##0.0">
                  <c:v>1776.61</c:v>
                </c:pt>
                <c:pt idx="91" formatCode="0.00">
                  <c:v>1630.65</c:v>
                </c:pt>
                <c:pt idx="92" formatCode="0.00">
                  <c:v>1815.316</c:v>
                </c:pt>
                <c:pt idx="93" formatCode="0.00">
                  <c:v>1777.6510000000001</c:v>
                </c:pt>
                <c:pt idx="94" formatCode="#,##0.0">
                  <c:v>1978.65</c:v>
                </c:pt>
                <c:pt idx="95" formatCode="#,##0.0">
                  <c:v>1339.48</c:v>
                </c:pt>
                <c:pt idx="96" formatCode="#,##0.0">
                  <c:v>2131.54</c:v>
                </c:pt>
                <c:pt idx="97" formatCode="#,##0.0">
                  <c:v>1999.84</c:v>
                </c:pt>
              </c:numCache>
            </c:numRef>
          </c:xVal>
          <c:yVal>
            <c:numRef>
              <c:f>elec!$K$4:$K$101</c:f>
              <c:numCache>
                <c:formatCode>#,##0</c:formatCode>
                <c:ptCount val="98"/>
                <c:pt idx="0">
                  <c:v>1416</c:v>
                </c:pt>
                <c:pt idx="1">
                  <c:v>1278</c:v>
                </c:pt>
                <c:pt idx="2">
                  <c:v>1395</c:v>
                </c:pt>
                <c:pt idx="3">
                  <c:v>1380</c:v>
                </c:pt>
                <c:pt idx="4">
                  <c:v>1374</c:v>
                </c:pt>
                <c:pt idx="5">
                  <c:v>1284</c:v>
                </c:pt>
                <c:pt idx="6">
                  <c:v>796.8</c:v>
                </c:pt>
                <c:pt idx="7">
                  <c:v>1284</c:v>
                </c:pt>
                <c:pt idx="8">
                  <c:v>1287</c:v>
                </c:pt>
                <c:pt idx="9">
                  <c:v>1383</c:v>
                </c:pt>
                <c:pt idx="10">
                  <c:v>1314</c:v>
                </c:pt>
                <c:pt idx="11">
                  <c:v>1368</c:v>
                </c:pt>
                <c:pt idx="12">
                  <c:v>1338</c:v>
                </c:pt>
                <c:pt idx="13">
                  <c:v>1260</c:v>
                </c:pt>
                <c:pt idx="14">
                  <c:v>1374</c:v>
                </c:pt>
                <c:pt idx="15">
                  <c:v>1356</c:v>
                </c:pt>
                <c:pt idx="16">
                  <c:v>1320</c:v>
                </c:pt>
                <c:pt idx="17">
                  <c:v>1260</c:v>
                </c:pt>
                <c:pt idx="18">
                  <c:v>1326</c:v>
                </c:pt>
                <c:pt idx="19">
                  <c:v>1324</c:v>
                </c:pt>
                <c:pt idx="20">
                  <c:v>1344</c:v>
                </c:pt>
                <c:pt idx="21">
                  <c:v>1446</c:v>
                </c:pt>
                <c:pt idx="22">
                  <c:v>1368</c:v>
                </c:pt>
                <c:pt idx="23">
                  <c:v>1338</c:v>
                </c:pt>
                <c:pt idx="24">
                  <c:v>1524</c:v>
                </c:pt>
                <c:pt idx="25">
                  <c:v>1326</c:v>
                </c:pt>
                <c:pt idx="26">
                  <c:v>1345.855</c:v>
                </c:pt>
                <c:pt idx="27">
                  <c:v>1341.3630000000001</c:v>
                </c:pt>
                <c:pt idx="28">
                  <c:v>1336.914</c:v>
                </c:pt>
                <c:pt idx="29">
                  <c:v>986.15150000000006</c:v>
                </c:pt>
                <c:pt idx="30">
                  <c:v>1230.0260000000001</c:v>
                </c:pt>
                <c:pt idx="31">
                  <c:v>1268.327</c:v>
                </c:pt>
                <c:pt idx="32">
                  <c:v>1230.9649999999999</c:v>
                </c:pt>
                <c:pt idx="33">
                  <c:v>1310.819</c:v>
                </c:pt>
                <c:pt idx="34">
                  <c:v>1365.7934</c:v>
                </c:pt>
                <c:pt idx="35">
                  <c:v>955.40780000000007</c:v>
                </c:pt>
                <c:pt idx="36" formatCode="_(* #,##0_);_(* \(#,##0\);_(* &quot;-&quot;??_);_(@_)">
                  <c:v>1290.098</c:v>
                </c:pt>
                <c:pt idx="37" formatCode="_(* #,##0_);_(* \(#,##0\);_(* &quot;-&quot;??_);_(@_)">
                  <c:v>1230.1469999999999</c:v>
                </c:pt>
                <c:pt idx="38" formatCode="_(* #,##0_);_(* \(#,##0\);_(* &quot;-&quot;??_);_(@_)">
                  <c:v>1324.7719999999999</c:v>
                </c:pt>
                <c:pt idx="39" formatCode="_(* #,##0_);_(* \(#,##0\);_(* &quot;-&quot;??_);_(@_)">
                  <c:v>1352.28</c:v>
                </c:pt>
                <c:pt idx="40" formatCode="_(* #,##0_);_(* \(#,##0\);_(* &quot;-&quot;??_);_(@_)">
                  <c:v>1326.4829999999999</c:v>
                </c:pt>
                <c:pt idx="41" formatCode="_(* #,##0_);_(* \(#,##0\);_(* &quot;-&quot;??_);_(@_)">
                  <c:v>1295.8779999999999</c:v>
                </c:pt>
                <c:pt idx="42" formatCode="_(* #,##0_);_(* \(#,##0\);_(* &quot;-&quot;??_);_(@_)">
                  <c:v>1366.4829999999999</c:v>
                </c:pt>
                <c:pt idx="43" formatCode="_(* #,##0_);_(* \(#,##0\);_(* &quot;-&quot;??_);_(@_)">
                  <c:v>1390.3586</c:v>
                </c:pt>
                <c:pt idx="44" formatCode="_(* #,##0_);_(* \(#,##0\);_(* &quot;-&quot;??_);_(@_)">
                  <c:v>1329.809</c:v>
                </c:pt>
                <c:pt idx="45" formatCode="_(* #,##0_);_(* \(#,##0\);_(* &quot;-&quot;??_);_(@_)">
                  <c:v>1357.9480000000001</c:v>
                </c:pt>
                <c:pt idx="46" formatCode="_(* #,##0_);_(* \(#,##0\);_(* &quot;-&quot;??_);_(@_)">
                  <c:v>1137.963</c:v>
                </c:pt>
                <c:pt idx="47" formatCode="_(* #,##0_);_(* \(#,##0\);_(* &quot;-&quot;??_);_(@_)">
                  <c:v>1447.0331000000001</c:v>
                </c:pt>
                <c:pt idx="48" formatCode="_(* #,##0_);_(* \(#,##0\);_(* &quot;-&quot;??_);_(@_)">
                  <c:v>1382.6220000000001</c:v>
                </c:pt>
                <c:pt idx="49" formatCode="_(* #,##0_);_(* \(#,##0\);_(* &quot;-&quot;??_);_(@_)">
                  <c:v>1265.0450000000001</c:v>
                </c:pt>
                <c:pt idx="50" formatCode="_(* #,##0_);_(* \(#,##0\);_(* &quot;-&quot;??_);_(@_)">
                  <c:v>669.721</c:v>
                </c:pt>
                <c:pt idx="51" formatCode="_(* #,##0_);_(* \(#,##0\);_(* &quot;-&quot;??_);_(@_)">
                  <c:v>1209.325</c:v>
                </c:pt>
                <c:pt idx="52" formatCode="_(* #,##0_);_(* \(#,##0\);_(* &quot;-&quot;??_);_(@_)">
                  <c:v>1404.6279999999999</c:v>
                </c:pt>
                <c:pt idx="53" formatCode="_(* #,##0_);_(* \(#,##0\);_(* &quot;-&quot;??_);_(@_)">
                  <c:v>1288.356</c:v>
                </c:pt>
                <c:pt idx="54" formatCode="_(* #,##0_);_(* \(#,##0\);_(* &quot;-&quot;??_);_(@_)">
                  <c:v>1406.0830000000001</c:v>
                </c:pt>
                <c:pt idx="55" formatCode="_(* #,##0_);_(* \(#,##0\);_(* &quot;-&quot;??_);_(@_)">
                  <c:v>1398.3030000000001</c:v>
                </c:pt>
                <c:pt idx="56" formatCode="_(* #,##0_);_(* \(#,##0\);_(* &quot;-&quot;??_);_(@_)">
                  <c:v>1338.529</c:v>
                </c:pt>
                <c:pt idx="57" formatCode="_(* #,##0_);_(* \(#,##0\);_(* &quot;-&quot;??_);_(@_)">
                  <c:v>1378.0229999999999</c:v>
                </c:pt>
                <c:pt idx="58" formatCode="_(* #,##0_);_(* \(#,##0\);_(* &quot;-&quot;??_);_(@_)">
                  <c:v>1392.385</c:v>
                </c:pt>
                <c:pt idx="59" formatCode="_(* #,##0_);_(* \(#,##0\);_(* &quot;-&quot;??_);_(@_)">
                  <c:v>1284.5</c:v>
                </c:pt>
                <c:pt idx="60" formatCode="_(* #,##0_);_(* \(#,##0\);_(* &quot;-&quot;??_);_(@_)">
                  <c:v>1386.721</c:v>
                </c:pt>
                <c:pt idx="61" formatCode="_(* #,##0_);_(* \(#,##0\);_(* &quot;-&quot;??_);_(@_)">
                  <c:v>1248.5170000000001</c:v>
                </c:pt>
                <c:pt idx="62" formatCode="0.0">
                  <c:v>1386.9469999999999</c:v>
                </c:pt>
                <c:pt idx="63" formatCode="0.0">
                  <c:v>1348.2339999999999</c:v>
                </c:pt>
                <c:pt idx="64">
                  <c:v>1428.261</c:v>
                </c:pt>
                <c:pt idx="65">
                  <c:v>1325.4390000000001</c:v>
                </c:pt>
                <c:pt idx="66" formatCode="_(* #,##0_);_(* \(#,##0\);_(* &quot;-&quot;??_);_(@_)">
                  <c:v>1369.58</c:v>
                </c:pt>
                <c:pt idx="67" formatCode="_(* #,##0_);_(* \(#,##0\);_(* &quot;-&quot;??_);_(@_)">
                  <c:v>1449.5250000000001</c:v>
                </c:pt>
                <c:pt idx="68" formatCode="General">
                  <c:v>1336.296</c:v>
                </c:pt>
                <c:pt idx="69" formatCode="General">
                  <c:v>1409.45</c:v>
                </c:pt>
                <c:pt idx="70" formatCode="General">
                  <c:v>1489.1880000000001</c:v>
                </c:pt>
                <c:pt idx="71" formatCode="General">
                  <c:v>1460.21</c:v>
                </c:pt>
                <c:pt idx="72" formatCode="General">
                  <c:v>1453.7829999999999</c:v>
                </c:pt>
                <c:pt idx="73" formatCode="#,##0.0">
                  <c:v>1340.364</c:v>
                </c:pt>
                <c:pt idx="74" formatCode="#,##0.0">
                  <c:v>857.80899999999997</c:v>
                </c:pt>
                <c:pt idx="75" formatCode="#,##0.0">
                  <c:v>1333.567</c:v>
                </c:pt>
                <c:pt idx="76" formatCode="#,##0.0">
                  <c:v>1465.309</c:v>
                </c:pt>
                <c:pt idx="77" formatCode="#,##0.0">
                  <c:v>1362.3330000000001</c:v>
                </c:pt>
                <c:pt idx="78" formatCode="_(* #,##0_);_(* \(#,##0\);_(* &quot;-&quot;??_);_(@_)">
                  <c:v>1464.7370000000001</c:v>
                </c:pt>
                <c:pt idx="79" formatCode="_(* #,##0_);_(* \(#,##0\);_(* &quot;-&quot;??_);_(@_)">
                  <c:v>1521.748</c:v>
                </c:pt>
                <c:pt idx="80" formatCode="_(* #,##0_);_(* \(#,##0\);_(* &quot;-&quot;??_);_(@_)">
                  <c:v>1270.6199999999999</c:v>
                </c:pt>
                <c:pt idx="81" formatCode="_(* #,##0_);_(* \(#,##0\);_(* &quot;-&quot;??_);_(@_)">
                  <c:v>1290.5540000000001</c:v>
                </c:pt>
                <c:pt idx="82" formatCode="_(* #,##0_);_(* \(#,##0\);_(* &quot;-&quot;??_);_(@_)">
                  <c:v>1269.925</c:v>
                </c:pt>
                <c:pt idx="83" formatCode="#,##0.0">
                  <c:v>1141.9000000000001</c:v>
                </c:pt>
                <c:pt idx="84" formatCode="#,##0.0">
                  <c:v>1388.298</c:v>
                </c:pt>
                <c:pt idx="85" formatCode="#,##0.0">
                  <c:v>1434.98</c:v>
                </c:pt>
                <c:pt idx="86" formatCode="#,##0.0">
                  <c:v>1600.9090000000001</c:v>
                </c:pt>
                <c:pt idx="87" formatCode="#,##0.0">
                  <c:v>1518.3530000000001</c:v>
                </c:pt>
                <c:pt idx="88" formatCode="#,##0.0">
                  <c:v>1460.932</c:v>
                </c:pt>
                <c:pt idx="89" formatCode="#,##0.0">
                  <c:v>1455.8610000000001</c:v>
                </c:pt>
                <c:pt idx="90" formatCode="#,##0.0">
                  <c:v>1354.4670000000001</c:v>
                </c:pt>
                <c:pt idx="91" formatCode="#,##0.0">
                  <c:v>1341.4079999999999</c:v>
                </c:pt>
                <c:pt idx="92" formatCode="#,##0.0">
                  <c:v>1333.9369999999999</c:v>
                </c:pt>
                <c:pt idx="93" formatCode="#,##0.0">
                  <c:v>1357.4570000000001</c:v>
                </c:pt>
                <c:pt idx="94" formatCode="#,##0.0">
                  <c:v>1394.5540000000001</c:v>
                </c:pt>
                <c:pt idx="95" formatCode="#,##0.0">
                  <c:v>1305.0340000000001</c:v>
                </c:pt>
                <c:pt idx="96" formatCode="#,##0.0">
                  <c:v>1486.414</c:v>
                </c:pt>
                <c:pt idx="97" formatCode="#,##0.0">
                  <c:v>1356.4059999999999</c:v>
                </c:pt>
              </c:numCache>
            </c:numRef>
          </c:yVal>
          <c:smooth val="0"/>
          <c:extLst>
            <c:ext xmlns:c16="http://schemas.microsoft.com/office/drawing/2014/chart" uri="{C3380CC4-5D6E-409C-BE32-E72D297353CC}">
              <c16:uniqueId val="{00000003-E288-4019-87C8-13BA909AE1C5}"/>
            </c:ext>
          </c:extLst>
        </c:ser>
        <c:ser>
          <c:idx val="4"/>
          <c:order val="4"/>
          <c:tx>
            <c:v>Wesseling</c:v>
          </c:tx>
          <c:spPr>
            <a:ln w="28575">
              <a:noFill/>
            </a:ln>
          </c:spPr>
          <c:trendline>
            <c:spPr>
              <a:ln w="31750">
                <a:solidFill>
                  <a:srgbClr val="0070C0"/>
                </a:solidFill>
                <a:prstDash val="dash"/>
              </a:ln>
            </c:spPr>
            <c:trendlineType val="linear"/>
            <c:dispRSqr val="1"/>
            <c:dispEq val="1"/>
            <c:trendlineLbl>
              <c:layout>
                <c:manualLayout>
                  <c:x val="8.8966163460502748E-2"/>
                  <c:y val="8.4380607005788005E-2"/>
                </c:manualLayout>
              </c:layout>
              <c:numFmt formatCode="General" sourceLinked="0"/>
            </c:trendlineLbl>
          </c:trendline>
          <c:xVal>
            <c:numRef>
              <c:f>elec!$M$4:$M$100</c:f>
              <c:numCache>
                <c:formatCode>#,##0</c:formatCode>
                <c:ptCount val="97"/>
                <c:pt idx="0">
                  <c:v>6998</c:v>
                </c:pt>
                <c:pt idx="1">
                  <c:v>4090</c:v>
                </c:pt>
                <c:pt idx="2">
                  <c:v>6373</c:v>
                </c:pt>
                <c:pt idx="3">
                  <c:v>6214</c:v>
                </c:pt>
                <c:pt idx="4">
                  <c:v>6192</c:v>
                </c:pt>
                <c:pt idx="5">
                  <c:v>3770</c:v>
                </c:pt>
                <c:pt idx="6">
                  <c:v>6565</c:v>
                </c:pt>
                <c:pt idx="7">
                  <c:v>5566</c:v>
                </c:pt>
                <c:pt idx="8">
                  <c:v>5701</c:v>
                </c:pt>
                <c:pt idx="9">
                  <c:v>6374.1719999999996</c:v>
                </c:pt>
                <c:pt idx="10">
                  <c:v>4048</c:v>
                </c:pt>
                <c:pt idx="11">
                  <c:v>4656</c:v>
                </c:pt>
                <c:pt idx="12">
                  <c:v>6054</c:v>
                </c:pt>
                <c:pt idx="13">
                  <c:v>6646</c:v>
                </c:pt>
                <c:pt idx="14">
                  <c:v>6910</c:v>
                </c:pt>
                <c:pt idx="15">
                  <c:v>7761</c:v>
                </c:pt>
                <c:pt idx="16">
                  <c:v>6945</c:v>
                </c:pt>
                <c:pt idx="17">
                  <c:v>5777</c:v>
                </c:pt>
                <c:pt idx="18">
                  <c:v>7482</c:v>
                </c:pt>
                <c:pt idx="19">
                  <c:v>6989</c:v>
                </c:pt>
                <c:pt idx="20">
                  <c:v>6809</c:v>
                </c:pt>
                <c:pt idx="21">
                  <c:v>6141</c:v>
                </c:pt>
                <c:pt idx="22">
                  <c:v>6227.2860000000001</c:v>
                </c:pt>
                <c:pt idx="23">
                  <c:v>4958.8940000000002</c:v>
                </c:pt>
                <c:pt idx="24">
                  <c:v>5100.5910000000003</c:v>
                </c:pt>
                <c:pt idx="25">
                  <c:v>6596.2340000000004</c:v>
                </c:pt>
                <c:pt idx="26">
                  <c:v>8171.2709999999997</c:v>
                </c:pt>
                <c:pt idx="27">
                  <c:v>7123</c:v>
                </c:pt>
                <c:pt idx="28">
                  <c:v>8239.3529999999992</c:v>
                </c:pt>
                <c:pt idx="29">
                  <c:v>8481.0670000000027</c:v>
                </c:pt>
                <c:pt idx="30">
                  <c:v>6893.2280000000001</c:v>
                </c:pt>
                <c:pt idx="31">
                  <c:v>8962.1780000000017</c:v>
                </c:pt>
                <c:pt idx="32">
                  <c:v>7415.384</c:v>
                </c:pt>
                <c:pt idx="33">
                  <c:v>4985.6419999999998</c:v>
                </c:pt>
                <c:pt idx="34">
                  <c:v>2901.4949999999999</c:v>
                </c:pt>
                <c:pt idx="35">
                  <c:v>5975.4749999999995</c:v>
                </c:pt>
                <c:pt idx="36">
                  <c:v>6205.9749999999985</c:v>
                </c:pt>
                <c:pt idx="37">
                  <c:v>4731.2350000000006</c:v>
                </c:pt>
                <c:pt idx="38">
                  <c:v>6272.8489999999993</c:v>
                </c:pt>
                <c:pt idx="39">
                  <c:v>6286.7049999999999</c:v>
                </c:pt>
                <c:pt idx="40">
                  <c:v>5761.7980000000007</c:v>
                </c:pt>
                <c:pt idx="41">
                  <c:v>4375.8860000000004</c:v>
                </c:pt>
                <c:pt idx="42">
                  <c:v>4410.16</c:v>
                </c:pt>
                <c:pt idx="43">
                  <c:v>5669.799</c:v>
                </c:pt>
                <c:pt idx="44">
                  <c:v>5178.7689999999993</c:v>
                </c:pt>
                <c:pt idx="45" formatCode="_(* #,##0_);_(* \(#,##0\);_(* &quot;-&quot;??_);_(@_)">
                  <c:v>7230</c:v>
                </c:pt>
                <c:pt idx="46" formatCode="_(* #,##0_);_(* \(#,##0\);_(* &quot;-&quot;??_);_(@_)">
                  <c:v>5221</c:v>
                </c:pt>
                <c:pt idx="47" formatCode="_(* #,##0_);_(* \(#,##0\);_(* &quot;-&quot;??_);_(@_)">
                  <c:v>6897.6869999999999</c:v>
                </c:pt>
                <c:pt idx="48">
                  <c:v>3860.5040000000004</c:v>
                </c:pt>
                <c:pt idx="49">
                  <c:v>1299.181</c:v>
                </c:pt>
                <c:pt idx="50">
                  <c:v>5183.5469999999996</c:v>
                </c:pt>
                <c:pt idx="51">
                  <c:v>2190.8890000000001</c:v>
                </c:pt>
                <c:pt idx="52">
                  <c:v>5088.8249999999998</c:v>
                </c:pt>
                <c:pt idx="53">
                  <c:v>7023.8609999999999</c:v>
                </c:pt>
                <c:pt idx="55">
                  <c:v>6989.4</c:v>
                </c:pt>
                <c:pt idx="56">
                  <c:v>6557.16</c:v>
                </c:pt>
                <c:pt idx="57" formatCode="0">
                  <c:v>5228.0349999999999</c:v>
                </c:pt>
                <c:pt idx="58">
                  <c:v>0</c:v>
                </c:pt>
                <c:pt idx="59" formatCode="_(* #,##0_);_(* \(#,##0\);_(* &quot;-&quot;??_);_(@_)">
                  <c:v>4068.39</c:v>
                </c:pt>
                <c:pt idx="60">
                  <c:v>8007</c:v>
                </c:pt>
                <c:pt idx="61">
                  <c:v>6035.8069999999998</c:v>
                </c:pt>
                <c:pt idx="62">
                  <c:v>6462.5339999999997</c:v>
                </c:pt>
                <c:pt idx="63">
                  <c:v>6049.4449999999997</c:v>
                </c:pt>
                <c:pt idx="64">
                  <c:v>7200.81</c:v>
                </c:pt>
                <c:pt idx="65">
                  <c:v>6700.47</c:v>
                </c:pt>
                <c:pt idx="66">
                  <c:v>6426.6</c:v>
                </c:pt>
                <c:pt idx="67">
                  <c:v>5938.33</c:v>
                </c:pt>
                <c:pt idx="68">
                  <c:v>6499.7259999999997</c:v>
                </c:pt>
                <c:pt idx="69">
                  <c:v>4903.1350000000002</c:v>
                </c:pt>
                <c:pt idx="70">
                  <c:v>3577.6</c:v>
                </c:pt>
                <c:pt idx="71">
                  <c:v>5558.3090000000002</c:v>
                </c:pt>
                <c:pt idx="72">
                  <c:v>6453</c:v>
                </c:pt>
                <c:pt idx="73">
                  <c:v>5809.2950000000001</c:v>
                </c:pt>
                <c:pt idx="74">
                  <c:v>7464.8860000000004</c:v>
                </c:pt>
                <c:pt idx="75">
                  <c:v>7967.5510000000004</c:v>
                </c:pt>
                <c:pt idx="76">
                  <c:v>6305.1</c:v>
                </c:pt>
                <c:pt idx="77">
                  <c:v>7795.49</c:v>
                </c:pt>
                <c:pt idx="78">
                  <c:v>8281.7039999999997</c:v>
                </c:pt>
                <c:pt idx="79">
                  <c:v>5950.4250000000002</c:v>
                </c:pt>
                <c:pt idx="80">
                  <c:v>4713.4629999999997</c:v>
                </c:pt>
                <c:pt idx="81">
                  <c:v>5707.6909999999998</c:v>
                </c:pt>
                <c:pt idx="82">
                  <c:v>3279.223</c:v>
                </c:pt>
                <c:pt idx="83">
                  <c:v>7067</c:v>
                </c:pt>
                <c:pt idx="84">
                  <c:v>7408.6019999999999</c:v>
                </c:pt>
                <c:pt idx="85">
                  <c:v>6835.5280000000002</c:v>
                </c:pt>
                <c:pt idx="86">
                  <c:v>4136.2240000000002</c:v>
                </c:pt>
                <c:pt idx="87">
                  <c:v>7118.9859999999999</c:v>
                </c:pt>
                <c:pt idx="88">
                  <c:v>7297.33</c:v>
                </c:pt>
                <c:pt idx="89">
                  <c:v>6782.3729999999996</c:v>
                </c:pt>
                <c:pt idx="90">
                  <c:v>6888.7790000000005</c:v>
                </c:pt>
                <c:pt idx="91" formatCode="_(* #,##0_);_(* \(#,##0\);_(* &quot;-&quot;??_);_(@_)">
                  <c:v>8087.8819999999996</c:v>
                </c:pt>
                <c:pt idx="92" formatCode="_(* #,##0_);_(* \(#,##0\);_(* &quot;-&quot;??_);_(@_)">
                  <c:v>5504.2380000000003</c:v>
                </c:pt>
                <c:pt idx="93" formatCode="_(* #,##0_);_(* \(#,##0\);_(* &quot;-&quot;??_);_(@_)">
                  <c:v>7933.3140000000003</c:v>
                </c:pt>
                <c:pt idx="94">
                  <c:v>7000.5010000000002</c:v>
                </c:pt>
                <c:pt idx="95">
                  <c:v>6619.9949999999999</c:v>
                </c:pt>
                <c:pt idx="96">
                  <c:v>6334.5190000000002</c:v>
                </c:pt>
              </c:numCache>
            </c:numRef>
          </c:xVal>
          <c:yVal>
            <c:numRef>
              <c:f>elec!$N$4:$N$100</c:f>
              <c:numCache>
                <c:formatCode>#,##0</c:formatCode>
                <c:ptCount val="97"/>
                <c:pt idx="0">
                  <c:v>1870</c:v>
                </c:pt>
                <c:pt idx="1">
                  <c:v>1451.9789979999998</c:v>
                </c:pt>
                <c:pt idx="2">
                  <c:v>1777.0319999999999</c:v>
                </c:pt>
                <c:pt idx="3">
                  <c:v>1742.328</c:v>
                </c:pt>
                <c:pt idx="4">
                  <c:v>1758</c:v>
                </c:pt>
                <c:pt idx="5">
                  <c:v>1373.831999</c:v>
                </c:pt>
                <c:pt idx="6">
                  <c:v>1799.927999</c:v>
                </c:pt>
                <c:pt idx="7">
                  <c:v>1706</c:v>
                </c:pt>
                <c:pt idx="8">
                  <c:v>1684.5839990000002</c:v>
                </c:pt>
                <c:pt idx="9">
                  <c:v>1857</c:v>
                </c:pt>
                <c:pt idx="10">
                  <c:v>1323</c:v>
                </c:pt>
                <c:pt idx="11">
                  <c:v>1413</c:v>
                </c:pt>
                <c:pt idx="12">
                  <c:v>1709.9280000000001</c:v>
                </c:pt>
                <c:pt idx="13">
                  <c:v>1761.44281</c:v>
                </c:pt>
                <c:pt idx="14">
                  <c:v>1956.0960009999999</c:v>
                </c:pt>
                <c:pt idx="15">
                  <c:v>2023.8125630000002</c:v>
                </c:pt>
                <c:pt idx="16">
                  <c:v>1947.96</c:v>
                </c:pt>
                <c:pt idx="17">
                  <c:v>1673.640001</c:v>
                </c:pt>
                <c:pt idx="18">
                  <c:v>1915.992</c:v>
                </c:pt>
                <c:pt idx="19">
                  <c:v>1945.047744</c:v>
                </c:pt>
                <c:pt idx="20">
                  <c:v>1838.901237</c:v>
                </c:pt>
                <c:pt idx="21">
                  <c:v>1849.9280549999999</c:v>
                </c:pt>
                <c:pt idx="22">
                  <c:v>1666.5541910000002</c:v>
                </c:pt>
                <c:pt idx="23">
                  <c:v>1388.618144</c:v>
                </c:pt>
                <c:pt idx="24">
                  <c:v>1595.091598</c:v>
                </c:pt>
                <c:pt idx="25">
                  <c:v>1613.5920020000001</c:v>
                </c:pt>
                <c:pt idx="26">
                  <c:v>2107.0202960000001</c:v>
                </c:pt>
                <c:pt idx="27">
                  <c:v>1756.8640009999999</c:v>
                </c:pt>
                <c:pt idx="28">
                  <c:v>1991.105466</c:v>
                </c:pt>
                <c:pt idx="29">
                  <c:v>1963.7021980000002</c:v>
                </c:pt>
                <c:pt idx="30">
                  <c:v>1766.490918</c:v>
                </c:pt>
                <c:pt idx="31">
                  <c:v>2132.6711399999999</c:v>
                </c:pt>
                <c:pt idx="32">
                  <c:v>1904.9</c:v>
                </c:pt>
                <c:pt idx="33">
                  <c:v>1665.740366</c:v>
                </c:pt>
                <c:pt idx="34">
                  <c:v>1073.5219990000001</c:v>
                </c:pt>
                <c:pt idx="35">
                  <c:v>1637.7732490000001</c:v>
                </c:pt>
                <c:pt idx="36" formatCode="_(* #,##0_);_(* \(#,##0\);_(* &quot;-&quot;??_);_(@_)">
                  <c:v>1730.4400009999999</c:v>
                </c:pt>
                <c:pt idx="37" formatCode="_(* #,##0_);_(* \(#,##0\);_(* &quot;-&quot;??_);_(@_)">
                  <c:v>1562.3131100000001</c:v>
                </c:pt>
                <c:pt idx="38" formatCode="_(* #,##0_);_(* \(#,##0\);_(* &quot;-&quot;??_);_(@_)">
                  <c:v>1595.5530190000002</c:v>
                </c:pt>
                <c:pt idx="39" formatCode="_(* #,##0_);_(* \(#,##0\);_(* &quot;-&quot;??_);_(@_)">
                  <c:v>2277.6637310000001</c:v>
                </c:pt>
                <c:pt idx="40" formatCode="_(* #,##0_);_(* \(#,##0\);_(* &quot;-&quot;??_);_(@_)">
                  <c:v>1021.4591820000001</c:v>
                </c:pt>
                <c:pt idx="41" formatCode="_(* #,##0_);_(* \(#,##0\);_(* &quot;-&quot;??_);_(@_)">
                  <c:v>1371.448999</c:v>
                </c:pt>
                <c:pt idx="42" formatCode="_(* #,##0_);_(* \(#,##0\);_(* &quot;-&quot;??_);_(@_)">
                  <c:v>1442.618999</c:v>
                </c:pt>
                <c:pt idx="43" formatCode="_(* #,##0_);_(* \(#,##0\);_(* &quot;-&quot;??_);_(@_)">
                  <c:v>1551.849001</c:v>
                </c:pt>
                <c:pt idx="44" formatCode="_(* #,##0_);_(* \(#,##0\);_(* &quot;-&quot;??_);_(@_)">
                  <c:v>1469.4559999999999</c:v>
                </c:pt>
                <c:pt idx="45" formatCode="_(* #,##0_);_(* \(#,##0\);_(* &quot;-&quot;??_);_(@_)">
                  <c:v>1811.69</c:v>
                </c:pt>
                <c:pt idx="46" formatCode="_(* #,##0_);_(* \(#,##0\);_(* &quot;-&quot;??_);_(@_)">
                  <c:v>1553.16</c:v>
                </c:pt>
                <c:pt idx="47" formatCode="_(* #,##0_);_(* \(#,##0\);_(* &quot;-&quot;??_);_(@_)">
                  <c:v>1745.1590000000001</c:v>
                </c:pt>
                <c:pt idx="48" formatCode="_(* #,##0_);_(* \(#,##0\);_(* &quot;-&quot;??_);_(@_)">
                  <c:v>1418.2769989999999</c:v>
                </c:pt>
                <c:pt idx="49" formatCode="_(* #,##0_);_(* \(#,##0\);_(* &quot;-&quot;??_);_(@_)">
                  <c:v>812.33900000000006</c:v>
                </c:pt>
                <c:pt idx="50" formatCode="_(* #,##0_);_(* \(#,##0\);_(* &quot;-&quot;??_);_(@_)">
                  <c:v>1413.5540000000001</c:v>
                </c:pt>
                <c:pt idx="51" formatCode="_(* #,##0_);_(* \(#,##0\);_(* &quot;-&quot;??_);_(@_)">
                  <c:v>888.26900000000001</c:v>
                </c:pt>
                <c:pt idx="52" formatCode="_(* #,##0_);_(* \(#,##0\);_(* &quot;-&quot;??_);_(@_)">
                  <c:v>1370.855</c:v>
                </c:pt>
                <c:pt idx="53" formatCode="_(* #,##0_);_(* \(#,##0\);_(* &quot;-&quot;??_);_(@_)">
                  <c:v>1741.7739999999999</c:v>
                </c:pt>
                <c:pt idx="54" formatCode="_(* #,##0_);_(* \(#,##0\);_(* &quot;-&quot;??_);_(@_)">
                  <c:v>1871.22</c:v>
                </c:pt>
                <c:pt idx="55" formatCode="_(* #,##0_);_(* \(#,##0\);_(* &quot;-&quot;??_);_(@_)">
                  <c:v>1884.4169999999999</c:v>
                </c:pt>
                <c:pt idx="56" formatCode="_(* #,##0_);_(* \(#,##0\);_(* &quot;-&quot;??_);_(@_)">
                  <c:v>1717.8389999999999</c:v>
                </c:pt>
                <c:pt idx="57" formatCode="_(* #,##0_);_(* \(#,##0\);_(* &quot;-&quot;??_);_(@_)">
                  <c:v>1388.3240000000001</c:v>
                </c:pt>
                <c:pt idx="58" formatCode="_(* #,##0_);_(* \(#,##0\);_(* &quot;-&quot;??_);_(@_)">
                  <c:v>239.93199999999999</c:v>
                </c:pt>
                <c:pt idx="59" formatCode="_(* #,##0_);_(* \(#,##0\);_(* &quot;-&quot;??_);_(@_)">
                  <c:v>1427.3340000000001</c:v>
                </c:pt>
                <c:pt idx="60">
                  <c:v>1894.5319999999999</c:v>
                </c:pt>
                <c:pt idx="61">
                  <c:v>1603.85</c:v>
                </c:pt>
                <c:pt idx="62">
                  <c:v>1655.432</c:v>
                </c:pt>
                <c:pt idx="63">
                  <c:v>1605.817</c:v>
                </c:pt>
                <c:pt idx="64">
                  <c:v>1784.2660000000001</c:v>
                </c:pt>
                <c:pt idx="65">
                  <c:v>1782.8979999999999</c:v>
                </c:pt>
                <c:pt idx="66">
                  <c:v>1729.6949999999999</c:v>
                </c:pt>
                <c:pt idx="67">
                  <c:v>1669.9010000000001</c:v>
                </c:pt>
                <c:pt idx="68">
                  <c:v>1686.1030000000001</c:v>
                </c:pt>
                <c:pt idx="69">
                  <c:v>1279.903</c:v>
                </c:pt>
                <c:pt idx="70">
                  <c:v>1049.375</c:v>
                </c:pt>
                <c:pt idx="71">
                  <c:v>1513.616</c:v>
                </c:pt>
                <c:pt idx="72">
                  <c:v>1644</c:v>
                </c:pt>
                <c:pt idx="73">
                  <c:v>1538</c:v>
                </c:pt>
                <c:pt idx="74">
                  <c:v>1803.261</c:v>
                </c:pt>
                <c:pt idx="75">
                  <c:v>1870.4490000000001</c:v>
                </c:pt>
                <c:pt idx="76">
                  <c:v>1594.8720000000001</c:v>
                </c:pt>
                <c:pt idx="77">
                  <c:v>1686.2629999999999</c:v>
                </c:pt>
                <c:pt idx="78">
                  <c:v>1826.971</c:v>
                </c:pt>
                <c:pt idx="79">
                  <c:v>1627.4880000000001</c:v>
                </c:pt>
                <c:pt idx="80">
                  <c:v>1251.78</c:v>
                </c:pt>
                <c:pt idx="81">
                  <c:v>1521.82</c:v>
                </c:pt>
                <c:pt idx="82">
                  <c:v>821</c:v>
                </c:pt>
                <c:pt idx="83">
                  <c:v>1770</c:v>
                </c:pt>
                <c:pt idx="84">
                  <c:v>1808.1969999999999</c:v>
                </c:pt>
                <c:pt idx="85">
                  <c:v>1713.066</c:v>
                </c:pt>
                <c:pt idx="86">
                  <c:v>1107.2529999999999</c:v>
                </c:pt>
                <c:pt idx="87">
                  <c:v>1745.308</c:v>
                </c:pt>
                <c:pt idx="88">
                  <c:v>1770.682</c:v>
                </c:pt>
                <c:pt idx="89">
                  <c:v>1593.809</c:v>
                </c:pt>
                <c:pt idx="90">
                  <c:v>1665.5830000000001</c:v>
                </c:pt>
                <c:pt idx="91">
                  <c:v>1914.703</c:v>
                </c:pt>
                <c:pt idx="92">
                  <c:v>1322.9179999999999</c:v>
                </c:pt>
                <c:pt idx="93">
                  <c:v>1771.0450000000001</c:v>
                </c:pt>
                <c:pt idx="94" formatCode="_(* #,##0_);_(* \(#,##0\);_(* &quot;-&quot;??_);_(@_)">
                  <c:v>1624.885</c:v>
                </c:pt>
                <c:pt idx="95" formatCode="_(* #,##0_);_(* \(#,##0\);_(* &quot;-&quot;??_);_(@_)">
                  <c:v>1678.557</c:v>
                </c:pt>
                <c:pt idx="96">
                  <c:v>1707.4860000000001</c:v>
                </c:pt>
              </c:numCache>
            </c:numRef>
          </c:yVal>
          <c:smooth val="0"/>
          <c:extLst>
            <c:ext xmlns:c16="http://schemas.microsoft.com/office/drawing/2014/chart" uri="{C3380CC4-5D6E-409C-BE32-E72D297353CC}">
              <c16:uniqueId val="{00000004-E288-4019-87C8-13BA909AE1C5}"/>
            </c:ext>
          </c:extLst>
        </c:ser>
        <c:dLbls>
          <c:showLegendKey val="0"/>
          <c:showVal val="0"/>
          <c:showCatName val="0"/>
          <c:showSerName val="0"/>
          <c:showPercent val="0"/>
          <c:showBubbleSize val="0"/>
        </c:dLbls>
        <c:axId val="352589696"/>
        <c:axId val="352608256"/>
      </c:scatterChart>
      <c:valAx>
        <c:axId val="352589696"/>
        <c:scaling>
          <c:orientation val="minMax"/>
        </c:scaling>
        <c:delete val="0"/>
        <c:axPos val="b"/>
        <c:title>
          <c:tx>
            <c:rich>
              <a:bodyPr/>
              <a:lstStyle/>
              <a:p>
                <a:pPr>
                  <a:defRPr/>
                </a:pPr>
                <a:r>
                  <a:rPr lang="en-US"/>
                  <a:t>Production, tons</a:t>
                </a:r>
              </a:p>
            </c:rich>
          </c:tx>
          <c:overlay val="0"/>
        </c:title>
        <c:numFmt formatCode="#,##0" sourceLinked="1"/>
        <c:majorTickMark val="out"/>
        <c:minorTickMark val="none"/>
        <c:tickLblPos val="nextTo"/>
        <c:crossAx val="352608256"/>
        <c:crosses val="autoZero"/>
        <c:crossBetween val="midCat"/>
      </c:valAx>
      <c:valAx>
        <c:axId val="352608256"/>
        <c:scaling>
          <c:orientation val="minMax"/>
        </c:scaling>
        <c:delete val="0"/>
        <c:axPos val="l"/>
        <c:majorGridlines/>
        <c:title>
          <c:tx>
            <c:rich>
              <a:bodyPr rot="-5400000" vert="horz"/>
              <a:lstStyle/>
              <a:p>
                <a:pPr>
                  <a:defRPr/>
                </a:pPr>
                <a:r>
                  <a:rPr lang="en-US"/>
                  <a:t>MW-hr</a:t>
                </a:r>
              </a:p>
            </c:rich>
          </c:tx>
          <c:overlay val="0"/>
        </c:title>
        <c:numFmt formatCode="#,##0" sourceLinked="1"/>
        <c:majorTickMark val="out"/>
        <c:minorTickMark val="none"/>
        <c:tickLblPos val="nextTo"/>
        <c:crossAx val="352589696"/>
        <c:crosses val="autoZero"/>
        <c:crossBetween val="midCat"/>
      </c:valAx>
    </c:plotArea>
    <c:legend>
      <c:legendPos val="r"/>
      <c:layout>
        <c:manualLayout>
          <c:xMode val="edge"/>
          <c:yMode val="edge"/>
          <c:x val="0.6991950274194455"/>
          <c:y val="6.7657404183921493E-2"/>
          <c:w val="0.22845919683377608"/>
          <c:h val="0.33317884030277539"/>
        </c:manualLayout>
      </c:layout>
      <c:overlay val="0"/>
      <c:spPr>
        <a:solidFill>
          <a:schemeClr val="accent1">
            <a:lumMod val="40000"/>
            <a:lumOff val="60000"/>
          </a:schemeClr>
        </a:solidFill>
      </c:spPr>
    </c:legend>
    <c:plotVisOnly val="1"/>
    <c:dispBlanksAs val="gap"/>
    <c:showDLblsOverMax val="0"/>
  </c:chart>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30"/>
    </mc:Choice>
    <mc:Fallback>
      <c:style val="30"/>
    </mc:Fallback>
  </mc:AlternateContent>
  <c:clrMapOvr bg1="lt1" tx1="dk1" bg2="lt2" tx2="dk2" accent1="accent1" accent2="accent2" accent3="accent3" accent4="accent4" accent5="accent5" accent6="accent6" hlink="hlink" folHlink="folHlink"/>
  <c:chart>
    <c:title>
      <c:tx>
        <c:rich>
          <a:bodyPr/>
          <a:lstStyle/>
          <a:p>
            <a:pPr>
              <a:defRPr/>
            </a:pPr>
            <a:r>
              <a:rPr lang="en-US"/>
              <a:t>Production</a:t>
            </a:r>
          </a:p>
        </c:rich>
      </c:tx>
      <c:layout>
        <c:manualLayout>
          <c:xMode val="edge"/>
          <c:yMode val="edge"/>
          <c:x val="0.40808160730313897"/>
          <c:y val="3.5714389292498656E-2"/>
        </c:manualLayout>
      </c:layout>
      <c:overlay val="0"/>
    </c:title>
    <c:autoTitleDeleted val="0"/>
    <c:plotArea>
      <c:layout>
        <c:manualLayout>
          <c:layoutTarget val="inner"/>
          <c:xMode val="edge"/>
          <c:yMode val="edge"/>
          <c:x val="0.1851550768471607"/>
          <c:y val="0.20047381853511406"/>
          <c:w val="0.71313272003772099"/>
          <c:h val="0.62237677817897075"/>
        </c:manualLayout>
      </c:layout>
      <c:barChart>
        <c:barDir val="col"/>
        <c:grouping val="stacked"/>
        <c:varyColors val="0"/>
        <c:ser>
          <c:idx val="0"/>
          <c:order val="0"/>
          <c:invertIfNegative val="0"/>
          <c:cat>
            <c:numRef>
              <c:f>(Prod!$C$1,Prod!$E$1,Prod!$G$1,Prod!$I$1,Prod!$J$1)</c:f>
              <c:numCache>
                <c:formatCode>General</c:formatCode>
                <c:ptCount val="5"/>
                <c:pt idx="0">
                  <c:v>2014</c:v>
                </c:pt>
                <c:pt idx="1">
                  <c:v>2015</c:v>
                </c:pt>
                <c:pt idx="2">
                  <c:v>2016</c:v>
                </c:pt>
                <c:pt idx="3">
                  <c:v>2017</c:v>
                </c:pt>
                <c:pt idx="4">
                  <c:v>2018</c:v>
                </c:pt>
              </c:numCache>
            </c:numRef>
          </c:cat>
          <c:val>
            <c:numRef>
              <c:f>(Prod!$C$16,Prod!$E$16,Prod!$G$16,Prod!$I$16,Prod!$J$16)</c:f>
              <c:numCache>
                <c:formatCode>#,##0</c:formatCode>
                <c:ptCount val="5"/>
                <c:pt idx="0">
                  <c:v>1149024.787</c:v>
                </c:pt>
                <c:pt idx="1">
                  <c:v>1101610.4550000001</c:v>
                </c:pt>
                <c:pt idx="2">
                  <c:v>1090964.996</c:v>
                </c:pt>
                <c:pt idx="3">
                  <c:v>1123845.9282420001</c:v>
                </c:pt>
                <c:pt idx="4">
                  <c:v>1050790.8680808218</c:v>
                </c:pt>
              </c:numCache>
            </c:numRef>
          </c:val>
          <c:extLst>
            <c:ext xmlns:c16="http://schemas.microsoft.com/office/drawing/2014/chart" uri="{C3380CC4-5D6E-409C-BE32-E72D297353CC}">
              <c16:uniqueId val="{00000000-7399-4CD6-8F4C-599C8F863585}"/>
            </c:ext>
          </c:extLst>
        </c:ser>
        <c:dLbls>
          <c:showLegendKey val="0"/>
          <c:showVal val="0"/>
          <c:showCatName val="0"/>
          <c:showSerName val="0"/>
          <c:showPercent val="0"/>
          <c:showBubbleSize val="0"/>
        </c:dLbls>
        <c:gapWidth val="150"/>
        <c:overlap val="100"/>
        <c:axId val="352784768"/>
        <c:axId val="352786304"/>
      </c:barChart>
      <c:catAx>
        <c:axId val="352784768"/>
        <c:scaling>
          <c:orientation val="minMax"/>
        </c:scaling>
        <c:delete val="0"/>
        <c:axPos val="b"/>
        <c:numFmt formatCode="General" sourceLinked="1"/>
        <c:majorTickMark val="none"/>
        <c:minorTickMark val="none"/>
        <c:tickLblPos val="nextTo"/>
        <c:txPr>
          <a:bodyPr rot="0" vert="horz"/>
          <a:lstStyle/>
          <a:p>
            <a:pPr>
              <a:defRPr sz="900"/>
            </a:pPr>
            <a:endParaRPr lang="en-US"/>
          </a:p>
        </c:txPr>
        <c:crossAx val="352786304"/>
        <c:crosses val="autoZero"/>
        <c:auto val="1"/>
        <c:lblAlgn val="ctr"/>
        <c:lblOffset val="100"/>
        <c:tickLblSkip val="1"/>
        <c:tickMarkSkip val="1"/>
        <c:noMultiLvlLbl val="0"/>
      </c:catAx>
      <c:valAx>
        <c:axId val="352786304"/>
        <c:scaling>
          <c:orientation val="minMax"/>
        </c:scaling>
        <c:delete val="0"/>
        <c:axPos val="l"/>
        <c:majorGridlines/>
        <c:title>
          <c:tx>
            <c:rich>
              <a:bodyPr/>
              <a:lstStyle/>
              <a:p>
                <a:pPr>
                  <a:defRPr/>
                </a:pPr>
                <a:r>
                  <a:rPr lang="en-US"/>
                  <a:t>mt production indicator</a:t>
                </a:r>
              </a:p>
            </c:rich>
          </c:tx>
          <c:layout>
            <c:manualLayout>
              <c:xMode val="edge"/>
              <c:yMode val="edge"/>
              <c:x val="7.3080309855919554E-3"/>
              <c:y val="0.24634358550485055"/>
            </c:manualLayout>
          </c:layout>
          <c:overlay val="0"/>
        </c:title>
        <c:numFmt formatCode="#,##0" sourceLinked="0"/>
        <c:majorTickMark val="none"/>
        <c:minorTickMark val="none"/>
        <c:tickLblPos val="nextTo"/>
        <c:txPr>
          <a:bodyPr rot="0" vert="horz"/>
          <a:lstStyle/>
          <a:p>
            <a:pPr>
              <a:defRPr/>
            </a:pPr>
            <a:endParaRPr lang="en-US"/>
          </a:p>
        </c:txPr>
        <c:crossAx val="352784768"/>
        <c:crosses val="autoZero"/>
        <c:crossBetween val="between"/>
      </c:valAx>
    </c:plotArea>
    <c:plotVisOnly val="1"/>
    <c:dispBlanksAs val="gap"/>
    <c:showDLblsOverMax val="0"/>
  </c:chart>
  <c:printSettings>
    <c:headerFooter alignWithMargins="0"/>
    <c:pageMargins b="1" l="0.75" r="0.75" t="1" header="0.5" footer="0.5"/>
    <c:pageSetup orientation="landscape"/>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Energy Intensity</a:t>
            </a:r>
          </a:p>
          <a:p>
            <a:pPr>
              <a:defRPr/>
            </a:pPr>
            <a:r>
              <a:rPr lang="en-US" sz="700"/>
              <a:t>GJ/MT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96FE-4F88-8E65-FD96A7288FF9}"/>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4-96FE-4F88-8E65-FD96A7288FF9}"/>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96FE-4F88-8E65-FD96A7288FF9}"/>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2-96FE-4F88-8E65-FD96A7288FF9}"/>
              </c:ext>
            </c:extLst>
          </c:dPt>
          <c:dPt>
            <c:idx val="4"/>
            <c:bubble3D val="0"/>
            <c:spPr>
              <a:solidFill>
                <a:schemeClr val="bg1"/>
              </a:solidFill>
              <a:ln>
                <a:noFill/>
              </a:ln>
              <a:effectLst/>
            </c:spPr>
            <c:extLst>
              <c:ext xmlns:c16="http://schemas.microsoft.com/office/drawing/2014/chart" uri="{C3380CC4-5D6E-409C-BE32-E72D297353CC}">
                <c16:uniqueId val="{00000001-96FE-4F88-8E65-FD96A7288FF9}"/>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0-96FE-4F88-8E65-FD96A7288FF9}"/>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96FE-4F88-8E65-FD96A7288FF9}"/>
              </c:ext>
            </c:extLst>
          </c:dPt>
          <c:dPt>
            <c:idx val="1"/>
            <c:bubble3D val="0"/>
            <c:spPr>
              <a:solidFill>
                <a:schemeClr val="tx1"/>
              </a:solidFill>
              <a:ln>
                <a:noFill/>
              </a:ln>
              <a:effectLst/>
            </c:spPr>
            <c:extLst>
              <c:ext xmlns:c16="http://schemas.microsoft.com/office/drawing/2014/chart" uri="{C3380CC4-5D6E-409C-BE32-E72D297353CC}">
                <c16:uniqueId val="{0000000D-96FE-4F88-8E65-FD96A7288FF9}"/>
              </c:ext>
            </c:extLst>
          </c:dPt>
          <c:dPt>
            <c:idx val="2"/>
            <c:bubble3D val="0"/>
            <c:spPr>
              <a:noFill/>
              <a:ln>
                <a:noFill/>
              </a:ln>
              <a:effectLst/>
            </c:spPr>
            <c:extLst>
              <c:ext xmlns:c16="http://schemas.microsoft.com/office/drawing/2014/chart" uri="{C3380CC4-5D6E-409C-BE32-E72D297353CC}">
                <c16:uniqueId val="{0000000B-96FE-4F88-8E65-FD96A7288FF9}"/>
              </c:ext>
            </c:extLst>
          </c:dPt>
          <c:val>
            <c:numRef>
              <c:f>Dashboard!$A$67:$C$67</c:f>
              <c:numCache>
                <c:formatCode>0%</c:formatCode>
                <c:ptCount val="3"/>
                <c:pt idx="0">
                  <c:v>0</c:v>
                </c:pt>
                <c:pt idx="1">
                  <c:v>0.02</c:v>
                </c:pt>
                <c:pt idx="2">
                  <c:v>0</c:v>
                </c:pt>
              </c:numCache>
            </c:numRef>
          </c:val>
          <c:extLst>
            <c:ext xmlns:c16="http://schemas.microsoft.com/office/drawing/2014/chart" uri="{C3380CC4-5D6E-409C-BE32-E72D297353CC}">
              <c16:uniqueId val="{0000000A-96FE-4F88-8E65-FD96A7288FF9}"/>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4066090099395"/>
          <c:y val="0.1732957206436152"/>
          <c:w val="0.68377917611826655"/>
          <c:h val="0.70769752546363807"/>
        </c:manualLayout>
      </c:layout>
      <c:doughnutChart>
        <c:varyColors val="1"/>
        <c:ser>
          <c:idx val="0"/>
          <c:order val="0"/>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CEE-43AB-9E26-DAB83D491FB0}"/>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CEE-43AB-9E26-DAB83D491FB0}"/>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CEE-43AB-9E26-DAB83D491FB0}"/>
              </c:ext>
            </c:extLst>
          </c:dPt>
          <c:dPt>
            <c:idx val="3"/>
            <c:bubble3D val="0"/>
            <c:spPr>
              <a:solidFill>
                <a:srgbClr val="00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CEE-43AB-9E26-DAB83D491FB0}"/>
              </c:ext>
            </c:extLst>
          </c:dPt>
          <c:dPt>
            <c:idx val="4"/>
            <c:bubble3D val="0"/>
            <c:spPr>
              <a:solidFill>
                <a:srgbClr val="008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CEE-43AB-9E26-DAB83D491FB0}"/>
              </c:ext>
            </c:extLst>
          </c:dPt>
          <c:dPt>
            <c:idx val="5"/>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B-ECEE-43AB-9E26-DAB83D491FB0}"/>
              </c:ext>
            </c:extLst>
          </c:dPt>
          <c:val>
            <c:numRef>
              <c:f>'[1]Stretch Org'!$C$105:$C$110</c:f>
              <c:numCache>
                <c:formatCode>General</c:formatCode>
                <c:ptCount val="6"/>
                <c:pt idx="0">
                  <c:v>20</c:v>
                </c:pt>
                <c:pt idx="1">
                  <c:v>20</c:v>
                </c:pt>
                <c:pt idx="2">
                  <c:v>20</c:v>
                </c:pt>
                <c:pt idx="3">
                  <c:v>20</c:v>
                </c:pt>
                <c:pt idx="4">
                  <c:v>20</c:v>
                </c:pt>
                <c:pt idx="5">
                  <c:v>50</c:v>
                </c:pt>
              </c:numCache>
            </c:numRef>
          </c:val>
          <c:extLst>
            <c:ext xmlns:c16="http://schemas.microsoft.com/office/drawing/2014/chart" uri="{C3380CC4-5D6E-409C-BE32-E72D297353CC}">
              <c16:uniqueId val="{0000000C-ECEE-43AB-9E26-DAB83D491FB0}"/>
            </c:ext>
          </c:extLst>
        </c:ser>
        <c:ser>
          <c:idx val="1"/>
          <c:order val="1"/>
          <c:tx>
            <c:v>Goal</c:v>
          </c:tx>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c:spPr>
          <c:dPt>
            <c:idx val="0"/>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0E-ECEE-43AB-9E26-DAB83D491FB0}"/>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ECEE-43AB-9E26-DAB83D491FB0}"/>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2-ECEE-43AB-9E26-DAB83D491FB0}"/>
              </c:ext>
            </c:extLst>
          </c:dPt>
          <c:dPt>
            <c:idx val="3"/>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ECEE-43AB-9E26-DAB83D491FB0}"/>
              </c:ext>
            </c:extLst>
          </c:dPt>
          <c:dPt>
            <c:idx val="4"/>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6-ECEE-43AB-9E26-DAB83D491FB0}"/>
              </c:ext>
            </c:extLst>
          </c:dPt>
          <c:val>
            <c:numRef>
              <c:f>'[1]Stretch Org'!$M$66:$M$70</c:f>
              <c:numCache>
                <c:formatCode>General</c:formatCode>
                <c:ptCount val="5"/>
                <c:pt idx="0">
                  <c:v>40</c:v>
                </c:pt>
                <c:pt idx="1">
                  <c:v>2</c:v>
                </c:pt>
                <c:pt idx="2">
                  <c:v>27.23737794297142</c:v>
                </c:pt>
                <c:pt idx="3">
                  <c:v>2</c:v>
                </c:pt>
                <c:pt idx="4">
                  <c:v>78.76262205702858</c:v>
                </c:pt>
              </c:numCache>
            </c:numRef>
          </c:val>
          <c:extLst>
            <c:ext xmlns:c16="http://schemas.microsoft.com/office/drawing/2014/chart" uri="{C3380CC4-5D6E-409C-BE32-E72D297353CC}">
              <c16:uniqueId val="{00000017-ECEE-43AB-9E26-DAB83D491FB0}"/>
            </c:ext>
          </c:extLst>
        </c:ser>
        <c:dLbls>
          <c:showLegendKey val="0"/>
          <c:showVal val="0"/>
          <c:showCatName val="0"/>
          <c:showSerName val="0"/>
          <c:showPercent val="0"/>
          <c:showBubbleSize val="0"/>
          <c:showLeaderLines val="1"/>
        </c:dLbls>
        <c:firstSliceAng val="240"/>
        <c:holeSize val="70"/>
      </c:doughnutChart>
      <c:pieChart>
        <c:varyColors val="1"/>
        <c:ser>
          <c:idx val="2"/>
          <c:order val="2"/>
          <c:tx>
            <c:v>Pointer</c:v>
          </c:tx>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9-D7D5-42FE-9E34-7315639EC562}"/>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C194-4D19-83A2-9E5FECFBA035}"/>
              </c:ext>
            </c:extLst>
          </c:dPt>
          <c:dPt>
            <c:idx val="2"/>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7-D7D5-42FE-9E34-7315639EC562}"/>
              </c:ext>
            </c:extLst>
          </c:dPt>
          <c:val>
            <c:numRef>
              <c:f>Dashboard!$A$66:$C$66</c:f>
              <c:numCache>
                <c:formatCode>0%</c:formatCode>
                <c:ptCount val="3"/>
                <c:pt idx="0">
                  <c:v>0</c:v>
                </c:pt>
                <c:pt idx="1">
                  <c:v>0.02</c:v>
                </c:pt>
                <c:pt idx="2">
                  <c:v>0</c:v>
                </c:pt>
              </c:numCache>
            </c:numRef>
          </c:val>
          <c:extLst>
            <c:ext xmlns:c16="http://schemas.microsoft.com/office/drawing/2014/chart" uri="{C3380CC4-5D6E-409C-BE32-E72D297353CC}">
              <c16:uniqueId val="{00000016-D7D5-42FE-9E34-7315639EC562}"/>
            </c:ext>
          </c:extLst>
        </c:ser>
        <c:dLbls>
          <c:showLegendKey val="0"/>
          <c:showVal val="0"/>
          <c:showCatName val="0"/>
          <c:showSerName val="0"/>
          <c:showPercent val="0"/>
          <c:showBubbleSize val="0"/>
          <c:showLeaderLines val="1"/>
        </c:dLbls>
        <c:firstSliceAng val="241"/>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CO2 Production</a:t>
            </a:r>
          </a:p>
          <a:p>
            <a:pPr>
              <a:defRPr/>
            </a:pPr>
            <a:r>
              <a:rPr lang="en-US" sz="700"/>
              <a:t>CO2</a:t>
            </a:r>
            <a:r>
              <a:rPr lang="en-US" sz="700" baseline="0"/>
              <a:t> MT</a:t>
            </a:r>
            <a:r>
              <a:rPr lang="en-US" sz="700"/>
              <a:t>/Product 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F7DB-49D9-860B-24BE7E1C3F42}"/>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F7DB-49D9-860B-24BE7E1C3F42}"/>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F7DB-49D9-860B-24BE7E1C3F42}"/>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F7DB-49D9-860B-24BE7E1C3F42}"/>
              </c:ext>
            </c:extLst>
          </c:dPt>
          <c:dPt>
            <c:idx val="4"/>
            <c:bubble3D val="0"/>
            <c:spPr>
              <a:solidFill>
                <a:schemeClr val="bg1"/>
              </a:solidFill>
              <a:ln>
                <a:noFill/>
              </a:ln>
              <a:effectLst/>
            </c:spPr>
            <c:extLst>
              <c:ext xmlns:c16="http://schemas.microsoft.com/office/drawing/2014/chart" uri="{C3380CC4-5D6E-409C-BE32-E72D297353CC}">
                <c16:uniqueId val="{00000009-F7DB-49D9-860B-24BE7E1C3F42}"/>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F7DB-49D9-860B-24BE7E1C3F42}"/>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F7DB-49D9-860B-24BE7E1C3F42}"/>
              </c:ext>
            </c:extLst>
          </c:dPt>
          <c:dPt>
            <c:idx val="1"/>
            <c:bubble3D val="0"/>
            <c:spPr>
              <a:solidFill>
                <a:schemeClr val="tx1"/>
              </a:solidFill>
              <a:ln>
                <a:noFill/>
              </a:ln>
              <a:effectLst/>
            </c:spPr>
            <c:extLst>
              <c:ext xmlns:c16="http://schemas.microsoft.com/office/drawing/2014/chart" uri="{C3380CC4-5D6E-409C-BE32-E72D297353CC}">
                <c16:uniqueId val="{0000000E-F7DB-49D9-860B-24BE7E1C3F42}"/>
              </c:ext>
            </c:extLst>
          </c:dPt>
          <c:dPt>
            <c:idx val="2"/>
            <c:bubble3D val="0"/>
            <c:spPr>
              <a:noFill/>
              <a:ln>
                <a:noFill/>
              </a:ln>
              <a:effectLst/>
            </c:spPr>
            <c:extLst>
              <c:ext xmlns:c16="http://schemas.microsoft.com/office/drawing/2014/chart" uri="{C3380CC4-5D6E-409C-BE32-E72D297353CC}">
                <c16:uniqueId val="{00000010-F7DB-49D9-860B-24BE7E1C3F42}"/>
              </c:ext>
            </c:extLst>
          </c:dPt>
          <c:val>
            <c:numRef>
              <c:f>Dashboard!$A$68:$C$68</c:f>
              <c:numCache>
                <c:formatCode>0%</c:formatCode>
                <c:ptCount val="3"/>
                <c:pt idx="0">
                  <c:v>0</c:v>
                </c:pt>
                <c:pt idx="1">
                  <c:v>0.02</c:v>
                </c:pt>
                <c:pt idx="2">
                  <c:v>0</c:v>
                </c:pt>
              </c:numCache>
            </c:numRef>
          </c:val>
          <c:extLst>
            <c:ext xmlns:c16="http://schemas.microsoft.com/office/drawing/2014/chart" uri="{C3380CC4-5D6E-409C-BE32-E72D297353CC}">
              <c16:uniqueId val="{00000011-F7DB-49D9-860B-24BE7E1C3F42}"/>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Kraton D - Energy vs. Production</a:t>
            </a:r>
          </a:p>
        </c:rich>
      </c:tx>
      <c:layout>
        <c:manualLayout>
          <c:xMode val="edge"/>
          <c:yMode val="edge"/>
          <c:x val="0.35769656699889257"/>
          <c:y val="1.9639934533551555E-2"/>
        </c:manualLayout>
      </c:layout>
      <c:overlay val="0"/>
      <c:spPr>
        <a:noFill/>
        <a:ln w="25400">
          <a:noFill/>
        </a:ln>
      </c:spPr>
    </c:title>
    <c:autoTitleDeleted val="0"/>
    <c:plotArea>
      <c:layout>
        <c:manualLayout>
          <c:layoutTarget val="inner"/>
          <c:xMode val="edge"/>
          <c:yMode val="edge"/>
          <c:x val="7.8626799557032112E-2"/>
          <c:y val="0.12111292962356793"/>
          <c:w val="0.89036544850498334"/>
          <c:h val="0.7725040916530278"/>
        </c:manualLayout>
      </c:layout>
      <c:scatterChart>
        <c:scatterStyle val="lineMarker"/>
        <c:varyColors val="0"/>
        <c:ser>
          <c:idx val="0"/>
          <c:order val="0"/>
          <c:tx>
            <c:strRef>
              <c:f>Savings!$B$68</c:f>
              <c:strCache>
                <c:ptCount val="1"/>
                <c:pt idx="0">
                  <c:v>D Wted Ave</c:v>
                </c:pt>
              </c:strCache>
            </c:strRef>
          </c:tx>
          <c:spPr>
            <a:ln w="28575">
              <a:noFill/>
            </a:ln>
          </c:spPr>
          <c:marker>
            <c:symbol val="diamond"/>
            <c:size val="10"/>
            <c:spPr>
              <a:solidFill>
                <a:srgbClr val="00FF00"/>
              </a:solidFill>
              <a:ln>
                <a:solidFill>
                  <a:srgbClr val="00FF00"/>
                </a:solidFill>
                <a:prstDash val="solid"/>
              </a:ln>
            </c:spPr>
          </c:marker>
          <c:xVal>
            <c:numRef>
              <c:f>Savings!$C$62:$AX$62</c:f>
              <c:numCache>
                <c:formatCode>0.00</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xVal>
          <c:yVal>
            <c:numRef>
              <c:f>Savings!$C$68:$AX$68</c:f>
              <c:numCache>
                <c:formatCode>0.0</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numCache>
            </c:numRef>
          </c:yVal>
          <c:smooth val="0"/>
          <c:extLst>
            <c:ext xmlns:c16="http://schemas.microsoft.com/office/drawing/2014/chart" uri="{C3380CC4-5D6E-409C-BE32-E72D297353CC}">
              <c16:uniqueId val="{00000000-E161-4135-8401-B62B4C4413D9}"/>
            </c:ext>
          </c:extLst>
        </c:ser>
        <c:dLbls>
          <c:showLegendKey val="0"/>
          <c:showVal val="0"/>
          <c:showCatName val="0"/>
          <c:showSerName val="0"/>
          <c:showPercent val="0"/>
          <c:showBubbleSize val="0"/>
        </c:dLbls>
        <c:axId val="365835776"/>
        <c:axId val="365843200"/>
      </c:scatterChart>
      <c:valAx>
        <c:axId val="365835776"/>
        <c:scaling>
          <c:orientation val="minMax"/>
          <c:max val="30"/>
          <c:min val="15"/>
        </c:scaling>
        <c:delete val="0"/>
        <c:axPos val="b"/>
        <c:title>
          <c:tx>
            <c:rich>
              <a:bodyPr/>
              <a:lstStyle/>
              <a:p>
                <a:pPr>
                  <a:defRPr sz="1000" b="1" i="0" u="none" strike="noStrike" baseline="0">
                    <a:solidFill>
                      <a:srgbClr val="000000"/>
                    </a:solidFill>
                    <a:latin typeface="Arial"/>
                    <a:ea typeface="Arial"/>
                    <a:cs typeface="Arial"/>
                  </a:defRPr>
                </a:pPr>
                <a:r>
                  <a:rPr lang="en-US"/>
                  <a:t>Production (kt/month)</a:t>
                </a:r>
              </a:p>
            </c:rich>
          </c:tx>
          <c:layout>
            <c:manualLayout>
              <c:xMode val="edge"/>
              <c:yMode val="edge"/>
              <c:x val="0.44629014396456257"/>
              <c:y val="0.9443535188216039"/>
            </c:manualLayout>
          </c:layout>
          <c:overlay val="0"/>
          <c:spPr>
            <a:noFill/>
            <a:ln w="25400">
              <a:noFill/>
            </a:ln>
          </c:spPr>
        </c:title>
        <c:numFmt formatCode="0.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843200"/>
        <c:crosses val="autoZero"/>
        <c:crossBetween val="midCat"/>
      </c:valAx>
      <c:valAx>
        <c:axId val="365843200"/>
        <c:scaling>
          <c:orientation val="minMax"/>
          <c:max val="17"/>
          <c:min val="9"/>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a:t>
                </a:r>
              </a:p>
            </c:rich>
          </c:tx>
          <c:layout>
            <c:manualLayout>
              <c:xMode val="edge"/>
              <c:yMode val="edge"/>
              <c:x val="1.2181616832779624E-2"/>
              <c:y val="0.36006546644844517"/>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835776"/>
        <c:crosses val="autoZero"/>
        <c:crossBetween val="midCat"/>
      </c:valAx>
      <c:spPr>
        <a:noFill/>
        <a:ln w="12700">
          <a:solidFill>
            <a:srgbClr val="808080"/>
          </a:solidFill>
          <a:prstDash val="solid"/>
        </a:ln>
      </c:spPr>
    </c:plotArea>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Production</c:v>
          </c:tx>
          <c:spPr>
            <a:ln w="19050" cap="rnd">
              <a:solidFill>
                <a:schemeClr val="accent2"/>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Dashboard!$E$109:$E$156</c:f>
              <c:numCache>
                <c:formatCode>0</c:formatCode>
                <c:ptCount val="48"/>
                <c:pt idx="0">
                  <c:v>24435.709762000002</c:v>
                </c:pt>
                <c:pt idx="1">
                  <c:v>12282.461532667701</c:v>
                </c:pt>
                <c:pt idx="2">
                  <c:v>23904.931625956</c:v>
                </c:pt>
                <c:pt idx="3">
                  <c:v>23573.480531000005</c:v>
                </c:pt>
                <c:pt idx="4">
                  <c:v>20513.164705967502</c:v>
                </c:pt>
                <c:pt idx="5">
                  <c:v>20268.87778234922</c:v>
                </c:pt>
                <c:pt idx="6">
                  <c:v>20625.002464631689</c:v>
                </c:pt>
                <c:pt idx="7">
                  <c:v>23019.654217004005</c:v>
                </c:pt>
                <c:pt idx="8">
                  <c:v>21171.993208625401</c:v>
                </c:pt>
                <c:pt idx="9">
                  <c:v>23407.058359999999</c:v>
                </c:pt>
                <c:pt idx="10">
                  <c:v>21079.415916000002</c:v>
                </c:pt>
                <c:pt idx="11">
                  <c:v>20808.44125</c:v>
                </c:pt>
                <c:pt idx="12">
                  <c:v>20135.313689999999</c:v>
                </c:pt>
                <c:pt idx="13">
                  <c:v>21037.12590594</c:v>
                </c:pt>
                <c:pt idx="14">
                  <c:v>15904.007494260999</c:v>
                </c:pt>
                <c:pt idx="15">
                  <c:v>21406.541752255329</c:v>
                </c:pt>
                <c:pt idx="16">
                  <c:v>19123.923741178511</c:v>
                </c:pt>
                <c:pt idx="17">
                  <c:v>21088.759869999998</c:v>
                </c:pt>
                <c:pt idx="18">
                  <c:v>18992.856556999999</c:v>
                </c:pt>
                <c:pt idx="19">
                  <c:v>21673.89097</c:v>
                </c:pt>
                <c:pt idx="20">
                  <c:v>20464.166440000001</c:v>
                </c:pt>
                <c:pt idx="21">
                  <c:v>21998.691069796507</c:v>
                </c:pt>
                <c:pt idx="22">
                  <c:v>20182.462102549998</c:v>
                </c:pt>
                <c:pt idx="23">
                  <c:v>21607.499001700002</c:v>
                </c:pt>
                <c:pt idx="24">
                  <c:v>20506.36076388873</c:v>
                </c:pt>
                <c:pt idx="25">
                  <c:v>17174.264693841098</c:v>
                </c:pt>
                <c:pt idx="26">
                  <c:v>14264.04473</c:v>
                </c:pt>
                <c:pt idx="27">
                  <c:v>15566.755209999999</c:v>
                </c:pt>
                <c:pt idx="28">
                  <c:v>20385.19596741</c:v>
                </c:pt>
                <c:pt idx="29">
                  <c:v>17209.658189999998</c:v>
                </c:pt>
                <c:pt idx="30">
                  <c:v>20313.665277999997</c:v>
                </c:pt>
                <c:pt idx="31">
                  <c:v>19443.818120883399</c:v>
                </c:pt>
                <c:pt idx="32">
                  <c:v>20279.000115840001</c:v>
                </c:pt>
                <c:pt idx="33">
                  <c:v>17584.323530000001</c:v>
                </c:pt>
                <c:pt idx="34">
                  <c:v>21079.234479999999</c:v>
                </c:pt>
                <c:pt idx="35">
                  <c:v>20759.136017000001</c:v>
                </c:pt>
                <c:pt idx="36">
                  <c:v>19856.35584</c:v>
                </c:pt>
                <c:pt idx="37">
                  <c:v>19243.691827000002</c:v>
                </c:pt>
                <c:pt idx="38">
                  <c:v>22125.530532999997</c:v>
                </c:pt>
                <c:pt idx="39">
                  <c:v>20155.72524</c:v>
                </c:pt>
                <c:pt idx="40">
                  <c:v>15713.26478</c:v>
                </c:pt>
                <c:pt idx="41">
                  <c:v>22446.354739999999</c:v>
                </c:pt>
                <c:pt idx="42">
                  <c:v>18512.141875000001</c:v>
                </c:pt>
                <c:pt idx="43">
                  <c:v>19803.285810000001</c:v>
                </c:pt>
                <c:pt idx="44">
                  <c:v>22857.307280000001</c:v>
                </c:pt>
                <c:pt idx="45">
                  <c:v>21913.840079999998</c:v>
                </c:pt>
                <c:pt idx="46">
                  <c:v>18816.908996000002</c:v>
                </c:pt>
                <c:pt idx="47">
                  <c:v>19273.991639</c:v>
                </c:pt>
              </c:numCache>
            </c:numRef>
          </c:val>
          <c:smooth val="0"/>
          <c:extLst>
            <c:ext xmlns:c16="http://schemas.microsoft.com/office/drawing/2014/chart" uri="{C3380CC4-5D6E-409C-BE32-E72D297353CC}">
              <c16:uniqueId val="{00000003-6FB4-4A14-BB56-56C06A7DB480}"/>
            </c:ext>
          </c:extLst>
        </c:ser>
        <c:dLbls>
          <c:showLegendKey val="0"/>
          <c:showVal val="0"/>
          <c:showCatName val="0"/>
          <c:showSerName val="0"/>
          <c:showPercent val="0"/>
          <c:showBubbleSize val="0"/>
        </c:dLbls>
        <c:marker val="1"/>
        <c:smooth val="0"/>
        <c:axId val="427766655"/>
        <c:axId val="778344735"/>
      </c:lineChart>
      <c:lineChart>
        <c:grouping val="standard"/>
        <c:varyColors val="0"/>
        <c:ser>
          <c:idx val="0"/>
          <c:order val="0"/>
          <c:tx>
            <c:v>CO2 / MT 12mon Trailing Ave</c:v>
          </c:tx>
          <c:spPr>
            <a:ln w="19050" cap="rnd">
              <a:solidFill>
                <a:schemeClr val="accent1"/>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Dashboard!$D$109:$D$156</c:f>
              <c:numCache>
                <c:formatCode>0.000</c:formatCode>
                <c:ptCount val="48"/>
                <c:pt idx="0">
                  <c:v>0.21046270599205746</c:v>
                </c:pt>
                <c:pt idx="1">
                  <c:v>0.2104134956156779</c:v>
                </c:pt>
                <c:pt idx="2">
                  <c:v>0.20844258722204603</c:v>
                </c:pt>
                <c:pt idx="3">
                  <c:v>0.20747706912861535</c:v>
                </c:pt>
                <c:pt idx="4">
                  <c:v>0.21129000842941037</c:v>
                </c:pt>
                <c:pt idx="5">
                  <c:v>0.2062729610133007</c:v>
                </c:pt>
                <c:pt idx="6">
                  <c:v>0.20022463027770274</c:v>
                </c:pt>
                <c:pt idx="7">
                  <c:v>0.19896160794960061</c:v>
                </c:pt>
                <c:pt idx="8">
                  <c:v>0.20035182484941907</c:v>
                </c:pt>
                <c:pt idx="9">
                  <c:v>0.19588764142951018</c:v>
                </c:pt>
                <c:pt idx="10">
                  <c:v>0.19766636847846261</c:v>
                </c:pt>
                <c:pt idx="11">
                  <c:v>0.20048166796796915</c:v>
                </c:pt>
                <c:pt idx="12">
                  <c:v>0.20240755204846225</c:v>
                </c:pt>
                <c:pt idx="13">
                  <c:v>0.2045966967052307</c:v>
                </c:pt>
                <c:pt idx="14">
                  <c:v>0.21479495220891995</c:v>
                </c:pt>
                <c:pt idx="15">
                  <c:v>0.22016313860267991</c:v>
                </c:pt>
                <c:pt idx="16">
                  <c:v>0.22408516298986811</c:v>
                </c:pt>
                <c:pt idx="17">
                  <c:v>0.22458744074080486</c:v>
                </c:pt>
                <c:pt idx="18">
                  <c:v>0.22395617747453572</c:v>
                </c:pt>
                <c:pt idx="19">
                  <c:v>0.22508461666722496</c:v>
                </c:pt>
                <c:pt idx="20">
                  <c:v>0.2258801882763237</c:v>
                </c:pt>
                <c:pt idx="21">
                  <c:v>0.22611479635427564</c:v>
                </c:pt>
                <c:pt idx="22">
                  <c:v>0.23046089292213373</c:v>
                </c:pt>
                <c:pt idx="23">
                  <c:v>0.23046302857240425</c:v>
                </c:pt>
                <c:pt idx="24">
                  <c:v>0.2286843843595793</c:v>
                </c:pt>
                <c:pt idx="25">
                  <c:v>0.22665246334418473</c:v>
                </c:pt>
                <c:pt idx="26">
                  <c:v>0.23105533654724017</c:v>
                </c:pt>
                <c:pt idx="27">
                  <c:v>0.22125660649798967</c:v>
                </c:pt>
                <c:pt idx="28">
                  <c:v>0.22134008981115502</c:v>
                </c:pt>
                <c:pt idx="29">
                  <c:v>0.22833297124329352</c:v>
                </c:pt>
                <c:pt idx="30">
                  <c:v>0.23064290299493395</c:v>
                </c:pt>
                <c:pt idx="31">
                  <c:v>0.23595550740586446</c:v>
                </c:pt>
                <c:pt idx="32">
                  <c:v>0.24020896914650006</c:v>
                </c:pt>
                <c:pt idx="33">
                  <c:v>0.24542125106829932</c:v>
                </c:pt>
                <c:pt idx="34">
                  <c:v>0.24667141435996195</c:v>
                </c:pt>
                <c:pt idx="35">
                  <c:v>0.24721930691062458</c:v>
                </c:pt>
                <c:pt idx="36">
                  <c:v>0.25230967254095588</c:v>
                </c:pt>
                <c:pt idx="37">
                  <c:v>0.25966157541915524</c:v>
                </c:pt>
                <c:pt idx="38">
                  <c:v>0.26149963852630959</c:v>
                </c:pt>
                <c:pt idx="39">
                  <c:v>0.26087303240677345</c:v>
                </c:pt>
                <c:pt idx="40">
                  <c:v>0.26722768609489933</c:v>
                </c:pt>
                <c:pt idx="41">
                  <c:v>0.26736613951340726</c:v>
                </c:pt>
                <c:pt idx="42">
                  <c:v>0.26172131355049716</c:v>
                </c:pt>
                <c:pt idx="43">
                  <c:v>0.26085778684837113</c:v>
                </c:pt>
                <c:pt idx="44">
                  <c:v>0.25335780592234397</c:v>
                </c:pt>
                <c:pt idx="45">
                  <c:v>0.24896851080977947</c:v>
                </c:pt>
                <c:pt idx="46">
                  <c:v>0.24450723148773756</c:v>
                </c:pt>
                <c:pt idx="47">
                  <c:v>0.24337378872676674</c:v>
                </c:pt>
              </c:numCache>
            </c:numRef>
          </c:val>
          <c:smooth val="0"/>
          <c:extLst>
            <c:ext xmlns:c16="http://schemas.microsoft.com/office/drawing/2014/chart" uri="{C3380CC4-5D6E-409C-BE32-E72D297353CC}">
              <c16:uniqueId val="{00000002-6FB4-4A14-BB56-56C06A7DB480}"/>
            </c:ext>
          </c:extLst>
        </c:ser>
        <c:dLbls>
          <c:showLegendKey val="0"/>
          <c:showVal val="0"/>
          <c:showCatName val="0"/>
          <c:showSerName val="0"/>
          <c:showPercent val="0"/>
          <c:showBubbleSize val="0"/>
        </c:dLbls>
        <c:marker val="1"/>
        <c:smooth val="0"/>
        <c:axId val="742013631"/>
        <c:axId val="762434383"/>
      </c:lineChart>
      <c:valAx>
        <c:axId val="7783447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66655"/>
        <c:crosses val="autoZero"/>
        <c:crossBetween val="between"/>
      </c:valAx>
      <c:catAx>
        <c:axId val="427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8344735"/>
        <c:crosses val="autoZero"/>
        <c:auto val="1"/>
        <c:lblAlgn val="ctr"/>
        <c:lblOffset val="100"/>
        <c:noMultiLvlLbl val="1"/>
      </c:catAx>
      <c:valAx>
        <c:axId val="762434383"/>
        <c:scaling>
          <c:orientation val="minMax"/>
          <c:min val="0.1"/>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742013631"/>
        <c:crosses val="max"/>
        <c:crossBetween val="between"/>
      </c:valAx>
      <c:catAx>
        <c:axId val="742013631"/>
        <c:scaling>
          <c:orientation val="minMax"/>
        </c:scaling>
        <c:delete val="1"/>
        <c:axPos val="b"/>
        <c:numFmt formatCode="General" sourceLinked="1"/>
        <c:majorTickMark val="out"/>
        <c:minorTickMark val="none"/>
        <c:tickLblPos val="nextTo"/>
        <c:crossAx val="762434383"/>
        <c:crosses val="autoZero"/>
        <c:auto val="1"/>
        <c:lblAlgn val="ctr"/>
        <c:lblOffset val="100"/>
        <c:tickLblSkip val="1"/>
        <c:tickMarkSkip val="1"/>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Energy Intensity</a:t>
            </a:r>
          </a:p>
          <a:p>
            <a:pPr>
              <a:defRPr/>
            </a:pPr>
            <a:r>
              <a:rPr lang="en-US" sz="700"/>
              <a:t>GJ/MT</a:t>
            </a:r>
          </a:p>
        </c:rich>
      </c:tx>
      <c:layout>
        <c:manualLayout>
          <c:xMode val="edge"/>
          <c:yMode val="edge"/>
          <c:x val="0.25048140326139301"/>
          <c:y val="0.6356980905291338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EF23-45A1-B240-69E8D611ACE8}"/>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EF23-45A1-B240-69E8D611ACE8}"/>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EF23-45A1-B240-69E8D611ACE8}"/>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EF23-45A1-B240-69E8D611ACE8}"/>
              </c:ext>
            </c:extLst>
          </c:dPt>
          <c:dPt>
            <c:idx val="4"/>
            <c:bubble3D val="0"/>
            <c:spPr>
              <a:solidFill>
                <a:schemeClr val="bg1">
                  <a:lumMod val="85000"/>
                </a:schemeClr>
              </a:solidFill>
              <a:ln>
                <a:noFill/>
              </a:ln>
              <a:effectLst/>
            </c:spPr>
            <c:extLst>
              <c:ext xmlns:c16="http://schemas.microsoft.com/office/drawing/2014/chart" uri="{C3380CC4-5D6E-409C-BE32-E72D297353CC}">
                <c16:uniqueId val="{00000009-EF23-45A1-B240-69E8D611ACE8}"/>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EF23-45A1-B240-69E8D611ACE8}"/>
            </c:ext>
          </c:extLst>
        </c:ser>
        <c:dLbls>
          <c:showLegendKey val="0"/>
          <c:showVal val="0"/>
          <c:showCatName val="0"/>
          <c:showSerName val="0"/>
          <c:showPercent val="1"/>
          <c:showBubbleSize val="0"/>
          <c:showLeaderLines val="1"/>
        </c:dLbls>
        <c:firstSliceAng val="270"/>
        <c:holeSize val="38"/>
      </c:doughnutChart>
      <c:pieChart>
        <c:varyColors val="1"/>
        <c:ser>
          <c:idx val="1"/>
          <c:order val="1"/>
          <c:tx>
            <c:v>Pointer</c:v>
          </c:tx>
          <c:spPr>
            <a:effectLst/>
          </c:spPr>
          <c:dPt>
            <c:idx val="0"/>
            <c:bubble3D val="0"/>
            <c:spPr>
              <a:noFill/>
              <a:ln>
                <a:noFill/>
              </a:ln>
              <a:effectLst/>
            </c:spPr>
            <c:extLst>
              <c:ext xmlns:c16="http://schemas.microsoft.com/office/drawing/2014/chart" uri="{C3380CC4-5D6E-409C-BE32-E72D297353CC}">
                <c16:uniqueId val="{00000011-6A20-48E6-A0FA-1A80E2BFD61B}"/>
              </c:ext>
            </c:extLst>
          </c:dPt>
          <c:dPt>
            <c:idx val="1"/>
            <c:bubble3D val="0"/>
            <c:spPr>
              <a:solidFill>
                <a:schemeClr val="tx1"/>
              </a:solidFill>
              <a:ln>
                <a:noFill/>
              </a:ln>
              <a:effectLst/>
            </c:spPr>
            <c:extLst>
              <c:ext xmlns:c16="http://schemas.microsoft.com/office/drawing/2014/chart" uri="{C3380CC4-5D6E-409C-BE32-E72D297353CC}">
                <c16:uniqueId val="{00000013-6A20-48E6-A0FA-1A80E2BFD61B}"/>
              </c:ext>
            </c:extLst>
          </c:dPt>
          <c:dPt>
            <c:idx val="2"/>
            <c:bubble3D val="0"/>
            <c:spPr>
              <a:noFill/>
              <a:ln>
                <a:noFill/>
              </a:ln>
              <a:effectLst/>
            </c:spPr>
            <c:extLst>
              <c:ext xmlns:c16="http://schemas.microsoft.com/office/drawing/2014/chart" uri="{C3380CC4-5D6E-409C-BE32-E72D297353CC}">
                <c16:uniqueId val="{00000012-6A20-48E6-A0FA-1A80E2BFD61B}"/>
              </c:ext>
            </c:extLst>
          </c:dPt>
          <c:val>
            <c:numRef>
              <c:f>Dashboard!$G$67:$I$67</c:f>
              <c:numCache>
                <c:formatCode>0%</c:formatCode>
                <c:ptCount val="3"/>
                <c:pt idx="0">
                  <c:v>0</c:v>
                </c:pt>
                <c:pt idx="1">
                  <c:v>0.03</c:v>
                </c:pt>
                <c:pt idx="2">
                  <c:v>0</c:v>
                </c:pt>
              </c:numCache>
            </c:numRef>
          </c:val>
          <c:extLst>
            <c:ext xmlns:c16="http://schemas.microsoft.com/office/drawing/2014/chart" uri="{C3380CC4-5D6E-409C-BE32-E72D297353CC}">
              <c16:uniqueId val="{00000010-6A20-48E6-A0FA-1A80E2BFD61B}"/>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4066090099395"/>
          <c:y val="0.1732957206436152"/>
          <c:w val="0.68377917611826655"/>
          <c:h val="0.70769752546363807"/>
        </c:manualLayout>
      </c:layout>
      <c:doughnutChart>
        <c:varyColors val="1"/>
        <c:ser>
          <c:idx val="0"/>
          <c:order val="0"/>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52A-4ED8-8DD2-C9302AE917C0}"/>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52A-4ED8-8DD2-C9302AE917C0}"/>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52A-4ED8-8DD2-C9302AE917C0}"/>
              </c:ext>
            </c:extLst>
          </c:dPt>
          <c:dPt>
            <c:idx val="3"/>
            <c:bubble3D val="0"/>
            <c:spPr>
              <a:solidFill>
                <a:srgbClr val="00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52A-4ED8-8DD2-C9302AE917C0}"/>
              </c:ext>
            </c:extLst>
          </c:dPt>
          <c:dPt>
            <c:idx val="4"/>
            <c:bubble3D val="0"/>
            <c:spPr>
              <a:solidFill>
                <a:srgbClr val="008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52A-4ED8-8DD2-C9302AE917C0}"/>
              </c:ext>
            </c:extLst>
          </c:dPt>
          <c:dPt>
            <c:idx val="5"/>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B-E52A-4ED8-8DD2-C9302AE917C0}"/>
              </c:ext>
            </c:extLst>
          </c:dPt>
          <c:val>
            <c:numRef>
              <c:f>'[1]Stretch Org'!$C$105:$C$110</c:f>
              <c:numCache>
                <c:formatCode>General</c:formatCode>
                <c:ptCount val="6"/>
                <c:pt idx="0">
                  <c:v>20</c:v>
                </c:pt>
                <c:pt idx="1">
                  <c:v>20</c:v>
                </c:pt>
                <c:pt idx="2">
                  <c:v>20</c:v>
                </c:pt>
                <c:pt idx="3">
                  <c:v>20</c:v>
                </c:pt>
                <c:pt idx="4">
                  <c:v>20</c:v>
                </c:pt>
                <c:pt idx="5">
                  <c:v>50</c:v>
                </c:pt>
              </c:numCache>
            </c:numRef>
          </c:val>
          <c:extLst>
            <c:ext xmlns:c16="http://schemas.microsoft.com/office/drawing/2014/chart" uri="{C3380CC4-5D6E-409C-BE32-E72D297353CC}">
              <c16:uniqueId val="{0000000C-E52A-4ED8-8DD2-C9302AE917C0}"/>
            </c:ext>
          </c:extLst>
        </c:ser>
        <c:ser>
          <c:idx val="1"/>
          <c:order val="1"/>
          <c:tx>
            <c:v>Goal</c:v>
          </c:tx>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c:spPr>
          <c:dPt>
            <c:idx val="0"/>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0E-E52A-4ED8-8DD2-C9302AE917C0}"/>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E52A-4ED8-8DD2-C9302AE917C0}"/>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2-E52A-4ED8-8DD2-C9302AE917C0}"/>
              </c:ext>
            </c:extLst>
          </c:dPt>
          <c:dPt>
            <c:idx val="3"/>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E52A-4ED8-8DD2-C9302AE917C0}"/>
              </c:ext>
            </c:extLst>
          </c:dPt>
          <c:dPt>
            <c:idx val="4"/>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6-E52A-4ED8-8DD2-C9302AE917C0}"/>
              </c:ext>
            </c:extLst>
          </c:dPt>
          <c:val>
            <c:numRef>
              <c:f>'[1]Stretch Org'!$M$66:$M$70</c:f>
              <c:numCache>
                <c:formatCode>General</c:formatCode>
                <c:ptCount val="5"/>
                <c:pt idx="0">
                  <c:v>40</c:v>
                </c:pt>
                <c:pt idx="1">
                  <c:v>2</c:v>
                </c:pt>
                <c:pt idx="2">
                  <c:v>27.23737794297142</c:v>
                </c:pt>
                <c:pt idx="3">
                  <c:v>2</c:v>
                </c:pt>
                <c:pt idx="4">
                  <c:v>78.76262205702858</c:v>
                </c:pt>
              </c:numCache>
            </c:numRef>
          </c:val>
          <c:extLst>
            <c:ext xmlns:c16="http://schemas.microsoft.com/office/drawing/2014/chart" uri="{C3380CC4-5D6E-409C-BE32-E72D297353CC}">
              <c16:uniqueId val="{00000017-E52A-4ED8-8DD2-C9302AE917C0}"/>
            </c:ext>
          </c:extLst>
        </c:ser>
        <c:dLbls>
          <c:showLegendKey val="0"/>
          <c:showVal val="0"/>
          <c:showCatName val="0"/>
          <c:showSerName val="0"/>
          <c:showPercent val="0"/>
          <c:showBubbleSize val="0"/>
          <c:showLeaderLines val="1"/>
        </c:dLbls>
        <c:firstSliceAng val="240"/>
        <c:holeSize val="70"/>
      </c:doughnutChart>
      <c:pieChart>
        <c:varyColors val="1"/>
        <c:ser>
          <c:idx val="2"/>
          <c:order val="2"/>
          <c:tx>
            <c:v>Pointer</c:v>
          </c:tx>
          <c:spPr>
            <a:noFill/>
          </c:spPr>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8-99AF-4AAD-983D-1F437AE86AE9}"/>
              </c:ext>
            </c:extLst>
          </c:dPt>
          <c:dPt>
            <c:idx val="1"/>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9-99AF-4AAD-983D-1F437AE86AE9}"/>
              </c:ext>
            </c:extLst>
          </c:dPt>
          <c:dPt>
            <c:idx val="2"/>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B-7619-42F9-A76C-B139FC5BB916}"/>
              </c:ext>
            </c:extLst>
          </c:dPt>
          <c:val>
            <c:numRef>
              <c:f>Dashboard!$G$66:$I$66</c:f>
              <c:numCache>
                <c:formatCode>0%</c:formatCode>
                <c:ptCount val="3"/>
                <c:pt idx="0">
                  <c:v>0</c:v>
                </c:pt>
                <c:pt idx="1">
                  <c:v>0.02</c:v>
                </c:pt>
                <c:pt idx="2">
                  <c:v>0</c:v>
                </c:pt>
              </c:numCache>
            </c:numRef>
          </c:val>
          <c:extLst>
            <c:ext xmlns:c16="http://schemas.microsoft.com/office/drawing/2014/chart" uri="{C3380CC4-5D6E-409C-BE32-E72D297353CC}">
              <c16:uniqueId val="{00000016-99AF-4AAD-983D-1F437AE86AE9}"/>
            </c:ext>
          </c:extLst>
        </c:ser>
        <c:dLbls>
          <c:showLegendKey val="0"/>
          <c:showVal val="0"/>
          <c:showCatName val="0"/>
          <c:showSerName val="0"/>
          <c:showPercent val="0"/>
          <c:showBubbleSize val="0"/>
          <c:showLeaderLines val="1"/>
        </c:dLbls>
        <c:firstSliceAng val="243"/>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CO2 Production</a:t>
            </a:r>
          </a:p>
          <a:p>
            <a:pPr>
              <a:defRPr/>
            </a:pPr>
            <a:r>
              <a:rPr lang="en-US" sz="700"/>
              <a:t>CO2</a:t>
            </a:r>
            <a:r>
              <a:rPr lang="en-US" sz="700" baseline="0"/>
              <a:t> MT</a:t>
            </a:r>
            <a:r>
              <a:rPr lang="en-US" sz="700"/>
              <a:t>/Product MT</a:t>
            </a:r>
          </a:p>
        </c:rich>
      </c:tx>
      <c:layout>
        <c:manualLayout>
          <c:xMode val="edge"/>
          <c:yMode val="edge"/>
          <c:x val="0.23449236116266867"/>
          <c:y val="0.6439582853656664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FCEE-4669-9016-7EDF168421B1}"/>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FCEE-4669-9016-7EDF168421B1}"/>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FCEE-4669-9016-7EDF168421B1}"/>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FCEE-4669-9016-7EDF168421B1}"/>
              </c:ext>
            </c:extLst>
          </c:dPt>
          <c:dPt>
            <c:idx val="4"/>
            <c:bubble3D val="0"/>
            <c:spPr>
              <a:solidFill>
                <a:schemeClr val="bg1">
                  <a:lumMod val="85000"/>
                </a:schemeClr>
              </a:solidFill>
              <a:ln>
                <a:noFill/>
              </a:ln>
              <a:effectLst/>
            </c:spPr>
            <c:extLst>
              <c:ext xmlns:c16="http://schemas.microsoft.com/office/drawing/2014/chart" uri="{C3380CC4-5D6E-409C-BE32-E72D297353CC}">
                <c16:uniqueId val="{00000009-FCEE-4669-9016-7EDF168421B1}"/>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FCEE-4669-9016-7EDF168421B1}"/>
            </c:ext>
          </c:extLst>
        </c:ser>
        <c:dLbls>
          <c:showLegendKey val="0"/>
          <c:showVal val="0"/>
          <c:showCatName val="0"/>
          <c:showSerName val="0"/>
          <c:showPercent val="1"/>
          <c:showBubbleSize val="0"/>
          <c:showLeaderLines val="1"/>
        </c:dLbls>
        <c:firstSliceAng val="270"/>
        <c:holeSize val="38"/>
      </c:doughnutChart>
      <c:pieChart>
        <c:varyColors val="1"/>
        <c:ser>
          <c:idx val="1"/>
          <c:order val="1"/>
          <c:tx>
            <c:v>pointer</c:v>
          </c:tx>
          <c:spPr>
            <a:effectLst/>
          </c:spPr>
          <c:dPt>
            <c:idx val="0"/>
            <c:bubble3D val="0"/>
            <c:spPr>
              <a:noFill/>
              <a:ln>
                <a:noFill/>
              </a:ln>
              <a:effectLst/>
            </c:spPr>
            <c:extLst>
              <c:ext xmlns:c16="http://schemas.microsoft.com/office/drawing/2014/chart" uri="{C3380CC4-5D6E-409C-BE32-E72D297353CC}">
                <c16:uniqueId val="{00000011-DC58-4765-B046-8FF771C1926A}"/>
              </c:ext>
            </c:extLst>
          </c:dPt>
          <c:dPt>
            <c:idx val="1"/>
            <c:bubble3D val="0"/>
            <c:spPr>
              <a:solidFill>
                <a:schemeClr val="tx1"/>
              </a:solidFill>
              <a:ln>
                <a:noFill/>
              </a:ln>
              <a:effectLst/>
            </c:spPr>
            <c:extLst>
              <c:ext xmlns:c16="http://schemas.microsoft.com/office/drawing/2014/chart" uri="{C3380CC4-5D6E-409C-BE32-E72D297353CC}">
                <c16:uniqueId val="{00000013-DC58-4765-B046-8FF771C1926A}"/>
              </c:ext>
            </c:extLst>
          </c:dPt>
          <c:dPt>
            <c:idx val="2"/>
            <c:bubble3D val="0"/>
            <c:spPr>
              <a:noFill/>
              <a:ln>
                <a:noFill/>
              </a:ln>
              <a:effectLst/>
            </c:spPr>
            <c:extLst>
              <c:ext xmlns:c16="http://schemas.microsoft.com/office/drawing/2014/chart" uri="{C3380CC4-5D6E-409C-BE32-E72D297353CC}">
                <c16:uniqueId val="{00000012-DC58-4765-B046-8FF771C1926A}"/>
              </c:ext>
            </c:extLst>
          </c:dPt>
          <c:val>
            <c:numRef>
              <c:f>Dashboard!$G$68:$I$68</c:f>
              <c:numCache>
                <c:formatCode>0%</c:formatCode>
                <c:ptCount val="3"/>
                <c:pt idx="0">
                  <c:v>0</c:v>
                </c:pt>
                <c:pt idx="1">
                  <c:v>0.02</c:v>
                </c:pt>
                <c:pt idx="2">
                  <c:v>0</c:v>
                </c:pt>
              </c:numCache>
            </c:numRef>
          </c:val>
          <c:extLst>
            <c:ext xmlns:c16="http://schemas.microsoft.com/office/drawing/2014/chart" uri="{C3380CC4-5D6E-409C-BE32-E72D297353CC}">
              <c16:uniqueId val="{00000010-DC58-4765-B046-8FF771C1926A}"/>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strRef>
              <c:f>'data input'!$D$183</c:f>
              <c:strCache>
                <c:ptCount val="1"/>
                <c:pt idx="0">
                  <c:v>Production</c:v>
                </c:pt>
              </c:strCache>
            </c:strRef>
          </c:tx>
          <c:spPr>
            <a:ln w="19050" cap="rnd">
              <a:solidFill>
                <a:schemeClr val="accent2"/>
              </a:solidFill>
              <a:round/>
            </a:ln>
            <a:effectLst/>
          </c:spPr>
          <c:marker>
            <c:symbol val="none"/>
          </c:marker>
          <c:cat>
            <c:strRef>
              <c:f>Sheet2!$G$6:$BZ$6</c:f>
              <c:strCache>
                <c:ptCount val="72"/>
                <c:pt idx="0">
                  <c:v>Jan-14</c:v>
                </c:pt>
                <c:pt idx="1">
                  <c:v>Feb-14</c:v>
                </c:pt>
                <c:pt idx="2">
                  <c:v>Mar-14</c:v>
                </c:pt>
                <c:pt idx="3">
                  <c:v>Apr-14</c:v>
                </c:pt>
                <c:pt idx="4">
                  <c:v>May-14</c:v>
                </c:pt>
                <c:pt idx="5">
                  <c:v>Jun-14</c:v>
                </c:pt>
                <c:pt idx="6">
                  <c:v>Jul-14</c:v>
                </c:pt>
                <c:pt idx="7">
                  <c:v>Aug-14</c:v>
                </c:pt>
                <c:pt idx="8">
                  <c:v>Sep-14</c:v>
                </c:pt>
                <c:pt idx="9">
                  <c:v>Oct-14</c:v>
                </c:pt>
                <c:pt idx="10">
                  <c:v>Nov-14</c:v>
                </c:pt>
                <c:pt idx="11">
                  <c:v>Dec-14</c:v>
                </c:pt>
                <c:pt idx="12">
                  <c:v>Jan-15</c:v>
                </c:pt>
                <c:pt idx="13">
                  <c:v>Feb-15</c:v>
                </c:pt>
                <c:pt idx="14">
                  <c:v>Mar-15</c:v>
                </c:pt>
                <c:pt idx="15">
                  <c:v>Apr-15</c:v>
                </c:pt>
                <c:pt idx="16">
                  <c:v>May-15</c:v>
                </c:pt>
                <c:pt idx="17">
                  <c:v>Jun-15</c:v>
                </c:pt>
                <c:pt idx="18">
                  <c:v>Jul-15</c:v>
                </c:pt>
                <c:pt idx="19">
                  <c:v>Aug-15</c:v>
                </c:pt>
                <c:pt idx="20">
                  <c:v>Sep-15</c:v>
                </c:pt>
                <c:pt idx="21">
                  <c:v>Oct-15</c:v>
                </c:pt>
                <c:pt idx="22">
                  <c:v>Nov-15</c:v>
                </c:pt>
                <c:pt idx="23">
                  <c:v>Dec-15</c:v>
                </c:pt>
                <c:pt idx="24">
                  <c:v>Jan-16</c:v>
                </c:pt>
                <c:pt idx="25">
                  <c:v>Feb-16</c:v>
                </c:pt>
                <c:pt idx="26">
                  <c:v>Mar-16</c:v>
                </c:pt>
                <c:pt idx="27">
                  <c:v>Apr-16</c:v>
                </c:pt>
                <c:pt idx="28">
                  <c:v>May-16</c:v>
                </c:pt>
                <c:pt idx="29">
                  <c:v>Jun-16</c:v>
                </c:pt>
                <c:pt idx="30">
                  <c:v>Jul-16</c:v>
                </c:pt>
                <c:pt idx="31">
                  <c:v>Aug-16</c:v>
                </c:pt>
                <c:pt idx="32">
                  <c:v>Sep-16</c:v>
                </c:pt>
                <c:pt idx="33">
                  <c:v>Oct-16</c:v>
                </c:pt>
                <c:pt idx="34">
                  <c:v>Nov-16</c:v>
                </c:pt>
                <c:pt idx="35">
                  <c:v>Dec-16</c:v>
                </c:pt>
                <c:pt idx="36">
                  <c:v>Jan-17</c:v>
                </c:pt>
                <c:pt idx="37">
                  <c:v>Feb-17</c:v>
                </c:pt>
                <c:pt idx="38">
                  <c:v>Mar-17</c:v>
                </c:pt>
                <c:pt idx="39">
                  <c:v>Apr-17</c:v>
                </c:pt>
                <c:pt idx="40">
                  <c:v>May-17</c:v>
                </c:pt>
                <c:pt idx="41">
                  <c:v>Jun-17</c:v>
                </c:pt>
                <c:pt idx="42">
                  <c:v>Jul-17</c:v>
                </c:pt>
                <c:pt idx="43">
                  <c:v>Aug-17</c:v>
                </c:pt>
                <c:pt idx="44">
                  <c:v>Sep-17</c:v>
                </c:pt>
                <c:pt idx="45">
                  <c:v>Oct-17</c:v>
                </c:pt>
                <c:pt idx="46">
                  <c:v>Nov-17</c:v>
                </c:pt>
                <c:pt idx="47">
                  <c:v>Dec-17</c:v>
                </c:pt>
                <c:pt idx="48">
                  <c:v>Jan-18</c:v>
                </c:pt>
                <c:pt idx="49">
                  <c:v>Feb-18</c:v>
                </c:pt>
                <c:pt idx="50">
                  <c:v>Mar-18</c:v>
                </c:pt>
                <c:pt idx="51">
                  <c:v>Apr-18</c:v>
                </c:pt>
                <c:pt idx="52">
                  <c:v>May-18</c:v>
                </c:pt>
                <c:pt idx="53">
                  <c:v>Jun-18</c:v>
                </c:pt>
                <c:pt idx="54">
                  <c:v>Jul-18</c:v>
                </c:pt>
                <c:pt idx="55">
                  <c:v>Aug-18</c:v>
                </c:pt>
                <c:pt idx="56">
                  <c:v>Sep-18</c:v>
                </c:pt>
                <c:pt idx="57">
                  <c:v>Oct-18</c:v>
                </c:pt>
                <c:pt idx="58">
                  <c:v>Nov-18</c:v>
                </c:pt>
                <c:pt idx="59">
                  <c:v>Dec-18</c:v>
                </c:pt>
                <c:pt idx="60">
                  <c:v>Jan-19</c:v>
                </c:pt>
                <c:pt idx="61">
                  <c:v>Feb-19</c:v>
                </c:pt>
                <c:pt idx="62">
                  <c:v>Mar-19</c:v>
                </c:pt>
                <c:pt idx="63">
                  <c:v>Apr-19</c:v>
                </c:pt>
                <c:pt idx="64">
                  <c:v>May-19</c:v>
                </c:pt>
                <c:pt idx="65">
                  <c:v>Jun-19</c:v>
                </c:pt>
                <c:pt idx="66">
                  <c:v>Jul-19</c:v>
                </c:pt>
                <c:pt idx="67">
                  <c:v>Aug-19</c:v>
                </c:pt>
                <c:pt idx="68">
                  <c:v>Sep-19</c:v>
                </c:pt>
                <c:pt idx="69">
                  <c:v>Oct-19</c:v>
                </c:pt>
                <c:pt idx="70">
                  <c:v>Nov-19</c:v>
                </c:pt>
                <c:pt idx="71">
                  <c:v>Dec-19</c:v>
                </c:pt>
              </c:strCache>
            </c:strRef>
          </c:cat>
          <c:val>
            <c:numRef>
              <c:f>'data input'!$G$183:$BZ$183</c:f>
              <c:numCache>
                <c:formatCode>_(* #,##0_);_(* \(#,##0\);_(* "-"??_);_(@_)</c:formatCode>
                <c:ptCount val="72"/>
                <c:pt idx="0">
                  <c:v>23647.00747</c:v>
                </c:pt>
                <c:pt idx="1">
                  <c:v>20865.17129771</c:v>
                </c:pt>
                <c:pt idx="2">
                  <c:v>23038.121861699998</c:v>
                </c:pt>
                <c:pt idx="3">
                  <c:v>20309.446891</c:v>
                </c:pt>
                <c:pt idx="4">
                  <c:v>23049.405820130003</c:v>
                </c:pt>
                <c:pt idx="5">
                  <c:v>19122.855450999999</c:v>
                </c:pt>
                <c:pt idx="6">
                  <c:v>24934.205172000002</c:v>
                </c:pt>
                <c:pt idx="7">
                  <c:v>24556.9906562</c:v>
                </c:pt>
                <c:pt idx="8">
                  <c:v>24611.43438714372</c:v>
                </c:pt>
                <c:pt idx="9">
                  <c:v>24630.100292399999</c:v>
                </c:pt>
                <c:pt idx="10">
                  <c:v>23740.270563490001</c:v>
                </c:pt>
                <c:pt idx="11">
                  <c:v>14458.999781277578</c:v>
                </c:pt>
                <c:pt idx="12">
                  <c:v>17704.165668471302</c:v>
                </c:pt>
                <c:pt idx="13">
                  <c:v>19649.049882286719</c:v>
                </c:pt>
                <c:pt idx="14">
                  <c:v>23211.878582999998</c:v>
                </c:pt>
                <c:pt idx="15">
                  <c:v>19669.159247</c:v>
                </c:pt>
                <c:pt idx="16">
                  <c:v>23737.367934486349</c:v>
                </c:pt>
                <c:pt idx="17">
                  <c:v>21767.640357328997</c:v>
                </c:pt>
                <c:pt idx="18">
                  <c:v>19846.286142000001</c:v>
                </c:pt>
                <c:pt idx="19">
                  <c:v>24435.709762000002</c:v>
                </c:pt>
                <c:pt idx="20">
                  <c:v>12282.461532667701</c:v>
                </c:pt>
                <c:pt idx="21">
                  <c:v>23904.931625956</c:v>
                </c:pt>
                <c:pt idx="22">
                  <c:v>23573.480531000005</c:v>
                </c:pt>
                <c:pt idx="23">
                  <c:v>20513.164705967502</c:v>
                </c:pt>
                <c:pt idx="24">
                  <c:v>20268.87778234922</c:v>
                </c:pt>
                <c:pt idx="25">
                  <c:v>20625.002464631689</c:v>
                </c:pt>
                <c:pt idx="26">
                  <c:v>23019.654217004005</c:v>
                </c:pt>
                <c:pt idx="27">
                  <c:v>21171.993208625401</c:v>
                </c:pt>
                <c:pt idx="28">
                  <c:v>23407.058359999999</c:v>
                </c:pt>
                <c:pt idx="29">
                  <c:v>21079.415916000002</c:v>
                </c:pt>
                <c:pt idx="30">
                  <c:v>20808.44125</c:v>
                </c:pt>
                <c:pt idx="31">
                  <c:v>20135.313689999999</c:v>
                </c:pt>
                <c:pt idx="32">
                  <c:v>21037.12590594</c:v>
                </c:pt>
                <c:pt idx="33">
                  <c:v>15904.007494260999</c:v>
                </c:pt>
                <c:pt idx="34">
                  <c:v>21406.541752255329</c:v>
                </c:pt>
                <c:pt idx="35">
                  <c:v>19123.923741178511</c:v>
                </c:pt>
                <c:pt idx="36">
                  <c:v>21088.759869999998</c:v>
                </c:pt>
                <c:pt idx="37">
                  <c:v>18992.856556999999</c:v>
                </c:pt>
                <c:pt idx="38">
                  <c:v>21673.89097</c:v>
                </c:pt>
                <c:pt idx="39">
                  <c:v>20464.166440000001</c:v>
                </c:pt>
                <c:pt idx="40">
                  <c:v>21998.691069796507</c:v>
                </c:pt>
                <c:pt idx="41">
                  <c:v>20182.462102549998</c:v>
                </c:pt>
                <c:pt idx="42">
                  <c:v>21607.499001700002</c:v>
                </c:pt>
                <c:pt idx="43">
                  <c:v>20506.36076388873</c:v>
                </c:pt>
                <c:pt idx="44">
                  <c:v>17174.264693841098</c:v>
                </c:pt>
                <c:pt idx="45">
                  <c:v>14264.04473</c:v>
                </c:pt>
                <c:pt idx="46">
                  <c:v>15566.755209999999</c:v>
                </c:pt>
                <c:pt idx="47">
                  <c:v>20385.19596741</c:v>
                </c:pt>
                <c:pt idx="48">
                  <c:v>17209.658189999998</c:v>
                </c:pt>
                <c:pt idx="49">
                  <c:v>20313.665277999997</c:v>
                </c:pt>
                <c:pt idx="50">
                  <c:v>19443.818120883399</c:v>
                </c:pt>
                <c:pt idx="51">
                  <c:v>20279.000115840001</c:v>
                </c:pt>
                <c:pt idx="52">
                  <c:v>17584.323530000001</c:v>
                </c:pt>
                <c:pt idx="53">
                  <c:v>21079.234479999999</c:v>
                </c:pt>
                <c:pt idx="54">
                  <c:v>20759.136017000001</c:v>
                </c:pt>
                <c:pt idx="55">
                  <c:v>19856.35584</c:v>
                </c:pt>
                <c:pt idx="56">
                  <c:v>19243.691827000002</c:v>
                </c:pt>
                <c:pt idx="57">
                  <c:v>22125.530532999997</c:v>
                </c:pt>
                <c:pt idx="58">
                  <c:v>20155.72524</c:v>
                </c:pt>
                <c:pt idx="59">
                  <c:v>15713.26478</c:v>
                </c:pt>
                <c:pt idx="60">
                  <c:v>22446.354739999999</c:v>
                </c:pt>
                <c:pt idx="61">
                  <c:v>18512.141875000001</c:v>
                </c:pt>
                <c:pt idx="62">
                  <c:v>19803.285810000001</c:v>
                </c:pt>
                <c:pt idx="63">
                  <c:v>22857.307280000001</c:v>
                </c:pt>
                <c:pt idx="64">
                  <c:v>21913.840079999998</c:v>
                </c:pt>
                <c:pt idx="65">
                  <c:v>18816.908996000002</c:v>
                </c:pt>
                <c:pt idx="66">
                  <c:v>19273.991639</c:v>
                </c:pt>
                <c:pt idx="67">
                  <c:v>20345.779449999998</c:v>
                </c:pt>
                <c:pt idx="68">
                  <c:v>16875.362359999999</c:v>
                </c:pt>
                <c:pt idx="69">
                  <c:v>6975.7606100000003</c:v>
                </c:pt>
              </c:numCache>
            </c:numRef>
          </c:val>
          <c:smooth val="0"/>
          <c:extLst>
            <c:ext xmlns:c16="http://schemas.microsoft.com/office/drawing/2014/chart" uri="{C3380CC4-5D6E-409C-BE32-E72D297353CC}">
              <c16:uniqueId val="{00000000-A4F8-43F1-8467-4328468DE8FD}"/>
            </c:ext>
          </c:extLst>
        </c:ser>
        <c:dLbls>
          <c:showLegendKey val="0"/>
          <c:showVal val="0"/>
          <c:showCatName val="0"/>
          <c:showSerName val="0"/>
          <c:showPercent val="0"/>
          <c:showBubbleSize val="0"/>
        </c:dLbls>
        <c:marker val="1"/>
        <c:smooth val="0"/>
        <c:axId val="427766655"/>
        <c:axId val="778344735"/>
      </c:lineChart>
      <c:lineChart>
        <c:grouping val="standard"/>
        <c:varyColors val="0"/>
        <c:ser>
          <c:idx val="0"/>
          <c:order val="0"/>
          <c:tx>
            <c:v>CO2 MT/MT</c:v>
          </c:tx>
          <c:spPr>
            <a:ln w="19050" cap="rnd">
              <a:solidFill>
                <a:schemeClr val="accent1"/>
              </a:solidFill>
              <a:round/>
            </a:ln>
            <a:effectLst/>
          </c:spPr>
          <c:marker>
            <c:symbol val="none"/>
          </c:marker>
          <c:cat>
            <c:strRef>
              <c:f>Sheet2!$G$6:$BZ$6</c:f>
              <c:strCache>
                <c:ptCount val="72"/>
                <c:pt idx="0">
                  <c:v>Jan-14</c:v>
                </c:pt>
                <c:pt idx="1">
                  <c:v>Feb-14</c:v>
                </c:pt>
                <c:pt idx="2">
                  <c:v>Mar-14</c:v>
                </c:pt>
                <c:pt idx="3">
                  <c:v>Apr-14</c:v>
                </c:pt>
                <c:pt idx="4">
                  <c:v>May-14</c:v>
                </c:pt>
                <c:pt idx="5">
                  <c:v>Jun-14</c:v>
                </c:pt>
                <c:pt idx="6">
                  <c:v>Jul-14</c:v>
                </c:pt>
                <c:pt idx="7">
                  <c:v>Aug-14</c:v>
                </c:pt>
                <c:pt idx="8">
                  <c:v>Sep-14</c:v>
                </c:pt>
                <c:pt idx="9">
                  <c:v>Oct-14</c:v>
                </c:pt>
                <c:pt idx="10">
                  <c:v>Nov-14</c:v>
                </c:pt>
                <c:pt idx="11">
                  <c:v>Dec-14</c:v>
                </c:pt>
                <c:pt idx="12">
                  <c:v>Jan-15</c:v>
                </c:pt>
                <c:pt idx="13">
                  <c:v>Feb-15</c:v>
                </c:pt>
                <c:pt idx="14">
                  <c:v>Mar-15</c:v>
                </c:pt>
                <c:pt idx="15">
                  <c:v>Apr-15</c:v>
                </c:pt>
                <c:pt idx="16">
                  <c:v>May-15</c:v>
                </c:pt>
                <c:pt idx="17">
                  <c:v>Jun-15</c:v>
                </c:pt>
                <c:pt idx="18">
                  <c:v>Jul-15</c:v>
                </c:pt>
                <c:pt idx="19">
                  <c:v>Aug-15</c:v>
                </c:pt>
                <c:pt idx="20">
                  <c:v>Sep-15</c:v>
                </c:pt>
                <c:pt idx="21">
                  <c:v>Oct-15</c:v>
                </c:pt>
                <c:pt idx="22">
                  <c:v>Nov-15</c:v>
                </c:pt>
                <c:pt idx="23">
                  <c:v>Dec-15</c:v>
                </c:pt>
                <c:pt idx="24">
                  <c:v>Jan-16</c:v>
                </c:pt>
                <c:pt idx="25">
                  <c:v>Feb-16</c:v>
                </c:pt>
                <c:pt idx="26">
                  <c:v>Mar-16</c:v>
                </c:pt>
                <c:pt idx="27">
                  <c:v>Apr-16</c:v>
                </c:pt>
                <c:pt idx="28">
                  <c:v>May-16</c:v>
                </c:pt>
                <c:pt idx="29">
                  <c:v>Jun-16</c:v>
                </c:pt>
                <c:pt idx="30">
                  <c:v>Jul-16</c:v>
                </c:pt>
                <c:pt idx="31">
                  <c:v>Aug-16</c:v>
                </c:pt>
                <c:pt idx="32">
                  <c:v>Sep-16</c:v>
                </c:pt>
                <c:pt idx="33">
                  <c:v>Oct-16</c:v>
                </c:pt>
                <c:pt idx="34">
                  <c:v>Nov-16</c:v>
                </c:pt>
                <c:pt idx="35">
                  <c:v>Dec-16</c:v>
                </c:pt>
                <c:pt idx="36">
                  <c:v>Jan-17</c:v>
                </c:pt>
                <c:pt idx="37">
                  <c:v>Feb-17</c:v>
                </c:pt>
                <c:pt idx="38">
                  <c:v>Mar-17</c:v>
                </c:pt>
                <c:pt idx="39">
                  <c:v>Apr-17</c:v>
                </c:pt>
                <c:pt idx="40">
                  <c:v>May-17</c:v>
                </c:pt>
                <c:pt idx="41">
                  <c:v>Jun-17</c:v>
                </c:pt>
                <c:pt idx="42">
                  <c:v>Jul-17</c:v>
                </c:pt>
                <c:pt idx="43">
                  <c:v>Aug-17</c:v>
                </c:pt>
                <c:pt idx="44">
                  <c:v>Sep-17</c:v>
                </c:pt>
                <c:pt idx="45">
                  <c:v>Oct-17</c:v>
                </c:pt>
                <c:pt idx="46">
                  <c:v>Nov-17</c:v>
                </c:pt>
                <c:pt idx="47">
                  <c:v>Dec-17</c:v>
                </c:pt>
                <c:pt idx="48">
                  <c:v>Jan-18</c:v>
                </c:pt>
                <c:pt idx="49">
                  <c:v>Feb-18</c:v>
                </c:pt>
                <c:pt idx="50">
                  <c:v>Mar-18</c:v>
                </c:pt>
                <c:pt idx="51">
                  <c:v>Apr-18</c:v>
                </c:pt>
                <c:pt idx="52">
                  <c:v>May-18</c:v>
                </c:pt>
                <c:pt idx="53">
                  <c:v>Jun-18</c:v>
                </c:pt>
                <c:pt idx="54">
                  <c:v>Jul-18</c:v>
                </c:pt>
                <c:pt idx="55">
                  <c:v>Aug-18</c:v>
                </c:pt>
                <c:pt idx="56">
                  <c:v>Sep-18</c:v>
                </c:pt>
                <c:pt idx="57">
                  <c:v>Oct-18</c:v>
                </c:pt>
                <c:pt idx="58">
                  <c:v>Nov-18</c:v>
                </c:pt>
                <c:pt idx="59">
                  <c:v>Dec-18</c:v>
                </c:pt>
                <c:pt idx="60">
                  <c:v>Jan-19</c:v>
                </c:pt>
                <c:pt idx="61">
                  <c:v>Feb-19</c:v>
                </c:pt>
                <c:pt idx="62">
                  <c:v>Mar-19</c:v>
                </c:pt>
                <c:pt idx="63">
                  <c:v>Apr-19</c:v>
                </c:pt>
                <c:pt idx="64">
                  <c:v>May-19</c:v>
                </c:pt>
                <c:pt idx="65">
                  <c:v>Jun-19</c:v>
                </c:pt>
                <c:pt idx="66">
                  <c:v>Jul-19</c:v>
                </c:pt>
                <c:pt idx="67">
                  <c:v>Aug-19</c:v>
                </c:pt>
                <c:pt idx="68">
                  <c:v>Sep-19</c:v>
                </c:pt>
                <c:pt idx="69">
                  <c:v>Oct-19</c:v>
                </c:pt>
                <c:pt idx="70">
                  <c:v>Nov-19</c:v>
                </c:pt>
                <c:pt idx="71">
                  <c:v>Dec-19</c:v>
                </c:pt>
              </c:strCache>
            </c:strRef>
          </c:cat>
          <c:val>
            <c:numRef>
              <c:f>'data input'!$G$182:$BZ$182</c:f>
              <c:numCache>
                <c:formatCode>_(* #,##0.0_);_(* \(#,##0.0\);_(* "-"??_);_(@_)</c:formatCode>
                <c:ptCount val="72"/>
                <c:pt idx="0">
                  <c:v>0.22378824459177846</c:v>
                </c:pt>
                <c:pt idx="1">
                  <c:v>0.22316861687975592</c:v>
                </c:pt>
                <c:pt idx="2">
                  <c:v>0.23189786003679094</c:v>
                </c:pt>
                <c:pt idx="3">
                  <c:v>0.2426366706578893</c:v>
                </c:pt>
                <c:pt idx="4">
                  <c:v>0.19835161306175822</c:v>
                </c:pt>
                <c:pt idx="5">
                  <c:v>0.21046406865713982</c:v>
                </c:pt>
                <c:pt idx="6">
                  <c:v>0.18765505156419124</c:v>
                </c:pt>
                <c:pt idx="7">
                  <c:v>0.18955844660345533</c:v>
                </c:pt>
                <c:pt idx="8">
                  <c:v>0.18706658670268098</c:v>
                </c:pt>
                <c:pt idx="9">
                  <c:v>0.20322002989059648</c:v>
                </c:pt>
                <c:pt idx="10">
                  <c:v>0.16737823180650624</c:v>
                </c:pt>
                <c:pt idx="11">
                  <c:v>0.29348065517191912</c:v>
                </c:pt>
                <c:pt idx="12">
                  <c:v>0.28370715458781692</c:v>
                </c:pt>
                <c:pt idx="13">
                  <c:v>0.23357096080563419</c:v>
                </c:pt>
                <c:pt idx="14">
                  <c:v>0.21045998536414226</c:v>
                </c:pt>
                <c:pt idx="15">
                  <c:v>0.25285370887324599</c:v>
                </c:pt>
                <c:pt idx="16">
                  <c:v>0.18121594753909814</c:v>
                </c:pt>
                <c:pt idx="17">
                  <c:v>0.17775032735374585</c:v>
                </c:pt>
                <c:pt idx="18">
                  <c:v>0.19405792730494059</c:v>
                </c:pt>
                <c:pt idx="19">
                  <c:v>0.16169521589296459</c:v>
                </c:pt>
                <c:pt idx="20">
                  <c:v>0.18891871171052102</c:v>
                </c:pt>
                <c:pt idx="21">
                  <c:v>0.16144477758546641</c:v>
                </c:pt>
                <c:pt idx="22">
                  <c:v>0.19066829467599852</c:v>
                </c:pt>
                <c:pt idx="23">
                  <c:v>0.21694644271684135</c:v>
                </c:pt>
                <c:pt idx="24">
                  <c:v>0.22825903876249318</c:v>
                </c:pt>
                <c:pt idx="25">
                  <c:v>0.20507885502504358</c:v>
                </c:pt>
                <c:pt idx="26">
                  <c:v>0.21715167054030665</c:v>
                </c:pt>
                <c:pt idx="27">
                  <c:v>0.22853280506178225</c:v>
                </c:pt>
                <c:pt idx="28">
                  <c:v>0.1948193244144302</c:v>
                </c:pt>
                <c:pt idx="29">
                  <c:v>0.20433939917547994</c:v>
                </c:pt>
                <c:pt idx="30">
                  <c:v>0.21434922071733117</c:v>
                </c:pt>
                <c:pt idx="31">
                  <c:v>0.21909442035135082</c:v>
                </c:pt>
                <c:pt idx="32">
                  <c:v>0.19015409643095393</c:v>
                </c:pt>
                <c:pt idx="33">
                  <c:v>0.32149603325848125</c:v>
                </c:pt>
                <c:pt idx="34">
                  <c:v>0.23123120070434583</c:v>
                </c:pt>
                <c:pt idx="35">
                  <c:v>0.2416546117094458</c:v>
                </c:pt>
                <c:pt idx="36">
                  <c:v>0.22347605347901889</c:v>
                </c:pt>
                <c:pt idx="37">
                  <c:v>0.2200526163009939</c:v>
                </c:pt>
                <c:pt idx="38">
                  <c:v>0.21974856453000427</c:v>
                </c:pt>
                <c:pt idx="39">
                  <c:v>0.22749410145859017</c:v>
                </c:pt>
                <c:pt idx="40">
                  <c:v>0.23158271007515768</c:v>
                </c:pt>
                <c:pt idx="41">
                  <c:v>0.25131857979658528</c:v>
                </c:pt>
                <c:pt idx="42">
                  <c:v>0.2043671626289961</c:v>
                </c:pt>
                <c:pt idx="43">
                  <c:v>0.19122684595060682</c:v>
                </c:pt>
                <c:pt idx="44">
                  <c:v>0.19267944715122198</c:v>
                </c:pt>
                <c:pt idx="45">
                  <c:v>0.24739144807067423</c:v>
                </c:pt>
                <c:pt idx="46">
                  <c:v>0.19411254261822442</c:v>
                </c:pt>
                <c:pt idx="47">
                  <c:v>0.23231648377549599</c:v>
                </c:pt>
                <c:pt idx="48">
                  <c:v>0.33256207032724616</c:v>
                </c:pt>
                <c:pt idx="49">
                  <c:v>0.25350516625034458</c:v>
                </c:pt>
                <c:pt idx="50">
                  <c:v>0.28911647364309051</c:v>
                </c:pt>
                <c:pt idx="51">
                  <c:v>0.27504356715826633</c:v>
                </c:pt>
                <c:pt idx="52">
                  <c:v>0.29525376644198081</c:v>
                </c:pt>
                <c:pt idx="53">
                  <c:v>0.24783483286677227</c:v>
                </c:pt>
                <c:pt idx="54">
                  <c:v>0.25844118295519947</c:v>
                </c:pt>
                <c:pt idx="55">
                  <c:v>0.27054191582330317</c:v>
                </c:pt>
                <c:pt idx="56">
                  <c:v>0.28680158336719835</c:v>
                </c:pt>
                <c:pt idx="57">
                  <c:v>0.21657426754422893</c:v>
                </c:pt>
                <c:pt idx="58">
                  <c:v>0.23924556851670453</c:v>
                </c:pt>
                <c:pt idx="59">
                  <c:v>0.27672304056385982</c:v>
                </c:pt>
                <c:pt idx="60">
                  <c:v>0.23411637821609924</c:v>
                </c:pt>
                <c:pt idx="61">
                  <c:v>0.25917933280941546</c:v>
                </c:pt>
                <c:pt idx="62">
                  <c:v>0.24227931912270625</c:v>
                </c:pt>
                <c:pt idx="63">
                  <c:v>0.19161672160473656</c:v>
                </c:pt>
                <c:pt idx="64">
                  <c:v>0.21798273069492821</c:v>
                </c:pt>
                <c:pt idx="65">
                  <c:v>0.23725713525543515</c:v>
                </c:pt>
                <c:pt idx="66">
                  <c:v>0.23310007697415139</c:v>
                </c:pt>
                <c:pt idx="67">
                  <c:v>0.21752517296038237</c:v>
                </c:pt>
                <c:pt idx="68">
                  <c:v>0.21418213429455971</c:v>
                </c:pt>
                <c:pt idx="69">
                  <c:v>0.33452495851767844</c:v>
                </c:pt>
              </c:numCache>
            </c:numRef>
          </c:val>
          <c:smooth val="0"/>
          <c:extLst>
            <c:ext xmlns:c16="http://schemas.microsoft.com/office/drawing/2014/chart" uri="{C3380CC4-5D6E-409C-BE32-E72D297353CC}">
              <c16:uniqueId val="{00000001-A4F8-43F1-8467-4328468DE8FD}"/>
            </c:ext>
          </c:extLst>
        </c:ser>
        <c:dLbls>
          <c:showLegendKey val="0"/>
          <c:showVal val="0"/>
          <c:showCatName val="0"/>
          <c:showSerName val="0"/>
          <c:showPercent val="0"/>
          <c:showBubbleSize val="0"/>
        </c:dLbls>
        <c:marker val="1"/>
        <c:smooth val="0"/>
        <c:axId val="427771055"/>
        <c:axId val="778331007"/>
      </c:lineChart>
      <c:valAx>
        <c:axId val="778344735"/>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66655"/>
        <c:crosses val="autoZero"/>
        <c:crossBetween val="between"/>
      </c:valAx>
      <c:catAx>
        <c:axId val="427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8344735"/>
        <c:crosses val="autoZero"/>
        <c:auto val="1"/>
        <c:lblAlgn val="ctr"/>
        <c:lblOffset val="100"/>
        <c:noMultiLvlLbl val="0"/>
      </c:catAx>
      <c:valAx>
        <c:axId val="778331007"/>
        <c:scaling>
          <c:orientation val="minMax"/>
          <c:max val="0.70000000000000007"/>
        </c:scaling>
        <c:delete val="0"/>
        <c:axPos val="r"/>
        <c:numFmt formatCode="_(* #,##0.0_);_(* \(#,##0.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71055"/>
        <c:crosses val="max"/>
        <c:crossBetween val="between"/>
      </c:valAx>
      <c:catAx>
        <c:axId val="427771055"/>
        <c:scaling>
          <c:orientation val="minMax"/>
        </c:scaling>
        <c:delete val="1"/>
        <c:axPos val="b"/>
        <c:numFmt formatCode="General" sourceLinked="1"/>
        <c:majorTickMark val="out"/>
        <c:minorTickMark val="none"/>
        <c:tickLblPos val="nextTo"/>
        <c:crossAx val="7783310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Energy Intensity</a:t>
            </a:r>
          </a:p>
          <a:p>
            <a:pPr>
              <a:defRPr/>
            </a:pPr>
            <a:r>
              <a:rPr lang="en-US" sz="700"/>
              <a:t>GJ/MT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DDFB-4401-9C41-21E6D4D97841}"/>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DDFB-4401-9C41-21E6D4D97841}"/>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DDFB-4401-9C41-21E6D4D97841}"/>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DDFB-4401-9C41-21E6D4D97841}"/>
              </c:ext>
            </c:extLst>
          </c:dPt>
          <c:dPt>
            <c:idx val="4"/>
            <c:bubble3D val="0"/>
            <c:spPr>
              <a:solidFill>
                <a:schemeClr val="bg1"/>
              </a:solidFill>
              <a:ln>
                <a:noFill/>
              </a:ln>
              <a:effectLst/>
            </c:spPr>
            <c:extLst>
              <c:ext xmlns:c16="http://schemas.microsoft.com/office/drawing/2014/chart" uri="{C3380CC4-5D6E-409C-BE32-E72D297353CC}">
                <c16:uniqueId val="{00000009-DDFB-4401-9C41-21E6D4D97841}"/>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DDFB-4401-9C41-21E6D4D97841}"/>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DDFB-4401-9C41-21E6D4D97841}"/>
              </c:ext>
            </c:extLst>
          </c:dPt>
          <c:dPt>
            <c:idx val="1"/>
            <c:bubble3D val="0"/>
            <c:spPr>
              <a:solidFill>
                <a:schemeClr val="tx1"/>
              </a:solidFill>
              <a:ln>
                <a:noFill/>
              </a:ln>
              <a:effectLst/>
            </c:spPr>
            <c:extLst>
              <c:ext xmlns:c16="http://schemas.microsoft.com/office/drawing/2014/chart" uri="{C3380CC4-5D6E-409C-BE32-E72D297353CC}">
                <c16:uniqueId val="{0000000E-DDFB-4401-9C41-21E6D4D97841}"/>
              </c:ext>
            </c:extLst>
          </c:dPt>
          <c:dPt>
            <c:idx val="2"/>
            <c:bubble3D val="0"/>
            <c:spPr>
              <a:noFill/>
              <a:ln>
                <a:noFill/>
              </a:ln>
              <a:effectLst/>
            </c:spPr>
            <c:extLst>
              <c:ext xmlns:c16="http://schemas.microsoft.com/office/drawing/2014/chart" uri="{C3380CC4-5D6E-409C-BE32-E72D297353CC}">
                <c16:uniqueId val="{00000010-DDFB-4401-9C41-21E6D4D97841}"/>
              </c:ext>
            </c:extLst>
          </c:dPt>
          <c:val>
            <c:numRef>
              <c:f>Dashboard!$A$67:$C$67</c:f>
              <c:numCache>
                <c:formatCode>0%</c:formatCode>
                <c:ptCount val="3"/>
                <c:pt idx="0">
                  <c:v>0</c:v>
                </c:pt>
                <c:pt idx="1">
                  <c:v>0.02</c:v>
                </c:pt>
                <c:pt idx="2">
                  <c:v>0</c:v>
                </c:pt>
              </c:numCache>
            </c:numRef>
          </c:val>
          <c:extLst>
            <c:ext xmlns:c16="http://schemas.microsoft.com/office/drawing/2014/chart" uri="{C3380CC4-5D6E-409C-BE32-E72D297353CC}">
              <c16:uniqueId val="{00000011-DDFB-4401-9C41-21E6D4D97841}"/>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4066090099395"/>
          <c:y val="0.1732957206436152"/>
          <c:w val="0.68377917611826655"/>
          <c:h val="0.70769752546363807"/>
        </c:manualLayout>
      </c:layout>
      <c:doughnutChart>
        <c:varyColors val="1"/>
        <c:ser>
          <c:idx val="0"/>
          <c:order val="0"/>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01CD-4064-9180-2B46A0AA53A6}"/>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01CD-4064-9180-2B46A0AA53A6}"/>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01CD-4064-9180-2B46A0AA53A6}"/>
              </c:ext>
            </c:extLst>
          </c:dPt>
          <c:dPt>
            <c:idx val="3"/>
            <c:bubble3D val="0"/>
            <c:spPr>
              <a:solidFill>
                <a:srgbClr val="00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01CD-4064-9180-2B46A0AA53A6}"/>
              </c:ext>
            </c:extLst>
          </c:dPt>
          <c:dPt>
            <c:idx val="4"/>
            <c:bubble3D val="0"/>
            <c:spPr>
              <a:solidFill>
                <a:srgbClr val="008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01CD-4064-9180-2B46A0AA53A6}"/>
              </c:ext>
            </c:extLst>
          </c:dPt>
          <c:dPt>
            <c:idx val="5"/>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B-01CD-4064-9180-2B46A0AA53A6}"/>
              </c:ext>
            </c:extLst>
          </c:dPt>
          <c:val>
            <c:numRef>
              <c:f>'[1]Stretch Org'!$C$105:$C$110</c:f>
              <c:numCache>
                <c:formatCode>General</c:formatCode>
                <c:ptCount val="6"/>
                <c:pt idx="0">
                  <c:v>20</c:v>
                </c:pt>
                <c:pt idx="1">
                  <c:v>20</c:v>
                </c:pt>
                <c:pt idx="2">
                  <c:v>20</c:v>
                </c:pt>
                <c:pt idx="3">
                  <c:v>20</c:v>
                </c:pt>
                <c:pt idx="4">
                  <c:v>20</c:v>
                </c:pt>
                <c:pt idx="5">
                  <c:v>50</c:v>
                </c:pt>
              </c:numCache>
            </c:numRef>
          </c:val>
          <c:extLst>
            <c:ext xmlns:c16="http://schemas.microsoft.com/office/drawing/2014/chart" uri="{C3380CC4-5D6E-409C-BE32-E72D297353CC}">
              <c16:uniqueId val="{0000000C-01CD-4064-9180-2B46A0AA53A6}"/>
            </c:ext>
          </c:extLst>
        </c:ser>
        <c:ser>
          <c:idx val="1"/>
          <c:order val="1"/>
          <c:tx>
            <c:v>Goal</c:v>
          </c:tx>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c:spPr>
          <c:dPt>
            <c:idx val="0"/>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0E-01CD-4064-9180-2B46A0AA53A6}"/>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01CD-4064-9180-2B46A0AA53A6}"/>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2-01CD-4064-9180-2B46A0AA53A6}"/>
              </c:ext>
            </c:extLst>
          </c:dPt>
          <c:dPt>
            <c:idx val="3"/>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01CD-4064-9180-2B46A0AA53A6}"/>
              </c:ext>
            </c:extLst>
          </c:dPt>
          <c:dPt>
            <c:idx val="4"/>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6-01CD-4064-9180-2B46A0AA53A6}"/>
              </c:ext>
            </c:extLst>
          </c:dPt>
          <c:val>
            <c:numRef>
              <c:f>'[1]Stretch Org'!$M$66:$M$70</c:f>
              <c:numCache>
                <c:formatCode>General</c:formatCode>
                <c:ptCount val="5"/>
                <c:pt idx="0">
                  <c:v>40</c:v>
                </c:pt>
                <c:pt idx="1">
                  <c:v>2</c:v>
                </c:pt>
                <c:pt idx="2">
                  <c:v>27.23737794297142</c:v>
                </c:pt>
                <c:pt idx="3">
                  <c:v>2</c:v>
                </c:pt>
                <c:pt idx="4">
                  <c:v>78.76262205702858</c:v>
                </c:pt>
              </c:numCache>
            </c:numRef>
          </c:val>
          <c:extLst>
            <c:ext xmlns:c16="http://schemas.microsoft.com/office/drawing/2014/chart" uri="{C3380CC4-5D6E-409C-BE32-E72D297353CC}">
              <c16:uniqueId val="{00000017-01CD-4064-9180-2B46A0AA53A6}"/>
            </c:ext>
          </c:extLst>
        </c:ser>
        <c:dLbls>
          <c:showLegendKey val="0"/>
          <c:showVal val="0"/>
          <c:showCatName val="0"/>
          <c:showSerName val="0"/>
          <c:showPercent val="0"/>
          <c:showBubbleSize val="0"/>
          <c:showLeaderLines val="1"/>
        </c:dLbls>
        <c:firstSliceAng val="240"/>
        <c:holeSize val="70"/>
      </c:doughnutChart>
      <c:pieChart>
        <c:varyColors val="1"/>
        <c:ser>
          <c:idx val="2"/>
          <c:order val="2"/>
          <c:tx>
            <c:v>Pointer</c:v>
          </c:tx>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9-01CD-4064-9180-2B46A0AA53A6}"/>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01CD-4064-9180-2B46A0AA53A6}"/>
              </c:ext>
            </c:extLst>
          </c:dPt>
          <c:dPt>
            <c:idx val="2"/>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D-01CD-4064-9180-2B46A0AA53A6}"/>
              </c:ext>
            </c:extLst>
          </c:dPt>
          <c:val>
            <c:numRef>
              <c:f>Dashboard!$A$66:$C$66</c:f>
              <c:numCache>
                <c:formatCode>0%</c:formatCode>
                <c:ptCount val="3"/>
                <c:pt idx="0">
                  <c:v>0</c:v>
                </c:pt>
                <c:pt idx="1">
                  <c:v>0.02</c:v>
                </c:pt>
                <c:pt idx="2">
                  <c:v>0</c:v>
                </c:pt>
              </c:numCache>
            </c:numRef>
          </c:val>
          <c:extLst>
            <c:ext xmlns:c16="http://schemas.microsoft.com/office/drawing/2014/chart" uri="{C3380CC4-5D6E-409C-BE32-E72D297353CC}">
              <c16:uniqueId val="{0000001E-01CD-4064-9180-2B46A0AA53A6}"/>
            </c:ext>
          </c:extLst>
        </c:ser>
        <c:dLbls>
          <c:showLegendKey val="0"/>
          <c:showVal val="0"/>
          <c:showCatName val="0"/>
          <c:showSerName val="0"/>
          <c:showPercent val="0"/>
          <c:showBubbleSize val="0"/>
          <c:showLeaderLines val="1"/>
        </c:dLbls>
        <c:firstSliceAng val="241"/>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CO2 Production</a:t>
            </a:r>
          </a:p>
          <a:p>
            <a:pPr>
              <a:defRPr/>
            </a:pPr>
            <a:r>
              <a:rPr lang="en-US" sz="700"/>
              <a:t>CO2</a:t>
            </a:r>
            <a:r>
              <a:rPr lang="en-US" sz="700" baseline="0"/>
              <a:t> MT</a:t>
            </a:r>
            <a:r>
              <a:rPr lang="en-US" sz="700"/>
              <a:t>/Product 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B35-4A6D-AE11-8CA67E85C399}"/>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AB35-4A6D-AE11-8CA67E85C399}"/>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AB35-4A6D-AE11-8CA67E85C399}"/>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AB35-4A6D-AE11-8CA67E85C399}"/>
              </c:ext>
            </c:extLst>
          </c:dPt>
          <c:dPt>
            <c:idx val="4"/>
            <c:bubble3D val="0"/>
            <c:spPr>
              <a:solidFill>
                <a:schemeClr val="bg1"/>
              </a:solidFill>
              <a:ln>
                <a:noFill/>
              </a:ln>
              <a:effectLst/>
            </c:spPr>
            <c:extLst>
              <c:ext xmlns:c16="http://schemas.microsoft.com/office/drawing/2014/chart" uri="{C3380CC4-5D6E-409C-BE32-E72D297353CC}">
                <c16:uniqueId val="{00000009-AB35-4A6D-AE11-8CA67E85C399}"/>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AB35-4A6D-AE11-8CA67E85C399}"/>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AB35-4A6D-AE11-8CA67E85C399}"/>
              </c:ext>
            </c:extLst>
          </c:dPt>
          <c:dPt>
            <c:idx val="1"/>
            <c:bubble3D val="0"/>
            <c:spPr>
              <a:solidFill>
                <a:schemeClr val="tx1"/>
              </a:solidFill>
              <a:ln>
                <a:noFill/>
              </a:ln>
              <a:effectLst/>
            </c:spPr>
            <c:extLst>
              <c:ext xmlns:c16="http://schemas.microsoft.com/office/drawing/2014/chart" uri="{C3380CC4-5D6E-409C-BE32-E72D297353CC}">
                <c16:uniqueId val="{0000000E-AB35-4A6D-AE11-8CA67E85C399}"/>
              </c:ext>
            </c:extLst>
          </c:dPt>
          <c:dPt>
            <c:idx val="2"/>
            <c:bubble3D val="0"/>
            <c:spPr>
              <a:noFill/>
              <a:ln>
                <a:noFill/>
              </a:ln>
              <a:effectLst/>
            </c:spPr>
            <c:extLst>
              <c:ext xmlns:c16="http://schemas.microsoft.com/office/drawing/2014/chart" uri="{C3380CC4-5D6E-409C-BE32-E72D297353CC}">
                <c16:uniqueId val="{00000010-AB35-4A6D-AE11-8CA67E85C399}"/>
              </c:ext>
            </c:extLst>
          </c:dPt>
          <c:val>
            <c:numRef>
              <c:f>Dashboard!$A$68:$C$68</c:f>
              <c:numCache>
                <c:formatCode>0%</c:formatCode>
                <c:ptCount val="3"/>
                <c:pt idx="0">
                  <c:v>0</c:v>
                </c:pt>
                <c:pt idx="1">
                  <c:v>0.02</c:v>
                </c:pt>
                <c:pt idx="2">
                  <c:v>0</c:v>
                </c:pt>
              </c:numCache>
            </c:numRef>
          </c:val>
          <c:extLst>
            <c:ext xmlns:c16="http://schemas.microsoft.com/office/drawing/2014/chart" uri="{C3380CC4-5D6E-409C-BE32-E72D297353CC}">
              <c16:uniqueId val="{00000011-AB35-4A6D-AE11-8CA67E85C399}"/>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Production</c:v>
          </c:tx>
          <c:spPr>
            <a:ln w="19050" cap="rnd">
              <a:solidFill>
                <a:schemeClr val="accent2"/>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Dashboard!$E$109:$E$156</c:f>
              <c:numCache>
                <c:formatCode>0</c:formatCode>
                <c:ptCount val="48"/>
                <c:pt idx="0">
                  <c:v>24435.709762000002</c:v>
                </c:pt>
                <c:pt idx="1">
                  <c:v>12282.461532667701</c:v>
                </c:pt>
                <c:pt idx="2">
                  <c:v>23904.931625956</c:v>
                </c:pt>
                <c:pt idx="3">
                  <c:v>23573.480531000005</c:v>
                </c:pt>
                <c:pt idx="4">
                  <c:v>20513.164705967502</c:v>
                </c:pt>
                <c:pt idx="5">
                  <c:v>20268.87778234922</c:v>
                </c:pt>
                <c:pt idx="6">
                  <c:v>20625.002464631689</c:v>
                </c:pt>
                <c:pt idx="7">
                  <c:v>23019.654217004005</c:v>
                </c:pt>
                <c:pt idx="8">
                  <c:v>21171.993208625401</c:v>
                </c:pt>
                <c:pt idx="9">
                  <c:v>23407.058359999999</c:v>
                </c:pt>
                <c:pt idx="10">
                  <c:v>21079.415916000002</c:v>
                </c:pt>
                <c:pt idx="11">
                  <c:v>20808.44125</c:v>
                </c:pt>
                <c:pt idx="12">
                  <c:v>20135.313689999999</c:v>
                </c:pt>
                <c:pt idx="13">
                  <c:v>21037.12590594</c:v>
                </c:pt>
                <c:pt idx="14">
                  <c:v>15904.007494260999</c:v>
                </c:pt>
                <c:pt idx="15">
                  <c:v>21406.541752255329</c:v>
                </c:pt>
                <c:pt idx="16">
                  <c:v>19123.923741178511</c:v>
                </c:pt>
                <c:pt idx="17">
                  <c:v>21088.759869999998</c:v>
                </c:pt>
                <c:pt idx="18">
                  <c:v>18992.856556999999</c:v>
                </c:pt>
                <c:pt idx="19">
                  <c:v>21673.89097</c:v>
                </c:pt>
                <c:pt idx="20">
                  <c:v>20464.166440000001</c:v>
                </c:pt>
                <c:pt idx="21">
                  <c:v>21998.691069796507</c:v>
                </c:pt>
                <c:pt idx="22">
                  <c:v>20182.462102549998</c:v>
                </c:pt>
                <c:pt idx="23">
                  <c:v>21607.499001700002</c:v>
                </c:pt>
                <c:pt idx="24">
                  <c:v>20506.36076388873</c:v>
                </c:pt>
                <c:pt idx="25">
                  <c:v>17174.264693841098</c:v>
                </c:pt>
                <c:pt idx="26">
                  <c:v>14264.04473</c:v>
                </c:pt>
                <c:pt idx="27">
                  <c:v>15566.755209999999</c:v>
                </c:pt>
                <c:pt idx="28">
                  <c:v>20385.19596741</c:v>
                </c:pt>
                <c:pt idx="29">
                  <c:v>17209.658189999998</c:v>
                </c:pt>
                <c:pt idx="30">
                  <c:v>20313.665277999997</c:v>
                </c:pt>
                <c:pt idx="31">
                  <c:v>19443.818120883399</c:v>
                </c:pt>
                <c:pt idx="32">
                  <c:v>20279.000115840001</c:v>
                </c:pt>
                <c:pt idx="33">
                  <c:v>17584.323530000001</c:v>
                </c:pt>
                <c:pt idx="34">
                  <c:v>21079.234479999999</c:v>
                </c:pt>
                <c:pt idx="35">
                  <c:v>20759.136017000001</c:v>
                </c:pt>
                <c:pt idx="36">
                  <c:v>19856.35584</c:v>
                </c:pt>
                <c:pt idx="37">
                  <c:v>19243.691827000002</c:v>
                </c:pt>
                <c:pt idx="38">
                  <c:v>22125.530532999997</c:v>
                </c:pt>
                <c:pt idx="39">
                  <c:v>20155.72524</c:v>
                </c:pt>
                <c:pt idx="40">
                  <c:v>15713.26478</c:v>
                </c:pt>
                <c:pt idx="41">
                  <c:v>22446.354739999999</c:v>
                </c:pt>
                <c:pt idx="42">
                  <c:v>18512.141875000001</c:v>
                </c:pt>
                <c:pt idx="43">
                  <c:v>19803.285810000001</c:v>
                </c:pt>
                <c:pt idx="44">
                  <c:v>22857.307280000001</c:v>
                </c:pt>
                <c:pt idx="45">
                  <c:v>21913.840079999998</c:v>
                </c:pt>
                <c:pt idx="46">
                  <c:v>18816.908996000002</c:v>
                </c:pt>
                <c:pt idx="47">
                  <c:v>19273.991639</c:v>
                </c:pt>
              </c:numCache>
            </c:numRef>
          </c:val>
          <c:smooth val="0"/>
          <c:extLst>
            <c:ext xmlns:c16="http://schemas.microsoft.com/office/drawing/2014/chart" uri="{C3380CC4-5D6E-409C-BE32-E72D297353CC}">
              <c16:uniqueId val="{00000000-A1F3-4D14-A99A-915D95BB2247}"/>
            </c:ext>
          </c:extLst>
        </c:ser>
        <c:dLbls>
          <c:showLegendKey val="0"/>
          <c:showVal val="0"/>
          <c:showCatName val="0"/>
          <c:showSerName val="0"/>
          <c:showPercent val="0"/>
          <c:showBubbleSize val="0"/>
        </c:dLbls>
        <c:marker val="1"/>
        <c:smooth val="0"/>
        <c:axId val="427766655"/>
        <c:axId val="778344735"/>
      </c:lineChart>
      <c:lineChart>
        <c:grouping val="standard"/>
        <c:varyColors val="0"/>
        <c:ser>
          <c:idx val="0"/>
          <c:order val="0"/>
          <c:tx>
            <c:v>CO2 / MT 12mon Trailing Ave</c:v>
          </c:tx>
          <c:spPr>
            <a:ln w="19050" cap="rnd">
              <a:solidFill>
                <a:schemeClr val="accent1"/>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Dashboard!$D$109:$D$156</c:f>
              <c:numCache>
                <c:formatCode>0.000</c:formatCode>
                <c:ptCount val="48"/>
                <c:pt idx="0">
                  <c:v>0.21046270599205746</c:v>
                </c:pt>
                <c:pt idx="1">
                  <c:v>0.2104134956156779</c:v>
                </c:pt>
                <c:pt idx="2">
                  <c:v>0.20844258722204603</c:v>
                </c:pt>
                <c:pt idx="3">
                  <c:v>0.20747706912861535</c:v>
                </c:pt>
                <c:pt idx="4">
                  <c:v>0.21129000842941037</c:v>
                </c:pt>
                <c:pt idx="5">
                  <c:v>0.2062729610133007</c:v>
                </c:pt>
                <c:pt idx="6">
                  <c:v>0.20022463027770274</c:v>
                </c:pt>
                <c:pt idx="7">
                  <c:v>0.19896160794960061</c:v>
                </c:pt>
                <c:pt idx="8">
                  <c:v>0.20035182484941907</c:v>
                </c:pt>
                <c:pt idx="9">
                  <c:v>0.19588764142951018</c:v>
                </c:pt>
                <c:pt idx="10">
                  <c:v>0.19766636847846261</c:v>
                </c:pt>
                <c:pt idx="11">
                  <c:v>0.20048166796796915</c:v>
                </c:pt>
                <c:pt idx="12">
                  <c:v>0.20240755204846225</c:v>
                </c:pt>
                <c:pt idx="13">
                  <c:v>0.2045966967052307</c:v>
                </c:pt>
                <c:pt idx="14">
                  <c:v>0.21479495220891995</c:v>
                </c:pt>
                <c:pt idx="15">
                  <c:v>0.22016313860267991</c:v>
                </c:pt>
                <c:pt idx="16">
                  <c:v>0.22408516298986811</c:v>
                </c:pt>
                <c:pt idx="17">
                  <c:v>0.22458744074080486</c:v>
                </c:pt>
                <c:pt idx="18">
                  <c:v>0.22395617747453572</c:v>
                </c:pt>
                <c:pt idx="19">
                  <c:v>0.22508461666722496</c:v>
                </c:pt>
                <c:pt idx="20">
                  <c:v>0.2258801882763237</c:v>
                </c:pt>
                <c:pt idx="21">
                  <c:v>0.22611479635427564</c:v>
                </c:pt>
                <c:pt idx="22">
                  <c:v>0.23046089292213373</c:v>
                </c:pt>
                <c:pt idx="23">
                  <c:v>0.23046302857240425</c:v>
                </c:pt>
                <c:pt idx="24">
                  <c:v>0.2286843843595793</c:v>
                </c:pt>
                <c:pt idx="25">
                  <c:v>0.22665246334418473</c:v>
                </c:pt>
                <c:pt idx="26">
                  <c:v>0.23105533654724017</c:v>
                </c:pt>
                <c:pt idx="27">
                  <c:v>0.22125660649798967</c:v>
                </c:pt>
                <c:pt idx="28">
                  <c:v>0.22134008981115502</c:v>
                </c:pt>
                <c:pt idx="29">
                  <c:v>0.22833297124329352</c:v>
                </c:pt>
                <c:pt idx="30">
                  <c:v>0.23064290299493395</c:v>
                </c:pt>
                <c:pt idx="31">
                  <c:v>0.23595550740586446</c:v>
                </c:pt>
                <c:pt idx="32">
                  <c:v>0.24020896914650006</c:v>
                </c:pt>
                <c:pt idx="33">
                  <c:v>0.24542125106829932</c:v>
                </c:pt>
                <c:pt idx="34">
                  <c:v>0.24667141435996195</c:v>
                </c:pt>
                <c:pt idx="35">
                  <c:v>0.24721930691062458</c:v>
                </c:pt>
                <c:pt idx="36">
                  <c:v>0.25230967254095588</c:v>
                </c:pt>
                <c:pt idx="37">
                  <c:v>0.25966157541915524</c:v>
                </c:pt>
                <c:pt idx="38">
                  <c:v>0.26149963852630959</c:v>
                </c:pt>
                <c:pt idx="39">
                  <c:v>0.26087303240677345</c:v>
                </c:pt>
                <c:pt idx="40">
                  <c:v>0.26722768609489933</c:v>
                </c:pt>
                <c:pt idx="41">
                  <c:v>0.26736613951340726</c:v>
                </c:pt>
                <c:pt idx="42">
                  <c:v>0.26172131355049716</c:v>
                </c:pt>
                <c:pt idx="43">
                  <c:v>0.26085778684837113</c:v>
                </c:pt>
                <c:pt idx="44">
                  <c:v>0.25335780592234397</c:v>
                </c:pt>
                <c:pt idx="45">
                  <c:v>0.24896851080977947</c:v>
                </c:pt>
                <c:pt idx="46">
                  <c:v>0.24450723148773756</c:v>
                </c:pt>
                <c:pt idx="47">
                  <c:v>0.24337378872676674</c:v>
                </c:pt>
              </c:numCache>
            </c:numRef>
          </c:val>
          <c:smooth val="0"/>
          <c:extLst>
            <c:ext xmlns:c16="http://schemas.microsoft.com/office/drawing/2014/chart" uri="{C3380CC4-5D6E-409C-BE32-E72D297353CC}">
              <c16:uniqueId val="{00000001-A1F3-4D14-A99A-915D95BB2247}"/>
            </c:ext>
          </c:extLst>
        </c:ser>
        <c:dLbls>
          <c:showLegendKey val="0"/>
          <c:showVal val="0"/>
          <c:showCatName val="0"/>
          <c:showSerName val="0"/>
          <c:showPercent val="0"/>
          <c:showBubbleSize val="0"/>
        </c:dLbls>
        <c:marker val="1"/>
        <c:smooth val="0"/>
        <c:axId val="742013631"/>
        <c:axId val="762434383"/>
      </c:lineChart>
      <c:valAx>
        <c:axId val="7783447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66655"/>
        <c:crosses val="autoZero"/>
        <c:crossBetween val="between"/>
      </c:valAx>
      <c:catAx>
        <c:axId val="427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8344735"/>
        <c:crosses val="autoZero"/>
        <c:auto val="1"/>
        <c:lblAlgn val="ctr"/>
        <c:lblOffset val="100"/>
        <c:noMultiLvlLbl val="1"/>
      </c:catAx>
      <c:valAx>
        <c:axId val="762434383"/>
        <c:scaling>
          <c:orientation val="minMax"/>
          <c:min val="0.1"/>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742013631"/>
        <c:crosses val="max"/>
        <c:crossBetween val="between"/>
      </c:valAx>
      <c:catAx>
        <c:axId val="742013631"/>
        <c:scaling>
          <c:orientation val="minMax"/>
        </c:scaling>
        <c:delete val="1"/>
        <c:axPos val="b"/>
        <c:numFmt formatCode="General" sourceLinked="1"/>
        <c:majorTickMark val="out"/>
        <c:minorTickMark val="none"/>
        <c:tickLblPos val="nextTo"/>
        <c:crossAx val="762434383"/>
        <c:crosses val="autoZero"/>
        <c:auto val="1"/>
        <c:lblAlgn val="ctr"/>
        <c:lblOffset val="100"/>
        <c:tickLblSkip val="1"/>
        <c:tickMarkSkip val="1"/>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Energy Intensity</a:t>
            </a:r>
          </a:p>
          <a:p>
            <a:pPr>
              <a:defRPr/>
            </a:pPr>
            <a:r>
              <a:rPr lang="en-US" sz="700"/>
              <a:t>GJ/MT</a:t>
            </a:r>
          </a:p>
        </c:rich>
      </c:tx>
      <c:layout>
        <c:manualLayout>
          <c:xMode val="edge"/>
          <c:yMode val="edge"/>
          <c:x val="0.25048140326139301"/>
          <c:y val="0.63569809052913384"/>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A450-4CBC-9516-25117B887A5A}"/>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A450-4CBC-9516-25117B887A5A}"/>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A450-4CBC-9516-25117B887A5A}"/>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A450-4CBC-9516-25117B887A5A}"/>
              </c:ext>
            </c:extLst>
          </c:dPt>
          <c:dPt>
            <c:idx val="4"/>
            <c:bubble3D val="0"/>
            <c:spPr>
              <a:solidFill>
                <a:schemeClr val="bg1">
                  <a:lumMod val="85000"/>
                </a:schemeClr>
              </a:solidFill>
              <a:ln>
                <a:noFill/>
              </a:ln>
              <a:effectLst/>
            </c:spPr>
            <c:extLst>
              <c:ext xmlns:c16="http://schemas.microsoft.com/office/drawing/2014/chart" uri="{C3380CC4-5D6E-409C-BE32-E72D297353CC}">
                <c16:uniqueId val="{00000009-A450-4CBC-9516-25117B887A5A}"/>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A450-4CBC-9516-25117B887A5A}"/>
            </c:ext>
          </c:extLst>
        </c:ser>
        <c:dLbls>
          <c:showLegendKey val="0"/>
          <c:showVal val="0"/>
          <c:showCatName val="0"/>
          <c:showSerName val="0"/>
          <c:showPercent val="1"/>
          <c:showBubbleSize val="0"/>
          <c:showLeaderLines val="1"/>
        </c:dLbls>
        <c:firstSliceAng val="270"/>
        <c:holeSize val="38"/>
      </c:doughnutChart>
      <c:pieChart>
        <c:varyColors val="1"/>
        <c:ser>
          <c:idx val="1"/>
          <c:order val="1"/>
          <c:tx>
            <c:v>Pointer</c:v>
          </c:tx>
          <c:spPr>
            <a:effectLst/>
          </c:spPr>
          <c:dPt>
            <c:idx val="0"/>
            <c:bubble3D val="0"/>
            <c:spPr>
              <a:noFill/>
              <a:ln>
                <a:noFill/>
              </a:ln>
              <a:effectLst/>
            </c:spPr>
            <c:extLst>
              <c:ext xmlns:c16="http://schemas.microsoft.com/office/drawing/2014/chart" uri="{C3380CC4-5D6E-409C-BE32-E72D297353CC}">
                <c16:uniqueId val="{0000000C-A450-4CBC-9516-25117B887A5A}"/>
              </c:ext>
            </c:extLst>
          </c:dPt>
          <c:dPt>
            <c:idx val="1"/>
            <c:bubble3D val="0"/>
            <c:spPr>
              <a:solidFill>
                <a:schemeClr val="tx1"/>
              </a:solidFill>
              <a:ln>
                <a:noFill/>
              </a:ln>
              <a:effectLst/>
            </c:spPr>
            <c:extLst>
              <c:ext xmlns:c16="http://schemas.microsoft.com/office/drawing/2014/chart" uri="{C3380CC4-5D6E-409C-BE32-E72D297353CC}">
                <c16:uniqueId val="{0000000E-A450-4CBC-9516-25117B887A5A}"/>
              </c:ext>
            </c:extLst>
          </c:dPt>
          <c:dPt>
            <c:idx val="2"/>
            <c:bubble3D val="0"/>
            <c:spPr>
              <a:noFill/>
              <a:ln>
                <a:noFill/>
              </a:ln>
              <a:effectLst/>
            </c:spPr>
            <c:extLst>
              <c:ext xmlns:c16="http://schemas.microsoft.com/office/drawing/2014/chart" uri="{C3380CC4-5D6E-409C-BE32-E72D297353CC}">
                <c16:uniqueId val="{00000010-A450-4CBC-9516-25117B887A5A}"/>
              </c:ext>
            </c:extLst>
          </c:dPt>
          <c:val>
            <c:numRef>
              <c:f>Dashboard!$G$67:$I$67</c:f>
              <c:numCache>
                <c:formatCode>0%</c:formatCode>
                <c:ptCount val="3"/>
                <c:pt idx="0">
                  <c:v>0</c:v>
                </c:pt>
                <c:pt idx="1">
                  <c:v>0.03</c:v>
                </c:pt>
                <c:pt idx="2">
                  <c:v>0</c:v>
                </c:pt>
              </c:numCache>
            </c:numRef>
          </c:val>
          <c:extLst>
            <c:ext xmlns:c16="http://schemas.microsoft.com/office/drawing/2014/chart" uri="{C3380CC4-5D6E-409C-BE32-E72D297353CC}">
              <c16:uniqueId val="{00000011-A450-4CBC-9516-25117B887A5A}"/>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Belpre K1 Energy Usage History (GJ/ton)</a:t>
            </a: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982281284606866"/>
          <c:y val="1.9639934533551555E-2"/>
        </c:manualLayout>
      </c:layout>
      <c:overlay val="0"/>
      <c:spPr>
        <a:noFill/>
        <a:ln w="25400">
          <a:noFill/>
        </a:ln>
      </c:spPr>
    </c:title>
    <c:autoTitleDeleted val="0"/>
    <c:plotArea>
      <c:layout>
        <c:manualLayout>
          <c:layoutTarget val="inner"/>
          <c:xMode val="edge"/>
          <c:yMode val="edge"/>
          <c:x val="7.1982281284606861E-2"/>
          <c:y val="0.15384615384615385"/>
          <c:w val="0.87375415282392022"/>
          <c:h val="0.67430441898527005"/>
        </c:manualLayout>
      </c:layout>
      <c:lineChart>
        <c:grouping val="standard"/>
        <c:varyColors val="0"/>
        <c:ser>
          <c:idx val="0"/>
          <c:order val="0"/>
          <c:tx>
            <c:strRef>
              <c:f>Savings!$B$7</c:f>
              <c:strCache>
                <c:ptCount val="1"/>
                <c:pt idx="0">
                  <c:v>K1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Savings!$O$7:$AH$7</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F748-4953-A6C2-0DF958C33AC9}"/>
            </c:ext>
          </c:extLst>
        </c:ser>
        <c:ser>
          <c:idx val="1"/>
          <c:order val="1"/>
          <c:tx>
            <c:strRef>
              <c:f>Savings!$B$8</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Savings!$O$8:$AM$8</c:f>
              <c:numCache>
                <c:formatCode>0.0</c:formatCode>
                <c:ptCount val="25"/>
                <c:pt idx="0">
                  <c:v>14.875222711585074</c:v>
                </c:pt>
                <c:pt idx="1">
                  <c:v>14.875222711585074</c:v>
                </c:pt>
                <c:pt idx="2">
                  <c:v>14.875222711585074</c:v>
                </c:pt>
                <c:pt idx="3">
                  <c:v>14.372530239825036</c:v>
                </c:pt>
                <c:pt idx="4">
                  <c:v>14.372530239825036</c:v>
                </c:pt>
                <c:pt idx="5">
                  <c:v>14.372530239825036</c:v>
                </c:pt>
                <c:pt idx="6">
                  <c:v>14.190346390999249</c:v>
                </c:pt>
                <c:pt idx="7">
                  <c:v>14.190346390999249</c:v>
                </c:pt>
                <c:pt idx="8">
                  <c:v>14.190346390999249</c:v>
                </c:pt>
                <c:pt idx="9">
                  <c:v>14.190346390999249</c:v>
                </c:pt>
                <c:pt idx="10">
                  <c:v>14.190346390999249</c:v>
                </c:pt>
                <c:pt idx="11">
                  <c:v>14.190346390999249</c:v>
                </c:pt>
                <c:pt idx="12">
                  <c:v>14.190346390999249</c:v>
                </c:pt>
                <c:pt idx="13">
                  <c:v>14.190346390999249</c:v>
                </c:pt>
                <c:pt idx="14">
                  <c:v>14.190346390999249</c:v>
                </c:pt>
                <c:pt idx="15">
                  <c:v>13.30379029928644</c:v>
                </c:pt>
                <c:pt idx="16">
                  <c:v>13.30379029928644</c:v>
                </c:pt>
                <c:pt idx="17">
                  <c:v>13.30379029928644</c:v>
                </c:pt>
                <c:pt idx="18">
                  <c:v>13.30379029928644</c:v>
                </c:pt>
                <c:pt idx="19">
                  <c:v>13.30379029928644</c:v>
                </c:pt>
                <c:pt idx="20">
                  <c:v>13.30379029928644</c:v>
                </c:pt>
                <c:pt idx="21">
                  <c:v>12.824696761069751</c:v>
                </c:pt>
                <c:pt idx="22">
                  <c:v>12.824696761069751</c:v>
                </c:pt>
                <c:pt idx="23">
                  <c:v>12.824696761069751</c:v>
                </c:pt>
                <c:pt idx="24">
                  <c:v>12.768008775455318</c:v>
                </c:pt>
              </c:numCache>
            </c:numRef>
          </c:val>
          <c:smooth val="0"/>
          <c:extLst>
            <c:ext xmlns:c16="http://schemas.microsoft.com/office/drawing/2014/chart" uri="{C3380CC4-5D6E-409C-BE32-E72D297353CC}">
              <c16:uniqueId val="{00000001-F748-4953-A6C2-0DF958C33AC9}"/>
            </c:ext>
          </c:extLst>
        </c:ser>
        <c:ser>
          <c:idx val="2"/>
          <c:order val="2"/>
          <c:tx>
            <c:strRef>
              <c:f>Savings!$B$56</c:f>
              <c:strCache>
                <c:ptCount val="1"/>
                <c:pt idx="0">
                  <c:v>K1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Savings!$O$56:$AH$56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F748-4953-A6C2-0DF958C33AC9}"/>
            </c:ext>
          </c:extLst>
        </c:ser>
        <c:dLbls>
          <c:showLegendKey val="0"/>
          <c:showVal val="0"/>
          <c:showCatName val="0"/>
          <c:showSerName val="0"/>
          <c:showPercent val="0"/>
          <c:showBubbleSize val="0"/>
        </c:dLbls>
        <c:marker val="1"/>
        <c:smooth val="0"/>
        <c:axId val="365408640"/>
        <c:axId val="365410944"/>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Savings!$O$10:$AH$10</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F748-4953-A6C2-0DF958C33AC9}"/>
            </c:ext>
          </c:extLst>
        </c:ser>
        <c:dLbls>
          <c:showLegendKey val="0"/>
          <c:showVal val="0"/>
          <c:showCatName val="0"/>
          <c:showSerName val="0"/>
          <c:showPercent val="0"/>
          <c:showBubbleSize val="0"/>
        </c:dLbls>
        <c:marker val="1"/>
        <c:smooth val="0"/>
        <c:axId val="365421312"/>
        <c:axId val="365422848"/>
      </c:lineChart>
      <c:catAx>
        <c:axId val="36540864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071982281284606"/>
              <c:y val="0.8968903436988543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65410944"/>
        <c:crosses val="autoZero"/>
        <c:auto val="1"/>
        <c:lblAlgn val="ctr"/>
        <c:lblOffset val="100"/>
        <c:tickLblSkip val="1"/>
        <c:tickMarkSkip val="1"/>
        <c:noMultiLvlLbl val="0"/>
      </c:catAx>
      <c:valAx>
        <c:axId val="365410944"/>
        <c:scaling>
          <c:orientation val="minMax"/>
          <c:max val="25"/>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or Production (kt/mo)</a:t>
                </a:r>
              </a:p>
            </c:rich>
          </c:tx>
          <c:layout>
            <c:manualLayout>
              <c:xMode val="edge"/>
              <c:yMode val="edge"/>
              <c:x val="5.5370985603543747E-3"/>
              <c:y val="0.23240589198036007"/>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408640"/>
        <c:crosses val="autoZero"/>
        <c:crossBetween val="between"/>
      </c:valAx>
      <c:catAx>
        <c:axId val="365421312"/>
        <c:scaling>
          <c:orientation val="minMax"/>
        </c:scaling>
        <c:delete val="1"/>
        <c:axPos val="b"/>
        <c:majorTickMark val="out"/>
        <c:minorTickMark val="none"/>
        <c:tickLblPos val="nextTo"/>
        <c:crossAx val="365422848"/>
        <c:crosses val="autoZero"/>
        <c:auto val="1"/>
        <c:lblAlgn val="ctr"/>
        <c:lblOffset val="100"/>
        <c:noMultiLvlLbl val="0"/>
      </c:catAx>
      <c:valAx>
        <c:axId val="365422848"/>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421312"/>
        <c:crosses val="max"/>
        <c:crossBetween val="between"/>
      </c:valAx>
      <c:spPr>
        <a:noFill/>
        <a:ln w="12700">
          <a:solidFill>
            <a:srgbClr val="808080"/>
          </a:solidFill>
          <a:prstDash val="solid"/>
        </a:ln>
      </c:spPr>
    </c:plotArea>
    <c:legend>
      <c:legendPos val="b"/>
      <c:layout>
        <c:manualLayout>
          <c:xMode val="edge"/>
          <c:yMode val="edge"/>
          <c:x val="0.18161683277962348"/>
          <c:y val="0.95581014729950897"/>
          <c:w val="0.66445182724252494"/>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4066090099395"/>
          <c:y val="0.1732957206436152"/>
          <c:w val="0.68377917611826655"/>
          <c:h val="0.70769752546363807"/>
        </c:manualLayout>
      </c:layout>
      <c:doughnutChart>
        <c:varyColors val="1"/>
        <c:ser>
          <c:idx val="0"/>
          <c:order val="0"/>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BFF5-4320-8E8A-39650FB57ACE}"/>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BFF5-4320-8E8A-39650FB57ACE}"/>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BFF5-4320-8E8A-39650FB57ACE}"/>
              </c:ext>
            </c:extLst>
          </c:dPt>
          <c:dPt>
            <c:idx val="3"/>
            <c:bubble3D val="0"/>
            <c:spPr>
              <a:solidFill>
                <a:srgbClr val="00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BFF5-4320-8E8A-39650FB57ACE}"/>
              </c:ext>
            </c:extLst>
          </c:dPt>
          <c:dPt>
            <c:idx val="4"/>
            <c:bubble3D val="0"/>
            <c:spPr>
              <a:solidFill>
                <a:srgbClr val="008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BFF5-4320-8E8A-39650FB57ACE}"/>
              </c:ext>
            </c:extLst>
          </c:dPt>
          <c:dPt>
            <c:idx val="5"/>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B-BFF5-4320-8E8A-39650FB57ACE}"/>
              </c:ext>
            </c:extLst>
          </c:dPt>
          <c:val>
            <c:numRef>
              <c:f>'[1]Stretch Org'!$C$105:$C$110</c:f>
              <c:numCache>
                <c:formatCode>General</c:formatCode>
                <c:ptCount val="6"/>
                <c:pt idx="0">
                  <c:v>20</c:v>
                </c:pt>
                <c:pt idx="1">
                  <c:v>20</c:v>
                </c:pt>
                <c:pt idx="2">
                  <c:v>20</c:v>
                </c:pt>
                <c:pt idx="3">
                  <c:v>20</c:v>
                </c:pt>
                <c:pt idx="4">
                  <c:v>20</c:v>
                </c:pt>
                <c:pt idx="5">
                  <c:v>50</c:v>
                </c:pt>
              </c:numCache>
            </c:numRef>
          </c:val>
          <c:extLst>
            <c:ext xmlns:c16="http://schemas.microsoft.com/office/drawing/2014/chart" uri="{C3380CC4-5D6E-409C-BE32-E72D297353CC}">
              <c16:uniqueId val="{0000000C-BFF5-4320-8E8A-39650FB57ACE}"/>
            </c:ext>
          </c:extLst>
        </c:ser>
        <c:ser>
          <c:idx val="1"/>
          <c:order val="1"/>
          <c:tx>
            <c:v>Goal</c:v>
          </c:tx>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c:spPr>
          <c:dPt>
            <c:idx val="0"/>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0E-BFF5-4320-8E8A-39650FB57ACE}"/>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BFF5-4320-8E8A-39650FB57ACE}"/>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2-BFF5-4320-8E8A-39650FB57ACE}"/>
              </c:ext>
            </c:extLst>
          </c:dPt>
          <c:dPt>
            <c:idx val="3"/>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BFF5-4320-8E8A-39650FB57ACE}"/>
              </c:ext>
            </c:extLst>
          </c:dPt>
          <c:dPt>
            <c:idx val="4"/>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6-BFF5-4320-8E8A-39650FB57ACE}"/>
              </c:ext>
            </c:extLst>
          </c:dPt>
          <c:val>
            <c:numRef>
              <c:f>'[1]Stretch Org'!$M$66:$M$70</c:f>
              <c:numCache>
                <c:formatCode>General</c:formatCode>
                <c:ptCount val="5"/>
                <c:pt idx="0">
                  <c:v>40</c:v>
                </c:pt>
                <c:pt idx="1">
                  <c:v>2</c:v>
                </c:pt>
                <c:pt idx="2">
                  <c:v>27.23737794297142</c:v>
                </c:pt>
                <c:pt idx="3">
                  <c:v>2</c:v>
                </c:pt>
                <c:pt idx="4">
                  <c:v>78.76262205702858</c:v>
                </c:pt>
              </c:numCache>
            </c:numRef>
          </c:val>
          <c:extLst>
            <c:ext xmlns:c16="http://schemas.microsoft.com/office/drawing/2014/chart" uri="{C3380CC4-5D6E-409C-BE32-E72D297353CC}">
              <c16:uniqueId val="{00000017-BFF5-4320-8E8A-39650FB57ACE}"/>
            </c:ext>
          </c:extLst>
        </c:ser>
        <c:dLbls>
          <c:showLegendKey val="0"/>
          <c:showVal val="0"/>
          <c:showCatName val="0"/>
          <c:showSerName val="0"/>
          <c:showPercent val="0"/>
          <c:showBubbleSize val="0"/>
          <c:showLeaderLines val="1"/>
        </c:dLbls>
        <c:firstSliceAng val="240"/>
        <c:holeSize val="70"/>
      </c:doughnutChart>
      <c:pieChart>
        <c:varyColors val="1"/>
        <c:ser>
          <c:idx val="2"/>
          <c:order val="2"/>
          <c:tx>
            <c:v>Pointer</c:v>
          </c:tx>
          <c:spPr>
            <a:noFill/>
          </c:spPr>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9-BFF5-4320-8E8A-39650FB57ACE}"/>
              </c:ext>
            </c:extLst>
          </c:dPt>
          <c:dPt>
            <c:idx val="1"/>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BFF5-4320-8E8A-39650FB57ACE}"/>
              </c:ext>
            </c:extLst>
          </c:dPt>
          <c:dPt>
            <c:idx val="2"/>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D-BFF5-4320-8E8A-39650FB57ACE}"/>
              </c:ext>
            </c:extLst>
          </c:dPt>
          <c:val>
            <c:numRef>
              <c:f>Dashboard!$G$66:$I$66</c:f>
              <c:numCache>
                <c:formatCode>0%</c:formatCode>
                <c:ptCount val="3"/>
                <c:pt idx="0">
                  <c:v>0</c:v>
                </c:pt>
                <c:pt idx="1">
                  <c:v>0.02</c:v>
                </c:pt>
                <c:pt idx="2">
                  <c:v>0</c:v>
                </c:pt>
              </c:numCache>
            </c:numRef>
          </c:val>
          <c:extLst>
            <c:ext xmlns:c16="http://schemas.microsoft.com/office/drawing/2014/chart" uri="{C3380CC4-5D6E-409C-BE32-E72D297353CC}">
              <c16:uniqueId val="{0000001E-BFF5-4320-8E8A-39650FB57ACE}"/>
            </c:ext>
          </c:extLst>
        </c:ser>
        <c:dLbls>
          <c:showLegendKey val="0"/>
          <c:showVal val="0"/>
          <c:showCatName val="0"/>
          <c:showSerName val="0"/>
          <c:showPercent val="0"/>
          <c:showBubbleSize val="0"/>
          <c:showLeaderLines val="1"/>
        </c:dLbls>
        <c:firstSliceAng val="243"/>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CO2 Production</a:t>
            </a:r>
          </a:p>
          <a:p>
            <a:pPr>
              <a:defRPr/>
            </a:pPr>
            <a:r>
              <a:rPr lang="en-US" sz="700"/>
              <a:t>CO2</a:t>
            </a:r>
            <a:r>
              <a:rPr lang="en-US" sz="700" baseline="0"/>
              <a:t> MT</a:t>
            </a:r>
            <a:r>
              <a:rPr lang="en-US" sz="700"/>
              <a:t>/Product MT</a:t>
            </a:r>
          </a:p>
        </c:rich>
      </c:tx>
      <c:layout>
        <c:manualLayout>
          <c:xMode val="edge"/>
          <c:yMode val="edge"/>
          <c:x val="0.23449236116266867"/>
          <c:y val="0.64395828536566646"/>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2CC5-4A43-AC13-7BC8D3CEE05B}"/>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2CC5-4A43-AC13-7BC8D3CEE05B}"/>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2CC5-4A43-AC13-7BC8D3CEE05B}"/>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2CC5-4A43-AC13-7BC8D3CEE05B}"/>
              </c:ext>
            </c:extLst>
          </c:dPt>
          <c:dPt>
            <c:idx val="4"/>
            <c:bubble3D val="0"/>
            <c:spPr>
              <a:solidFill>
                <a:schemeClr val="bg1">
                  <a:lumMod val="85000"/>
                </a:schemeClr>
              </a:solidFill>
              <a:ln>
                <a:noFill/>
              </a:ln>
              <a:effectLst/>
            </c:spPr>
            <c:extLst>
              <c:ext xmlns:c16="http://schemas.microsoft.com/office/drawing/2014/chart" uri="{C3380CC4-5D6E-409C-BE32-E72D297353CC}">
                <c16:uniqueId val="{00000009-2CC5-4A43-AC13-7BC8D3CEE05B}"/>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2CC5-4A43-AC13-7BC8D3CEE05B}"/>
            </c:ext>
          </c:extLst>
        </c:ser>
        <c:dLbls>
          <c:showLegendKey val="0"/>
          <c:showVal val="0"/>
          <c:showCatName val="0"/>
          <c:showSerName val="0"/>
          <c:showPercent val="1"/>
          <c:showBubbleSize val="0"/>
          <c:showLeaderLines val="1"/>
        </c:dLbls>
        <c:firstSliceAng val="270"/>
        <c:holeSize val="38"/>
      </c:doughnutChart>
      <c:pieChart>
        <c:varyColors val="1"/>
        <c:ser>
          <c:idx val="1"/>
          <c:order val="1"/>
          <c:tx>
            <c:v>pointer</c:v>
          </c:tx>
          <c:spPr>
            <a:effectLst/>
          </c:spPr>
          <c:dPt>
            <c:idx val="0"/>
            <c:bubble3D val="0"/>
            <c:spPr>
              <a:noFill/>
              <a:ln>
                <a:noFill/>
              </a:ln>
              <a:effectLst/>
            </c:spPr>
            <c:extLst>
              <c:ext xmlns:c16="http://schemas.microsoft.com/office/drawing/2014/chart" uri="{C3380CC4-5D6E-409C-BE32-E72D297353CC}">
                <c16:uniqueId val="{0000000C-2CC5-4A43-AC13-7BC8D3CEE05B}"/>
              </c:ext>
            </c:extLst>
          </c:dPt>
          <c:dPt>
            <c:idx val="1"/>
            <c:bubble3D val="0"/>
            <c:spPr>
              <a:solidFill>
                <a:schemeClr val="tx1"/>
              </a:solidFill>
              <a:ln>
                <a:noFill/>
              </a:ln>
              <a:effectLst/>
            </c:spPr>
            <c:extLst>
              <c:ext xmlns:c16="http://schemas.microsoft.com/office/drawing/2014/chart" uri="{C3380CC4-5D6E-409C-BE32-E72D297353CC}">
                <c16:uniqueId val="{0000000E-2CC5-4A43-AC13-7BC8D3CEE05B}"/>
              </c:ext>
            </c:extLst>
          </c:dPt>
          <c:dPt>
            <c:idx val="2"/>
            <c:bubble3D val="0"/>
            <c:spPr>
              <a:noFill/>
              <a:ln>
                <a:noFill/>
              </a:ln>
              <a:effectLst/>
            </c:spPr>
            <c:extLst>
              <c:ext xmlns:c16="http://schemas.microsoft.com/office/drawing/2014/chart" uri="{C3380CC4-5D6E-409C-BE32-E72D297353CC}">
                <c16:uniqueId val="{00000010-2CC5-4A43-AC13-7BC8D3CEE05B}"/>
              </c:ext>
            </c:extLst>
          </c:dPt>
          <c:val>
            <c:numRef>
              <c:f>Dashboard!$G$68:$I$68</c:f>
              <c:numCache>
                <c:formatCode>0%</c:formatCode>
                <c:ptCount val="3"/>
                <c:pt idx="0">
                  <c:v>0</c:v>
                </c:pt>
                <c:pt idx="1">
                  <c:v>0.02</c:v>
                </c:pt>
                <c:pt idx="2">
                  <c:v>0</c:v>
                </c:pt>
              </c:numCache>
            </c:numRef>
          </c:val>
          <c:extLst>
            <c:ext xmlns:c16="http://schemas.microsoft.com/office/drawing/2014/chart" uri="{C3380CC4-5D6E-409C-BE32-E72D297353CC}">
              <c16:uniqueId val="{00000011-2CC5-4A43-AC13-7BC8D3CEE05B}"/>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strRef>
              <c:f>'data input'!$D$183</c:f>
              <c:strCache>
                <c:ptCount val="1"/>
                <c:pt idx="0">
                  <c:v>Production</c:v>
                </c:pt>
              </c:strCache>
            </c:strRef>
          </c:tx>
          <c:spPr>
            <a:ln w="19050" cap="rnd">
              <a:solidFill>
                <a:schemeClr val="accent2"/>
              </a:solidFill>
              <a:round/>
            </a:ln>
            <a:effectLst/>
          </c:spPr>
          <c:marker>
            <c:symbol val="none"/>
          </c:marker>
          <c:cat>
            <c:strRef>
              <c:f>Sheet2!$G$6:$BZ$6</c:f>
              <c:strCache>
                <c:ptCount val="72"/>
                <c:pt idx="0">
                  <c:v>Jan-14</c:v>
                </c:pt>
                <c:pt idx="1">
                  <c:v>Feb-14</c:v>
                </c:pt>
                <c:pt idx="2">
                  <c:v>Mar-14</c:v>
                </c:pt>
                <c:pt idx="3">
                  <c:v>Apr-14</c:v>
                </c:pt>
                <c:pt idx="4">
                  <c:v>May-14</c:v>
                </c:pt>
                <c:pt idx="5">
                  <c:v>Jun-14</c:v>
                </c:pt>
                <c:pt idx="6">
                  <c:v>Jul-14</c:v>
                </c:pt>
                <c:pt idx="7">
                  <c:v>Aug-14</c:v>
                </c:pt>
                <c:pt idx="8">
                  <c:v>Sep-14</c:v>
                </c:pt>
                <c:pt idx="9">
                  <c:v>Oct-14</c:v>
                </c:pt>
                <c:pt idx="10">
                  <c:v>Nov-14</c:v>
                </c:pt>
                <c:pt idx="11">
                  <c:v>Dec-14</c:v>
                </c:pt>
                <c:pt idx="12">
                  <c:v>Jan-15</c:v>
                </c:pt>
                <c:pt idx="13">
                  <c:v>Feb-15</c:v>
                </c:pt>
                <c:pt idx="14">
                  <c:v>Mar-15</c:v>
                </c:pt>
                <c:pt idx="15">
                  <c:v>Apr-15</c:v>
                </c:pt>
                <c:pt idx="16">
                  <c:v>May-15</c:v>
                </c:pt>
                <c:pt idx="17">
                  <c:v>Jun-15</c:v>
                </c:pt>
                <c:pt idx="18">
                  <c:v>Jul-15</c:v>
                </c:pt>
                <c:pt idx="19">
                  <c:v>Aug-15</c:v>
                </c:pt>
                <c:pt idx="20">
                  <c:v>Sep-15</c:v>
                </c:pt>
                <c:pt idx="21">
                  <c:v>Oct-15</c:v>
                </c:pt>
                <c:pt idx="22">
                  <c:v>Nov-15</c:v>
                </c:pt>
                <c:pt idx="23">
                  <c:v>Dec-15</c:v>
                </c:pt>
                <c:pt idx="24">
                  <c:v>Jan-16</c:v>
                </c:pt>
                <c:pt idx="25">
                  <c:v>Feb-16</c:v>
                </c:pt>
                <c:pt idx="26">
                  <c:v>Mar-16</c:v>
                </c:pt>
                <c:pt idx="27">
                  <c:v>Apr-16</c:v>
                </c:pt>
                <c:pt idx="28">
                  <c:v>May-16</c:v>
                </c:pt>
                <c:pt idx="29">
                  <c:v>Jun-16</c:v>
                </c:pt>
                <c:pt idx="30">
                  <c:v>Jul-16</c:v>
                </c:pt>
                <c:pt idx="31">
                  <c:v>Aug-16</c:v>
                </c:pt>
                <c:pt idx="32">
                  <c:v>Sep-16</c:v>
                </c:pt>
                <c:pt idx="33">
                  <c:v>Oct-16</c:v>
                </c:pt>
                <c:pt idx="34">
                  <c:v>Nov-16</c:v>
                </c:pt>
                <c:pt idx="35">
                  <c:v>Dec-16</c:v>
                </c:pt>
                <c:pt idx="36">
                  <c:v>Jan-17</c:v>
                </c:pt>
                <c:pt idx="37">
                  <c:v>Feb-17</c:v>
                </c:pt>
                <c:pt idx="38">
                  <c:v>Mar-17</c:v>
                </c:pt>
                <c:pt idx="39">
                  <c:v>Apr-17</c:v>
                </c:pt>
                <c:pt idx="40">
                  <c:v>May-17</c:v>
                </c:pt>
                <c:pt idx="41">
                  <c:v>Jun-17</c:v>
                </c:pt>
                <c:pt idx="42">
                  <c:v>Jul-17</c:v>
                </c:pt>
                <c:pt idx="43">
                  <c:v>Aug-17</c:v>
                </c:pt>
                <c:pt idx="44">
                  <c:v>Sep-17</c:v>
                </c:pt>
                <c:pt idx="45">
                  <c:v>Oct-17</c:v>
                </c:pt>
                <c:pt idx="46">
                  <c:v>Nov-17</c:v>
                </c:pt>
                <c:pt idx="47">
                  <c:v>Dec-17</c:v>
                </c:pt>
                <c:pt idx="48">
                  <c:v>Jan-18</c:v>
                </c:pt>
                <c:pt idx="49">
                  <c:v>Feb-18</c:v>
                </c:pt>
                <c:pt idx="50">
                  <c:v>Mar-18</c:v>
                </c:pt>
                <c:pt idx="51">
                  <c:v>Apr-18</c:v>
                </c:pt>
                <c:pt idx="52">
                  <c:v>May-18</c:v>
                </c:pt>
                <c:pt idx="53">
                  <c:v>Jun-18</c:v>
                </c:pt>
                <c:pt idx="54">
                  <c:v>Jul-18</c:v>
                </c:pt>
                <c:pt idx="55">
                  <c:v>Aug-18</c:v>
                </c:pt>
                <c:pt idx="56">
                  <c:v>Sep-18</c:v>
                </c:pt>
                <c:pt idx="57">
                  <c:v>Oct-18</c:v>
                </c:pt>
                <c:pt idx="58">
                  <c:v>Nov-18</c:v>
                </c:pt>
                <c:pt idx="59">
                  <c:v>Dec-18</c:v>
                </c:pt>
                <c:pt idx="60">
                  <c:v>Jan-19</c:v>
                </c:pt>
                <c:pt idx="61">
                  <c:v>Feb-19</c:v>
                </c:pt>
                <c:pt idx="62">
                  <c:v>Mar-19</c:v>
                </c:pt>
                <c:pt idx="63">
                  <c:v>Apr-19</c:v>
                </c:pt>
                <c:pt idx="64">
                  <c:v>May-19</c:v>
                </c:pt>
                <c:pt idx="65">
                  <c:v>Jun-19</c:v>
                </c:pt>
                <c:pt idx="66">
                  <c:v>Jul-19</c:v>
                </c:pt>
                <c:pt idx="67">
                  <c:v>Aug-19</c:v>
                </c:pt>
                <c:pt idx="68">
                  <c:v>Sep-19</c:v>
                </c:pt>
                <c:pt idx="69">
                  <c:v>Oct-19</c:v>
                </c:pt>
                <c:pt idx="70">
                  <c:v>Nov-19</c:v>
                </c:pt>
                <c:pt idx="71">
                  <c:v>Dec-19</c:v>
                </c:pt>
              </c:strCache>
            </c:strRef>
          </c:cat>
          <c:val>
            <c:numRef>
              <c:f>'data input'!$G$183:$BZ$183</c:f>
              <c:numCache>
                <c:formatCode>_(* #,##0_);_(* \(#,##0\);_(* "-"??_);_(@_)</c:formatCode>
                <c:ptCount val="72"/>
                <c:pt idx="0">
                  <c:v>23647.00747</c:v>
                </c:pt>
                <c:pt idx="1">
                  <c:v>20865.17129771</c:v>
                </c:pt>
                <c:pt idx="2">
                  <c:v>23038.121861699998</c:v>
                </c:pt>
                <c:pt idx="3">
                  <c:v>20309.446891</c:v>
                </c:pt>
                <c:pt idx="4">
                  <c:v>23049.405820130003</c:v>
                </c:pt>
                <c:pt idx="5">
                  <c:v>19122.855450999999</c:v>
                </c:pt>
                <c:pt idx="6">
                  <c:v>24934.205172000002</c:v>
                </c:pt>
                <c:pt idx="7">
                  <c:v>24556.9906562</c:v>
                </c:pt>
                <c:pt idx="8">
                  <c:v>24611.43438714372</c:v>
                </c:pt>
                <c:pt idx="9">
                  <c:v>24630.100292399999</c:v>
                </c:pt>
                <c:pt idx="10">
                  <c:v>23740.270563490001</c:v>
                </c:pt>
                <c:pt idx="11">
                  <c:v>14458.999781277578</c:v>
                </c:pt>
                <c:pt idx="12">
                  <c:v>17704.165668471302</c:v>
                </c:pt>
                <c:pt idx="13">
                  <c:v>19649.049882286719</c:v>
                </c:pt>
                <c:pt idx="14">
                  <c:v>23211.878582999998</c:v>
                </c:pt>
                <c:pt idx="15">
                  <c:v>19669.159247</c:v>
                </c:pt>
                <c:pt idx="16">
                  <c:v>23737.367934486349</c:v>
                </c:pt>
                <c:pt idx="17">
                  <c:v>21767.640357328997</c:v>
                </c:pt>
                <c:pt idx="18">
                  <c:v>19846.286142000001</c:v>
                </c:pt>
                <c:pt idx="19">
                  <c:v>24435.709762000002</c:v>
                </c:pt>
                <c:pt idx="20">
                  <c:v>12282.461532667701</c:v>
                </c:pt>
                <c:pt idx="21">
                  <c:v>23904.931625956</c:v>
                </c:pt>
                <c:pt idx="22">
                  <c:v>23573.480531000005</c:v>
                </c:pt>
                <c:pt idx="23">
                  <c:v>20513.164705967502</c:v>
                </c:pt>
                <c:pt idx="24">
                  <c:v>20268.87778234922</c:v>
                </c:pt>
                <c:pt idx="25">
                  <c:v>20625.002464631689</c:v>
                </c:pt>
                <c:pt idx="26">
                  <c:v>23019.654217004005</c:v>
                </c:pt>
                <c:pt idx="27">
                  <c:v>21171.993208625401</c:v>
                </c:pt>
                <c:pt idx="28">
                  <c:v>23407.058359999999</c:v>
                </c:pt>
                <c:pt idx="29">
                  <c:v>21079.415916000002</c:v>
                </c:pt>
                <c:pt idx="30">
                  <c:v>20808.44125</c:v>
                </c:pt>
                <c:pt idx="31">
                  <c:v>20135.313689999999</c:v>
                </c:pt>
                <c:pt idx="32">
                  <c:v>21037.12590594</c:v>
                </c:pt>
                <c:pt idx="33">
                  <c:v>15904.007494260999</c:v>
                </c:pt>
                <c:pt idx="34">
                  <c:v>21406.541752255329</c:v>
                </c:pt>
                <c:pt idx="35">
                  <c:v>19123.923741178511</c:v>
                </c:pt>
                <c:pt idx="36">
                  <c:v>21088.759869999998</c:v>
                </c:pt>
                <c:pt idx="37">
                  <c:v>18992.856556999999</c:v>
                </c:pt>
                <c:pt idx="38">
                  <c:v>21673.89097</c:v>
                </c:pt>
                <c:pt idx="39">
                  <c:v>20464.166440000001</c:v>
                </c:pt>
                <c:pt idx="40">
                  <c:v>21998.691069796507</c:v>
                </c:pt>
                <c:pt idx="41">
                  <c:v>20182.462102549998</c:v>
                </c:pt>
                <c:pt idx="42">
                  <c:v>21607.499001700002</c:v>
                </c:pt>
                <c:pt idx="43">
                  <c:v>20506.36076388873</c:v>
                </c:pt>
                <c:pt idx="44">
                  <c:v>17174.264693841098</c:v>
                </c:pt>
                <c:pt idx="45">
                  <c:v>14264.04473</c:v>
                </c:pt>
                <c:pt idx="46">
                  <c:v>15566.755209999999</c:v>
                </c:pt>
                <c:pt idx="47">
                  <c:v>20385.19596741</c:v>
                </c:pt>
                <c:pt idx="48">
                  <c:v>17209.658189999998</c:v>
                </c:pt>
                <c:pt idx="49">
                  <c:v>20313.665277999997</c:v>
                </c:pt>
                <c:pt idx="50">
                  <c:v>19443.818120883399</c:v>
                </c:pt>
                <c:pt idx="51">
                  <c:v>20279.000115840001</c:v>
                </c:pt>
                <c:pt idx="52">
                  <c:v>17584.323530000001</c:v>
                </c:pt>
                <c:pt idx="53">
                  <c:v>21079.234479999999</c:v>
                </c:pt>
                <c:pt idx="54">
                  <c:v>20759.136017000001</c:v>
                </c:pt>
                <c:pt idx="55">
                  <c:v>19856.35584</c:v>
                </c:pt>
                <c:pt idx="56">
                  <c:v>19243.691827000002</c:v>
                </c:pt>
                <c:pt idx="57">
                  <c:v>22125.530532999997</c:v>
                </c:pt>
                <c:pt idx="58">
                  <c:v>20155.72524</c:v>
                </c:pt>
                <c:pt idx="59">
                  <c:v>15713.26478</c:v>
                </c:pt>
                <c:pt idx="60">
                  <c:v>22446.354739999999</c:v>
                </c:pt>
                <c:pt idx="61">
                  <c:v>18512.141875000001</c:v>
                </c:pt>
                <c:pt idx="62">
                  <c:v>19803.285810000001</c:v>
                </c:pt>
                <c:pt idx="63">
                  <c:v>22857.307280000001</c:v>
                </c:pt>
                <c:pt idx="64">
                  <c:v>21913.840079999998</c:v>
                </c:pt>
                <c:pt idx="65">
                  <c:v>18816.908996000002</c:v>
                </c:pt>
                <c:pt idx="66">
                  <c:v>19273.991639</c:v>
                </c:pt>
                <c:pt idx="67">
                  <c:v>20345.779449999998</c:v>
                </c:pt>
                <c:pt idx="68">
                  <c:v>16875.362359999999</c:v>
                </c:pt>
                <c:pt idx="69">
                  <c:v>6975.7606100000003</c:v>
                </c:pt>
              </c:numCache>
            </c:numRef>
          </c:val>
          <c:smooth val="0"/>
          <c:extLst>
            <c:ext xmlns:c16="http://schemas.microsoft.com/office/drawing/2014/chart" uri="{C3380CC4-5D6E-409C-BE32-E72D297353CC}">
              <c16:uniqueId val="{00000000-DF9F-48B4-9061-A8CD5BADF5B6}"/>
            </c:ext>
          </c:extLst>
        </c:ser>
        <c:dLbls>
          <c:showLegendKey val="0"/>
          <c:showVal val="0"/>
          <c:showCatName val="0"/>
          <c:showSerName val="0"/>
          <c:showPercent val="0"/>
          <c:showBubbleSize val="0"/>
        </c:dLbls>
        <c:marker val="1"/>
        <c:smooth val="0"/>
        <c:axId val="427766655"/>
        <c:axId val="778344735"/>
      </c:lineChart>
      <c:lineChart>
        <c:grouping val="standard"/>
        <c:varyColors val="0"/>
        <c:ser>
          <c:idx val="0"/>
          <c:order val="0"/>
          <c:tx>
            <c:v>CO2 MT/MT</c:v>
          </c:tx>
          <c:spPr>
            <a:ln w="19050" cap="rnd">
              <a:solidFill>
                <a:schemeClr val="accent1"/>
              </a:solidFill>
              <a:round/>
            </a:ln>
            <a:effectLst/>
          </c:spPr>
          <c:marker>
            <c:symbol val="none"/>
          </c:marker>
          <c:cat>
            <c:strRef>
              <c:f>Sheet2!$G$6:$BZ$6</c:f>
              <c:strCache>
                <c:ptCount val="72"/>
                <c:pt idx="0">
                  <c:v>Jan-14</c:v>
                </c:pt>
                <c:pt idx="1">
                  <c:v>Feb-14</c:v>
                </c:pt>
                <c:pt idx="2">
                  <c:v>Mar-14</c:v>
                </c:pt>
                <c:pt idx="3">
                  <c:v>Apr-14</c:v>
                </c:pt>
                <c:pt idx="4">
                  <c:v>May-14</c:v>
                </c:pt>
                <c:pt idx="5">
                  <c:v>Jun-14</c:v>
                </c:pt>
                <c:pt idx="6">
                  <c:v>Jul-14</c:v>
                </c:pt>
                <c:pt idx="7">
                  <c:v>Aug-14</c:v>
                </c:pt>
                <c:pt idx="8">
                  <c:v>Sep-14</c:v>
                </c:pt>
                <c:pt idx="9">
                  <c:v>Oct-14</c:v>
                </c:pt>
                <c:pt idx="10">
                  <c:v>Nov-14</c:v>
                </c:pt>
                <c:pt idx="11">
                  <c:v>Dec-14</c:v>
                </c:pt>
                <c:pt idx="12">
                  <c:v>Jan-15</c:v>
                </c:pt>
                <c:pt idx="13">
                  <c:v>Feb-15</c:v>
                </c:pt>
                <c:pt idx="14">
                  <c:v>Mar-15</c:v>
                </c:pt>
                <c:pt idx="15">
                  <c:v>Apr-15</c:v>
                </c:pt>
                <c:pt idx="16">
                  <c:v>May-15</c:v>
                </c:pt>
                <c:pt idx="17">
                  <c:v>Jun-15</c:v>
                </c:pt>
                <c:pt idx="18">
                  <c:v>Jul-15</c:v>
                </c:pt>
                <c:pt idx="19">
                  <c:v>Aug-15</c:v>
                </c:pt>
                <c:pt idx="20">
                  <c:v>Sep-15</c:v>
                </c:pt>
                <c:pt idx="21">
                  <c:v>Oct-15</c:v>
                </c:pt>
                <c:pt idx="22">
                  <c:v>Nov-15</c:v>
                </c:pt>
                <c:pt idx="23">
                  <c:v>Dec-15</c:v>
                </c:pt>
                <c:pt idx="24">
                  <c:v>Jan-16</c:v>
                </c:pt>
                <c:pt idx="25">
                  <c:v>Feb-16</c:v>
                </c:pt>
                <c:pt idx="26">
                  <c:v>Mar-16</c:v>
                </c:pt>
                <c:pt idx="27">
                  <c:v>Apr-16</c:v>
                </c:pt>
                <c:pt idx="28">
                  <c:v>May-16</c:v>
                </c:pt>
                <c:pt idx="29">
                  <c:v>Jun-16</c:v>
                </c:pt>
                <c:pt idx="30">
                  <c:v>Jul-16</c:v>
                </c:pt>
                <c:pt idx="31">
                  <c:v>Aug-16</c:v>
                </c:pt>
                <c:pt idx="32">
                  <c:v>Sep-16</c:v>
                </c:pt>
                <c:pt idx="33">
                  <c:v>Oct-16</c:v>
                </c:pt>
                <c:pt idx="34">
                  <c:v>Nov-16</c:v>
                </c:pt>
                <c:pt idx="35">
                  <c:v>Dec-16</c:v>
                </c:pt>
                <c:pt idx="36">
                  <c:v>Jan-17</c:v>
                </c:pt>
                <c:pt idx="37">
                  <c:v>Feb-17</c:v>
                </c:pt>
                <c:pt idx="38">
                  <c:v>Mar-17</c:v>
                </c:pt>
                <c:pt idx="39">
                  <c:v>Apr-17</c:v>
                </c:pt>
                <c:pt idx="40">
                  <c:v>May-17</c:v>
                </c:pt>
                <c:pt idx="41">
                  <c:v>Jun-17</c:v>
                </c:pt>
                <c:pt idx="42">
                  <c:v>Jul-17</c:v>
                </c:pt>
                <c:pt idx="43">
                  <c:v>Aug-17</c:v>
                </c:pt>
                <c:pt idx="44">
                  <c:v>Sep-17</c:v>
                </c:pt>
                <c:pt idx="45">
                  <c:v>Oct-17</c:v>
                </c:pt>
                <c:pt idx="46">
                  <c:v>Nov-17</c:v>
                </c:pt>
                <c:pt idx="47">
                  <c:v>Dec-17</c:v>
                </c:pt>
                <c:pt idx="48">
                  <c:v>Jan-18</c:v>
                </c:pt>
                <c:pt idx="49">
                  <c:v>Feb-18</c:v>
                </c:pt>
                <c:pt idx="50">
                  <c:v>Mar-18</c:v>
                </c:pt>
                <c:pt idx="51">
                  <c:v>Apr-18</c:v>
                </c:pt>
                <c:pt idx="52">
                  <c:v>May-18</c:v>
                </c:pt>
                <c:pt idx="53">
                  <c:v>Jun-18</c:v>
                </c:pt>
                <c:pt idx="54">
                  <c:v>Jul-18</c:v>
                </c:pt>
                <c:pt idx="55">
                  <c:v>Aug-18</c:v>
                </c:pt>
                <c:pt idx="56">
                  <c:v>Sep-18</c:v>
                </c:pt>
                <c:pt idx="57">
                  <c:v>Oct-18</c:v>
                </c:pt>
                <c:pt idx="58">
                  <c:v>Nov-18</c:v>
                </c:pt>
                <c:pt idx="59">
                  <c:v>Dec-18</c:v>
                </c:pt>
                <c:pt idx="60">
                  <c:v>Jan-19</c:v>
                </c:pt>
                <c:pt idx="61">
                  <c:v>Feb-19</c:v>
                </c:pt>
                <c:pt idx="62">
                  <c:v>Mar-19</c:v>
                </c:pt>
                <c:pt idx="63">
                  <c:v>Apr-19</c:v>
                </c:pt>
                <c:pt idx="64">
                  <c:v>May-19</c:v>
                </c:pt>
                <c:pt idx="65">
                  <c:v>Jun-19</c:v>
                </c:pt>
                <c:pt idx="66">
                  <c:v>Jul-19</c:v>
                </c:pt>
                <c:pt idx="67">
                  <c:v>Aug-19</c:v>
                </c:pt>
                <c:pt idx="68">
                  <c:v>Sep-19</c:v>
                </c:pt>
                <c:pt idx="69">
                  <c:v>Oct-19</c:v>
                </c:pt>
                <c:pt idx="70">
                  <c:v>Nov-19</c:v>
                </c:pt>
                <c:pt idx="71">
                  <c:v>Dec-19</c:v>
                </c:pt>
              </c:strCache>
            </c:strRef>
          </c:cat>
          <c:val>
            <c:numRef>
              <c:f>'data input'!$G$182:$BZ$182</c:f>
              <c:numCache>
                <c:formatCode>_(* #,##0.0_);_(* \(#,##0.0\);_(* "-"??_);_(@_)</c:formatCode>
                <c:ptCount val="72"/>
                <c:pt idx="0">
                  <c:v>0.22378824459177846</c:v>
                </c:pt>
                <c:pt idx="1">
                  <c:v>0.22316861687975592</c:v>
                </c:pt>
                <c:pt idx="2">
                  <c:v>0.23189786003679094</c:v>
                </c:pt>
                <c:pt idx="3">
                  <c:v>0.2426366706578893</c:v>
                </c:pt>
                <c:pt idx="4">
                  <c:v>0.19835161306175822</c:v>
                </c:pt>
                <c:pt idx="5">
                  <c:v>0.21046406865713982</c:v>
                </c:pt>
                <c:pt idx="6">
                  <c:v>0.18765505156419124</c:v>
                </c:pt>
                <c:pt idx="7">
                  <c:v>0.18955844660345533</c:v>
                </c:pt>
                <c:pt idx="8">
                  <c:v>0.18706658670268098</c:v>
                </c:pt>
                <c:pt idx="9">
                  <c:v>0.20322002989059648</c:v>
                </c:pt>
                <c:pt idx="10">
                  <c:v>0.16737823180650624</c:v>
                </c:pt>
                <c:pt idx="11">
                  <c:v>0.29348065517191912</c:v>
                </c:pt>
                <c:pt idx="12">
                  <c:v>0.28370715458781692</c:v>
                </c:pt>
                <c:pt idx="13">
                  <c:v>0.23357096080563419</c:v>
                </c:pt>
                <c:pt idx="14">
                  <c:v>0.21045998536414226</c:v>
                </c:pt>
                <c:pt idx="15">
                  <c:v>0.25285370887324599</c:v>
                </c:pt>
                <c:pt idx="16">
                  <c:v>0.18121594753909814</c:v>
                </c:pt>
                <c:pt idx="17">
                  <c:v>0.17775032735374585</c:v>
                </c:pt>
                <c:pt idx="18">
                  <c:v>0.19405792730494059</c:v>
                </c:pt>
                <c:pt idx="19">
                  <c:v>0.16169521589296459</c:v>
                </c:pt>
                <c:pt idx="20">
                  <c:v>0.18891871171052102</c:v>
                </c:pt>
                <c:pt idx="21">
                  <c:v>0.16144477758546641</c:v>
                </c:pt>
                <c:pt idx="22">
                  <c:v>0.19066829467599852</c:v>
                </c:pt>
                <c:pt idx="23">
                  <c:v>0.21694644271684135</c:v>
                </c:pt>
                <c:pt idx="24">
                  <c:v>0.22825903876249318</c:v>
                </c:pt>
                <c:pt idx="25">
                  <c:v>0.20507885502504358</c:v>
                </c:pt>
                <c:pt idx="26">
                  <c:v>0.21715167054030665</c:v>
                </c:pt>
                <c:pt idx="27">
                  <c:v>0.22853280506178225</c:v>
                </c:pt>
                <c:pt idx="28">
                  <c:v>0.1948193244144302</c:v>
                </c:pt>
                <c:pt idx="29">
                  <c:v>0.20433939917547994</c:v>
                </c:pt>
                <c:pt idx="30">
                  <c:v>0.21434922071733117</c:v>
                </c:pt>
                <c:pt idx="31">
                  <c:v>0.21909442035135082</c:v>
                </c:pt>
                <c:pt idx="32">
                  <c:v>0.19015409643095393</c:v>
                </c:pt>
                <c:pt idx="33">
                  <c:v>0.32149603325848125</c:v>
                </c:pt>
                <c:pt idx="34">
                  <c:v>0.23123120070434583</c:v>
                </c:pt>
                <c:pt idx="35">
                  <c:v>0.2416546117094458</c:v>
                </c:pt>
                <c:pt idx="36">
                  <c:v>0.22347605347901889</c:v>
                </c:pt>
                <c:pt idx="37">
                  <c:v>0.2200526163009939</c:v>
                </c:pt>
                <c:pt idx="38">
                  <c:v>0.21974856453000427</c:v>
                </c:pt>
                <c:pt idx="39">
                  <c:v>0.22749410145859017</c:v>
                </c:pt>
                <c:pt idx="40">
                  <c:v>0.23158271007515768</c:v>
                </c:pt>
                <c:pt idx="41">
                  <c:v>0.25131857979658528</c:v>
                </c:pt>
                <c:pt idx="42">
                  <c:v>0.2043671626289961</c:v>
                </c:pt>
                <c:pt idx="43">
                  <c:v>0.19122684595060682</c:v>
                </c:pt>
                <c:pt idx="44">
                  <c:v>0.19267944715122198</c:v>
                </c:pt>
                <c:pt idx="45">
                  <c:v>0.24739144807067423</c:v>
                </c:pt>
                <c:pt idx="46">
                  <c:v>0.19411254261822442</c:v>
                </c:pt>
                <c:pt idx="47">
                  <c:v>0.23231648377549599</c:v>
                </c:pt>
                <c:pt idx="48">
                  <c:v>0.33256207032724616</c:v>
                </c:pt>
                <c:pt idx="49">
                  <c:v>0.25350516625034458</c:v>
                </c:pt>
                <c:pt idx="50">
                  <c:v>0.28911647364309051</c:v>
                </c:pt>
                <c:pt idx="51">
                  <c:v>0.27504356715826633</c:v>
                </c:pt>
                <c:pt idx="52">
                  <c:v>0.29525376644198081</c:v>
                </c:pt>
                <c:pt idx="53">
                  <c:v>0.24783483286677227</c:v>
                </c:pt>
                <c:pt idx="54">
                  <c:v>0.25844118295519947</c:v>
                </c:pt>
                <c:pt idx="55">
                  <c:v>0.27054191582330317</c:v>
                </c:pt>
                <c:pt idx="56">
                  <c:v>0.28680158336719835</c:v>
                </c:pt>
                <c:pt idx="57">
                  <c:v>0.21657426754422893</c:v>
                </c:pt>
                <c:pt idx="58">
                  <c:v>0.23924556851670453</c:v>
                </c:pt>
                <c:pt idx="59">
                  <c:v>0.27672304056385982</c:v>
                </c:pt>
                <c:pt idx="60">
                  <c:v>0.23411637821609924</c:v>
                </c:pt>
                <c:pt idx="61">
                  <c:v>0.25917933280941546</c:v>
                </c:pt>
                <c:pt idx="62">
                  <c:v>0.24227931912270625</c:v>
                </c:pt>
                <c:pt idx="63">
                  <c:v>0.19161672160473656</c:v>
                </c:pt>
                <c:pt idx="64">
                  <c:v>0.21798273069492821</c:v>
                </c:pt>
                <c:pt idx="65">
                  <c:v>0.23725713525543515</c:v>
                </c:pt>
                <c:pt idx="66">
                  <c:v>0.23310007697415139</c:v>
                </c:pt>
                <c:pt idx="67">
                  <c:v>0.21752517296038237</c:v>
                </c:pt>
                <c:pt idx="68">
                  <c:v>0.21418213429455971</c:v>
                </c:pt>
                <c:pt idx="69">
                  <c:v>0.33452495851767844</c:v>
                </c:pt>
              </c:numCache>
            </c:numRef>
          </c:val>
          <c:smooth val="0"/>
          <c:extLst>
            <c:ext xmlns:c16="http://schemas.microsoft.com/office/drawing/2014/chart" uri="{C3380CC4-5D6E-409C-BE32-E72D297353CC}">
              <c16:uniqueId val="{00000001-DF9F-48B4-9061-A8CD5BADF5B6}"/>
            </c:ext>
          </c:extLst>
        </c:ser>
        <c:dLbls>
          <c:showLegendKey val="0"/>
          <c:showVal val="0"/>
          <c:showCatName val="0"/>
          <c:showSerName val="0"/>
          <c:showPercent val="0"/>
          <c:showBubbleSize val="0"/>
        </c:dLbls>
        <c:marker val="1"/>
        <c:smooth val="0"/>
        <c:axId val="427771055"/>
        <c:axId val="778331007"/>
      </c:lineChart>
      <c:valAx>
        <c:axId val="778344735"/>
        <c:scaling>
          <c:orientation val="minMax"/>
        </c:scaling>
        <c:delete val="0"/>
        <c:axPos val="l"/>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66655"/>
        <c:crosses val="autoZero"/>
        <c:crossBetween val="between"/>
      </c:valAx>
      <c:catAx>
        <c:axId val="427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8344735"/>
        <c:crosses val="autoZero"/>
        <c:auto val="1"/>
        <c:lblAlgn val="ctr"/>
        <c:lblOffset val="100"/>
        <c:noMultiLvlLbl val="0"/>
      </c:catAx>
      <c:valAx>
        <c:axId val="778331007"/>
        <c:scaling>
          <c:orientation val="minMax"/>
          <c:max val="0.70000000000000007"/>
        </c:scaling>
        <c:delete val="0"/>
        <c:axPos val="r"/>
        <c:numFmt formatCode="_(* #,##0.0_);_(* \(#,##0.0\);_(* &quot;-&quot;??_);_(@_)" sourceLinked="1"/>
        <c:majorTickMark val="out"/>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71055"/>
        <c:crosses val="max"/>
        <c:crossBetween val="between"/>
      </c:valAx>
      <c:catAx>
        <c:axId val="427771055"/>
        <c:scaling>
          <c:orientation val="minMax"/>
        </c:scaling>
        <c:delete val="1"/>
        <c:axPos val="b"/>
        <c:numFmt formatCode="General" sourceLinked="1"/>
        <c:majorTickMark val="out"/>
        <c:minorTickMark val="none"/>
        <c:tickLblPos val="nextTo"/>
        <c:crossAx val="778331007"/>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Dashboard!$Y$20</c:f>
              <c:strCache>
                <c:ptCount val="1"/>
                <c:pt idx="0">
                  <c:v>50</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noFill/>
              <a:ln>
                <a:solidFill>
                  <a:schemeClr val="accent1"/>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03-50F6-4C77-B3FD-6B867EA6CDED}"/>
              </c:ext>
            </c:extLst>
          </c:dPt>
          <c:val>
            <c:numRef>
              <c:f>Dashboard!$Z$20</c:f>
              <c:numCache>
                <c:formatCode>General</c:formatCode>
                <c:ptCount val="1"/>
                <c:pt idx="0">
                  <c:v>100</c:v>
                </c:pt>
              </c:numCache>
            </c:numRef>
          </c:val>
          <c:extLst>
            <c:ext xmlns:c16="http://schemas.microsoft.com/office/drawing/2014/chart" uri="{C3380CC4-5D6E-409C-BE32-E72D297353CC}">
              <c16:uniqueId val="{00000000-50F6-4C77-B3FD-6B867EA6CDED}"/>
            </c:ext>
          </c:extLst>
        </c:ser>
        <c:dLbls>
          <c:showLegendKey val="0"/>
          <c:showVal val="0"/>
          <c:showCatName val="0"/>
          <c:showSerName val="0"/>
          <c:showPercent val="0"/>
          <c:showBubbleSize val="0"/>
        </c:dLbls>
        <c:gapWidth val="166"/>
        <c:overlap val="-27"/>
        <c:axId val="1040123648"/>
        <c:axId val="1059424480"/>
      </c:barChart>
      <c:barChart>
        <c:barDir val="col"/>
        <c:grouping val="clustered"/>
        <c:varyColors val="0"/>
        <c:ser>
          <c:idx val="1"/>
          <c:order val="1"/>
          <c:tx>
            <c:strRef>
              <c:f>Dashboard!$Y$21</c:f>
              <c:strCache>
                <c:ptCount val="1"/>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c:spPr>
          <c:invertIfNegative val="0"/>
          <c:val>
            <c:numRef>
              <c:f>Dashboard!$Z$19</c:f>
              <c:numCache>
                <c:formatCode>General</c:formatCode>
                <c:ptCount val="1"/>
                <c:pt idx="0">
                  <c:v>50</c:v>
                </c:pt>
              </c:numCache>
            </c:numRef>
          </c:val>
          <c:extLst>
            <c:ext xmlns:c16="http://schemas.microsoft.com/office/drawing/2014/chart" uri="{C3380CC4-5D6E-409C-BE32-E72D297353CC}">
              <c16:uniqueId val="{00000002-50F6-4C77-B3FD-6B867EA6CDED}"/>
            </c:ext>
          </c:extLst>
        </c:ser>
        <c:dLbls>
          <c:showLegendKey val="0"/>
          <c:showVal val="0"/>
          <c:showCatName val="0"/>
          <c:showSerName val="0"/>
          <c:showPercent val="0"/>
          <c:showBubbleSize val="0"/>
        </c:dLbls>
        <c:gapWidth val="247"/>
        <c:overlap val="60"/>
        <c:axId val="1045873696"/>
        <c:axId val="791868592"/>
      </c:barChart>
      <c:catAx>
        <c:axId val="1040123648"/>
        <c:scaling>
          <c:orientation val="minMax"/>
        </c:scaling>
        <c:delete val="1"/>
        <c:axPos val="b"/>
        <c:numFmt formatCode="General" sourceLinked="1"/>
        <c:majorTickMark val="none"/>
        <c:minorTickMark val="none"/>
        <c:tickLblPos val="nextTo"/>
        <c:crossAx val="1059424480"/>
        <c:crosses val="autoZero"/>
        <c:auto val="1"/>
        <c:lblAlgn val="ctr"/>
        <c:lblOffset val="100"/>
        <c:noMultiLvlLbl val="0"/>
      </c:catAx>
      <c:valAx>
        <c:axId val="1059424480"/>
        <c:scaling>
          <c:orientation val="minMax"/>
        </c:scaling>
        <c:delete val="1"/>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1040123648"/>
        <c:crosses val="autoZero"/>
        <c:crossBetween val="between"/>
      </c:valAx>
      <c:valAx>
        <c:axId val="791868592"/>
        <c:scaling>
          <c:orientation val="minMax"/>
          <c:max val="100"/>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5873696"/>
        <c:crosses val="max"/>
        <c:crossBetween val="between"/>
      </c:valAx>
      <c:catAx>
        <c:axId val="1045873696"/>
        <c:scaling>
          <c:orientation val="minMax"/>
        </c:scaling>
        <c:delete val="1"/>
        <c:axPos val="b"/>
        <c:majorTickMark val="none"/>
        <c:minorTickMark val="none"/>
        <c:tickLblPos val="nextTo"/>
        <c:crossAx val="791868592"/>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autoTitleDeleted val="1"/>
    <c:plotArea>
      <c:layout/>
      <c:barChart>
        <c:barDir val="col"/>
        <c:grouping val="clustered"/>
        <c:varyColors val="0"/>
        <c:ser>
          <c:idx val="0"/>
          <c:order val="0"/>
          <c:tx>
            <c:strRef>
              <c:f>Dashboard!$Y$20</c:f>
              <c:strCache>
                <c:ptCount val="1"/>
                <c:pt idx="0">
                  <c:v>50</c:v>
                </c:pt>
              </c:strCache>
            </c:strRef>
          </c:tx>
          <c:spPr>
            <a:gradFill rotWithShape="1">
              <a:gsLst>
                <a:gs pos="0">
                  <a:schemeClr val="accent3">
                    <a:shade val="76000"/>
                    <a:shade val="51000"/>
                    <a:satMod val="130000"/>
                  </a:schemeClr>
                </a:gs>
                <a:gs pos="80000">
                  <a:schemeClr val="accent3">
                    <a:shade val="76000"/>
                    <a:shade val="93000"/>
                    <a:satMod val="130000"/>
                  </a:schemeClr>
                </a:gs>
                <a:gs pos="100000">
                  <a:schemeClr val="accent3">
                    <a:shade val="76000"/>
                    <a:shade val="94000"/>
                    <a:satMod val="135000"/>
                  </a:schemeClr>
                </a:gs>
              </a:gsLst>
              <a:lin ang="16200000" scaled="0"/>
            </a:gradFill>
            <a:ln>
              <a:noFill/>
            </a:ln>
            <a:effectLst>
              <a:outerShdw blurRad="40000" dist="23000" dir="5400000" rotWithShape="0">
                <a:srgbClr val="000000">
                  <a:alpha val="35000"/>
                </a:srgbClr>
              </a:outerShdw>
            </a:effectLst>
          </c:spPr>
          <c:invertIfNegative val="0"/>
          <c:dPt>
            <c:idx val="0"/>
            <c:invertIfNegative val="0"/>
            <c:bubble3D val="0"/>
            <c:spPr>
              <a:solidFill>
                <a:schemeClr val="bg1"/>
              </a:solidFill>
              <a:ln>
                <a:solidFill>
                  <a:schemeClr val="accent3">
                    <a:lumMod val="50000"/>
                  </a:schemeClr>
                </a:solidFill>
              </a:ln>
              <a:effectLst>
                <a:outerShdw blurRad="40000" dist="23000" dir="5400000" rotWithShape="0">
                  <a:srgbClr val="000000">
                    <a:alpha val="35000"/>
                  </a:srgbClr>
                </a:outerShdw>
              </a:effectLst>
            </c:spPr>
            <c:extLst>
              <c:ext xmlns:c16="http://schemas.microsoft.com/office/drawing/2014/chart" uri="{C3380CC4-5D6E-409C-BE32-E72D297353CC}">
                <c16:uniqueId val="{00000001-71AE-4B3E-B737-6475F06BB41E}"/>
              </c:ext>
            </c:extLst>
          </c:dPt>
          <c:val>
            <c:numRef>
              <c:f>Dashboard!$AB$20</c:f>
              <c:numCache>
                <c:formatCode>General</c:formatCode>
                <c:ptCount val="1"/>
                <c:pt idx="0">
                  <c:v>3000</c:v>
                </c:pt>
              </c:numCache>
            </c:numRef>
          </c:val>
          <c:extLst>
            <c:ext xmlns:c16="http://schemas.microsoft.com/office/drawing/2014/chart" uri="{C3380CC4-5D6E-409C-BE32-E72D297353CC}">
              <c16:uniqueId val="{00000002-71AE-4B3E-B737-6475F06BB41E}"/>
            </c:ext>
          </c:extLst>
        </c:ser>
        <c:dLbls>
          <c:showLegendKey val="0"/>
          <c:showVal val="0"/>
          <c:showCatName val="0"/>
          <c:showSerName val="0"/>
          <c:showPercent val="0"/>
          <c:showBubbleSize val="0"/>
        </c:dLbls>
        <c:gapWidth val="166"/>
        <c:overlap val="-27"/>
        <c:axId val="1040123648"/>
        <c:axId val="1059424480"/>
      </c:barChart>
      <c:barChart>
        <c:barDir val="col"/>
        <c:grouping val="clustered"/>
        <c:varyColors val="0"/>
        <c:ser>
          <c:idx val="1"/>
          <c:order val="1"/>
          <c:tx>
            <c:strRef>
              <c:f>Dashboard!$Y$21</c:f>
              <c:strCache>
                <c:ptCount val="1"/>
              </c:strCache>
            </c:strRef>
          </c:tx>
          <c:spPr>
            <a:gradFill rotWithShape="1">
              <a:gsLst>
                <a:gs pos="0">
                  <a:schemeClr val="accent3">
                    <a:tint val="77000"/>
                    <a:shade val="51000"/>
                    <a:satMod val="130000"/>
                  </a:schemeClr>
                </a:gs>
                <a:gs pos="80000">
                  <a:schemeClr val="accent3">
                    <a:tint val="77000"/>
                    <a:shade val="93000"/>
                    <a:satMod val="130000"/>
                  </a:schemeClr>
                </a:gs>
                <a:gs pos="100000">
                  <a:schemeClr val="accent3">
                    <a:tint val="77000"/>
                    <a:shade val="94000"/>
                    <a:satMod val="135000"/>
                  </a:schemeClr>
                </a:gs>
              </a:gsLst>
              <a:lin ang="16200000" scaled="0"/>
            </a:gradFill>
            <a:ln>
              <a:noFill/>
            </a:ln>
            <a:effectLst>
              <a:outerShdw blurRad="40000" dist="23000" dir="5400000" rotWithShape="0">
                <a:srgbClr val="000000">
                  <a:alpha val="35000"/>
                </a:srgbClr>
              </a:outerShdw>
            </a:effectLst>
          </c:spPr>
          <c:invertIfNegative val="0"/>
          <c:val>
            <c:numRef>
              <c:f>Dashboard!$AB$19</c:f>
              <c:numCache>
                <c:formatCode>General</c:formatCode>
                <c:ptCount val="1"/>
                <c:pt idx="0">
                  <c:v>1000</c:v>
                </c:pt>
              </c:numCache>
            </c:numRef>
          </c:val>
          <c:extLst>
            <c:ext xmlns:c16="http://schemas.microsoft.com/office/drawing/2014/chart" uri="{C3380CC4-5D6E-409C-BE32-E72D297353CC}">
              <c16:uniqueId val="{00000003-71AE-4B3E-B737-6475F06BB41E}"/>
            </c:ext>
          </c:extLst>
        </c:ser>
        <c:dLbls>
          <c:showLegendKey val="0"/>
          <c:showVal val="0"/>
          <c:showCatName val="0"/>
          <c:showSerName val="0"/>
          <c:showPercent val="0"/>
          <c:showBubbleSize val="0"/>
        </c:dLbls>
        <c:gapWidth val="247"/>
        <c:overlap val="60"/>
        <c:axId val="1045873696"/>
        <c:axId val="791868592"/>
      </c:barChart>
      <c:catAx>
        <c:axId val="1040123648"/>
        <c:scaling>
          <c:orientation val="minMax"/>
        </c:scaling>
        <c:delete val="1"/>
        <c:axPos val="b"/>
        <c:numFmt formatCode="General" sourceLinked="1"/>
        <c:majorTickMark val="none"/>
        <c:minorTickMark val="none"/>
        <c:tickLblPos val="nextTo"/>
        <c:crossAx val="1059424480"/>
        <c:crosses val="autoZero"/>
        <c:auto val="1"/>
        <c:lblAlgn val="ctr"/>
        <c:lblOffset val="100"/>
        <c:noMultiLvlLbl val="0"/>
      </c:catAx>
      <c:valAx>
        <c:axId val="1059424480"/>
        <c:scaling>
          <c:orientation val="minMax"/>
        </c:scaling>
        <c:delete val="1"/>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crossAx val="1040123648"/>
        <c:crosses val="autoZero"/>
        <c:crossBetween val="between"/>
      </c:valAx>
      <c:valAx>
        <c:axId val="791868592"/>
        <c:scaling>
          <c:orientation val="minMax"/>
          <c:max val="3000"/>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45873696"/>
        <c:crosses val="max"/>
        <c:crossBetween val="between"/>
      </c:valAx>
      <c:catAx>
        <c:axId val="1045873696"/>
        <c:scaling>
          <c:orientation val="minMax"/>
        </c:scaling>
        <c:delete val="1"/>
        <c:axPos val="b"/>
        <c:majorTickMark val="none"/>
        <c:minorTickMark val="none"/>
        <c:tickLblPos val="nextTo"/>
        <c:crossAx val="791868592"/>
        <c:crosses val="autoZero"/>
        <c:auto val="1"/>
        <c:lblAlgn val="ctr"/>
        <c:lblOffset val="100"/>
        <c:noMultiLvlLbl val="0"/>
      </c:catAx>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Energy Intensity</a:t>
            </a:r>
          </a:p>
          <a:p>
            <a:pPr>
              <a:defRPr/>
            </a:pPr>
            <a:r>
              <a:rPr lang="en-US" sz="700"/>
              <a:t>GJ/MT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6CAA-4612-9AEF-5BAE235C3A62}"/>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6CAA-4612-9AEF-5BAE235C3A62}"/>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6CAA-4612-9AEF-5BAE235C3A62}"/>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6CAA-4612-9AEF-5BAE235C3A62}"/>
              </c:ext>
            </c:extLst>
          </c:dPt>
          <c:dPt>
            <c:idx val="4"/>
            <c:bubble3D val="0"/>
            <c:spPr>
              <a:solidFill>
                <a:schemeClr val="bg1"/>
              </a:solidFill>
              <a:ln>
                <a:noFill/>
              </a:ln>
              <a:effectLst/>
            </c:spPr>
            <c:extLst>
              <c:ext xmlns:c16="http://schemas.microsoft.com/office/drawing/2014/chart" uri="{C3380CC4-5D6E-409C-BE32-E72D297353CC}">
                <c16:uniqueId val="{00000009-6CAA-4612-9AEF-5BAE235C3A62}"/>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6CAA-4612-9AEF-5BAE235C3A62}"/>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6CAA-4612-9AEF-5BAE235C3A62}"/>
              </c:ext>
            </c:extLst>
          </c:dPt>
          <c:dPt>
            <c:idx val="1"/>
            <c:bubble3D val="0"/>
            <c:spPr>
              <a:solidFill>
                <a:schemeClr val="tx1"/>
              </a:solidFill>
              <a:ln>
                <a:noFill/>
              </a:ln>
              <a:effectLst/>
            </c:spPr>
            <c:extLst>
              <c:ext xmlns:c16="http://schemas.microsoft.com/office/drawing/2014/chart" uri="{C3380CC4-5D6E-409C-BE32-E72D297353CC}">
                <c16:uniqueId val="{0000000E-6CAA-4612-9AEF-5BAE235C3A62}"/>
              </c:ext>
            </c:extLst>
          </c:dPt>
          <c:dPt>
            <c:idx val="2"/>
            <c:bubble3D val="0"/>
            <c:spPr>
              <a:noFill/>
              <a:ln>
                <a:noFill/>
              </a:ln>
              <a:effectLst/>
            </c:spPr>
            <c:extLst>
              <c:ext xmlns:c16="http://schemas.microsoft.com/office/drawing/2014/chart" uri="{C3380CC4-5D6E-409C-BE32-E72D297353CC}">
                <c16:uniqueId val="{00000010-6CAA-4612-9AEF-5BAE235C3A62}"/>
              </c:ext>
            </c:extLst>
          </c:dPt>
          <c:val>
            <c:numRef>
              <c:f>Dashboard!$A$67:$C$67</c:f>
              <c:numCache>
                <c:formatCode>0%</c:formatCode>
                <c:ptCount val="3"/>
                <c:pt idx="0">
                  <c:v>0</c:v>
                </c:pt>
                <c:pt idx="1">
                  <c:v>0.02</c:v>
                </c:pt>
                <c:pt idx="2">
                  <c:v>0</c:v>
                </c:pt>
              </c:numCache>
            </c:numRef>
          </c:val>
          <c:extLst>
            <c:ext xmlns:c16="http://schemas.microsoft.com/office/drawing/2014/chart" uri="{C3380CC4-5D6E-409C-BE32-E72D297353CC}">
              <c16:uniqueId val="{00000011-6CAA-4612-9AEF-5BAE235C3A62}"/>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304066090099395"/>
          <c:y val="0.1732957206436152"/>
          <c:w val="0.68377917611826655"/>
          <c:h val="0.70769752546363807"/>
        </c:manualLayout>
      </c:layout>
      <c:doughnutChart>
        <c:varyColors val="1"/>
        <c:ser>
          <c:idx val="0"/>
          <c:order val="0"/>
          <c:dPt>
            <c:idx val="0"/>
            <c:bubble3D val="0"/>
            <c:spPr>
              <a:solidFill>
                <a:schemeClr val="tx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1-EBE8-479A-90AB-EE0A19FA77FD}"/>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3-EBE8-479A-90AB-EE0A19FA77FD}"/>
              </c:ext>
            </c:extLst>
          </c:dPt>
          <c:dPt>
            <c:idx val="2"/>
            <c:bubble3D val="0"/>
            <c:spPr>
              <a:solidFill>
                <a:srgbClr val="FF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5-EBE8-479A-90AB-EE0A19FA77FD}"/>
              </c:ext>
            </c:extLst>
          </c:dPt>
          <c:dPt>
            <c:idx val="3"/>
            <c:bubble3D val="0"/>
            <c:spPr>
              <a:solidFill>
                <a:srgbClr val="00FF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7-EBE8-479A-90AB-EE0A19FA77FD}"/>
              </c:ext>
            </c:extLst>
          </c:dPt>
          <c:dPt>
            <c:idx val="4"/>
            <c:bubble3D val="0"/>
            <c:spPr>
              <a:solidFill>
                <a:srgbClr val="008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09-EBE8-479A-90AB-EE0A19FA77FD}"/>
              </c:ext>
            </c:extLst>
          </c:dPt>
          <c:dPt>
            <c:idx val="5"/>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0B-EBE8-479A-90AB-EE0A19FA77FD}"/>
              </c:ext>
            </c:extLst>
          </c:dPt>
          <c:val>
            <c:numRef>
              <c:f>'[1]Stretch Org'!$C$105:$C$110</c:f>
              <c:numCache>
                <c:formatCode>General</c:formatCode>
                <c:ptCount val="6"/>
                <c:pt idx="0">
                  <c:v>20</c:v>
                </c:pt>
                <c:pt idx="1">
                  <c:v>20</c:v>
                </c:pt>
                <c:pt idx="2">
                  <c:v>20</c:v>
                </c:pt>
                <c:pt idx="3">
                  <c:v>20</c:v>
                </c:pt>
                <c:pt idx="4">
                  <c:v>20</c:v>
                </c:pt>
                <c:pt idx="5">
                  <c:v>50</c:v>
                </c:pt>
              </c:numCache>
            </c:numRef>
          </c:val>
          <c:extLst>
            <c:ext xmlns:c16="http://schemas.microsoft.com/office/drawing/2014/chart" uri="{C3380CC4-5D6E-409C-BE32-E72D297353CC}">
              <c16:uniqueId val="{0000000C-EBE8-479A-90AB-EE0A19FA77FD}"/>
            </c:ext>
          </c:extLst>
        </c:ser>
        <c:ser>
          <c:idx val="1"/>
          <c:order val="1"/>
          <c:tx>
            <c:v>Goal</c:v>
          </c:tx>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c:spPr>
          <c:dPt>
            <c:idx val="0"/>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0E-EBE8-479A-90AB-EE0A19FA77FD}"/>
              </c:ext>
            </c:extLst>
          </c:dPt>
          <c:dPt>
            <c:idx val="1"/>
            <c:bubble3D val="0"/>
            <c:spPr>
              <a:solidFill>
                <a:srgbClr val="FF0000"/>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0-EBE8-479A-90AB-EE0A19FA77FD}"/>
              </c:ext>
            </c:extLst>
          </c:dPt>
          <c:dPt>
            <c:idx val="2"/>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2-EBE8-479A-90AB-EE0A19FA77FD}"/>
              </c:ext>
            </c:extLst>
          </c:dPt>
          <c:dPt>
            <c:idx val="3"/>
            <c:bubble3D val="0"/>
            <c:spPr>
              <a:solidFill>
                <a:schemeClr val="tx1">
                  <a:lumMod val="65000"/>
                  <a:lumOff val="35000"/>
                </a:schemeClr>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4-EBE8-479A-90AB-EE0A19FA77FD}"/>
              </c:ext>
            </c:extLst>
          </c:dPt>
          <c:dPt>
            <c:idx val="4"/>
            <c:bubble3D val="0"/>
            <c:spPr>
              <a:gradFill flip="none" rotWithShape="1">
                <a:gsLst>
                  <a:gs pos="0">
                    <a:schemeClr val="accent3">
                      <a:lumMod val="0"/>
                      <a:lumOff val="100000"/>
                    </a:schemeClr>
                  </a:gs>
                  <a:gs pos="35000">
                    <a:schemeClr val="accent3">
                      <a:lumMod val="0"/>
                      <a:lumOff val="100000"/>
                    </a:schemeClr>
                  </a:gs>
                  <a:gs pos="100000">
                    <a:schemeClr val="bg1">
                      <a:lumMod val="85000"/>
                    </a:schemeClr>
                  </a:gs>
                </a:gsLst>
                <a:path path="circle">
                  <a:fillToRect l="50000" t="-80000" r="50000" b="180000"/>
                </a:path>
                <a:tileRect/>
              </a:gradFill>
              <a:ln>
                <a:noFill/>
              </a:ln>
              <a:effectLst>
                <a:outerShdw blurRad="317500" algn="ctr" rotWithShape="0">
                  <a:prstClr val="black">
                    <a:alpha val="25000"/>
                  </a:prstClr>
                </a:outerShdw>
              </a:effectLst>
            </c:spPr>
            <c:extLst>
              <c:ext xmlns:c16="http://schemas.microsoft.com/office/drawing/2014/chart" uri="{C3380CC4-5D6E-409C-BE32-E72D297353CC}">
                <c16:uniqueId val="{00000016-EBE8-479A-90AB-EE0A19FA77FD}"/>
              </c:ext>
            </c:extLst>
          </c:dPt>
          <c:val>
            <c:numRef>
              <c:f>'[1]Stretch Org'!$M$66:$M$70</c:f>
              <c:numCache>
                <c:formatCode>General</c:formatCode>
                <c:ptCount val="5"/>
                <c:pt idx="0">
                  <c:v>40</c:v>
                </c:pt>
                <c:pt idx="1">
                  <c:v>2</c:v>
                </c:pt>
                <c:pt idx="2">
                  <c:v>27.23737794297142</c:v>
                </c:pt>
                <c:pt idx="3">
                  <c:v>2</c:v>
                </c:pt>
                <c:pt idx="4">
                  <c:v>78.76262205702858</c:v>
                </c:pt>
              </c:numCache>
            </c:numRef>
          </c:val>
          <c:extLst>
            <c:ext xmlns:c16="http://schemas.microsoft.com/office/drawing/2014/chart" uri="{C3380CC4-5D6E-409C-BE32-E72D297353CC}">
              <c16:uniqueId val="{00000017-EBE8-479A-90AB-EE0A19FA77FD}"/>
            </c:ext>
          </c:extLst>
        </c:ser>
        <c:dLbls>
          <c:showLegendKey val="0"/>
          <c:showVal val="0"/>
          <c:showCatName val="0"/>
          <c:showSerName val="0"/>
          <c:showPercent val="0"/>
          <c:showBubbleSize val="0"/>
          <c:showLeaderLines val="1"/>
        </c:dLbls>
        <c:firstSliceAng val="240"/>
        <c:holeSize val="70"/>
      </c:doughnutChart>
      <c:pieChart>
        <c:varyColors val="1"/>
        <c:ser>
          <c:idx val="2"/>
          <c:order val="2"/>
          <c:tx>
            <c:v>Pointer</c:v>
          </c:tx>
          <c:dPt>
            <c:idx val="0"/>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9-EBE8-479A-90AB-EE0A19FA77FD}"/>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B-EBE8-479A-90AB-EE0A19FA77FD}"/>
              </c:ext>
            </c:extLst>
          </c:dPt>
          <c:dPt>
            <c:idx val="2"/>
            <c:bubble3D val="0"/>
            <c:spPr>
              <a:noFill/>
              <a:ln>
                <a:noFill/>
              </a:ln>
              <a:effectLst>
                <a:outerShdw blurRad="317500" algn="ctr" rotWithShape="0">
                  <a:prstClr val="black">
                    <a:alpha val="25000"/>
                  </a:prstClr>
                </a:outerShdw>
              </a:effectLst>
            </c:spPr>
            <c:extLst>
              <c:ext xmlns:c16="http://schemas.microsoft.com/office/drawing/2014/chart" uri="{C3380CC4-5D6E-409C-BE32-E72D297353CC}">
                <c16:uniqueId val="{0000001D-EBE8-479A-90AB-EE0A19FA77FD}"/>
              </c:ext>
            </c:extLst>
          </c:dPt>
          <c:val>
            <c:numRef>
              <c:f>Dashboard!$A$66:$C$66</c:f>
              <c:numCache>
                <c:formatCode>0%</c:formatCode>
                <c:ptCount val="3"/>
                <c:pt idx="0">
                  <c:v>0</c:v>
                </c:pt>
                <c:pt idx="1">
                  <c:v>0.02</c:v>
                </c:pt>
                <c:pt idx="2">
                  <c:v>0</c:v>
                </c:pt>
              </c:numCache>
            </c:numRef>
          </c:val>
          <c:extLst>
            <c:ext xmlns:c16="http://schemas.microsoft.com/office/drawing/2014/chart" uri="{C3380CC4-5D6E-409C-BE32-E72D297353CC}">
              <c16:uniqueId val="{0000001E-EBE8-479A-90AB-EE0A19FA77FD}"/>
            </c:ext>
          </c:extLst>
        </c:ser>
        <c:dLbls>
          <c:showLegendKey val="0"/>
          <c:showVal val="0"/>
          <c:showCatName val="0"/>
          <c:showSerName val="0"/>
          <c:showPercent val="0"/>
          <c:showBubbleSize val="0"/>
          <c:showLeaderLines val="1"/>
        </c:dLbls>
        <c:firstSliceAng val="241"/>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sz="900"/>
              <a:t>CO2 Production</a:t>
            </a:r>
          </a:p>
          <a:p>
            <a:pPr>
              <a:defRPr/>
            </a:pPr>
            <a:r>
              <a:rPr lang="en-US" sz="700"/>
              <a:t>CO2</a:t>
            </a:r>
            <a:r>
              <a:rPr lang="en-US" sz="700" baseline="0"/>
              <a:t> MT</a:t>
            </a:r>
            <a:r>
              <a:rPr lang="en-US" sz="700"/>
              <a:t>/Product MT</a:t>
            </a:r>
          </a:p>
        </c:rich>
      </c:tx>
      <c:layout>
        <c:manualLayout>
          <c:xMode val="edge"/>
          <c:yMode val="edge"/>
          <c:x val="0.23449262824932177"/>
          <c:y val="0.65221857025472485"/>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lotArea>
      <c:layout>
        <c:manualLayout>
          <c:layoutTarget val="inner"/>
          <c:xMode val="edge"/>
          <c:yMode val="edge"/>
          <c:x val="0.2805666208942556"/>
          <c:y val="0.33522916384968227"/>
          <c:w val="0.45485876976099499"/>
          <c:h val="0.46964482593636564"/>
        </c:manualLayout>
      </c:layout>
      <c:doughnutChart>
        <c:varyColors val="1"/>
        <c:ser>
          <c:idx val="0"/>
          <c:order val="0"/>
          <c:spPr>
            <a:ln>
              <a:noFill/>
            </a:ln>
          </c:spPr>
          <c:explosion val="7"/>
          <c:dPt>
            <c:idx val="0"/>
            <c:bubble3D val="0"/>
            <c:spPr>
              <a:solidFill>
                <a:srgbClr val="0070C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1-CA06-4F1D-874E-80A5551DA0AD}"/>
              </c:ext>
            </c:extLst>
          </c:dPt>
          <c:dPt>
            <c:idx val="1"/>
            <c:bubble3D val="0"/>
            <c:spPr>
              <a:solidFill>
                <a:srgbClr val="00B05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3-CA06-4F1D-874E-80A5551DA0AD}"/>
              </c:ext>
            </c:extLst>
          </c:dPt>
          <c:dPt>
            <c:idx val="2"/>
            <c:bubble3D val="0"/>
            <c:spPr>
              <a:solidFill>
                <a:srgbClr val="FFFF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5-CA06-4F1D-874E-80A5551DA0AD}"/>
              </c:ext>
            </c:extLst>
          </c:dPt>
          <c:dPt>
            <c:idx val="3"/>
            <c:bubble3D val="0"/>
            <c:spPr>
              <a:solidFill>
                <a:srgbClr val="C00000"/>
              </a:solidFill>
              <a:ln>
                <a:noFill/>
              </a:ln>
              <a:effectLst>
                <a:outerShdw blurRad="40000" dist="23000" dir="5400000" rotWithShape="0">
                  <a:srgbClr val="000000">
                    <a:alpha val="35000"/>
                  </a:srgbClr>
                </a:outerShdw>
              </a:effectLst>
            </c:spPr>
            <c:extLst>
              <c:ext xmlns:c16="http://schemas.microsoft.com/office/drawing/2014/chart" uri="{C3380CC4-5D6E-409C-BE32-E72D297353CC}">
                <c16:uniqueId val="{00000007-CA06-4F1D-874E-80A5551DA0AD}"/>
              </c:ext>
            </c:extLst>
          </c:dPt>
          <c:dPt>
            <c:idx val="4"/>
            <c:bubble3D val="0"/>
            <c:spPr>
              <a:solidFill>
                <a:schemeClr val="bg1"/>
              </a:solidFill>
              <a:ln>
                <a:noFill/>
              </a:ln>
              <a:effectLst/>
            </c:spPr>
            <c:extLst>
              <c:ext xmlns:c16="http://schemas.microsoft.com/office/drawing/2014/chart" uri="{C3380CC4-5D6E-409C-BE32-E72D297353CC}">
                <c16:uniqueId val="{00000009-CA06-4F1D-874E-80A5551DA0AD}"/>
              </c:ext>
            </c:extLst>
          </c:dPt>
          <c:dLbls>
            <c:delete val="1"/>
          </c:dLbls>
          <c:val>
            <c:numRef>
              <c:f>Dashboard!$A$77:$A$81</c:f>
              <c:numCache>
                <c:formatCode>0%</c:formatCode>
                <c:ptCount val="5"/>
                <c:pt idx="0">
                  <c:v>0.2</c:v>
                </c:pt>
                <c:pt idx="1">
                  <c:v>1.1000000000000001</c:v>
                </c:pt>
                <c:pt idx="2">
                  <c:v>0.4</c:v>
                </c:pt>
                <c:pt idx="3">
                  <c:v>0.3</c:v>
                </c:pt>
                <c:pt idx="4">
                  <c:v>1.9</c:v>
                </c:pt>
              </c:numCache>
            </c:numRef>
          </c:val>
          <c:extLst>
            <c:ext xmlns:c16="http://schemas.microsoft.com/office/drawing/2014/chart" uri="{C3380CC4-5D6E-409C-BE32-E72D297353CC}">
              <c16:uniqueId val="{0000000A-CA06-4F1D-874E-80A5551DA0AD}"/>
            </c:ext>
          </c:extLst>
        </c:ser>
        <c:dLbls>
          <c:showLegendKey val="0"/>
          <c:showVal val="0"/>
          <c:showCatName val="0"/>
          <c:showSerName val="0"/>
          <c:showPercent val="1"/>
          <c:showBubbleSize val="0"/>
          <c:showLeaderLines val="1"/>
        </c:dLbls>
        <c:firstSliceAng val="270"/>
        <c:holeSize val="38"/>
      </c:doughnutChart>
      <c:pieChart>
        <c:varyColors val="1"/>
        <c:ser>
          <c:idx val="1"/>
          <c:order val="1"/>
          <c:spPr>
            <a:ln>
              <a:noFill/>
            </a:ln>
            <a:effectLst/>
          </c:spPr>
          <c:dPt>
            <c:idx val="0"/>
            <c:bubble3D val="0"/>
            <c:spPr>
              <a:noFill/>
              <a:ln>
                <a:noFill/>
              </a:ln>
              <a:effectLst/>
            </c:spPr>
            <c:extLst>
              <c:ext xmlns:c16="http://schemas.microsoft.com/office/drawing/2014/chart" uri="{C3380CC4-5D6E-409C-BE32-E72D297353CC}">
                <c16:uniqueId val="{0000000C-CA06-4F1D-874E-80A5551DA0AD}"/>
              </c:ext>
            </c:extLst>
          </c:dPt>
          <c:dPt>
            <c:idx val="1"/>
            <c:bubble3D val="0"/>
            <c:spPr>
              <a:solidFill>
                <a:schemeClr val="tx1"/>
              </a:solidFill>
              <a:ln>
                <a:noFill/>
              </a:ln>
              <a:effectLst/>
            </c:spPr>
            <c:extLst>
              <c:ext xmlns:c16="http://schemas.microsoft.com/office/drawing/2014/chart" uri="{C3380CC4-5D6E-409C-BE32-E72D297353CC}">
                <c16:uniqueId val="{0000000E-CA06-4F1D-874E-80A5551DA0AD}"/>
              </c:ext>
            </c:extLst>
          </c:dPt>
          <c:dPt>
            <c:idx val="2"/>
            <c:bubble3D val="0"/>
            <c:spPr>
              <a:noFill/>
              <a:ln>
                <a:noFill/>
              </a:ln>
              <a:effectLst/>
            </c:spPr>
            <c:extLst>
              <c:ext xmlns:c16="http://schemas.microsoft.com/office/drawing/2014/chart" uri="{C3380CC4-5D6E-409C-BE32-E72D297353CC}">
                <c16:uniqueId val="{00000010-CA06-4F1D-874E-80A5551DA0AD}"/>
              </c:ext>
            </c:extLst>
          </c:dPt>
          <c:val>
            <c:numRef>
              <c:f>Dashboard!$A$68:$C$68</c:f>
              <c:numCache>
                <c:formatCode>0%</c:formatCode>
                <c:ptCount val="3"/>
                <c:pt idx="0">
                  <c:v>0</c:v>
                </c:pt>
                <c:pt idx="1">
                  <c:v>0.02</c:v>
                </c:pt>
                <c:pt idx="2">
                  <c:v>0</c:v>
                </c:pt>
              </c:numCache>
            </c:numRef>
          </c:val>
          <c:extLst>
            <c:ext xmlns:c16="http://schemas.microsoft.com/office/drawing/2014/chart" uri="{C3380CC4-5D6E-409C-BE32-E72D297353CC}">
              <c16:uniqueId val="{00000011-CA06-4F1D-874E-80A5551DA0AD}"/>
            </c:ext>
          </c:extLst>
        </c:ser>
        <c:dLbls>
          <c:showLegendKey val="0"/>
          <c:showVal val="0"/>
          <c:showCatName val="0"/>
          <c:showSerName val="0"/>
          <c:showPercent val="0"/>
          <c:showBubbleSize val="0"/>
          <c:showLeaderLines val="1"/>
        </c:dLbls>
        <c:firstSliceAng val="27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1"/>
          <c:order val="1"/>
          <c:tx>
            <c:v>Production</c:v>
          </c:tx>
          <c:spPr>
            <a:ln w="19050" cap="rnd">
              <a:solidFill>
                <a:schemeClr val="accent2"/>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Dashboard!$E$109:$E$156</c:f>
              <c:numCache>
                <c:formatCode>0</c:formatCode>
                <c:ptCount val="48"/>
                <c:pt idx="0">
                  <c:v>24435.709762000002</c:v>
                </c:pt>
                <c:pt idx="1">
                  <c:v>12282.461532667701</c:v>
                </c:pt>
                <c:pt idx="2">
                  <c:v>23904.931625956</c:v>
                </c:pt>
                <c:pt idx="3">
                  <c:v>23573.480531000005</c:v>
                </c:pt>
                <c:pt idx="4">
                  <c:v>20513.164705967502</c:v>
                </c:pt>
                <c:pt idx="5">
                  <c:v>20268.87778234922</c:v>
                </c:pt>
                <c:pt idx="6">
                  <c:v>20625.002464631689</c:v>
                </c:pt>
                <c:pt idx="7">
                  <c:v>23019.654217004005</c:v>
                </c:pt>
                <c:pt idx="8">
                  <c:v>21171.993208625401</c:v>
                </c:pt>
                <c:pt idx="9">
                  <c:v>23407.058359999999</c:v>
                </c:pt>
                <c:pt idx="10">
                  <c:v>21079.415916000002</c:v>
                </c:pt>
                <c:pt idx="11">
                  <c:v>20808.44125</c:v>
                </c:pt>
                <c:pt idx="12">
                  <c:v>20135.313689999999</c:v>
                </c:pt>
                <c:pt idx="13">
                  <c:v>21037.12590594</c:v>
                </c:pt>
                <c:pt idx="14">
                  <c:v>15904.007494260999</c:v>
                </c:pt>
                <c:pt idx="15">
                  <c:v>21406.541752255329</c:v>
                </c:pt>
                <c:pt idx="16">
                  <c:v>19123.923741178511</c:v>
                </c:pt>
                <c:pt idx="17">
                  <c:v>21088.759869999998</c:v>
                </c:pt>
                <c:pt idx="18">
                  <c:v>18992.856556999999</c:v>
                </c:pt>
                <c:pt idx="19">
                  <c:v>21673.89097</c:v>
                </c:pt>
                <c:pt idx="20">
                  <c:v>20464.166440000001</c:v>
                </c:pt>
                <c:pt idx="21">
                  <c:v>21998.691069796507</c:v>
                </c:pt>
                <c:pt idx="22">
                  <c:v>20182.462102549998</c:v>
                </c:pt>
                <c:pt idx="23">
                  <c:v>21607.499001700002</c:v>
                </c:pt>
                <c:pt idx="24">
                  <c:v>20506.36076388873</c:v>
                </c:pt>
                <c:pt idx="25">
                  <c:v>17174.264693841098</c:v>
                </c:pt>
                <c:pt idx="26">
                  <c:v>14264.04473</c:v>
                </c:pt>
                <c:pt idx="27">
                  <c:v>15566.755209999999</c:v>
                </c:pt>
                <c:pt idx="28">
                  <c:v>20385.19596741</c:v>
                </c:pt>
                <c:pt idx="29">
                  <c:v>17209.658189999998</c:v>
                </c:pt>
                <c:pt idx="30">
                  <c:v>20313.665277999997</c:v>
                </c:pt>
                <c:pt idx="31">
                  <c:v>19443.818120883399</c:v>
                </c:pt>
                <c:pt idx="32">
                  <c:v>20279.000115840001</c:v>
                </c:pt>
                <c:pt idx="33">
                  <c:v>17584.323530000001</c:v>
                </c:pt>
                <c:pt idx="34">
                  <c:v>21079.234479999999</c:v>
                </c:pt>
                <c:pt idx="35">
                  <c:v>20759.136017000001</c:v>
                </c:pt>
                <c:pt idx="36">
                  <c:v>19856.35584</c:v>
                </c:pt>
                <c:pt idx="37">
                  <c:v>19243.691827000002</c:v>
                </c:pt>
                <c:pt idx="38">
                  <c:v>22125.530532999997</c:v>
                </c:pt>
                <c:pt idx="39">
                  <c:v>20155.72524</c:v>
                </c:pt>
                <c:pt idx="40">
                  <c:v>15713.26478</c:v>
                </c:pt>
                <c:pt idx="41">
                  <c:v>22446.354739999999</c:v>
                </c:pt>
                <c:pt idx="42">
                  <c:v>18512.141875000001</c:v>
                </c:pt>
                <c:pt idx="43">
                  <c:v>19803.285810000001</c:v>
                </c:pt>
                <c:pt idx="44">
                  <c:v>22857.307280000001</c:v>
                </c:pt>
                <c:pt idx="45">
                  <c:v>21913.840079999998</c:v>
                </c:pt>
                <c:pt idx="46">
                  <c:v>18816.908996000002</c:v>
                </c:pt>
                <c:pt idx="47">
                  <c:v>19273.991639</c:v>
                </c:pt>
              </c:numCache>
            </c:numRef>
          </c:val>
          <c:smooth val="0"/>
          <c:extLst>
            <c:ext xmlns:c16="http://schemas.microsoft.com/office/drawing/2014/chart" uri="{C3380CC4-5D6E-409C-BE32-E72D297353CC}">
              <c16:uniqueId val="{00000000-C9BD-49EC-A3B7-73EDD94106FD}"/>
            </c:ext>
          </c:extLst>
        </c:ser>
        <c:dLbls>
          <c:showLegendKey val="0"/>
          <c:showVal val="0"/>
          <c:showCatName val="0"/>
          <c:showSerName val="0"/>
          <c:showPercent val="0"/>
          <c:showBubbleSize val="0"/>
        </c:dLbls>
        <c:marker val="1"/>
        <c:smooth val="0"/>
        <c:axId val="427766655"/>
        <c:axId val="778344735"/>
      </c:lineChart>
      <c:lineChart>
        <c:grouping val="standard"/>
        <c:varyColors val="0"/>
        <c:ser>
          <c:idx val="0"/>
          <c:order val="0"/>
          <c:tx>
            <c:v>CO2 / MT 12mon Trailing Ave</c:v>
          </c:tx>
          <c:spPr>
            <a:ln w="19050" cap="rnd">
              <a:solidFill>
                <a:schemeClr val="accent1"/>
              </a:solidFill>
              <a:round/>
            </a:ln>
            <a:effectLst/>
          </c:spPr>
          <c:marker>
            <c:symbol val="none"/>
          </c:marker>
          <c:cat>
            <c:strRef>
              <c:f>Dashboard!$B$109:$B$156</c:f>
              <c:strCache>
                <c:ptCount val="48"/>
                <c:pt idx="0">
                  <c:v>Aug-15</c:v>
                </c:pt>
                <c:pt idx="1">
                  <c:v>Sep-15</c:v>
                </c:pt>
                <c:pt idx="2">
                  <c:v>Oct-15</c:v>
                </c:pt>
                <c:pt idx="3">
                  <c:v>Nov-15</c:v>
                </c:pt>
                <c:pt idx="4">
                  <c:v>Dec-15</c:v>
                </c:pt>
                <c:pt idx="5">
                  <c:v>Jan-16</c:v>
                </c:pt>
                <c:pt idx="6">
                  <c:v>Feb-16</c:v>
                </c:pt>
                <c:pt idx="7">
                  <c:v>Mar-16</c:v>
                </c:pt>
                <c:pt idx="8">
                  <c:v>Apr-16</c:v>
                </c:pt>
                <c:pt idx="9">
                  <c:v>May-16</c:v>
                </c:pt>
                <c:pt idx="10">
                  <c:v>Jun-16</c:v>
                </c:pt>
                <c:pt idx="11">
                  <c:v>Jul-16</c:v>
                </c:pt>
                <c:pt idx="12">
                  <c:v>Aug-16</c:v>
                </c:pt>
                <c:pt idx="13">
                  <c:v>Sep-16</c:v>
                </c:pt>
                <c:pt idx="14">
                  <c:v>Oct-16</c:v>
                </c:pt>
                <c:pt idx="15">
                  <c:v>Nov-16</c:v>
                </c:pt>
                <c:pt idx="16">
                  <c:v>Dec-16</c:v>
                </c:pt>
                <c:pt idx="17">
                  <c:v>Jan-17</c:v>
                </c:pt>
                <c:pt idx="18">
                  <c:v>Feb-17</c:v>
                </c:pt>
                <c:pt idx="19">
                  <c:v>Mar-17</c:v>
                </c:pt>
                <c:pt idx="20">
                  <c:v>Apr-17</c:v>
                </c:pt>
                <c:pt idx="21">
                  <c:v>May-17</c:v>
                </c:pt>
                <c:pt idx="22">
                  <c:v>Jun-17</c:v>
                </c:pt>
                <c:pt idx="23">
                  <c:v>Jul-17</c:v>
                </c:pt>
                <c:pt idx="24">
                  <c:v>Aug-17</c:v>
                </c:pt>
                <c:pt idx="25">
                  <c:v>Sep-17</c:v>
                </c:pt>
                <c:pt idx="26">
                  <c:v>Oct-17</c:v>
                </c:pt>
                <c:pt idx="27">
                  <c:v>Nov-17</c:v>
                </c:pt>
                <c:pt idx="28">
                  <c:v>Dec-17</c:v>
                </c:pt>
                <c:pt idx="29">
                  <c:v>Jan-18</c:v>
                </c:pt>
                <c:pt idx="30">
                  <c:v>Feb-18</c:v>
                </c:pt>
                <c:pt idx="31">
                  <c:v>Mar-18</c:v>
                </c:pt>
                <c:pt idx="32">
                  <c:v>Apr-18</c:v>
                </c:pt>
                <c:pt idx="33">
                  <c:v>May-18</c:v>
                </c:pt>
                <c:pt idx="34">
                  <c:v>Jun-18</c:v>
                </c:pt>
                <c:pt idx="35">
                  <c:v>Jul-18</c:v>
                </c:pt>
                <c:pt idx="36">
                  <c:v>Aug-18</c:v>
                </c:pt>
                <c:pt idx="37">
                  <c:v>Sep-18</c:v>
                </c:pt>
                <c:pt idx="38">
                  <c:v>Oct-18</c:v>
                </c:pt>
                <c:pt idx="39">
                  <c:v>Nov-18</c:v>
                </c:pt>
                <c:pt idx="40">
                  <c:v>Dec-18</c:v>
                </c:pt>
                <c:pt idx="41">
                  <c:v>Jan-19</c:v>
                </c:pt>
                <c:pt idx="42">
                  <c:v>Feb-19</c:v>
                </c:pt>
                <c:pt idx="43">
                  <c:v>Mar-19</c:v>
                </c:pt>
                <c:pt idx="44">
                  <c:v>Apr-19</c:v>
                </c:pt>
                <c:pt idx="45">
                  <c:v>May-19</c:v>
                </c:pt>
                <c:pt idx="46">
                  <c:v>Jun-19</c:v>
                </c:pt>
                <c:pt idx="47">
                  <c:v>Jul-19</c:v>
                </c:pt>
              </c:strCache>
            </c:strRef>
          </c:cat>
          <c:val>
            <c:numRef>
              <c:f>Dashboard!$D$109:$D$156</c:f>
              <c:numCache>
                <c:formatCode>0.000</c:formatCode>
                <c:ptCount val="48"/>
                <c:pt idx="0">
                  <c:v>0.21046270599205746</c:v>
                </c:pt>
                <c:pt idx="1">
                  <c:v>0.2104134956156779</c:v>
                </c:pt>
                <c:pt idx="2">
                  <c:v>0.20844258722204603</c:v>
                </c:pt>
                <c:pt idx="3">
                  <c:v>0.20747706912861535</c:v>
                </c:pt>
                <c:pt idx="4">
                  <c:v>0.21129000842941037</c:v>
                </c:pt>
                <c:pt idx="5">
                  <c:v>0.2062729610133007</c:v>
                </c:pt>
                <c:pt idx="6">
                  <c:v>0.20022463027770274</c:v>
                </c:pt>
                <c:pt idx="7">
                  <c:v>0.19896160794960061</c:v>
                </c:pt>
                <c:pt idx="8">
                  <c:v>0.20035182484941907</c:v>
                </c:pt>
                <c:pt idx="9">
                  <c:v>0.19588764142951018</c:v>
                </c:pt>
                <c:pt idx="10">
                  <c:v>0.19766636847846261</c:v>
                </c:pt>
                <c:pt idx="11">
                  <c:v>0.20048166796796915</c:v>
                </c:pt>
                <c:pt idx="12">
                  <c:v>0.20240755204846225</c:v>
                </c:pt>
                <c:pt idx="13">
                  <c:v>0.2045966967052307</c:v>
                </c:pt>
                <c:pt idx="14">
                  <c:v>0.21479495220891995</c:v>
                </c:pt>
                <c:pt idx="15">
                  <c:v>0.22016313860267991</c:v>
                </c:pt>
                <c:pt idx="16">
                  <c:v>0.22408516298986811</c:v>
                </c:pt>
                <c:pt idx="17">
                  <c:v>0.22458744074080486</c:v>
                </c:pt>
                <c:pt idx="18">
                  <c:v>0.22395617747453572</c:v>
                </c:pt>
                <c:pt idx="19">
                  <c:v>0.22508461666722496</c:v>
                </c:pt>
                <c:pt idx="20">
                  <c:v>0.2258801882763237</c:v>
                </c:pt>
                <c:pt idx="21">
                  <c:v>0.22611479635427564</c:v>
                </c:pt>
                <c:pt idx="22">
                  <c:v>0.23046089292213373</c:v>
                </c:pt>
                <c:pt idx="23">
                  <c:v>0.23046302857240425</c:v>
                </c:pt>
                <c:pt idx="24">
                  <c:v>0.2286843843595793</c:v>
                </c:pt>
                <c:pt idx="25">
                  <c:v>0.22665246334418473</c:v>
                </c:pt>
                <c:pt idx="26">
                  <c:v>0.23105533654724017</c:v>
                </c:pt>
                <c:pt idx="27">
                  <c:v>0.22125660649798967</c:v>
                </c:pt>
                <c:pt idx="28">
                  <c:v>0.22134008981115502</c:v>
                </c:pt>
                <c:pt idx="29">
                  <c:v>0.22833297124329352</c:v>
                </c:pt>
                <c:pt idx="30">
                  <c:v>0.23064290299493395</c:v>
                </c:pt>
                <c:pt idx="31">
                  <c:v>0.23595550740586446</c:v>
                </c:pt>
                <c:pt idx="32">
                  <c:v>0.24020896914650006</c:v>
                </c:pt>
                <c:pt idx="33">
                  <c:v>0.24542125106829932</c:v>
                </c:pt>
                <c:pt idx="34">
                  <c:v>0.24667141435996195</c:v>
                </c:pt>
                <c:pt idx="35">
                  <c:v>0.24721930691062458</c:v>
                </c:pt>
                <c:pt idx="36">
                  <c:v>0.25230967254095588</c:v>
                </c:pt>
                <c:pt idx="37">
                  <c:v>0.25966157541915524</c:v>
                </c:pt>
                <c:pt idx="38">
                  <c:v>0.26149963852630959</c:v>
                </c:pt>
                <c:pt idx="39">
                  <c:v>0.26087303240677345</c:v>
                </c:pt>
                <c:pt idx="40">
                  <c:v>0.26722768609489933</c:v>
                </c:pt>
                <c:pt idx="41">
                  <c:v>0.26736613951340726</c:v>
                </c:pt>
                <c:pt idx="42">
                  <c:v>0.26172131355049716</c:v>
                </c:pt>
                <c:pt idx="43">
                  <c:v>0.26085778684837113</c:v>
                </c:pt>
                <c:pt idx="44">
                  <c:v>0.25335780592234397</c:v>
                </c:pt>
                <c:pt idx="45">
                  <c:v>0.24896851080977947</c:v>
                </c:pt>
                <c:pt idx="46">
                  <c:v>0.24450723148773756</c:v>
                </c:pt>
                <c:pt idx="47">
                  <c:v>0.24337378872676674</c:v>
                </c:pt>
              </c:numCache>
            </c:numRef>
          </c:val>
          <c:smooth val="0"/>
          <c:extLst>
            <c:ext xmlns:c16="http://schemas.microsoft.com/office/drawing/2014/chart" uri="{C3380CC4-5D6E-409C-BE32-E72D297353CC}">
              <c16:uniqueId val="{00000001-C9BD-49EC-A3B7-73EDD94106FD}"/>
            </c:ext>
          </c:extLst>
        </c:ser>
        <c:dLbls>
          <c:showLegendKey val="0"/>
          <c:showVal val="0"/>
          <c:showCatName val="0"/>
          <c:showSerName val="0"/>
          <c:showPercent val="0"/>
          <c:showBubbleSize val="0"/>
        </c:dLbls>
        <c:marker val="1"/>
        <c:smooth val="0"/>
        <c:axId val="742013631"/>
        <c:axId val="762434383"/>
      </c:lineChart>
      <c:valAx>
        <c:axId val="77834473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427766655"/>
        <c:crosses val="autoZero"/>
        <c:crossBetween val="between"/>
      </c:valAx>
      <c:catAx>
        <c:axId val="4277666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778344735"/>
        <c:crosses val="autoZero"/>
        <c:auto val="1"/>
        <c:lblAlgn val="ctr"/>
        <c:lblOffset val="100"/>
        <c:noMultiLvlLbl val="1"/>
      </c:catAx>
      <c:valAx>
        <c:axId val="762434383"/>
        <c:scaling>
          <c:orientation val="minMax"/>
          <c:min val="0.1"/>
        </c:scaling>
        <c:delete val="0"/>
        <c:axPos val="r"/>
        <c:numFmt formatCode="0.000" sourceLinked="1"/>
        <c:majorTickMark val="out"/>
        <c:minorTickMark val="none"/>
        <c:tickLblPos val="nextTo"/>
        <c:spPr>
          <a:noFill/>
          <a:ln>
            <a:noFill/>
          </a:ln>
          <a:effectLst/>
        </c:spPr>
        <c:txPr>
          <a:bodyPr rot="-600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crossAx val="742013631"/>
        <c:crosses val="max"/>
        <c:crossBetween val="between"/>
      </c:valAx>
      <c:catAx>
        <c:axId val="742013631"/>
        <c:scaling>
          <c:orientation val="minMax"/>
        </c:scaling>
        <c:delete val="1"/>
        <c:axPos val="b"/>
        <c:numFmt formatCode="General" sourceLinked="1"/>
        <c:majorTickMark val="out"/>
        <c:minorTickMark val="none"/>
        <c:tickLblPos val="nextTo"/>
        <c:crossAx val="762434383"/>
        <c:crosses val="autoZero"/>
        <c:auto val="1"/>
        <c:lblAlgn val="ctr"/>
        <c:lblOffset val="100"/>
        <c:tickLblSkip val="1"/>
        <c:tickMarkSkip val="1"/>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a:innerShdw blurRad="114300">
        <a:prstClr val="black"/>
      </a:innerShdw>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Belpre K3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 </a:t>
            </a:r>
          </a:p>
        </c:rich>
      </c:tx>
      <c:layout>
        <c:manualLayout>
          <c:xMode val="edge"/>
          <c:yMode val="edge"/>
          <c:x val="0.1982281284606866"/>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7375415282392022"/>
          <c:h val="0.63993453355155483"/>
        </c:manualLayout>
      </c:layout>
      <c:lineChart>
        <c:grouping val="standard"/>
        <c:varyColors val="0"/>
        <c:ser>
          <c:idx val="0"/>
          <c:order val="0"/>
          <c:tx>
            <c:strRef>
              <c:f>Savings!$B$11</c:f>
              <c:strCache>
                <c:ptCount val="1"/>
                <c:pt idx="0">
                  <c:v>K3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Savings!$O$11:$AH$11</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25A5-4AC4-BAE9-64FFC64C6AE2}"/>
            </c:ext>
          </c:extLst>
        </c:ser>
        <c:ser>
          <c:idx val="1"/>
          <c:order val="1"/>
          <c:tx>
            <c:strRef>
              <c:f>Savings!$B$12</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Savings!$O$12:$AM$12</c:f>
              <c:numCache>
                <c:formatCode>0.0</c:formatCode>
                <c:ptCount val="25"/>
                <c:pt idx="0">
                  <c:v>13.023023463947341</c:v>
                </c:pt>
                <c:pt idx="1">
                  <c:v>13.023023463947341</c:v>
                </c:pt>
                <c:pt idx="2">
                  <c:v>13.023023463947341</c:v>
                </c:pt>
                <c:pt idx="3">
                  <c:v>12.660215101546028</c:v>
                </c:pt>
                <c:pt idx="4">
                  <c:v>12.660215101546028</c:v>
                </c:pt>
                <c:pt idx="5">
                  <c:v>12.660215101546028</c:v>
                </c:pt>
                <c:pt idx="6">
                  <c:v>12.528727507118706</c:v>
                </c:pt>
                <c:pt idx="7">
                  <c:v>12.528727507118706</c:v>
                </c:pt>
                <c:pt idx="8">
                  <c:v>12.528727507118706</c:v>
                </c:pt>
                <c:pt idx="9">
                  <c:v>12.528727507118706</c:v>
                </c:pt>
                <c:pt idx="10">
                  <c:v>12.528727507118706</c:v>
                </c:pt>
                <c:pt idx="11">
                  <c:v>12.528727507118706</c:v>
                </c:pt>
                <c:pt idx="12">
                  <c:v>12.528727507118706</c:v>
                </c:pt>
                <c:pt idx="13">
                  <c:v>12.528727507118706</c:v>
                </c:pt>
                <c:pt idx="14">
                  <c:v>12.528727507118706</c:v>
                </c:pt>
                <c:pt idx="15">
                  <c:v>11.988647658524652</c:v>
                </c:pt>
                <c:pt idx="16">
                  <c:v>11.988647658524652</c:v>
                </c:pt>
                <c:pt idx="17">
                  <c:v>11.988647658524652</c:v>
                </c:pt>
                <c:pt idx="18">
                  <c:v>11.988647658524652</c:v>
                </c:pt>
                <c:pt idx="19">
                  <c:v>11.988647658524652</c:v>
                </c:pt>
                <c:pt idx="20">
                  <c:v>11.988647658524652</c:v>
                </c:pt>
                <c:pt idx="21">
                  <c:v>11.160473455037149</c:v>
                </c:pt>
                <c:pt idx="22">
                  <c:v>11.160473455037149</c:v>
                </c:pt>
                <c:pt idx="23">
                  <c:v>11.160473455037149</c:v>
                </c:pt>
                <c:pt idx="24">
                  <c:v>11.125939781450185</c:v>
                </c:pt>
              </c:numCache>
            </c:numRef>
          </c:val>
          <c:smooth val="0"/>
          <c:extLst>
            <c:ext xmlns:c16="http://schemas.microsoft.com/office/drawing/2014/chart" uri="{C3380CC4-5D6E-409C-BE32-E72D297353CC}">
              <c16:uniqueId val="{00000001-25A5-4AC4-BAE9-64FFC64C6AE2}"/>
            </c:ext>
          </c:extLst>
        </c:ser>
        <c:ser>
          <c:idx val="2"/>
          <c:order val="2"/>
          <c:tx>
            <c:strRef>
              <c:f>Savings!$B$57</c:f>
              <c:strCache>
                <c:ptCount val="1"/>
                <c:pt idx="0">
                  <c:v>K3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Savings!$O$6:$AM$6</c:f>
              <c:strCache>
                <c:ptCount val="25"/>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pt idx="24">
                  <c:v>Jan-08</c:v>
                </c:pt>
              </c:strCache>
            </c:strRef>
          </c:cat>
          <c:val>
            <c:numRef>
              <c:f>Savings!$O$57:$AH$57</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25A5-4AC4-BAE9-64FFC64C6AE2}"/>
            </c:ext>
          </c:extLst>
        </c:ser>
        <c:dLbls>
          <c:showLegendKey val="0"/>
          <c:showVal val="0"/>
          <c:showCatName val="0"/>
          <c:showSerName val="0"/>
          <c:showPercent val="0"/>
          <c:showBubbleSize val="0"/>
        </c:dLbls>
        <c:marker val="1"/>
        <c:smooth val="0"/>
        <c:axId val="365479808"/>
        <c:axId val="365486464"/>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Savings!$O$14:$AH$14</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25A5-4AC4-BAE9-64FFC64C6AE2}"/>
            </c:ext>
          </c:extLst>
        </c:ser>
        <c:dLbls>
          <c:showLegendKey val="0"/>
          <c:showVal val="0"/>
          <c:showCatName val="0"/>
          <c:showSerName val="0"/>
          <c:showPercent val="0"/>
          <c:showBubbleSize val="0"/>
        </c:dLbls>
        <c:marker val="1"/>
        <c:smooth val="0"/>
        <c:axId val="365488384"/>
        <c:axId val="351207424"/>
      </c:lineChart>
      <c:catAx>
        <c:axId val="36547980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73643410852713"/>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65486464"/>
        <c:crosses val="autoZero"/>
        <c:auto val="1"/>
        <c:lblAlgn val="ctr"/>
        <c:lblOffset val="100"/>
        <c:tickLblSkip val="1"/>
        <c:tickMarkSkip val="1"/>
        <c:noMultiLvlLbl val="0"/>
      </c:catAx>
      <c:valAx>
        <c:axId val="365486464"/>
        <c:scaling>
          <c:orientation val="minMax"/>
          <c:max val="35"/>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or Production (kt/mo)</a:t>
                </a:r>
              </a:p>
            </c:rich>
          </c:tx>
          <c:layout>
            <c:manualLayout>
              <c:xMode val="edge"/>
              <c:yMode val="edge"/>
              <c:x val="8.8593576965669985E-3"/>
              <c:y val="0.24386252045826515"/>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479808"/>
        <c:crosses val="autoZero"/>
        <c:crossBetween val="between"/>
      </c:valAx>
      <c:catAx>
        <c:axId val="365488384"/>
        <c:scaling>
          <c:orientation val="minMax"/>
        </c:scaling>
        <c:delete val="1"/>
        <c:axPos val="b"/>
        <c:majorTickMark val="out"/>
        <c:minorTickMark val="none"/>
        <c:tickLblPos val="nextTo"/>
        <c:crossAx val="351207424"/>
        <c:crosses val="autoZero"/>
        <c:auto val="1"/>
        <c:lblAlgn val="ctr"/>
        <c:lblOffset val="100"/>
        <c:noMultiLvlLbl val="0"/>
      </c:catAx>
      <c:valAx>
        <c:axId val="351207424"/>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65488384"/>
        <c:crosses val="max"/>
        <c:crossBetween val="between"/>
      </c:valAx>
      <c:spPr>
        <a:noFill/>
        <a:ln w="12700">
          <a:solidFill>
            <a:srgbClr val="808080"/>
          </a:solidFill>
          <a:prstDash val="solid"/>
        </a:ln>
      </c:spPr>
    </c:plotArea>
    <c:legend>
      <c:legendPos val="b"/>
      <c:layout>
        <c:manualLayout>
          <c:xMode val="edge"/>
          <c:yMode val="edge"/>
          <c:x val="0.18272425249169436"/>
          <c:y val="0.95581014729950897"/>
          <c:w val="0.66445182724252494"/>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Berre TR1/2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8383167220376523"/>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7707641196013286"/>
          <c:h val="0.63993453355155483"/>
        </c:manualLayout>
      </c:layout>
      <c:lineChart>
        <c:grouping val="standard"/>
        <c:varyColors val="0"/>
        <c:ser>
          <c:idx val="0"/>
          <c:order val="0"/>
          <c:tx>
            <c:strRef>
              <c:f>Savings!$B$15</c:f>
              <c:strCache>
                <c:ptCount val="1"/>
                <c:pt idx="0">
                  <c:v>TR1/2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Savings!$O$15:$AH$15</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4C47-40E2-98AE-B6966ABC9AE0}"/>
            </c:ext>
          </c:extLst>
        </c:ser>
        <c:ser>
          <c:idx val="1"/>
          <c:order val="1"/>
          <c:tx>
            <c:strRef>
              <c:f>Savings!$B$16</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Savings!$O$16:$AL$16</c:f>
              <c:numCache>
                <c:formatCode>0.0</c:formatCode>
                <c:ptCount val="24"/>
                <c:pt idx="0">
                  <c:v>8.5</c:v>
                </c:pt>
                <c:pt idx="1">
                  <c:v>8.5</c:v>
                </c:pt>
                <c:pt idx="2">
                  <c:v>8.5</c:v>
                </c:pt>
                <c:pt idx="3">
                  <c:v>8.5</c:v>
                </c:pt>
                <c:pt idx="4">
                  <c:v>8.5</c:v>
                </c:pt>
                <c:pt idx="5">
                  <c:v>8.5</c:v>
                </c:pt>
                <c:pt idx="6">
                  <c:v>8.4460315193274145</c:v>
                </c:pt>
                <c:pt idx="7">
                  <c:v>8.4460315193274145</c:v>
                </c:pt>
                <c:pt idx="8">
                  <c:v>8.4460315193274145</c:v>
                </c:pt>
                <c:pt idx="9">
                  <c:v>8.4190472789911208</c:v>
                </c:pt>
                <c:pt idx="10">
                  <c:v>8.4190472789911208</c:v>
                </c:pt>
                <c:pt idx="11">
                  <c:v>8.4190472789911208</c:v>
                </c:pt>
                <c:pt idx="12">
                  <c:v>0</c:v>
                </c:pt>
                <c:pt idx="13">
                  <c:v>0</c:v>
                </c:pt>
                <c:pt idx="14">
                  <c:v>0</c:v>
                </c:pt>
                <c:pt idx="15">
                  <c:v>0</c:v>
                </c:pt>
                <c:pt idx="16">
                  <c:v>0</c:v>
                </c:pt>
                <c:pt idx="17">
                  <c:v>0</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4C47-40E2-98AE-B6966ABC9AE0}"/>
            </c:ext>
          </c:extLst>
        </c:ser>
        <c:ser>
          <c:idx val="2"/>
          <c:order val="2"/>
          <c:tx>
            <c:strRef>
              <c:f>Savings!$B$58</c:f>
              <c:strCache>
                <c:ptCount val="1"/>
                <c:pt idx="0">
                  <c:v>TR1/2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Savings!$O$58:$AH$58</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4C47-40E2-98AE-B6966ABC9AE0}"/>
            </c:ext>
          </c:extLst>
        </c:ser>
        <c:dLbls>
          <c:showLegendKey val="0"/>
          <c:showVal val="0"/>
          <c:showCatName val="0"/>
          <c:showSerName val="0"/>
          <c:showPercent val="0"/>
          <c:showBubbleSize val="0"/>
        </c:dLbls>
        <c:marker val="1"/>
        <c:smooth val="0"/>
        <c:axId val="351297536"/>
        <c:axId val="351299840"/>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Savings!$O$18:$AH$18</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4C47-40E2-98AE-B6966ABC9AE0}"/>
            </c:ext>
          </c:extLst>
        </c:ser>
        <c:dLbls>
          <c:showLegendKey val="0"/>
          <c:showVal val="0"/>
          <c:showCatName val="0"/>
          <c:showSerName val="0"/>
          <c:showPercent val="0"/>
          <c:showBubbleSize val="0"/>
        </c:dLbls>
        <c:marker val="1"/>
        <c:smooth val="0"/>
        <c:axId val="351306112"/>
        <c:axId val="351307648"/>
      </c:lineChart>
      <c:catAx>
        <c:axId val="35129753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957918050941304"/>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299840"/>
        <c:crosses val="autoZero"/>
        <c:auto val="1"/>
        <c:lblAlgn val="ctr"/>
        <c:lblOffset val="100"/>
        <c:tickLblSkip val="1"/>
        <c:tickMarkSkip val="1"/>
        <c:noMultiLvlLbl val="0"/>
      </c:catAx>
      <c:valAx>
        <c:axId val="351299840"/>
        <c:scaling>
          <c:orientation val="minMax"/>
          <c:max val="10"/>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and Production (kt/mo)</a:t>
                </a:r>
              </a:p>
            </c:rich>
          </c:tx>
          <c:layout>
            <c:manualLayout>
              <c:xMode val="edge"/>
              <c:yMode val="edge"/>
              <c:x val="1.2181616832779624E-2"/>
              <c:y val="0.24058919803600654"/>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297536"/>
        <c:crosses val="autoZero"/>
        <c:crossBetween val="between"/>
      </c:valAx>
      <c:catAx>
        <c:axId val="351306112"/>
        <c:scaling>
          <c:orientation val="minMax"/>
        </c:scaling>
        <c:delete val="1"/>
        <c:axPos val="b"/>
        <c:majorTickMark val="out"/>
        <c:minorTickMark val="none"/>
        <c:tickLblPos val="nextTo"/>
        <c:crossAx val="351307648"/>
        <c:crosses val="autoZero"/>
        <c:auto val="1"/>
        <c:lblAlgn val="ctr"/>
        <c:lblOffset val="100"/>
        <c:noMultiLvlLbl val="0"/>
      </c:catAx>
      <c:valAx>
        <c:axId val="351307648"/>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306112"/>
        <c:crosses val="max"/>
        <c:crossBetween val="between"/>
      </c:valAx>
      <c:spPr>
        <a:noFill/>
        <a:ln w="12700">
          <a:solidFill>
            <a:srgbClr val="808080"/>
          </a:solidFill>
          <a:prstDash val="solid"/>
        </a:ln>
      </c:spPr>
    </c:plotArea>
    <c:legend>
      <c:legendPos val="b"/>
      <c:layout>
        <c:manualLayout>
          <c:xMode val="edge"/>
          <c:yMode val="edge"/>
          <c:x val="0.16389811738648949"/>
          <c:y val="0.95581014729950897"/>
          <c:w val="0.70431893687707636"/>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Paulinia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21151716500553711"/>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7707641196013286"/>
          <c:h val="0.63993453355155483"/>
        </c:manualLayout>
      </c:layout>
      <c:lineChart>
        <c:grouping val="standard"/>
        <c:varyColors val="0"/>
        <c:ser>
          <c:idx val="0"/>
          <c:order val="0"/>
          <c:tx>
            <c:strRef>
              <c:f>Savings!$B$19</c:f>
              <c:strCache>
                <c:ptCount val="1"/>
                <c:pt idx="0">
                  <c:v>Paulinia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Savings!$O$19:$AH$19</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6E55-470C-9004-93646DD76964}"/>
            </c:ext>
          </c:extLst>
        </c:ser>
        <c:ser>
          <c:idx val="1"/>
          <c:order val="1"/>
          <c:tx>
            <c:strRef>
              <c:f>Savings!$B$20</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Savings!$O$20:$AL$20</c:f>
              <c:numCache>
                <c:formatCode>0.0</c:formatCode>
                <c:ptCount val="24"/>
                <c:pt idx="0">
                  <c:v>14</c:v>
                </c:pt>
                <c:pt idx="1">
                  <c:v>14</c:v>
                </c:pt>
                <c:pt idx="2">
                  <c:v>14</c:v>
                </c:pt>
                <c:pt idx="3">
                  <c:v>14</c:v>
                </c:pt>
                <c:pt idx="4">
                  <c:v>14</c:v>
                </c:pt>
                <c:pt idx="5">
                  <c:v>14</c:v>
                </c:pt>
                <c:pt idx="6">
                  <c:v>14</c:v>
                </c:pt>
                <c:pt idx="7">
                  <c:v>14</c:v>
                </c:pt>
                <c:pt idx="8">
                  <c:v>14</c:v>
                </c:pt>
                <c:pt idx="9">
                  <c:v>14</c:v>
                </c:pt>
                <c:pt idx="10">
                  <c:v>14</c:v>
                </c:pt>
                <c:pt idx="11">
                  <c:v>14</c:v>
                </c:pt>
                <c:pt idx="12">
                  <c:v>14</c:v>
                </c:pt>
                <c:pt idx="13">
                  <c:v>14</c:v>
                </c:pt>
                <c:pt idx="14">
                  <c:v>14</c:v>
                </c:pt>
                <c:pt idx="15">
                  <c:v>14</c:v>
                </c:pt>
                <c:pt idx="16">
                  <c:v>14</c:v>
                </c:pt>
                <c:pt idx="17">
                  <c:v>14</c:v>
                </c:pt>
                <c:pt idx="18">
                  <c:v>14</c:v>
                </c:pt>
                <c:pt idx="19">
                  <c:v>14</c:v>
                </c:pt>
                <c:pt idx="20">
                  <c:v>14</c:v>
                </c:pt>
                <c:pt idx="21">
                  <c:v>0</c:v>
                </c:pt>
                <c:pt idx="22">
                  <c:v>0</c:v>
                </c:pt>
                <c:pt idx="23">
                  <c:v>0</c:v>
                </c:pt>
              </c:numCache>
            </c:numRef>
          </c:val>
          <c:smooth val="0"/>
          <c:extLst>
            <c:ext xmlns:c16="http://schemas.microsoft.com/office/drawing/2014/chart" uri="{C3380CC4-5D6E-409C-BE32-E72D297353CC}">
              <c16:uniqueId val="{00000001-6E55-470C-9004-93646DD76964}"/>
            </c:ext>
          </c:extLst>
        </c:ser>
        <c:ser>
          <c:idx val="2"/>
          <c:order val="2"/>
          <c:tx>
            <c:strRef>
              <c:f>Savings!$B$59</c:f>
              <c:strCache>
                <c:ptCount val="1"/>
                <c:pt idx="0">
                  <c:v>Paulinia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Savings!$O$59:$AH$59</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6E55-470C-9004-93646DD76964}"/>
            </c:ext>
          </c:extLst>
        </c:ser>
        <c:dLbls>
          <c:showLegendKey val="0"/>
          <c:showVal val="0"/>
          <c:showCatName val="0"/>
          <c:showSerName val="0"/>
          <c:showPercent val="0"/>
          <c:showBubbleSize val="0"/>
        </c:dLbls>
        <c:marker val="1"/>
        <c:smooth val="0"/>
        <c:axId val="351036928"/>
        <c:axId val="351047680"/>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Savings!$O$22:$AH$22</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6E55-470C-9004-93646DD76964}"/>
            </c:ext>
          </c:extLst>
        </c:ser>
        <c:dLbls>
          <c:showLegendKey val="0"/>
          <c:showVal val="0"/>
          <c:showCatName val="0"/>
          <c:showSerName val="0"/>
          <c:showPercent val="0"/>
          <c:showBubbleSize val="0"/>
        </c:dLbls>
        <c:marker val="1"/>
        <c:smooth val="0"/>
        <c:axId val="351049600"/>
        <c:axId val="351051136"/>
      </c:lineChart>
      <c:catAx>
        <c:axId val="351036928"/>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957918050941304"/>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047680"/>
        <c:crosses val="autoZero"/>
        <c:auto val="1"/>
        <c:lblAlgn val="ctr"/>
        <c:lblOffset val="100"/>
        <c:tickLblSkip val="1"/>
        <c:tickMarkSkip val="1"/>
        <c:noMultiLvlLbl val="0"/>
      </c:catAx>
      <c:valAx>
        <c:axId val="351047680"/>
        <c:scaling>
          <c:orientation val="minMax"/>
          <c:max val="20"/>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and Production (kt/mo)</a:t>
                </a:r>
              </a:p>
            </c:rich>
          </c:tx>
          <c:layout>
            <c:manualLayout>
              <c:xMode val="edge"/>
              <c:yMode val="edge"/>
              <c:x val="1.2181616832779624E-2"/>
              <c:y val="0.24058919803600654"/>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036928"/>
        <c:crosses val="autoZero"/>
        <c:crossBetween val="between"/>
      </c:valAx>
      <c:catAx>
        <c:axId val="351049600"/>
        <c:scaling>
          <c:orientation val="minMax"/>
        </c:scaling>
        <c:delete val="1"/>
        <c:axPos val="b"/>
        <c:majorTickMark val="out"/>
        <c:minorTickMark val="none"/>
        <c:tickLblPos val="nextTo"/>
        <c:crossAx val="351051136"/>
        <c:crosses val="autoZero"/>
        <c:auto val="1"/>
        <c:lblAlgn val="ctr"/>
        <c:lblOffset val="100"/>
        <c:noMultiLvlLbl val="0"/>
      </c:catAx>
      <c:valAx>
        <c:axId val="351051136"/>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049600"/>
        <c:crosses val="max"/>
        <c:crossBetween val="between"/>
      </c:valAx>
      <c:spPr>
        <a:noFill/>
        <a:ln w="12700">
          <a:solidFill>
            <a:srgbClr val="808080"/>
          </a:solidFill>
          <a:prstDash val="solid"/>
        </a:ln>
      </c:spPr>
    </c:plotArea>
    <c:legend>
      <c:legendPos val="b"/>
      <c:layout>
        <c:manualLayout>
          <c:xMode val="edge"/>
          <c:yMode val="edge"/>
          <c:x val="0.15171650055370986"/>
          <c:y val="0.95581014729950897"/>
          <c:w val="0.73089700996677742"/>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Pernis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22369878183831673"/>
          <c:y val="1.9639934533551555E-2"/>
        </c:manualLayout>
      </c:layout>
      <c:overlay val="0"/>
      <c:spPr>
        <a:noFill/>
        <a:ln w="25400">
          <a:noFill/>
        </a:ln>
      </c:spPr>
    </c:title>
    <c:autoTitleDeleted val="0"/>
    <c:plotArea>
      <c:layout>
        <c:manualLayout>
          <c:layoutTarget val="inner"/>
          <c:xMode val="edge"/>
          <c:yMode val="edge"/>
          <c:x val="7.8626799557032112E-2"/>
          <c:y val="0.18985270049099837"/>
          <c:w val="0.86932447397563672"/>
          <c:h val="0.63993453355155483"/>
        </c:manualLayout>
      </c:layout>
      <c:lineChart>
        <c:grouping val="standard"/>
        <c:varyColors val="0"/>
        <c:ser>
          <c:idx val="0"/>
          <c:order val="0"/>
          <c:tx>
            <c:strRef>
              <c:f>Savings!$B$23</c:f>
              <c:strCache>
                <c:ptCount val="1"/>
                <c:pt idx="0">
                  <c:v>Pernis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Savings!$O$23:$AH$23</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32AF-4449-80DB-F56F88EE953A}"/>
            </c:ext>
          </c:extLst>
        </c:ser>
        <c:ser>
          <c:idx val="1"/>
          <c:order val="1"/>
          <c:tx>
            <c:strRef>
              <c:f>Savings!$B$24</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Savings!$O$24:$AL$24</c:f>
              <c:numCache>
                <c:formatCode>0.0</c:formatCode>
                <c:ptCount val="24"/>
                <c:pt idx="0">
                  <c:v>16</c:v>
                </c:pt>
                <c:pt idx="1">
                  <c:v>16</c:v>
                </c:pt>
                <c:pt idx="2">
                  <c:v>16</c:v>
                </c:pt>
                <c:pt idx="3">
                  <c:v>16</c:v>
                </c:pt>
                <c:pt idx="4">
                  <c:v>16</c:v>
                </c:pt>
                <c:pt idx="5">
                  <c:v>16</c:v>
                </c:pt>
                <c:pt idx="6">
                  <c:v>15.604640376689863</c:v>
                </c:pt>
                <c:pt idx="7">
                  <c:v>15.604640376689863</c:v>
                </c:pt>
                <c:pt idx="8">
                  <c:v>15.604640376689863</c:v>
                </c:pt>
                <c:pt idx="9">
                  <c:v>15.604640376689863</c:v>
                </c:pt>
                <c:pt idx="10">
                  <c:v>15.604640376689863</c:v>
                </c:pt>
                <c:pt idx="11">
                  <c:v>15.604640376689863</c:v>
                </c:pt>
                <c:pt idx="12">
                  <c:v>15.604640376689863</c:v>
                </c:pt>
                <c:pt idx="13">
                  <c:v>15.604640376689863</c:v>
                </c:pt>
                <c:pt idx="14">
                  <c:v>15.604640376689863</c:v>
                </c:pt>
                <c:pt idx="15">
                  <c:v>15.604640376689863</c:v>
                </c:pt>
                <c:pt idx="16">
                  <c:v>15.604640376689863</c:v>
                </c:pt>
                <c:pt idx="17">
                  <c:v>15.604640376689863</c:v>
                </c:pt>
                <c:pt idx="18">
                  <c:v>15.604640376689863</c:v>
                </c:pt>
                <c:pt idx="19">
                  <c:v>15.604640376689863</c:v>
                </c:pt>
                <c:pt idx="20">
                  <c:v>15.604640376689863</c:v>
                </c:pt>
                <c:pt idx="21">
                  <c:v>15.604640376689863</c:v>
                </c:pt>
                <c:pt idx="22">
                  <c:v>15.604640376689863</c:v>
                </c:pt>
                <c:pt idx="23">
                  <c:v>15.604640376689863</c:v>
                </c:pt>
              </c:numCache>
            </c:numRef>
          </c:val>
          <c:smooth val="0"/>
          <c:extLst>
            <c:ext xmlns:c16="http://schemas.microsoft.com/office/drawing/2014/chart" uri="{C3380CC4-5D6E-409C-BE32-E72D297353CC}">
              <c16:uniqueId val="{00000001-32AF-4449-80DB-F56F88EE953A}"/>
            </c:ext>
          </c:extLst>
        </c:ser>
        <c:ser>
          <c:idx val="2"/>
          <c:order val="2"/>
          <c:tx>
            <c:strRef>
              <c:f>Savings!$B$60</c:f>
              <c:strCache>
                <c:ptCount val="1"/>
                <c:pt idx="0">
                  <c:v>Pernis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Savings!$O$60:$AH$60</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32AF-4449-80DB-F56F88EE953A}"/>
            </c:ext>
          </c:extLst>
        </c:ser>
        <c:dLbls>
          <c:showLegendKey val="0"/>
          <c:showVal val="0"/>
          <c:showCatName val="0"/>
          <c:showSerName val="0"/>
          <c:showPercent val="0"/>
          <c:showBubbleSize val="0"/>
        </c:dLbls>
        <c:marker val="1"/>
        <c:smooth val="0"/>
        <c:axId val="351128576"/>
        <c:axId val="351131136"/>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Savings!$O$26:$AH$26</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32AF-4449-80DB-F56F88EE953A}"/>
            </c:ext>
          </c:extLst>
        </c:ser>
        <c:dLbls>
          <c:showLegendKey val="0"/>
          <c:showVal val="0"/>
          <c:showCatName val="0"/>
          <c:showSerName val="0"/>
          <c:showPercent val="0"/>
          <c:showBubbleSize val="0"/>
        </c:dLbls>
        <c:marker val="1"/>
        <c:smooth val="0"/>
        <c:axId val="351133056"/>
        <c:axId val="351138944"/>
      </c:lineChart>
      <c:catAx>
        <c:axId val="351128576"/>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514950166112955"/>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131136"/>
        <c:crosses val="autoZero"/>
        <c:auto val="1"/>
        <c:lblAlgn val="ctr"/>
        <c:lblOffset val="100"/>
        <c:tickLblSkip val="1"/>
        <c:tickMarkSkip val="1"/>
        <c:noMultiLvlLbl val="0"/>
      </c:catAx>
      <c:valAx>
        <c:axId val="351131136"/>
        <c:scaling>
          <c:orientation val="minMax"/>
          <c:max val="30"/>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and Production (kt/mo)</a:t>
                </a:r>
              </a:p>
            </c:rich>
          </c:tx>
          <c:layout>
            <c:manualLayout>
              <c:xMode val="edge"/>
              <c:yMode val="edge"/>
              <c:x val="1.1074197120708749E-2"/>
              <c:y val="0.23404255319148937"/>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128576"/>
        <c:crosses val="autoZero"/>
        <c:crossBetween val="between"/>
      </c:valAx>
      <c:catAx>
        <c:axId val="351133056"/>
        <c:scaling>
          <c:orientation val="minMax"/>
        </c:scaling>
        <c:delete val="1"/>
        <c:axPos val="b"/>
        <c:majorTickMark val="out"/>
        <c:minorTickMark val="none"/>
        <c:tickLblPos val="nextTo"/>
        <c:crossAx val="351138944"/>
        <c:crosses val="autoZero"/>
        <c:auto val="1"/>
        <c:lblAlgn val="ctr"/>
        <c:lblOffset val="100"/>
        <c:noMultiLvlLbl val="0"/>
      </c:catAx>
      <c:valAx>
        <c:axId val="351138944"/>
        <c:scaling>
          <c:orientation val="minMax"/>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133056"/>
        <c:crosses val="max"/>
        <c:crossBetween val="between"/>
      </c:valAx>
      <c:spPr>
        <a:noFill/>
        <a:ln w="12700">
          <a:solidFill>
            <a:srgbClr val="808080"/>
          </a:solidFill>
          <a:prstDash val="solid"/>
        </a:ln>
      </c:spPr>
    </c:plotArea>
    <c:legend>
      <c:legendPos val="b"/>
      <c:layout>
        <c:manualLayout>
          <c:xMode val="edge"/>
          <c:yMode val="edge"/>
          <c:x val="0.15725359911406422"/>
          <c:y val="0.95581014729950897"/>
          <c:w val="0.71096345514950166"/>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sng" strike="noStrike" baseline="0">
                <a:solidFill>
                  <a:srgbClr val="000000"/>
                </a:solidFill>
                <a:latin typeface="Arial"/>
                <a:ea typeface="Arial"/>
                <a:cs typeface="Arial"/>
              </a:defRPr>
            </a:pPr>
            <a:r>
              <a:rPr lang="en-US" sz="2000" b="1" i="0" u="sng" strike="noStrike" baseline="0">
                <a:solidFill>
                  <a:srgbClr val="000000"/>
                </a:solidFill>
                <a:latin typeface="Arial"/>
                <a:cs typeface="Arial"/>
              </a:rPr>
              <a:t>Wesseling Energy Usage History (GJ/ton)</a:t>
            </a:r>
            <a:endParaRPr lang="en-US" sz="1200" b="1" i="0" u="none" strike="noStrike" baseline="0">
              <a:solidFill>
                <a:srgbClr val="000000"/>
              </a:solidFill>
              <a:latin typeface="Arial"/>
              <a:cs typeface="Arial"/>
            </a:endParaRPr>
          </a:p>
          <a:p>
            <a:pPr>
              <a:defRPr sz="2000" b="1" i="0" u="sng" strike="noStrike" baseline="0">
                <a:solidFill>
                  <a:srgbClr val="000000"/>
                </a:solidFill>
                <a:latin typeface="Arial"/>
                <a:ea typeface="Arial"/>
                <a:cs typeface="Arial"/>
              </a:defRPr>
            </a:pPr>
            <a:r>
              <a:rPr lang="en-US" sz="1200" b="1" i="0" u="none" strike="noStrike" baseline="0">
                <a:solidFill>
                  <a:srgbClr val="FF00FF"/>
                </a:solidFill>
                <a:latin typeface="Arial"/>
                <a:cs typeface="Arial"/>
              </a:rPr>
              <a:t>Showing Impact of Energy Savings Projects from KPMT System</a:t>
            </a:r>
          </a:p>
        </c:rich>
      </c:tx>
      <c:layout>
        <c:manualLayout>
          <c:xMode val="edge"/>
          <c:yMode val="edge"/>
          <c:x val="0.19490586932447398"/>
          <c:y val="1.9639934533551555E-2"/>
        </c:manualLayout>
      </c:layout>
      <c:overlay val="0"/>
      <c:spPr>
        <a:noFill/>
        <a:ln w="25400">
          <a:noFill/>
        </a:ln>
      </c:spPr>
    </c:title>
    <c:autoTitleDeleted val="0"/>
    <c:plotArea>
      <c:layout>
        <c:manualLayout>
          <c:layoutTarget val="inner"/>
          <c:xMode val="edge"/>
          <c:yMode val="edge"/>
          <c:x val="7.8626799557032112E-2"/>
          <c:y val="0.12274959083469722"/>
          <c:w val="0.87707641196013286"/>
          <c:h val="0.707037643207856"/>
        </c:manualLayout>
      </c:layout>
      <c:lineChart>
        <c:grouping val="standard"/>
        <c:varyColors val="0"/>
        <c:ser>
          <c:idx val="0"/>
          <c:order val="0"/>
          <c:tx>
            <c:strRef>
              <c:f>Savings!$B$27</c:f>
              <c:strCache>
                <c:ptCount val="1"/>
                <c:pt idx="0">
                  <c:v>Wesseling Total Energy</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Savings!$O$27:$AH$27</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00D0-4722-A935-FFB02307EB4E}"/>
            </c:ext>
          </c:extLst>
        </c:ser>
        <c:ser>
          <c:idx val="1"/>
          <c:order val="1"/>
          <c:tx>
            <c:strRef>
              <c:f>Savings!$B$28</c:f>
              <c:strCache>
                <c:ptCount val="1"/>
                <c:pt idx="0">
                  <c:v>Impact of Energy Savings Projects</c:v>
                </c:pt>
              </c:strCache>
            </c:strRef>
          </c:tx>
          <c:spPr>
            <a:ln w="12700">
              <a:solidFill>
                <a:srgbClr val="FF00FF"/>
              </a:solidFill>
              <a:prstDash val="solid"/>
            </a:ln>
          </c:spPr>
          <c:marker>
            <c:symbol val="square"/>
            <c:size val="5"/>
            <c:spPr>
              <a:solidFill>
                <a:srgbClr val="FF00FF"/>
              </a:solidFill>
              <a:ln>
                <a:solidFill>
                  <a:srgbClr val="FF00FF"/>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Savings!$O$28:$AL$28</c:f>
              <c:numCache>
                <c:formatCode>0.0</c:formatCode>
                <c:ptCount val="24"/>
                <c:pt idx="0">
                  <c:v>9</c:v>
                </c:pt>
                <c:pt idx="1">
                  <c:v>9</c:v>
                </c:pt>
                <c:pt idx="2">
                  <c:v>9</c:v>
                </c:pt>
                <c:pt idx="3">
                  <c:v>7.5074364374785372</c:v>
                </c:pt>
                <c:pt idx="4">
                  <c:v>7.5074364374785372</c:v>
                </c:pt>
                <c:pt idx="5">
                  <c:v>7.5074364374785372</c:v>
                </c:pt>
                <c:pt idx="6">
                  <c:v>7.5074364374785372</c:v>
                </c:pt>
                <c:pt idx="7">
                  <c:v>7.5074364374785372</c:v>
                </c:pt>
                <c:pt idx="8">
                  <c:v>7.5074364374785372</c:v>
                </c:pt>
                <c:pt idx="9">
                  <c:v>7.5074364374785372</c:v>
                </c:pt>
                <c:pt idx="10">
                  <c:v>7.5074364374785372</c:v>
                </c:pt>
                <c:pt idx="11">
                  <c:v>7.5074364374785372</c:v>
                </c:pt>
                <c:pt idx="12">
                  <c:v>7.5074364374785372</c:v>
                </c:pt>
                <c:pt idx="13">
                  <c:v>7.5074364374785372</c:v>
                </c:pt>
                <c:pt idx="14">
                  <c:v>7.5074364374785372</c:v>
                </c:pt>
                <c:pt idx="15">
                  <c:v>7.5074364374785372</c:v>
                </c:pt>
                <c:pt idx="16">
                  <c:v>7.5074364374785372</c:v>
                </c:pt>
                <c:pt idx="17">
                  <c:v>7.5074364374785372</c:v>
                </c:pt>
                <c:pt idx="18">
                  <c:v>0</c:v>
                </c:pt>
                <c:pt idx="19">
                  <c:v>0</c:v>
                </c:pt>
                <c:pt idx="20">
                  <c:v>0</c:v>
                </c:pt>
                <c:pt idx="21">
                  <c:v>0</c:v>
                </c:pt>
                <c:pt idx="22">
                  <c:v>0</c:v>
                </c:pt>
                <c:pt idx="23">
                  <c:v>0</c:v>
                </c:pt>
              </c:numCache>
            </c:numRef>
          </c:val>
          <c:smooth val="0"/>
          <c:extLst>
            <c:ext xmlns:c16="http://schemas.microsoft.com/office/drawing/2014/chart" uri="{C3380CC4-5D6E-409C-BE32-E72D297353CC}">
              <c16:uniqueId val="{00000001-00D0-4722-A935-FFB02307EB4E}"/>
            </c:ext>
          </c:extLst>
        </c:ser>
        <c:ser>
          <c:idx val="2"/>
          <c:order val="2"/>
          <c:tx>
            <c:strRef>
              <c:f>Savings!$B$61</c:f>
              <c:strCache>
                <c:ptCount val="1"/>
                <c:pt idx="0">
                  <c:v>Wesseling Production</c:v>
                </c:pt>
              </c:strCache>
            </c:strRef>
          </c:tx>
          <c:spPr>
            <a:ln w="12700">
              <a:solidFill>
                <a:srgbClr val="00FF00"/>
              </a:solidFill>
              <a:prstDash val="solid"/>
            </a:ln>
          </c:spPr>
          <c:marker>
            <c:symbol val="triangl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Savings!$O$61:$AH$61</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2-00D0-4722-A935-FFB02307EB4E}"/>
            </c:ext>
          </c:extLst>
        </c:ser>
        <c:dLbls>
          <c:showLegendKey val="0"/>
          <c:showVal val="0"/>
          <c:showCatName val="0"/>
          <c:showSerName val="0"/>
          <c:showPercent val="0"/>
          <c:showBubbleSize val="0"/>
        </c:dLbls>
        <c:marker val="1"/>
        <c:smooth val="0"/>
        <c:axId val="351609600"/>
        <c:axId val="351611904"/>
      </c:lineChart>
      <c:lineChart>
        <c:grouping val="standard"/>
        <c:varyColors val="0"/>
        <c:ser>
          <c:idx val="3"/>
          <c:order val="3"/>
          <c:tx>
            <c:v>Variance ($k)</c:v>
          </c:tx>
          <c:spPr>
            <a:ln w="12700">
              <a:solidFill>
                <a:srgbClr val="FF0000"/>
              </a:solidFill>
              <a:prstDash val="solid"/>
            </a:ln>
          </c:spPr>
          <c:marker>
            <c:symbol val="x"/>
            <c:size val="5"/>
            <c:spPr>
              <a:noFill/>
              <a:ln>
                <a:solidFill>
                  <a:srgbClr val="FF0000"/>
                </a:solidFill>
                <a:prstDash val="solid"/>
              </a:ln>
            </c:spPr>
          </c:marker>
          <c:val>
            <c:numRef>
              <c:f>Savings!$O$30:$AH$30</c:f>
              <c:numCache>
                <c:formatCode>#,##0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3-00D0-4722-A935-FFB02307EB4E}"/>
            </c:ext>
          </c:extLst>
        </c:ser>
        <c:dLbls>
          <c:showLegendKey val="0"/>
          <c:showVal val="0"/>
          <c:showCatName val="0"/>
          <c:showSerName val="0"/>
          <c:showPercent val="0"/>
          <c:showBubbleSize val="0"/>
        </c:dLbls>
        <c:marker val="1"/>
        <c:smooth val="0"/>
        <c:axId val="351622272"/>
        <c:axId val="351623808"/>
      </c:lineChart>
      <c:catAx>
        <c:axId val="35160960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5957918050941304"/>
              <c:y val="0.8985270049099836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611904"/>
        <c:crosses val="autoZero"/>
        <c:auto val="1"/>
        <c:lblAlgn val="ctr"/>
        <c:lblOffset val="100"/>
        <c:tickLblSkip val="1"/>
        <c:tickMarkSkip val="1"/>
        <c:noMultiLvlLbl val="0"/>
      </c:catAx>
      <c:valAx>
        <c:axId val="351611904"/>
        <c:scaling>
          <c:orientation val="minMax"/>
          <c:max val="12"/>
          <c:min val="4"/>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Usage (GJ/ton) and Production (kt/mo)</a:t>
                </a:r>
              </a:p>
            </c:rich>
          </c:tx>
          <c:layout>
            <c:manualLayout>
              <c:xMode val="edge"/>
              <c:yMode val="edge"/>
              <c:x val="1.2181616832779624E-2"/>
              <c:y val="0.20785597381342061"/>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609600"/>
        <c:crosses val="autoZero"/>
        <c:crossBetween val="between"/>
      </c:valAx>
      <c:catAx>
        <c:axId val="351622272"/>
        <c:scaling>
          <c:orientation val="minMax"/>
        </c:scaling>
        <c:delete val="1"/>
        <c:axPos val="b"/>
        <c:majorTickMark val="out"/>
        <c:minorTickMark val="none"/>
        <c:tickLblPos val="nextTo"/>
        <c:crossAx val="351623808"/>
        <c:crosses val="autoZero"/>
        <c:auto val="1"/>
        <c:lblAlgn val="ctr"/>
        <c:lblOffset val="100"/>
        <c:noMultiLvlLbl val="0"/>
      </c:catAx>
      <c:valAx>
        <c:axId val="351623808"/>
        <c:scaling>
          <c:orientation val="minMax"/>
          <c:max val="50"/>
        </c:scaling>
        <c:delete val="0"/>
        <c:axPos val="r"/>
        <c:numFmt formatCode="#,##0" sourceLinked="1"/>
        <c:majorTickMark val="cross"/>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622272"/>
        <c:crosses val="max"/>
        <c:crossBetween val="between"/>
      </c:valAx>
      <c:spPr>
        <a:noFill/>
        <a:ln w="12700">
          <a:solidFill>
            <a:srgbClr val="808080"/>
          </a:solidFill>
          <a:prstDash val="solid"/>
        </a:ln>
      </c:spPr>
    </c:plotArea>
    <c:legend>
      <c:legendPos val="b"/>
      <c:layout>
        <c:manualLayout>
          <c:xMode val="edge"/>
          <c:yMode val="edge"/>
          <c:x val="0.13510520487264674"/>
          <c:y val="0.95581014729950897"/>
          <c:w val="0.76411960132890366"/>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800" b="1" i="0" u="sng" strike="noStrike" baseline="0">
                <a:solidFill>
                  <a:srgbClr val="000000"/>
                </a:solidFill>
                <a:latin typeface="Arial"/>
                <a:ea typeface="Arial"/>
                <a:cs typeface="Arial"/>
              </a:defRPr>
            </a:pPr>
            <a:r>
              <a:rPr lang="en-US"/>
              <a:t>Weighted Average Kraton G Energy Usage</a:t>
            </a:r>
          </a:p>
        </c:rich>
      </c:tx>
      <c:layout>
        <c:manualLayout>
          <c:xMode val="edge"/>
          <c:yMode val="edge"/>
          <c:x val="0.22702104097452935"/>
          <c:y val="1.9639934533551555E-2"/>
        </c:manualLayout>
      </c:layout>
      <c:overlay val="0"/>
      <c:spPr>
        <a:noFill/>
        <a:ln w="25400">
          <a:noFill/>
        </a:ln>
      </c:spPr>
    </c:title>
    <c:autoTitleDeleted val="0"/>
    <c:plotArea>
      <c:layout>
        <c:manualLayout>
          <c:layoutTarget val="inner"/>
          <c:xMode val="edge"/>
          <c:yMode val="edge"/>
          <c:x val="7.6411960132890366E-2"/>
          <c:y val="0.14075286415711949"/>
          <c:w val="0.90919158361018826"/>
          <c:h val="0.72667757774140751"/>
        </c:manualLayout>
      </c:layout>
      <c:lineChart>
        <c:grouping val="standard"/>
        <c:varyColors val="0"/>
        <c:ser>
          <c:idx val="0"/>
          <c:order val="0"/>
          <c:tx>
            <c:strRef>
              <c:f>Summary!$B$17</c:f>
              <c:strCache>
                <c:ptCount val="1"/>
                <c:pt idx="0">
                  <c:v>G Wted Ave</c:v>
                </c:pt>
              </c:strCache>
            </c:strRef>
          </c:tx>
          <c:spPr>
            <a:ln w="12700">
              <a:solidFill>
                <a:srgbClr val="000080"/>
              </a:solidFill>
              <a:prstDash val="solid"/>
            </a:ln>
          </c:spPr>
          <c:marker>
            <c:symbol val="diamond"/>
            <c:size val="5"/>
            <c:spPr>
              <a:solidFill>
                <a:srgbClr val="000080"/>
              </a:solidFill>
              <a:ln>
                <a:solidFill>
                  <a:srgbClr val="00008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Summary!$O$17:$AH$17</c:f>
              <c:numCache>
                <c:formatCode>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0-5021-4093-B8A0-224E5A5F69D6}"/>
            </c:ext>
          </c:extLst>
        </c:ser>
        <c:ser>
          <c:idx val="1"/>
          <c:order val="1"/>
          <c:tx>
            <c:strRef>
              <c:f>Savings!$B$66</c:f>
              <c:strCache>
                <c:ptCount val="1"/>
                <c:pt idx="0">
                  <c:v>G Volume</c:v>
                </c:pt>
              </c:strCache>
            </c:strRef>
          </c:tx>
          <c:spPr>
            <a:ln w="12700">
              <a:solidFill>
                <a:srgbClr val="00FF00"/>
              </a:solidFill>
              <a:prstDash val="solid"/>
            </a:ln>
          </c:spPr>
          <c:marker>
            <c:symbol val="square"/>
            <c:size val="5"/>
            <c:spPr>
              <a:solidFill>
                <a:srgbClr val="00FF00"/>
              </a:solidFill>
              <a:ln>
                <a:solidFill>
                  <a:srgbClr val="00FF00"/>
                </a:solidFill>
                <a:prstDash val="solid"/>
              </a:ln>
            </c:spPr>
          </c:marker>
          <c:cat>
            <c:strRef>
              <c:f>Savings!$O$6:$AL$6</c:f>
              <c:strCache>
                <c:ptCount val="24"/>
                <c:pt idx="0">
                  <c:v>Jan-06</c:v>
                </c:pt>
                <c:pt idx="1">
                  <c:v>Feb-06</c:v>
                </c:pt>
                <c:pt idx="2">
                  <c:v>Mar-06</c:v>
                </c:pt>
                <c:pt idx="3">
                  <c:v>Apr-06</c:v>
                </c:pt>
                <c:pt idx="4">
                  <c:v>May-06</c:v>
                </c:pt>
                <c:pt idx="5">
                  <c:v>Jun-06</c:v>
                </c:pt>
                <c:pt idx="6">
                  <c:v>Jul-06</c:v>
                </c:pt>
                <c:pt idx="7">
                  <c:v>Aug-06</c:v>
                </c:pt>
                <c:pt idx="8">
                  <c:v>Sep-06</c:v>
                </c:pt>
                <c:pt idx="9">
                  <c:v>Oct-06</c:v>
                </c:pt>
                <c:pt idx="10">
                  <c:v>Nov-06</c:v>
                </c:pt>
                <c:pt idx="11">
                  <c:v>Dec-06</c:v>
                </c:pt>
                <c:pt idx="12">
                  <c:v>Jan-07</c:v>
                </c:pt>
                <c:pt idx="13">
                  <c:v>Feb-07</c:v>
                </c:pt>
                <c:pt idx="14">
                  <c:v>Mar-07</c:v>
                </c:pt>
                <c:pt idx="15">
                  <c:v>Apr-07</c:v>
                </c:pt>
                <c:pt idx="16">
                  <c:v>May-07</c:v>
                </c:pt>
                <c:pt idx="17">
                  <c:v>Jun-07</c:v>
                </c:pt>
                <c:pt idx="18">
                  <c:v>Jul-07</c:v>
                </c:pt>
                <c:pt idx="19">
                  <c:v>Aug-07</c:v>
                </c:pt>
                <c:pt idx="20">
                  <c:v>Sep-07</c:v>
                </c:pt>
                <c:pt idx="21">
                  <c:v>Oct-07</c:v>
                </c:pt>
                <c:pt idx="22">
                  <c:v>Nov-07</c:v>
                </c:pt>
                <c:pt idx="23">
                  <c:v>Dec-07</c:v>
                </c:pt>
              </c:strCache>
            </c:strRef>
          </c:cat>
          <c:val>
            <c:numRef>
              <c:f>Savings!$O$66:$AH$66</c:f>
              <c:numCache>
                <c:formatCode>0.00</c:formatCode>
                <c:ptCount val="2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numCache>
            </c:numRef>
          </c:val>
          <c:smooth val="0"/>
          <c:extLst>
            <c:ext xmlns:c16="http://schemas.microsoft.com/office/drawing/2014/chart" uri="{C3380CC4-5D6E-409C-BE32-E72D297353CC}">
              <c16:uniqueId val="{00000001-5021-4093-B8A0-224E5A5F69D6}"/>
            </c:ext>
          </c:extLst>
        </c:ser>
        <c:dLbls>
          <c:showLegendKey val="0"/>
          <c:showVal val="0"/>
          <c:showCatName val="0"/>
          <c:showSerName val="0"/>
          <c:showPercent val="0"/>
          <c:showBubbleSize val="0"/>
        </c:dLbls>
        <c:marker val="1"/>
        <c:smooth val="0"/>
        <c:axId val="351370240"/>
        <c:axId val="351376896"/>
      </c:lineChart>
      <c:catAx>
        <c:axId val="351370240"/>
        <c:scaling>
          <c:orientation val="minMax"/>
        </c:scaling>
        <c:delete val="0"/>
        <c:axPos val="b"/>
        <c:title>
          <c:tx>
            <c:rich>
              <a:bodyPr/>
              <a:lstStyle/>
              <a:p>
                <a:pPr>
                  <a:defRPr sz="1000" b="1" i="0" u="none" strike="noStrike" baseline="0">
                    <a:solidFill>
                      <a:srgbClr val="000000"/>
                    </a:solidFill>
                    <a:latin typeface="Arial"/>
                    <a:ea typeface="Arial"/>
                    <a:cs typeface="Arial"/>
                  </a:defRPr>
                </a:pPr>
                <a:r>
                  <a:rPr lang="en-US"/>
                  <a:t>Month and Year</a:t>
                </a:r>
              </a:p>
            </c:rich>
          </c:tx>
          <c:layout>
            <c:manualLayout>
              <c:xMode val="edge"/>
              <c:yMode val="edge"/>
              <c:x val="0.47286821705426357"/>
              <c:y val="0.91162029459901806"/>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351376896"/>
        <c:crosses val="autoZero"/>
        <c:auto val="1"/>
        <c:lblAlgn val="ctr"/>
        <c:lblOffset val="100"/>
        <c:tickLblSkip val="1"/>
        <c:tickMarkSkip val="1"/>
        <c:noMultiLvlLbl val="0"/>
      </c:catAx>
      <c:valAx>
        <c:axId val="351376896"/>
        <c:scaling>
          <c:orientation val="minMax"/>
          <c:max val="50"/>
          <c:min val="0"/>
        </c:scaling>
        <c:delete val="0"/>
        <c:axPos val="l"/>
        <c:majorGridlines>
          <c:spPr>
            <a:ln w="3175">
              <a:solidFill>
                <a:srgbClr val="000000"/>
              </a:solidFill>
              <a:prstDash val="solid"/>
            </a:ln>
          </c:spPr>
        </c:majorGridlines>
        <c:title>
          <c:tx>
            <c:rich>
              <a:bodyPr/>
              <a:lstStyle/>
              <a:p>
                <a:pPr>
                  <a:defRPr sz="1000" b="1" i="0" u="none" strike="noStrike" baseline="0">
                    <a:solidFill>
                      <a:srgbClr val="000000"/>
                    </a:solidFill>
                    <a:latin typeface="Arial"/>
                    <a:ea typeface="Arial"/>
                    <a:cs typeface="Arial"/>
                  </a:defRPr>
                </a:pPr>
                <a:r>
                  <a:rPr lang="en-US"/>
                  <a:t>Total Energy Consumption (GJ/ton) and Production (kt/mo)</a:t>
                </a:r>
              </a:p>
            </c:rich>
          </c:tx>
          <c:layout>
            <c:manualLayout>
              <c:xMode val="edge"/>
              <c:yMode val="edge"/>
              <c:x val="9.9667774086378731E-3"/>
              <c:y val="0.19967266775777415"/>
            </c:manualLayout>
          </c:layout>
          <c:overlay val="0"/>
          <c:spPr>
            <a:noFill/>
            <a:ln w="25400">
              <a:noFill/>
            </a:ln>
          </c:spPr>
        </c:title>
        <c:numFmt formatCode="0.0"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351370240"/>
        <c:crosses val="autoZero"/>
        <c:crossBetween val="between"/>
      </c:valAx>
      <c:spPr>
        <a:noFill/>
        <a:ln w="12700">
          <a:solidFill>
            <a:srgbClr val="808080"/>
          </a:solidFill>
          <a:prstDash val="solid"/>
        </a:ln>
      </c:spPr>
    </c:plotArea>
    <c:legend>
      <c:legendPos val="b"/>
      <c:layout>
        <c:manualLayout>
          <c:xMode val="edge"/>
          <c:yMode val="edge"/>
          <c:x val="0.35769656699889257"/>
          <c:y val="0.95581014729950897"/>
          <c:w val="0.22702104097452935"/>
          <c:h val="3.927986906710311E-2"/>
        </c:manualLayout>
      </c:layout>
      <c:overlay val="0"/>
      <c:spPr>
        <a:solidFill>
          <a:srgbClr val="FFFFFF"/>
        </a:solidFill>
        <a:ln w="3175">
          <a:solidFill>
            <a:srgbClr val="000000"/>
          </a:solidFill>
          <a:prstDash val="solid"/>
        </a:ln>
      </c:spPr>
      <c:txPr>
        <a:bodyPr/>
        <a:lstStyle/>
        <a:p>
          <a:pPr>
            <a:defRPr sz="920" b="0" i="0" u="none" strike="noStrike" baseline="0">
              <a:solidFill>
                <a:srgbClr val="000000"/>
              </a:solidFill>
              <a:latin typeface="Arial"/>
              <a:ea typeface="Arial"/>
              <a:cs typeface="Arial"/>
            </a:defRPr>
          </a:pPr>
          <a:endParaRPr lang="en-US"/>
        </a:p>
      </c:txPr>
    </c:legend>
    <c:plotVisOnly val="1"/>
    <c:dispBlanksAs val="gap"/>
    <c:showDLblsOverMax val="0"/>
  </c:chart>
  <c:spPr>
    <a:noFill/>
    <a:ln w="9525">
      <a:noFill/>
    </a:ln>
  </c:spPr>
  <c:txPr>
    <a:bodyPr/>
    <a:lstStyle/>
    <a:p>
      <a:pPr>
        <a:defRPr sz="1000" b="0" i="0" u="none" strike="noStrike" baseline="0">
          <a:solidFill>
            <a:srgbClr val="000000"/>
          </a:solidFill>
          <a:latin typeface="Arial"/>
          <a:ea typeface="Arial"/>
          <a:cs typeface="Arial"/>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8.xml><?xml version="1.0" encoding="utf-8"?>
<cs:chartStyle xmlns:cs="http://schemas.microsoft.com/office/drawing/2012/chartStyle" xmlns:a="http://schemas.openxmlformats.org/drawingml/2006/main" id="32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dk1">
            <a:lumMod val="75000"/>
            <a:lumOff val="25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dk1">
            <a:lumMod val="75000"/>
            <a:lumOff val="25000"/>
          </a:schemeClr>
        </a:solidFill>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0.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heets/_rels/sheet1.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chartsheets/_rels/sheet10.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3.bin"/></Relationships>
</file>

<file path=xl/chartsheets/_rels/sheet11.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4.bin"/></Relationships>
</file>

<file path=xl/chartsheets/_rels/sheet12.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5.bin"/></Relationships>
</file>

<file path=xl/chartsheets/_rels/sheet13.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chartsheets/_rels/sheet14.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3.xml"/></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chartsheets/_rels/sheet4.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chartsheets/_rels/sheet5.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8.bin"/></Relationships>
</file>

<file path=xl/chartsheets/_rels/sheet6.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9.bin"/></Relationships>
</file>

<file path=xl/chartsheets/_rels/sheet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0.bin"/></Relationships>
</file>

<file path=xl/chartsheets/_rels/sheet8.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1.bin"/></Relationships>
</file>

<file path=xl/chartsheets/_rels/sheet9.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2.bin"/></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zoomScale="88" workbookViewId="0"/>
  </sheetViews>
  <pageMargins left="0.75" right="0.75" top="1" bottom="1" header="0.5" footer="0.5"/>
  <pageSetup orientation="landscape" r:id="rId1"/>
  <headerFooter alignWithMargins="0"/>
  <drawing r:id="rId2"/>
</chartsheet>
</file>

<file path=xl/chartsheets/sheet10.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E00-000000000000}">
  <sheetPr/>
  <sheetViews>
    <sheetView zoomScale="88" workbookViewId="0"/>
  </sheetViews>
  <pageMargins left="0.75" right="0.75" top="1" bottom="1" header="0.5" footer="0.5"/>
  <pageSetup orientation="landscape" r:id="rId1"/>
  <headerFooter alignWithMargins="0"/>
  <drawing r:id="rId2"/>
</chartsheet>
</file>

<file path=xl/chartsheets/sheet1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F00-000000000000}">
  <sheetPr/>
  <sheetViews>
    <sheetView zoomScale="88" workbookViewId="0"/>
  </sheetViews>
  <pageMargins left="0.75" right="0.75" top="1" bottom="1" header="0.5" footer="0.5"/>
  <pageSetup orientation="landscape" r:id="rId1"/>
  <headerFooter alignWithMargins="0"/>
  <drawing r:id="rId2"/>
</chartsheet>
</file>

<file path=xl/chartsheets/sheet1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000-000000000000}">
  <sheetPr/>
  <sheetViews>
    <sheetView zoomScale="88" workbookViewId="0"/>
  </sheetViews>
  <pageMargins left="0.75" right="0.75" top="1" bottom="1" header="0.5" footer="0.5"/>
  <pageSetup orientation="landscape" r:id="rId1"/>
  <headerFooter alignWithMargins="0"/>
  <drawing r:id="rId2"/>
</chartsheet>
</file>

<file path=xl/chartsheets/sheet1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200-000000000000}">
  <sheetPr/>
  <sheetViews>
    <sheetView zoomScale="88" workbookViewId="0"/>
  </sheetViews>
  <pageMargins left="0.75" right="0.75" top="1" bottom="1" header="0.5" footer="0.5"/>
  <pageSetup orientation="landscape" r:id="rId1"/>
  <headerFooter alignWithMargins="0"/>
  <drawing r:id="rId2"/>
</chartsheet>
</file>

<file path=xl/chartsheets/sheet1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1300-000000000000}">
  <sheetPr/>
  <sheetViews>
    <sheetView zoomScale="88" workbookViewId="0"/>
  </sheetViews>
  <pageMargins left="0.75" right="0.75" top="1" bottom="1" header="0.5" footer="0.5"/>
  <pageSetup orientation="landscape" r:id="rId1"/>
  <headerFooter alignWithMargins="0"/>
  <drawing r:id="rId2"/>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600-000000000000}">
  <sheetPr/>
  <sheetViews>
    <sheetView zoomScale="88" workbookViewId="0"/>
  </sheetViews>
  <pageMargins left="0.75" right="0.75" top="1" bottom="1" header="0.5" footer="0.5"/>
  <headerFooter alignWithMargins="0"/>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700-000000000000}">
  <sheetPr/>
  <sheetViews>
    <sheetView zoomScale="88" workbookViewId="0"/>
  </sheetViews>
  <pageMargins left="0.75" right="0.75" top="1" bottom="1" header="0.5" footer="0.5"/>
  <pageSetup orientation="landscape" r:id="rId1"/>
  <headerFooter alignWithMargins="0"/>
  <drawing r:id="rId2"/>
</chartsheet>
</file>

<file path=xl/chartsheets/sheet4.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800-000000000000}">
  <sheetPr/>
  <sheetViews>
    <sheetView zoomScale="88" workbookViewId="0"/>
  </sheetViews>
  <pageMargins left="0.75" right="0.75" top="1" bottom="1" header="0.5" footer="0.5"/>
  <pageSetup orientation="landscape" r:id="rId1"/>
  <headerFooter alignWithMargins="0"/>
  <drawing r:id="rId2"/>
</chartsheet>
</file>

<file path=xl/chartsheets/sheet5.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900-000000000000}">
  <sheetPr/>
  <sheetViews>
    <sheetView zoomScale="88" workbookViewId="0"/>
  </sheetViews>
  <pageMargins left="0.75" right="0.75" top="1" bottom="1" header="0.5" footer="0.5"/>
  <pageSetup orientation="landscape" r:id="rId1"/>
  <headerFooter alignWithMargins="0"/>
  <drawing r:id="rId2"/>
</chartsheet>
</file>

<file path=xl/chartsheets/sheet6.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A00-000000000000}">
  <sheetPr/>
  <sheetViews>
    <sheetView zoomScale="88" workbookViewId="0"/>
  </sheetViews>
  <pageMargins left="0.75" right="0.75" top="1" bottom="1" header="0.5" footer="0.5"/>
  <pageSetup orientation="landscape" r:id="rId1"/>
  <headerFooter alignWithMargins="0"/>
  <drawing r:id="rId2"/>
</chartsheet>
</file>

<file path=xl/chartsheets/sheet7.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B00-000000000000}">
  <sheetPr/>
  <sheetViews>
    <sheetView zoomScale="88" workbookViewId="0"/>
  </sheetViews>
  <pageMargins left="0.75" right="0.75" top="1" bottom="1" header="0.5" footer="0.5"/>
  <pageSetup orientation="landscape" r:id="rId1"/>
  <headerFooter alignWithMargins="0"/>
  <drawing r:id="rId2"/>
</chartsheet>
</file>

<file path=xl/chartsheets/sheet8.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C00-000000000000}">
  <sheetPr/>
  <sheetViews>
    <sheetView zoomScale="88" workbookViewId="0"/>
  </sheetViews>
  <pageMargins left="0.75" right="0.75" top="1" bottom="1" header="0.5" footer="0.5"/>
  <pageSetup orientation="landscape" r:id="rId1"/>
  <headerFooter alignWithMargins="0"/>
  <drawing r:id="rId2"/>
</chartsheet>
</file>

<file path=xl/chartsheets/sheet9.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D00-000000000000}">
  <sheetPr/>
  <sheetViews>
    <sheetView zoomScale="88" workbookViewId="0"/>
  </sheetViews>
  <pageMargins left="0.75" right="0.75" top="1" bottom="1" header="0.5" footer="0.5"/>
  <pageSetup orientation="landscape" r:id="rId1"/>
  <headerFooter alignWithMargins="0"/>
  <drawing r:id="rId2"/>
</chartsheet>
</file>

<file path=xl/drawings/_rels/drawing10.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19.xml.rels><?xml version="1.0" encoding="UTF-8" standalone="yes"?>
<Relationships xmlns="http://schemas.openxmlformats.org/package/2006/relationships"><Relationship Id="rId8" Type="http://schemas.openxmlformats.org/officeDocument/2006/relationships/chart" Target="../charts/chart24.xml"/><Relationship Id="rId13" Type="http://schemas.openxmlformats.org/officeDocument/2006/relationships/chart" Target="../charts/chart29.xml"/><Relationship Id="rId18" Type="http://schemas.openxmlformats.org/officeDocument/2006/relationships/chart" Target="../charts/chart34.xml"/><Relationship Id="rId3" Type="http://schemas.openxmlformats.org/officeDocument/2006/relationships/chart" Target="../charts/chart19.xml"/><Relationship Id="rId21" Type="http://schemas.openxmlformats.org/officeDocument/2006/relationships/chart" Target="../charts/chart37.xml"/><Relationship Id="rId7" Type="http://schemas.openxmlformats.org/officeDocument/2006/relationships/chart" Target="../charts/chart23.xml"/><Relationship Id="rId12" Type="http://schemas.openxmlformats.org/officeDocument/2006/relationships/chart" Target="../charts/chart28.xml"/><Relationship Id="rId17" Type="http://schemas.openxmlformats.org/officeDocument/2006/relationships/chart" Target="../charts/chart33.xml"/><Relationship Id="rId2" Type="http://schemas.openxmlformats.org/officeDocument/2006/relationships/chart" Target="../charts/chart18.xml"/><Relationship Id="rId16" Type="http://schemas.openxmlformats.org/officeDocument/2006/relationships/chart" Target="../charts/chart32.xml"/><Relationship Id="rId20" Type="http://schemas.openxmlformats.org/officeDocument/2006/relationships/chart" Target="../charts/chart36.xml"/><Relationship Id="rId1" Type="http://schemas.openxmlformats.org/officeDocument/2006/relationships/chart" Target="../charts/chart17.xml"/><Relationship Id="rId6" Type="http://schemas.openxmlformats.org/officeDocument/2006/relationships/chart" Target="../charts/chart22.xml"/><Relationship Id="rId11" Type="http://schemas.openxmlformats.org/officeDocument/2006/relationships/chart" Target="../charts/chart27.xml"/><Relationship Id="rId5" Type="http://schemas.openxmlformats.org/officeDocument/2006/relationships/chart" Target="../charts/chart21.xml"/><Relationship Id="rId15" Type="http://schemas.openxmlformats.org/officeDocument/2006/relationships/chart" Target="../charts/chart31.xml"/><Relationship Id="rId10" Type="http://schemas.openxmlformats.org/officeDocument/2006/relationships/chart" Target="../charts/chart26.xml"/><Relationship Id="rId19" Type="http://schemas.openxmlformats.org/officeDocument/2006/relationships/chart" Target="../charts/chart35.xml"/><Relationship Id="rId4" Type="http://schemas.openxmlformats.org/officeDocument/2006/relationships/chart" Target="../charts/chart20.xml"/><Relationship Id="rId9" Type="http://schemas.openxmlformats.org/officeDocument/2006/relationships/chart" Target="../charts/chart25.xml"/><Relationship Id="rId14" Type="http://schemas.openxmlformats.org/officeDocument/2006/relationships/chart" Target="../charts/chart30.xml"/><Relationship Id="rId22" Type="http://schemas.openxmlformats.org/officeDocument/2006/relationships/chart" Target="../charts/chart38.xm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0</xdr:colOff>
      <xdr:row>147</xdr:row>
      <xdr:rowOff>76200</xdr:rowOff>
    </xdr:from>
    <xdr:to>
      <xdr:col>8</xdr:col>
      <xdr:colOff>7620</xdr:colOff>
      <xdr:row>147</xdr:row>
      <xdr:rowOff>76200</xdr:rowOff>
    </xdr:to>
    <xdr:sp macro="" textlink="">
      <xdr:nvSpPr>
        <xdr:cNvPr id="2" name="Line 2">
          <a:extLst>
            <a:ext uri="{FF2B5EF4-FFF2-40B4-BE49-F238E27FC236}">
              <a16:creationId xmlns:a16="http://schemas.microsoft.com/office/drawing/2014/main" id="{00000000-0008-0000-0200-000002000000}"/>
            </a:ext>
          </a:extLst>
        </xdr:cNvPr>
        <xdr:cNvSpPr>
          <a:spLocks noChangeShapeType="1"/>
        </xdr:cNvSpPr>
      </xdr:nvSpPr>
      <xdr:spPr bwMode="auto">
        <a:xfrm>
          <a:off x="209550" y="15944850"/>
          <a:ext cx="7399020" cy="0"/>
        </a:xfrm>
        <a:prstGeom prst="line">
          <a:avLst/>
        </a:prstGeom>
        <a:noFill/>
        <a:ln w="38100">
          <a:solidFill>
            <a:srgbClr xmlns:mc="http://schemas.openxmlformats.org/markup-compatibility/2006" xmlns:a14="http://schemas.microsoft.com/office/drawing/2010/main" val="0000FF" mc:Ignorable="a14" a14:legacySpreadsheetColorIndex="12"/>
          </a:solidFill>
          <a:round/>
          <a:headEnd/>
          <a:tailEnd/>
        </a:ln>
        <a:extLst>
          <a:ext uri="{909E8E84-426E-40DD-AFC4-6F175D3DCCD1}">
            <a14:hiddenFill xmlns:a14="http://schemas.microsoft.com/office/drawing/2010/main">
              <a:noFill/>
            </a14:hiddenFill>
          </a:ext>
        </a:extLst>
      </xdr:spPr>
    </xdr:sp>
    <xdr:clientData/>
  </xdr:twoCellAnchor>
</xdr:wsDr>
</file>

<file path=xl/drawings/drawing10.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D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E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2.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F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3.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10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4.xml><?xml version="1.0" encoding="utf-8"?>
<xdr:wsDr xmlns:xdr="http://schemas.openxmlformats.org/drawingml/2006/spreadsheetDrawing" xmlns:a="http://schemas.openxmlformats.org/drawingml/2006/main">
  <xdr:absoluteAnchor>
    <xdr:pos x="0" y="0"/>
    <xdr:ext cx="8601075" cy="5819775"/>
    <xdr:graphicFrame macro="">
      <xdr:nvGraphicFramePr>
        <xdr:cNvPr id="2" name="Chart 1">
          <a:extLst>
            <a:ext uri="{FF2B5EF4-FFF2-40B4-BE49-F238E27FC236}">
              <a16:creationId xmlns:a16="http://schemas.microsoft.com/office/drawing/2014/main" id="{00000000-0008-0000-12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5.xml><?xml version="1.0" encoding="utf-8"?>
<xdr:wsDr xmlns:xdr="http://schemas.openxmlformats.org/drawingml/2006/spreadsheetDrawing" xmlns:a="http://schemas.openxmlformats.org/drawingml/2006/main">
  <xdr:absoluteAnchor>
    <xdr:pos x="0" y="0"/>
    <xdr:ext cx="8601075" cy="5819775"/>
    <xdr:graphicFrame macro="">
      <xdr:nvGraphicFramePr>
        <xdr:cNvPr id="2" name="Chart 1">
          <a:extLst>
            <a:ext uri="{FF2B5EF4-FFF2-40B4-BE49-F238E27FC236}">
              <a16:creationId xmlns:a16="http://schemas.microsoft.com/office/drawing/2014/main" id="{00000000-0008-0000-1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6.xml><?xml version="1.0" encoding="utf-8"?>
<xdr:wsDr xmlns:xdr="http://schemas.openxmlformats.org/drawingml/2006/spreadsheetDrawing" xmlns:a="http://schemas.openxmlformats.org/drawingml/2006/main">
  <xdr:twoCellAnchor>
    <xdr:from>
      <xdr:col>1</xdr:col>
      <xdr:colOff>442232</xdr:colOff>
      <xdr:row>6</xdr:row>
      <xdr:rowOff>142875</xdr:rowOff>
    </xdr:from>
    <xdr:to>
      <xdr:col>2</xdr:col>
      <xdr:colOff>40822</xdr:colOff>
      <xdr:row>7</xdr:row>
      <xdr:rowOff>163285</xdr:rowOff>
    </xdr:to>
    <xdr:sp macro="" textlink="">
      <xdr:nvSpPr>
        <xdr:cNvPr id="2" name="Oval 1">
          <a:extLst>
            <a:ext uri="{FF2B5EF4-FFF2-40B4-BE49-F238E27FC236}">
              <a16:creationId xmlns:a16="http://schemas.microsoft.com/office/drawing/2014/main" id="{00000000-0008-0000-1600-000002000000}"/>
            </a:ext>
          </a:extLst>
        </xdr:cNvPr>
        <xdr:cNvSpPr/>
      </xdr:nvSpPr>
      <xdr:spPr>
        <a:xfrm>
          <a:off x="2299607" y="1122589"/>
          <a:ext cx="312965" cy="183696"/>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3</xdr:col>
      <xdr:colOff>455840</xdr:colOff>
      <xdr:row>2</xdr:row>
      <xdr:rowOff>156482</xdr:rowOff>
    </xdr:from>
    <xdr:to>
      <xdr:col>4</xdr:col>
      <xdr:colOff>54430</xdr:colOff>
      <xdr:row>4</xdr:row>
      <xdr:rowOff>13606</xdr:rowOff>
    </xdr:to>
    <xdr:sp macro="" textlink="">
      <xdr:nvSpPr>
        <xdr:cNvPr id="3" name="Oval 2">
          <a:extLst>
            <a:ext uri="{FF2B5EF4-FFF2-40B4-BE49-F238E27FC236}">
              <a16:creationId xmlns:a16="http://schemas.microsoft.com/office/drawing/2014/main" id="{00000000-0008-0000-1600-000003000000}"/>
            </a:ext>
          </a:extLst>
        </xdr:cNvPr>
        <xdr:cNvSpPr/>
      </xdr:nvSpPr>
      <xdr:spPr>
        <a:xfrm>
          <a:off x="3741965" y="483053"/>
          <a:ext cx="312965" cy="183696"/>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388937</xdr:colOff>
      <xdr:row>7</xdr:row>
      <xdr:rowOff>150813</xdr:rowOff>
    </xdr:from>
    <xdr:to>
      <xdr:col>5</xdr:col>
      <xdr:colOff>39688</xdr:colOff>
      <xdr:row>9</xdr:row>
      <xdr:rowOff>15875</xdr:rowOff>
    </xdr:to>
    <xdr:sp macro="" textlink="">
      <xdr:nvSpPr>
        <xdr:cNvPr id="4" name="Oval 3">
          <a:extLst>
            <a:ext uri="{FF2B5EF4-FFF2-40B4-BE49-F238E27FC236}">
              <a16:creationId xmlns:a16="http://schemas.microsoft.com/office/drawing/2014/main" id="{00000000-0008-0000-1600-000004000000}"/>
            </a:ext>
          </a:extLst>
        </xdr:cNvPr>
        <xdr:cNvSpPr/>
      </xdr:nvSpPr>
      <xdr:spPr>
        <a:xfrm>
          <a:off x="4389437" y="1262063"/>
          <a:ext cx="365126" cy="182562"/>
        </a:xfrm>
        <a:prstGeom prst="ellipse">
          <a:avLst/>
        </a:prstGeom>
        <a:noFill/>
        <a:ln w="2857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7.xml><?xml version="1.0" encoding="utf-8"?>
<xdr:wsDr xmlns:xdr="http://schemas.openxmlformats.org/drawingml/2006/spreadsheetDrawing" xmlns:a="http://schemas.openxmlformats.org/drawingml/2006/main">
  <xdr:twoCellAnchor>
    <xdr:from>
      <xdr:col>1</xdr:col>
      <xdr:colOff>179917</xdr:colOff>
      <xdr:row>104</xdr:row>
      <xdr:rowOff>20107</xdr:rowOff>
    </xdr:from>
    <xdr:to>
      <xdr:col>17</xdr:col>
      <xdr:colOff>84667</xdr:colOff>
      <xdr:row>129</xdr:row>
      <xdr:rowOff>0</xdr:rowOff>
    </xdr:to>
    <xdr:graphicFrame macro="">
      <xdr:nvGraphicFramePr>
        <xdr:cNvPr id="2" name="Chart 1">
          <a:extLst>
            <a:ext uri="{FF2B5EF4-FFF2-40B4-BE49-F238E27FC236}">
              <a16:creationId xmlns:a16="http://schemas.microsoft.com/office/drawing/2014/main" id="{00000000-0008-0000-17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8.xml><?xml version="1.0" encoding="utf-8"?>
<xdr:wsDr xmlns:xdr="http://schemas.openxmlformats.org/drawingml/2006/spreadsheetDrawing" xmlns:a="http://schemas.openxmlformats.org/drawingml/2006/main">
  <xdr:twoCellAnchor>
    <xdr:from>
      <xdr:col>0</xdr:col>
      <xdr:colOff>1142999</xdr:colOff>
      <xdr:row>18</xdr:row>
      <xdr:rowOff>28575</xdr:rowOff>
    </xdr:from>
    <xdr:to>
      <xdr:col>13</xdr:col>
      <xdr:colOff>247649</xdr:colOff>
      <xdr:row>34</xdr:row>
      <xdr:rowOff>99060</xdr:rowOff>
    </xdr:to>
    <xdr:graphicFrame macro="">
      <xdr:nvGraphicFramePr>
        <xdr:cNvPr id="3" name="Chart 1">
          <a:extLst>
            <a:ext uri="{FF2B5EF4-FFF2-40B4-BE49-F238E27FC236}">
              <a16:creationId xmlns:a16="http://schemas.microsoft.com/office/drawing/2014/main" id="{00000000-0008-0000-1A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9.xml><?xml version="1.0" encoding="utf-8"?>
<xdr:wsDr xmlns:xdr="http://schemas.openxmlformats.org/drawingml/2006/spreadsheetDrawing" xmlns:a="http://schemas.openxmlformats.org/drawingml/2006/main">
  <xdr:twoCellAnchor>
    <xdr:from>
      <xdr:col>1</xdr:col>
      <xdr:colOff>11357</xdr:colOff>
      <xdr:row>31</xdr:row>
      <xdr:rowOff>97373</xdr:rowOff>
    </xdr:from>
    <xdr:to>
      <xdr:col>3</xdr:col>
      <xdr:colOff>304542</xdr:colOff>
      <xdr:row>41</xdr:row>
      <xdr:rowOff>15617</xdr:rowOff>
    </xdr:to>
    <xdr:graphicFrame macro="">
      <xdr:nvGraphicFramePr>
        <xdr:cNvPr id="2" name="Chart 1">
          <a:extLst>
            <a:ext uri="{FF2B5EF4-FFF2-40B4-BE49-F238E27FC236}">
              <a16:creationId xmlns:a16="http://schemas.microsoft.com/office/drawing/2014/main" id="{343702D6-D5C0-4C68-A9CF-4293E5B7C8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342900</xdr:colOff>
      <xdr:row>36</xdr:row>
      <xdr:rowOff>120653</xdr:rowOff>
    </xdr:from>
    <xdr:to>
      <xdr:col>3</xdr:col>
      <xdr:colOff>180181</xdr:colOff>
      <xdr:row>38</xdr:row>
      <xdr:rowOff>13497</xdr:rowOff>
    </xdr:to>
    <xdr:sp macro="" textlink="$C$81">
      <xdr:nvSpPr>
        <xdr:cNvPr id="4" name="TextBox 3">
          <a:extLst>
            <a:ext uri="{FF2B5EF4-FFF2-40B4-BE49-F238E27FC236}">
              <a16:creationId xmlns:a16="http://schemas.microsoft.com/office/drawing/2014/main" id="{B07FF792-1F54-4733-B7F3-D9F3D10607D9}"/>
            </a:ext>
          </a:extLst>
        </xdr:cNvPr>
        <xdr:cNvSpPr txBox="1"/>
      </xdr:nvSpPr>
      <xdr:spPr>
        <a:xfrm>
          <a:off x="1652588" y="2549528"/>
          <a:ext cx="484981" cy="2166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2A417-9B4C-4FB3-81AD-EF4FB2369D91}" type="TxLink">
            <a:rPr lang="en-US" sz="500" b="0" i="0" u="none" strike="noStrike">
              <a:solidFill>
                <a:sysClr val="windowText" lastClr="000000"/>
              </a:solidFill>
              <a:latin typeface="Arial"/>
              <a:cs typeface="Arial"/>
            </a:rPr>
            <a:pPr/>
            <a:t>5.9</a:t>
          </a:fld>
          <a:endParaRPr lang="en-US" sz="300">
            <a:solidFill>
              <a:sysClr val="windowText" lastClr="000000"/>
            </a:solidFill>
          </a:endParaRPr>
        </a:p>
      </xdr:txBody>
    </xdr:sp>
    <xdr:clientData/>
  </xdr:twoCellAnchor>
  <xdr:twoCellAnchor>
    <xdr:from>
      <xdr:col>2</xdr:col>
      <xdr:colOff>288132</xdr:colOff>
      <xdr:row>35</xdr:row>
      <xdr:rowOff>1590</xdr:rowOff>
    </xdr:from>
    <xdr:to>
      <xdr:col>3</xdr:col>
      <xdr:colOff>125413</xdr:colOff>
      <xdr:row>36</xdr:row>
      <xdr:rowOff>57152</xdr:rowOff>
    </xdr:to>
    <xdr:sp macro="" textlink="$C$80">
      <xdr:nvSpPr>
        <xdr:cNvPr id="5" name="TextBox 4">
          <a:extLst>
            <a:ext uri="{FF2B5EF4-FFF2-40B4-BE49-F238E27FC236}">
              <a16:creationId xmlns:a16="http://schemas.microsoft.com/office/drawing/2014/main" id="{1454E542-2C93-4389-B683-95E95D27D57C}"/>
            </a:ext>
          </a:extLst>
        </xdr:cNvPr>
        <xdr:cNvSpPr txBox="1"/>
      </xdr:nvSpPr>
      <xdr:spPr>
        <a:xfrm rot="19539148">
          <a:off x="1597820" y="2268540"/>
          <a:ext cx="484981" cy="2174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CE6A5-CAE3-4AE7-A347-0F4FC5240259}" type="TxLink">
            <a:rPr lang="en-US" sz="500" b="0" i="0" u="none" strike="noStrike">
              <a:solidFill>
                <a:srgbClr val="000000"/>
              </a:solidFill>
              <a:latin typeface="Arial"/>
              <a:cs typeface="Arial"/>
            </a:rPr>
            <a:pPr/>
            <a:t>5.8</a:t>
          </a:fld>
          <a:endParaRPr lang="en-US" sz="500">
            <a:solidFill>
              <a:sysClr val="windowText" lastClr="000000"/>
            </a:solidFill>
          </a:endParaRPr>
        </a:p>
      </xdr:txBody>
    </xdr:sp>
    <xdr:clientData/>
  </xdr:twoCellAnchor>
  <xdr:twoCellAnchor>
    <xdr:from>
      <xdr:col>2</xdr:col>
      <xdr:colOff>198042</xdr:colOff>
      <xdr:row>32</xdr:row>
      <xdr:rowOff>100411</xdr:rowOff>
    </xdr:from>
    <xdr:to>
      <xdr:col>2</xdr:col>
      <xdr:colOff>416323</xdr:colOff>
      <xdr:row>35</xdr:row>
      <xdr:rowOff>96442</xdr:rowOff>
    </xdr:to>
    <xdr:sp macro="" textlink="$C$79">
      <xdr:nvSpPr>
        <xdr:cNvPr id="6" name="TextBox 5">
          <a:extLst>
            <a:ext uri="{FF2B5EF4-FFF2-40B4-BE49-F238E27FC236}">
              <a16:creationId xmlns:a16="http://schemas.microsoft.com/office/drawing/2014/main" id="{FD63139C-476E-475A-839F-943B786C9487}"/>
            </a:ext>
          </a:extLst>
        </xdr:cNvPr>
        <xdr:cNvSpPr txBox="1"/>
      </xdr:nvSpPr>
      <xdr:spPr>
        <a:xfrm rot="18110359">
          <a:off x="1375968" y="2013348"/>
          <a:ext cx="481806"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A64114-D52F-4378-A827-DADBC7268F52}" type="TxLink">
            <a:rPr lang="en-US" sz="500" b="0" i="0" u="none" strike="noStrike">
              <a:solidFill>
                <a:srgbClr val="000000"/>
              </a:solidFill>
              <a:latin typeface="Arial"/>
              <a:cs typeface="Arial"/>
            </a:rPr>
            <a:pPr/>
            <a:t>5.6</a:t>
          </a:fld>
          <a:endParaRPr lang="en-US" sz="500">
            <a:solidFill>
              <a:sysClr val="windowText" lastClr="000000"/>
            </a:solidFill>
          </a:endParaRPr>
        </a:p>
      </xdr:txBody>
    </xdr:sp>
    <xdr:clientData/>
  </xdr:twoCellAnchor>
  <xdr:twoCellAnchor>
    <xdr:from>
      <xdr:col>1</xdr:col>
      <xdr:colOff>348458</xdr:colOff>
      <xdr:row>36</xdr:row>
      <xdr:rowOff>30957</xdr:rowOff>
    </xdr:from>
    <xdr:to>
      <xdr:col>2</xdr:col>
      <xdr:colOff>185739</xdr:colOff>
      <xdr:row>37</xdr:row>
      <xdr:rowOff>85725</xdr:rowOff>
    </xdr:to>
    <xdr:sp macro="" textlink="$C$78">
      <xdr:nvSpPr>
        <xdr:cNvPr id="11" name="TextBox 10">
          <a:extLst>
            <a:ext uri="{FF2B5EF4-FFF2-40B4-BE49-F238E27FC236}">
              <a16:creationId xmlns:a16="http://schemas.microsoft.com/office/drawing/2014/main" id="{E0C57460-3672-409D-97C1-5CA409D28B1F}"/>
            </a:ext>
          </a:extLst>
        </xdr:cNvPr>
        <xdr:cNvSpPr txBox="1"/>
      </xdr:nvSpPr>
      <xdr:spPr>
        <a:xfrm rot="1756538">
          <a:off x="662783" y="2459832"/>
          <a:ext cx="832644" cy="216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0BBB0-1710-44B3-BA99-6F0FAC4B5ACA}" type="TxLink">
            <a:rPr lang="en-US" sz="500" b="0" i="0" u="none" strike="noStrike">
              <a:solidFill>
                <a:srgbClr val="000000"/>
              </a:solidFill>
              <a:latin typeface="Arial"/>
              <a:cs typeface="Arial"/>
            </a:rPr>
            <a:pPr/>
            <a:t>5.0</a:t>
          </a:fld>
          <a:endParaRPr lang="en-US" sz="500">
            <a:solidFill>
              <a:sysClr val="windowText" lastClr="000000"/>
            </a:solidFill>
          </a:endParaRPr>
        </a:p>
      </xdr:txBody>
    </xdr:sp>
    <xdr:clientData/>
  </xdr:twoCellAnchor>
  <xdr:twoCellAnchor>
    <xdr:from>
      <xdr:col>1</xdr:col>
      <xdr:colOff>938477</xdr:colOff>
      <xdr:row>36</xdr:row>
      <xdr:rowOff>106099</xdr:rowOff>
    </xdr:from>
    <xdr:to>
      <xdr:col>2</xdr:col>
      <xdr:colOff>62176</xdr:colOff>
      <xdr:row>37</xdr:row>
      <xdr:rowOff>62443</xdr:rowOff>
    </xdr:to>
    <xdr:sp macro="" textlink="">
      <xdr:nvSpPr>
        <xdr:cNvPr id="12" name="Oval 11">
          <a:extLst>
            <a:ext uri="{FF2B5EF4-FFF2-40B4-BE49-F238E27FC236}">
              <a16:creationId xmlns:a16="http://schemas.microsoft.com/office/drawing/2014/main" id="{A8ED2446-A44E-49B5-AA70-70609B5DAACC}"/>
            </a:ext>
          </a:extLst>
        </xdr:cNvPr>
        <xdr:cNvSpPr/>
      </xdr:nvSpPr>
      <xdr:spPr>
        <a:xfrm>
          <a:off x="1250686" y="2730766"/>
          <a:ext cx="118532" cy="120386"/>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xdr:col>
      <xdr:colOff>373062</xdr:colOff>
      <xdr:row>22</xdr:row>
      <xdr:rowOff>107155</xdr:rowOff>
    </xdr:from>
    <xdr:to>
      <xdr:col>4</xdr:col>
      <xdr:colOff>369094</xdr:colOff>
      <xdr:row>34</xdr:row>
      <xdr:rowOff>142874</xdr:rowOff>
    </xdr:to>
    <xdr:graphicFrame macro="">
      <xdr:nvGraphicFramePr>
        <xdr:cNvPr id="13" name="Chart 12">
          <a:extLst>
            <a:ext uri="{FF2B5EF4-FFF2-40B4-BE49-F238E27FC236}">
              <a16:creationId xmlns:a16="http://schemas.microsoft.com/office/drawing/2014/main" id="{474F6E65-824C-4C7B-9180-05C41233C6B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452437</xdr:colOff>
      <xdr:row>31</xdr:row>
      <xdr:rowOff>97373</xdr:rowOff>
    </xdr:from>
    <xdr:to>
      <xdr:col>5</xdr:col>
      <xdr:colOff>98715</xdr:colOff>
      <xdr:row>41</xdr:row>
      <xdr:rowOff>15617</xdr:rowOff>
    </xdr:to>
    <xdr:graphicFrame macro="">
      <xdr:nvGraphicFramePr>
        <xdr:cNvPr id="19" name="Chart 18">
          <a:extLst>
            <a:ext uri="{FF2B5EF4-FFF2-40B4-BE49-F238E27FC236}">
              <a16:creationId xmlns:a16="http://schemas.microsoft.com/office/drawing/2014/main" id="{922D5403-155C-4599-BAA6-CE8751C81B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558536</xdr:colOff>
      <xdr:row>36</xdr:row>
      <xdr:rowOff>106099</xdr:rowOff>
    </xdr:from>
    <xdr:to>
      <xdr:col>4</xdr:col>
      <xdr:colOff>30692</xdr:colOff>
      <xdr:row>37</xdr:row>
      <xdr:rowOff>62443</xdr:rowOff>
    </xdr:to>
    <xdr:sp macro="" textlink="">
      <xdr:nvSpPr>
        <xdr:cNvPr id="20" name="Oval 19">
          <a:extLst>
            <a:ext uri="{FF2B5EF4-FFF2-40B4-BE49-F238E27FC236}">
              <a16:creationId xmlns:a16="http://schemas.microsoft.com/office/drawing/2014/main" id="{79699838-64C7-492B-8193-625237138789}"/>
            </a:ext>
          </a:extLst>
        </xdr:cNvPr>
        <xdr:cNvSpPr/>
      </xdr:nvSpPr>
      <xdr:spPr>
        <a:xfrm>
          <a:off x="2511162" y="2730766"/>
          <a:ext cx="117739" cy="120386"/>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2</xdr:col>
      <xdr:colOff>478631</xdr:colOff>
      <xdr:row>28</xdr:row>
      <xdr:rowOff>110330</xdr:rowOff>
    </xdr:from>
    <xdr:to>
      <xdr:col>2</xdr:col>
      <xdr:colOff>597693</xdr:colOff>
      <xdr:row>29</xdr:row>
      <xdr:rowOff>67467</xdr:rowOff>
    </xdr:to>
    <xdr:sp macro="" textlink="">
      <xdr:nvSpPr>
        <xdr:cNvPr id="21" name="Oval 20">
          <a:extLst>
            <a:ext uri="{FF2B5EF4-FFF2-40B4-BE49-F238E27FC236}">
              <a16:creationId xmlns:a16="http://schemas.microsoft.com/office/drawing/2014/main" id="{BC64243E-DCC8-4226-8105-3B66F55BECAC}"/>
            </a:ext>
          </a:extLst>
        </xdr:cNvPr>
        <xdr:cNvSpPr/>
      </xdr:nvSpPr>
      <xdr:spPr>
        <a:xfrm>
          <a:off x="1788319" y="1405730"/>
          <a:ext cx="119062" cy="119062"/>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xdr:col>
      <xdr:colOff>11907</xdr:colOff>
      <xdr:row>43</xdr:row>
      <xdr:rowOff>3968</xdr:rowOff>
    </xdr:from>
    <xdr:to>
      <xdr:col>4</xdr:col>
      <xdr:colOff>631031</xdr:colOff>
      <xdr:row>53</xdr:row>
      <xdr:rowOff>119062</xdr:rowOff>
    </xdr:to>
    <xdr:graphicFrame macro="">
      <xdr:nvGraphicFramePr>
        <xdr:cNvPr id="22" name="Chart 21">
          <a:extLst>
            <a:ext uri="{FF2B5EF4-FFF2-40B4-BE49-F238E27FC236}">
              <a16:creationId xmlns:a16="http://schemas.microsoft.com/office/drawing/2014/main" id="{B4DA9B46-A390-4A94-94E0-853E091D23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11357</xdr:colOff>
      <xdr:row>31</xdr:row>
      <xdr:rowOff>97373</xdr:rowOff>
    </xdr:from>
    <xdr:to>
      <xdr:col>9</xdr:col>
      <xdr:colOff>304542</xdr:colOff>
      <xdr:row>41</xdr:row>
      <xdr:rowOff>15617</xdr:rowOff>
    </xdr:to>
    <xdr:graphicFrame macro="">
      <xdr:nvGraphicFramePr>
        <xdr:cNvPr id="23" name="Chart 22">
          <a:extLst>
            <a:ext uri="{FF2B5EF4-FFF2-40B4-BE49-F238E27FC236}">
              <a16:creationId xmlns:a16="http://schemas.microsoft.com/office/drawing/2014/main" id="{9FD725F7-1DA5-49CE-96CE-BF438BCF7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476250</xdr:colOff>
      <xdr:row>36</xdr:row>
      <xdr:rowOff>111128</xdr:rowOff>
    </xdr:from>
    <xdr:to>
      <xdr:col>9</xdr:col>
      <xdr:colOff>313531</xdr:colOff>
      <xdr:row>38</xdr:row>
      <xdr:rowOff>3972</xdr:rowOff>
    </xdr:to>
    <xdr:sp macro="" textlink="$C$81">
      <xdr:nvSpPr>
        <xdr:cNvPr id="24" name="TextBox 23">
          <a:extLst>
            <a:ext uri="{FF2B5EF4-FFF2-40B4-BE49-F238E27FC236}">
              <a16:creationId xmlns:a16="http://schemas.microsoft.com/office/drawing/2014/main" id="{CA4E8A35-3354-476E-8CBA-354A448824EE}"/>
            </a:ext>
          </a:extLst>
        </xdr:cNvPr>
        <xdr:cNvSpPr txBox="1"/>
      </xdr:nvSpPr>
      <xdr:spPr>
        <a:xfrm>
          <a:off x="1775114" y="2514026"/>
          <a:ext cx="486712" cy="2132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2A417-9B4C-4FB3-81AD-EF4FB2369D91}" type="TxLink">
            <a:rPr lang="en-US" sz="500" b="0" i="0" u="none" strike="noStrike">
              <a:solidFill>
                <a:sysClr val="windowText" lastClr="000000"/>
              </a:solidFill>
              <a:latin typeface="Arial"/>
              <a:cs typeface="Arial"/>
            </a:rPr>
            <a:pPr/>
            <a:t>5.9</a:t>
          </a:fld>
          <a:endParaRPr lang="en-US" sz="300">
            <a:solidFill>
              <a:sysClr val="windowText" lastClr="000000"/>
            </a:solidFill>
          </a:endParaRPr>
        </a:p>
      </xdr:txBody>
    </xdr:sp>
    <xdr:clientData/>
  </xdr:twoCellAnchor>
  <xdr:twoCellAnchor>
    <xdr:from>
      <xdr:col>8</xdr:col>
      <xdr:colOff>426245</xdr:colOff>
      <xdr:row>35</xdr:row>
      <xdr:rowOff>1590</xdr:rowOff>
    </xdr:from>
    <xdr:to>
      <xdr:col>9</xdr:col>
      <xdr:colOff>263526</xdr:colOff>
      <xdr:row>36</xdr:row>
      <xdr:rowOff>57152</xdr:rowOff>
    </xdr:to>
    <xdr:sp macro="" textlink="$C$80">
      <xdr:nvSpPr>
        <xdr:cNvPr id="25" name="TextBox 24">
          <a:extLst>
            <a:ext uri="{FF2B5EF4-FFF2-40B4-BE49-F238E27FC236}">
              <a16:creationId xmlns:a16="http://schemas.microsoft.com/office/drawing/2014/main" id="{A197917F-10F4-420A-839B-37729334098E}"/>
            </a:ext>
          </a:extLst>
        </xdr:cNvPr>
        <xdr:cNvSpPr txBox="1"/>
      </xdr:nvSpPr>
      <xdr:spPr>
        <a:xfrm rot="19539148">
          <a:off x="1725109" y="2244295"/>
          <a:ext cx="486712" cy="2157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CE6A5-CAE3-4AE7-A347-0F4FC5240259}" type="TxLink">
            <a:rPr lang="en-US" sz="500" b="0" i="0" u="none" strike="noStrike">
              <a:solidFill>
                <a:srgbClr val="000000"/>
              </a:solidFill>
              <a:latin typeface="Arial"/>
              <a:cs typeface="Arial"/>
            </a:rPr>
            <a:pPr/>
            <a:t>5.8</a:t>
          </a:fld>
          <a:endParaRPr lang="en-US" sz="500">
            <a:solidFill>
              <a:sysClr val="windowText" lastClr="000000"/>
            </a:solidFill>
          </a:endParaRPr>
        </a:p>
      </xdr:txBody>
    </xdr:sp>
    <xdr:clientData/>
  </xdr:twoCellAnchor>
  <xdr:twoCellAnchor>
    <xdr:from>
      <xdr:col>8</xdr:col>
      <xdr:colOff>350442</xdr:colOff>
      <xdr:row>32</xdr:row>
      <xdr:rowOff>100411</xdr:rowOff>
    </xdr:from>
    <xdr:to>
      <xdr:col>8</xdr:col>
      <xdr:colOff>568723</xdr:colOff>
      <xdr:row>35</xdr:row>
      <xdr:rowOff>96442</xdr:rowOff>
    </xdr:to>
    <xdr:sp macro="" textlink="$C$79">
      <xdr:nvSpPr>
        <xdr:cNvPr id="26" name="TextBox 25">
          <a:extLst>
            <a:ext uri="{FF2B5EF4-FFF2-40B4-BE49-F238E27FC236}">
              <a16:creationId xmlns:a16="http://schemas.microsoft.com/office/drawing/2014/main" id="{CB8F0A0F-D1D3-4634-9DA8-AF176C4DB3A6}"/>
            </a:ext>
          </a:extLst>
        </xdr:cNvPr>
        <xdr:cNvSpPr txBox="1"/>
      </xdr:nvSpPr>
      <xdr:spPr>
        <a:xfrm rot="18110359">
          <a:off x="1520141" y="1991701"/>
          <a:ext cx="476611"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A64114-D52F-4378-A827-DADBC7268F52}" type="TxLink">
            <a:rPr lang="en-US" sz="500" b="0" i="0" u="none" strike="noStrike">
              <a:solidFill>
                <a:srgbClr val="000000"/>
              </a:solidFill>
              <a:latin typeface="Arial"/>
              <a:cs typeface="Arial"/>
            </a:rPr>
            <a:pPr/>
            <a:t>5.6</a:t>
          </a:fld>
          <a:endParaRPr lang="en-US" sz="500">
            <a:solidFill>
              <a:sysClr val="windowText" lastClr="000000"/>
            </a:solidFill>
          </a:endParaRPr>
        </a:p>
      </xdr:txBody>
    </xdr:sp>
    <xdr:clientData/>
  </xdr:twoCellAnchor>
  <xdr:twoCellAnchor>
    <xdr:from>
      <xdr:col>7</xdr:col>
      <xdr:colOff>238920</xdr:colOff>
      <xdr:row>35</xdr:row>
      <xdr:rowOff>135733</xdr:rowOff>
    </xdr:from>
    <xdr:to>
      <xdr:col>8</xdr:col>
      <xdr:colOff>76201</xdr:colOff>
      <xdr:row>37</xdr:row>
      <xdr:rowOff>28576</xdr:rowOff>
    </xdr:to>
    <xdr:sp macro="" textlink="$C$78">
      <xdr:nvSpPr>
        <xdr:cNvPr id="27" name="TextBox 26">
          <a:extLst>
            <a:ext uri="{FF2B5EF4-FFF2-40B4-BE49-F238E27FC236}">
              <a16:creationId xmlns:a16="http://schemas.microsoft.com/office/drawing/2014/main" id="{64FD0586-C8CD-4FF3-A0C0-BE6130F428A8}"/>
            </a:ext>
          </a:extLst>
        </xdr:cNvPr>
        <xdr:cNvSpPr txBox="1"/>
      </xdr:nvSpPr>
      <xdr:spPr>
        <a:xfrm rot="1756538">
          <a:off x="888352" y="2378438"/>
          <a:ext cx="486713" cy="213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0BBB0-1710-44B3-BA99-6F0FAC4B5ACA}" type="TxLink">
            <a:rPr lang="en-US" sz="500" b="0" i="0" u="none" strike="noStrike">
              <a:solidFill>
                <a:srgbClr val="000000"/>
              </a:solidFill>
              <a:latin typeface="Arial"/>
              <a:cs typeface="Arial"/>
            </a:rPr>
            <a:pPr/>
            <a:t>5.0</a:t>
          </a:fld>
          <a:endParaRPr lang="en-US" sz="500">
            <a:solidFill>
              <a:sysClr val="windowText" lastClr="000000"/>
            </a:solidFill>
          </a:endParaRPr>
        </a:p>
      </xdr:txBody>
    </xdr:sp>
    <xdr:clientData/>
  </xdr:twoCellAnchor>
  <xdr:twoCellAnchor>
    <xdr:from>
      <xdr:col>8</xdr:col>
      <xdr:colOff>110331</xdr:colOff>
      <xdr:row>36</xdr:row>
      <xdr:rowOff>106099</xdr:rowOff>
    </xdr:from>
    <xdr:to>
      <xdr:col>8</xdr:col>
      <xdr:colOff>229393</xdr:colOff>
      <xdr:row>37</xdr:row>
      <xdr:rowOff>62443</xdr:rowOff>
    </xdr:to>
    <xdr:sp macro="" textlink="">
      <xdr:nvSpPr>
        <xdr:cNvPr id="28" name="Oval 27">
          <a:extLst>
            <a:ext uri="{FF2B5EF4-FFF2-40B4-BE49-F238E27FC236}">
              <a16:creationId xmlns:a16="http://schemas.microsoft.com/office/drawing/2014/main" id="{77A32B37-6EDF-4211-8C99-C3CD0DE37464}"/>
            </a:ext>
          </a:extLst>
        </xdr:cNvPr>
        <xdr:cNvSpPr/>
      </xdr:nvSpPr>
      <xdr:spPr>
        <a:xfrm>
          <a:off x="4708790" y="2730766"/>
          <a:ext cx="119062" cy="120386"/>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7</xdr:col>
      <xdr:colOff>373062</xdr:colOff>
      <xdr:row>22</xdr:row>
      <xdr:rowOff>107155</xdr:rowOff>
    </xdr:from>
    <xdr:to>
      <xdr:col>10</xdr:col>
      <xdr:colOff>369094</xdr:colOff>
      <xdr:row>34</xdr:row>
      <xdr:rowOff>142874</xdr:rowOff>
    </xdr:to>
    <xdr:graphicFrame macro="">
      <xdr:nvGraphicFramePr>
        <xdr:cNvPr id="29" name="Chart 28">
          <a:extLst>
            <a:ext uri="{FF2B5EF4-FFF2-40B4-BE49-F238E27FC236}">
              <a16:creationId xmlns:a16="http://schemas.microsoft.com/office/drawing/2014/main" id="{E53AAB33-26B2-497D-893E-0455C41F6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452437</xdr:colOff>
      <xdr:row>31</xdr:row>
      <xdr:rowOff>97373</xdr:rowOff>
    </xdr:from>
    <xdr:to>
      <xdr:col>11</xdr:col>
      <xdr:colOff>98715</xdr:colOff>
      <xdr:row>41</xdr:row>
      <xdr:rowOff>15617</xdr:rowOff>
    </xdr:to>
    <xdr:graphicFrame macro="">
      <xdr:nvGraphicFramePr>
        <xdr:cNvPr id="30" name="Chart 29">
          <a:extLst>
            <a:ext uri="{FF2B5EF4-FFF2-40B4-BE49-F238E27FC236}">
              <a16:creationId xmlns:a16="http://schemas.microsoft.com/office/drawing/2014/main" id="{8A69045B-F139-4CC0-9765-5BDC5E24F8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558536</xdr:colOff>
      <xdr:row>36</xdr:row>
      <xdr:rowOff>106099</xdr:rowOff>
    </xdr:from>
    <xdr:to>
      <xdr:col>10</xdr:col>
      <xdr:colOff>30692</xdr:colOff>
      <xdr:row>37</xdr:row>
      <xdr:rowOff>62443</xdr:rowOff>
    </xdr:to>
    <xdr:sp macro="" textlink="">
      <xdr:nvSpPr>
        <xdr:cNvPr id="31" name="Oval 30">
          <a:extLst>
            <a:ext uri="{FF2B5EF4-FFF2-40B4-BE49-F238E27FC236}">
              <a16:creationId xmlns:a16="http://schemas.microsoft.com/office/drawing/2014/main" id="{576EBDDC-F901-4569-B872-203A8379B1B1}"/>
            </a:ext>
          </a:extLst>
        </xdr:cNvPr>
        <xdr:cNvSpPr/>
      </xdr:nvSpPr>
      <xdr:spPr>
        <a:xfrm>
          <a:off x="5802578" y="2730766"/>
          <a:ext cx="117740" cy="120386"/>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9</xdr:col>
      <xdr:colOff>7143</xdr:colOff>
      <xdr:row>28</xdr:row>
      <xdr:rowOff>119854</xdr:rowOff>
    </xdr:from>
    <xdr:to>
      <xdr:col>9</xdr:col>
      <xdr:colOff>126205</xdr:colOff>
      <xdr:row>29</xdr:row>
      <xdr:rowOff>76991</xdr:rowOff>
    </xdr:to>
    <xdr:sp macro="" textlink="">
      <xdr:nvSpPr>
        <xdr:cNvPr id="32" name="Oval 31">
          <a:extLst>
            <a:ext uri="{FF2B5EF4-FFF2-40B4-BE49-F238E27FC236}">
              <a16:creationId xmlns:a16="http://schemas.microsoft.com/office/drawing/2014/main" id="{BF6D108C-552B-4F64-A40C-AE025095A234}"/>
            </a:ext>
          </a:extLst>
        </xdr:cNvPr>
        <xdr:cNvSpPr/>
      </xdr:nvSpPr>
      <xdr:spPr>
        <a:xfrm>
          <a:off x="5155406" y="1415254"/>
          <a:ext cx="119062" cy="119062"/>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7</xdr:col>
      <xdr:colOff>16669</xdr:colOff>
      <xdr:row>43</xdr:row>
      <xdr:rowOff>23018</xdr:rowOff>
    </xdr:from>
    <xdr:to>
      <xdr:col>11</xdr:col>
      <xdr:colOff>147637</xdr:colOff>
      <xdr:row>53</xdr:row>
      <xdr:rowOff>138112</xdr:rowOff>
    </xdr:to>
    <xdr:graphicFrame macro="">
      <xdr:nvGraphicFramePr>
        <xdr:cNvPr id="33" name="Chart 32">
          <a:extLst>
            <a:ext uri="{FF2B5EF4-FFF2-40B4-BE49-F238E27FC236}">
              <a16:creationId xmlns:a16="http://schemas.microsoft.com/office/drawing/2014/main" id="{C9A856B7-598F-498C-8810-AC029F255B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11357</xdr:colOff>
      <xdr:row>31</xdr:row>
      <xdr:rowOff>97373</xdr:rowOff>
    </xdr:from>
    <xdr:to>
      <xdr:col>15</xdr:col>
      <xdr:colOff>304542</xdr:colOff>
      <xdr:row>41</xdr:row>
      <xdr:rowOff>15617</xdr:rowOff>
    </xdr:to>
    <xdr:graphicFrame macro="">
      <xdr:nvGraphicFramePr>
        <xdr:cNvPr id="34" name="Chart 33">
          <a:extLst>
            <a:ext uri="{FF2B5EF4-FFF2-40B4-BE49-F238E27FC236}">
              <a16:creationId xmlns:a16="http://schemas.microsoft.com/office/drawing/2014/main" id="{54DBD935-F708-4BBA-9F97-7200DDF29F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14</xdr:col>
      <xdr:colOff>342900</xdr:colOff>
      <xdr:row>36</xdr:row>
      <xdr:rowOff>120653</xdr:rowOff>
    </xdr:from>
    <xdr:to>
      <xdr:col>15</xdr:col>
      <xdr:colOff>180181</xdr:colOff>
      <xdr:row>38</xdr:row>
      <xdr:rowOff>13497</xdr:rowOff>
    </xdr:to>
    <xdr:sp macro="" textlink="$C$81">
      <xdr:nvSpPr>
        <xdr:cNvPr id="35" name="TextBox 34">
          <a:extLst>
            <a:ext uri="{FF2B5EF4-FFF2-40B4-BE49-F238E27FC236}">
              <a16:creationId xmlns:a16="http://schemas.microsoft.com/office/drawing/2014/main" id="{77372FB4-DCF2-41C3-9C88-28A1EC209FFF}"/>
            </a:ext>
          </a:extLst>
        </xdr:cNvPr>
        <xdr:cNvSpPr txBox="1"/>
      </xdr:nvSpPr>
      <xdr:spPr>
        <a:xfrm>
          <a:off x="1646635" y="6228559"/>
          <a:ext cx="486171" cy="214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2A417-9B4C-4FB3-81AD-EF4FB2369D91}" type="TxLink">
            <a:rPr lang="en-US" sz="500" b="0" i="0" u="none" strike="noStrike">
              <a:solidFill>
                <a:sysClr val="windowText" lastClr="000000"/>
              </a:solidFill>
              <a:latin typeface="Arial"/>
              <a:cs typeface="Arial"/>
            </a:rPr>
            <a:pPr/>
            <a:t>5.9</a:t>
          </a:fld>
          <a:endParaRPr lang="en-US" sz="300">
            <a:solidFill>
              <a:sysClr val="windowText" lastClr="000000"/>
            </a:solidFill>
          </a:endParaRPr>
        </a:p>
      </xdr:txBody>
    </xdr:sp>
    <xdr:clientData/>
  </xdr:twoCellAnchor>
  <xdr:twoCellAnchor>
    <xdr:from>
      <xdr:col>14</xdr:col>
      <xdr:colOff>288132</xdr:colOff>
      <xdr:row>35</xdr:row>
      <xdr:rowOff>1590</xdr:rowOff>
    </xdr:from>
    <xdr:to>
      <xdr:col>15</xdr:col>
      <xdr:colOff>125413</xdr:colOff>
      <xdr:row>36</xdr:row>
      <xdr:rowOff>57152</xdr:rowOff>
    </xdr:to>
    <xdr:sp macro="" textlink="$C$80">
      <xdr:nvSpPr>
        <xdr:cNvPr id="36" name="TextBox 35">
          <a:extLst>
            <a:ext uri="{FF2B5EF4-FFF2-40B4-BE49-F238E27FC236}">
              <a16:creationId xmlns:a16="http://schemas.microsoft.com/office/drawing/2014/main" id="{710EF5E5-C092-4B4B-A91C-1E29CE6476CB}"/>
            </a:ext>
          </a:extLst>
        </xdr:cNvPr>
        <xdr:cNvSpPr txBox="1"/>
      </xdr:nvSpPr>
      <xdr:spPr>
        <a:xfrm rot="19539148">
          <a:off x="1591867" y="5948763"/>
          <a:ext cx="486171" cy="216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CE6A5-CAE3-4AE7-A347-0F4FC5240259}" type="TxLink">
            <a:rPr lang="en-US" sz="500" b="0" i="0" u="none" strike="noStrike">
              <a:solidFill>
                <a:srgbClr val="000000"/>
              </a:solidFill>
              <a:latin typeface="Arial"/>
              <a:cs typeface="Arial"/>
            </a:rPr>
            <a:pPr/>
            <a:t>5.8</a:t>
          </a:fld>
          <a:endParaRPr lang="en-US" sz="500">
            <a:solidFill>
              <a:sysClr val="windowText" lastClr="000000"/>
            </a:solidFill>
          </a:endParaRPr>
        </a:p>
      </xdr:txBody>
    </xdr:sp>
    <xdr:clientData/>
  </xdr:twoCellAnchor>
  <xdr:twoCellAnchor>
    <xdr:from>
      <xdr:col>14</xdr:col>
      <xdr:colOff>198042</xdr:colOff>
      <xdr:row>32</xdr:row>
      <xdr:rowOff>100411</xdr:rowOff>
    </xdr:from>
    <xdr:to>
      <xdr:col>14</xdr:col>
      <xdr:colOff>416323</xdr:colOff>
      <xdr:row>35</xdr:row>
      <xdr:rowOff>96442</xdr:rowOff>
    </xdr:to>
    <xdr:sp macro="" textlink="$C$79">
      <xdr:nvSpPr>
        <xdr:cNvPr id="37" name="TextBox 36">
          <a:extLst>
            <a:ext uri="{FF2B5EF4-FFF2-40B4-BE49-F238E27FC236}">
              <a16:creationId xmlns:a16="http://schemas.microsoft.com/office/drawing/2014/main" id="{FBD9C9AD-3D74-40B9-A09C-1320BA2D7BD1}"/>
            </a:ext>
          </a:extLst>
        </xdr:cNvPr>
        <xdr:cNvSpPr txBox="1"/>
      </xdr:nvSpPr>
      <xdr:spPr>
        <a:xfrm rot="18110359">
          <a:off x="1371800" y="5695357"/>
          <a:ext cx="478235"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A64114-D52F-4378-A827-DADBC7268F52}" type="TxLink">
            <a:rPr lang="en-US" sz="500" b="0" i="0" u="none" strike="noStrike">
              <a:solidFill>
                <a:srgbClr val="000000"/>
              </a:solidFill>
              <a:latin typeface="Arial"/>
              <a:cs typeface="Arial"/>
            </a:rPr>
            <a:pPr/>
            <a:t>5.6</a:t>
          </a:fld>
          <a:endParaRPr lang="en-US" sz="500">
            <a:solidFill>
              <a:sysClr val="windowText" lastClr="000000"/>
            </a:solidFill>
          </a:endParaRPr>
        </a:p>
      </xdr:txBody>
    </xdr:sp>
    <xdr:clientData/>
  </xdr:twoCellAnchor>
  <xdr:twoCellAnchor>
    <xdr:from>
      <xdr:col>13</xdr:col>
      <xdr:colOff>348458</xdr:colOff>
      <xdr:row>36</xdr:row>
      <xdr:rowOff>30957</xdr:rowOff>
    </xdr:from>
    <xdr:to>
      <xdr:col>14</xdr:col>
      <xdr:colOff>185739</xdr:colOff>
      <xdr:row>37</xdr:row>
      <xdr:rowOff>85725</xdr:rowOff>
    </xdr:to>
    <xdr:sp macro="" textlink="$C$78">
      <xdr:nvSpPr>
        <xdr:cNvPr id="38" name="TextBox 37">
          <a:extLst>
            <a:ext uri="{FF2B5EF4-FFF2-40B4-BE49-F238E27FC236}">
              <a16:creationId xmlns:a16="http://schemas.microsoft.com/office/drawing/2014/main" id="{B718D6DB-54AF-41F2-9E26-9B038080BAE1}"/>
            </a:ext>
          </a:extLst>
        </xdr:cNvPr>
        <xdr:cNvSpPr txBox="1"/>
      </xdr:nvSpPr>
      <xdr:spPr>
        <a:xfrm rot="1756538">
          <a:off x="663974" y="6138863"/>
          <a:ext cx="825500" cy="215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0BBB0-1710-44B3-BA99-6F0FAC4B5ACA}" type="TxLink">
            <a:rPr lang="en-US" sz="500" b="0" i="0" u="none" strike="noStrike">
              <a:solidFill>
                <a:srgbClr val="000000"/>
              </a:solidFill>
              <a:latin typeface="Arial"/>
              <a:cs typeface="Arial"/>
            </a:rPr>
            <a:pPr/>
            <a:t>5.0</a:t>
          </a:fld>
          <a:endParaRPr lang="en-US" sz="500">
            <a:solidFill>
              <a:sysClr val="windowText" lastClr="000000"/>
            </a:solidFill>
          </a:endParaRPr>
        </a:p>
      </xdr:txBody>
    </xdr:sp>
    <xdr:clientData/>
  </xdr:twoCellAnchor>
  <xdr:twoCellAnchor>
    <xdr:from>
      <xdr:col>13</xdr:col>
      <xdr:colOff>938477</xdr:colOff>
      <xdr:row>36</xdr:row>
      <xdr:rowOff>106099</xdr:rowOff>
    </xdr:from>
    <xdr:to>
      <xdr:col>14</xdr:col>
      <xdr:colOff>62176</xdr:colOff>
      <xdr:row>37</xdr:row>
      <xdr:rowOff>62443</xdr:rowOff>
    </xdr:to>
    <xdr:sp macro="" textlink="">
      <xdr:nvSpPr>
        <xdr:cNvPr id="39" name="Oval 38">
          <a:extLst>
            <a:ext uri="{FF2B5EF4-FFF2-40B4-BE49-F238E27FC236}">
              <a16:creationId xmlns:a16="http://schemas.microsoft.com/office/drawing/2014/main" id="{28E49719-149F-423B-A211-79A604393EDD}"/>
            </a:ext>
          </a:extLst>
        </xdr:cNvPr>
        <xdr:cNvSpPr/>
      </xdr:nvSpPr>
      <xdr:spPr>
        <a:xfrm>
          <a:off x="1253993" y="6214005"/>
          <a:ext cx="111918"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13</xdr:col>
      <xdr:colOff>373062</xdr:colOff>
      <xdr:row>22</xdr:row>
      <xdr:rowOff>107155</xdr:rowOff>
    </xdr:from>
    <xdr:to>
      <xdr:col>16</xdr:col>
      <xdr:colOff>369094</xdr:colOff>
      <xdr:row>34</xdr:row>
      <xdr:rowOff>142874</xdr:rowOff>
    </xdr:to>
    <xdr:graphicFrame macro="">
      <xdr:nvGraphicFramePr>
        <xdr:cNvPr id="40" name="Chart 39">
          <a:extLst>
            <a:ext uri="{FF2B5EF4-FFF2-40B4-BE49-F238E27FC236}">
              <a16:creationId xmlns:a16="http://schemas.microsoft.com/office/drawing/2014/main" id="{DCDDC4DD-F3BC-4DF1-8369-4B2A262EEA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452437</xdr:colOff>
      <xdr:row>31</xdr:row>
      <xdr:rowOff>97373</xdr:rowOff>
    </xdr:from>
    <xdr:to>
      <xdr:col>17</xdr:col>
      <xdr:colOff>98715</xdr:colOff>
      <xdr:row>41</xdr:row>
      <xdr:rowOff>15617</xdr:rowOff>
    </xdr:to>
    <xdr:graphicFrame macro="">
      <xdr:nvGraphicFramePr>
        <xdr:cNvPr id="41" name="Chart 40">
          <a:extLst>
            <a:ext uri="{FF2B5EF4-FFF2-40B4-BE49-F238E27FC236}">
              <a16:creationId xmlns:a16="http://schemas.microsoft.com/office/drawing/2014/main" id="{FFD4EAD0-E1A1-4CEE-9260-A60C27B714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15</xdr:col>
      <xdr:colOff>558536</xdr:colOff>
      <xdr:row>36</xdr:row>
      <xdr:rowOff>106099</xdr:rowOff>
    </xdr:from>
    <xdr:to>
      <xdr:col>16</xdr:col>
      <xdr:colOff>30692</xdr:colOff>
      <xdr:row>37</xdr:row>
      <xdr:rowOff>62443</xdr:rowOff>
    </xdr:to>
    <xdr:sp macro="" textlink="">
      <xdr:nvSpPr>
        <xdr:cNvPr id="42" name="Oval 41">
          <a:extLst>
            <a:ext uri="{FF2B5EF4-FFF2-40B4-BE49-F238E27FC236}">
              <a16:creationId xmlns:a16="http://schemas.microsoft.com/office/drawing/2014/main" id="{986DD2A2-69A5-4DAC-AA3A-475F7D01E6DD}"/>
            </a:ext>
          </a:extLst>
        </xdr:cNvPr>
        <xdr:cNvSpPr/>
      </xdr:nvSpPr>
      <xdr:spPr>
        <a:xfrm>
          <a:off x="2511161" y="6214005"/>
          <a:ext cx="121047"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15</xdr:col>
      <xdr:colOff>26194</xdr:colOff>
      <xdr:row>28</xdr:row>
      <xdr:rowOff>128189</xdr:rowOff>
    </xdr:from>
    <xdr:to>
      <xdr:col>15</xdr:col>
      <xdr:colOff>145256</xdr:colOff>
      <xdr:row>29</xdr:row>
      <xdr:rowOff>85326</xdr:rowOff>
    </xdr:to>
    <xdr:sp macro="" textlink="">
      <xdr:nvSpPr>
        <xdr:cNvPr id="43" name="Oval 42">
          <a:extLst>
            <a:ext uri="{FF2B5EF4-FFF2-40B4-BE49-F238E27FC236}">
              <a16:creationId xmlns:a16="http://schemas.microsoft.com/office/drawing/2014/main" id="{3C3D1EDE-6C58-4376-B1BD-5193A366F6A3}"/>
            </a:ext>
          </a:extLst>
        </xdr:cNvPr>
        <xdr:cNvSpPr/>
      </xdr:nvSpPr>
      <xdr:spPr>
        <a:xfrm>
          <a:off x="9622632" y="4950220"/>
          <a:ext cx="119062" cy="117872"/>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13</xdr:col>
      <xdr:colOff>11907</xdr:colOff>
      <xdr:row>43</xdr:row>
      <xdr:rowOff>3968</xdr:rowOff>
    </xdr:from>
    <xdr:to>
      <xdr:col>16</xdr:col>
      <xdr:colOff>631031</xdr:colOff>
      <xdr:row>53</xdr:row>
      <xdr:rowOff>119062</xdr:rowOff>
    </xdr:to>
    <xdr:graphicFrame macro="">
      <xdr:nvGraphicFramePr>
        <xdr:cNvPr id="44" name="Chart 43">
          <a:extLst>
            <a:ext uri="{FF2B5EF4-FFF2-40B4-BE49-F238E27FC236}">
              <a16:creationId xmlns:a16="http://schemas.microsoft.com/office/drawing/2014/main" id="{F236CF9F-2E92-494C-A0B2-9A5CBD77BC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19</xdr:col>
      <xdr:colOff>11357</xdr:colOff>
      <xdr:row>31</xdr:row>
      <xdr:rowOff>97373</xdr:rowOff>
    </xdr:from>
    <xdr:to>
      <xdr:col>21</xdr:col>
      <xdr:colOff>304542</xdr:colOff>
      <xdr:row>41</xdr:row>
      <xdr:rowOff>15617</xdr:rowOff>
    </xdr:to>
    <xdr:graphicFrame macro="">
      <xdr:nvGraphicFramePr>
        <xdr:cNvPr id="45" name="Chart 44">
          <a:extLst>
            <a:ext uri="{FF2B5EF4-FFF2-40B4-BE49-F238E27FC236}">
              <a16:creationId xmlns:a16="http://schemas.microsoft.com/office/drawing/2014/main" id="{357E82D2-99CD-4DDF-80AC-81E972F0ED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20</xdr:col>
      <xdr:colOff>476250</xdr:colOff>
      <xdr:row>36</xdr:row>
      <xdr:rowOff>111128</xdr:rowOff>
    </xdr:from>
    <xdr:to>
      <xdr:col>21</xdr:col>
      <xdr:colOff>313531</xdr:colOff>
      <xdr:row>38</xdr:row>
      <xdr:rowOff>3972</xdr:rowOff>
    </xdr:to>
    <xdr:sp macro="" textlink="$C$81">
      <xdr:nvSpPr>
        <xdr:cNvPr id="46" name="TextBox 45">
          <a:extLst>
            <a:ext uri="{FF2B5EF4-FFF2-40B4-BE49-F238E27FC236}">
              <a16:creationId xmlns:a16="http://schemas.microsoft.com/office/drawing/2014/main" id="{CE6D34FB-43BB-456A-B34B-26FAE8E37397}"/>
            </a:ext>
          </a:extLst>
        </xdr:cNvPr>
        <xdr:cNvSpPr txBox="1"/>
      </xdr:nvSpPr>
      <xdr:spPr>
        <a:xfrm>
          <a:off x="5566173" y="6219034"/>
          <a:ext cx="486171" cy="214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2A417-9B4C-4FB3-81AD-EF4FB2369D91}" type="TxLink">
            <a:rPr lang="en-US" sz="500" b="0" i="0" u="none" strike="noStrike">
              <a:solidFill>
                <a:sysClr val="windowText" lastClr="000000"/>
              </a:solidFill>
              <a:latin typeface="Arial"/>
              <a:cs typeface="Arial"/>
            </a:rPr>
            <a:pPr/>
            <a:t>5.9</a:t>
          </a:fld>
          <a:endParaRPr lang="en-US" sz="300">
            <a:solidFill>
              <a:sysClr val="windowText" lastClr="000000"/>
            </a:solidFill>
          </a:endParaRPr>
        </a:p>
      </xdr:txBody>
    </xdr:sp>
    <xdr:clientData/>
  </xdr:twoCellAnchor>
  <xdr:twoCellAnchor>
    <xdr:from>
      <xdr:col>20</xdr:col>
      <xdr:colOff>426245</xdr:colOff>
      <xdr:row>35</xdr:row>
      <xdr:rowOff>1590</xdr:rowOff>
    </xdr:from>
    <xdr:to>
      <xdr:col>21</xdr:col>
      <xdr:colOff>263526</xdr:colOff>
      <xdr:row>36</xdr:row>
      <xdr:rowOff>57152</xdr:rowOff>
    </xdr:to>
    <xdr:sp macro="" textlink="$C$80">
      <xdr:nvSpPr>
        <xdr:cNvPr id="47" name="TextBox 46">
          <a:extLst>
            <a:ext uri="{FF2B5EF4-FFF2-40B4-BE49-F238E27FC236}">
              <a16:creationId xmlns:a16="http://schemas.microsoft.com/office/drawing/2014/main" id="{6C7B86BE-50CA-471E-9E38-603F9DA5DA7C}"/>
            </a:ext>
          </a:extLst>
        </xdr:cNvPr>
        <xdr:cNvSpPr txBox="1"/>
      </xdr:nvSpPr>
      <xdr:spPr>
        <a:xfrm rot="19539148">
          <a:off x="5516168" y="5948763"/>
          <a:ext cx="486171" cy="216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CE6A5-CAE3-4AE7-A347-0F4FC5240259}" type="TxLink">
            <a:rPr lang="en-US" sz="500" b="0" i="0" u="none" strike="noStrike">
              <a:solidFill>
                <a:srgbClr val="000000"/>
              </a:solidFill>
              <a:latin typeface="Arial"/>
              <a:cs typeface="Arial"/>
            </a:rPr>
            <a:pPr/>
            <a:t>5.8</a:t>
          </a:fld>
          <a:endParaRPr lang="en-US" sz="500">
            <a:solidFill>
              <a:sysClr val="windowText" lastClr="000000"/>
            </a:solidFill>
          </a:endParaRPr>
        </a:p>
      </xdr:txBody>
    </xdr:sp>
    <xdr:clientData/>
  </xdr:twoCellAnchor>
  <xdr:twoCellAnchor>
    <xdr:from>
      <xdr:col>20</xdr:col>
      <xdr:colOff>350442</xdr:colOff>
      <xdr:row>32</xdr:row>
      <xdr:rowOff>100411</xdr:rowOff>
    </xdr:from>
    <xdr:to>
      <xdr:col>20</xdr:col>
      <xdr:colOff>568723</xdr:colOff>
      <xdr:row>35</xdr:row>
      <xdr:rowOff>96442</xdr:rowOff>
    </xdr:to>
    <xdr:sp macro="" textlink="$C$79">
      <xdr:nvSpPr>
        <xdr:cNvPr id="48" name="TextBox 47">
          <a:extLst>
            <a:ext uri="{FF2B5EF4-FFF2-40B4-BE49-F238E27FC236}">
              <a16:creationId xmlns:a16="http://schemas.microsoft.com/office/drawing/2014/main" id="{BB34BDB6-9320-48BF-8BDB-0C86F6E32D34}"/>
            </a:ext>
          </a:extLst>
        </xdr:cNvPr>
        <xdr:cNvSpPr txBox="1"/>
      </xdr:nvSpPr>
      <xdr:spPr>
        <a:xfrm rot="18110359">
          <a:off x="5310388" y="5695357"/>
          <a:ext cx="478235"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A64114-D52F-4378-A827-DADBC7268F52}" type="TxLink">
            <a:rPr lang="en-US" sz="500" b="0" i="0" u="none" strike="noStrike">
              <a:solidFill>
                <a:srgbClr val="000000"/>
              </a:solidFill>
              <a:latin typeface="Arial"/>
              <a:cs typeface="Arial"/>
            </a:rPr>
            <a:pPr/>
            <a:t>5.6</a:t>
          </a:fld>
          <a:endParaRPr lang="en-US" sz="500">
            <a:solidFill>
              <a:sysClr val="windowText" lastClr="000000"/>
            </a:solidFill>
          </a:endParaRPr>
        </a:p>
      </xdr:txBody>
    </xdr:sp>
    <xdr:clientData/>
  </xdr:twoCellAnchor>
  <xdr:twoCellAnchor>
    <xdr:from>
      <xdr:col>19</xdr:col>
      <xdr:colOff>238920</xdr:colOff>
      <xdr:row>35</xdr:row>
      <xdr:rowOff>135733</xdr:rowOff>
    </xdr:from>
    <xdr:to>
      <xdr:col>20</xdr:col>
      <xdr:colOff>76201</xdr:colOff>
      <xdr:row>37</xdr:row>
      <xdr:rowOff>28576</xdr:rowOff>
    </xdr:to>
    <xdr:sp macro="" textlink="$C$78">
      <xdr:nvSpPr>
        <xdr:cNvPr id="49" name="TextBox 48">
          <a:extLst>
            <a:ext uri="{FF2B5EF4-FFF2-40B4-BE49-F238E27FC236}">
              <a16:creationId xmlns:a16="http://schemas.microsoft.com/office/drawing/2014/main" id="{DBE32217-62B0-481A-8717-5197AC2E61CB}"/>
            </a:ext>
          </a:extLst>
        </xdr:cNvPr>
        <xdr:cNvSpPr txBox="1"/>
      </xdr:nvSpPr>
      <xdr:spPr>
        <a:xfrm rot="1756538">
          <a:off x="4679951" y="6082906"/>
          <a:ext cx="486173" cy="2143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0BBB0-1710-44B3-BA99-6F0FAC4B5ACA}" type="TxLink">
            <a:rPr lang="en-US" sz="500" b="0" i="0" u="none" strike="noStrike">
              <a:solidFill>
                <a:srgbClr val="000000"/>
              </a:solidFill>
              <a:latin typeface="Arial"/>
              <a:cs typeface="Arial"/>
            </a:rPr>
            <a:pPr/>
            <a:t>5.0</a:t>
          </a:fld>
          <a:endParaRPr lang="en-US" sz="500">
            <a:solidFill>
              <a:sysClr val="windowText" lastClr="000000"/>
            </a:solidFill>
          </a:endParaRPr>
        </a:p>
      </xdr:txBody>
    </xdr:sp>
    <xdr:clientData/>
  </xdr:twoCellAnchor>
  <xdr:twoCellAnchor>
    <xdr:from>
      <xdr:col>20</xdr:col>
      <xdr:colOff>110331</xdr:colOff>
      <xdr:row>36</xdr:row>
      <xdr:rowOff>106099</xdr:rowOff>
    </xdr:from>
    <xdr:to>
      <xdr:col>20</xdr:col>
      <xdr:colOff>229393</xdr:colOff>
      <xdr:row>37</xdr:row>
      <xdr:rowOff>62443</xdr:rowOff>
    </xdr:to>
    <xdr:sp macro="" textlink="">
      <xdr:nvSpPr>
        <xdr:cNvPr id="50" name="Oval 49">
          <a:extLst>
            <a:ext uri="{FF2B5EF4-FFF2-40B4-BE49-F238E27FC236}">
              <a16:creationId xmlns:a16="http://schemas.microsoft.com/office/drawing/2014/main" id="{65E588F7-DE27-420D-8746-666194E6651E}"/>
            </a:ext>
          </a:extLst>
        </xdr:cNvPr>
        <xdr:cNvSpPr/>
      </xdr:nvSpPr>
      <xdr:spPr>
        <a:xfrm>
          <a:off x="5200254" y="6214005"/>
          <a:ext cx="119062"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19</xdr:col>
      <xdr:colOff>373062</xdr:colOff>
      <xdr:row>22</xdr:row>
      <xdr:rowOff>107155</xdr:rowOff>
    </xdr:from>
    <xdr:to>
      <xdr:col>22</xdr:col>
      <xdr:colOff>369094</xdr:colOff>
      <xdr:row>34</xdr:row>
      <xdr:rowOff>142874</xdr:rowOff>
    </xdr:to>
    <xdr:graphicFrame macro="">
      <xdr:nvGraphicFramePr>
        <xdr:cNvPr id="51" name="Chart 50">
          <a:extLst>
            <a:ext uri="{FF2B5EF4-FFF2-40B4-BE49-F238E27FC236}">
              <a16:creationId xmlns:a16="http://schemas.microsoft.com/office/drawing/2014/main" id="{B216434A-0013-4D2F-8166-406FD7E55A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20</xdr:col>
      <xdr:colOff>452437</xdr:colOff>
      <xdr:row>31</xdr:row>
      <xdr:rowOff>97373</xdr:rowOff>
    </xdr:from>
    <xdr:to>
      <xdr:col>23</xdr:col>
      <xdr:colOff>98715</xdr:colOff>
      <xdr:row>41</xdr:row>
      <xdr:rowOff>15617</xdr:rowOff>
    </xdr:to>
    <xdr:graphicFrame macro="">
      <xdr:nvGraphicFramePr>
        <xdr:cNvPr id="52" name="Chart 51">
          <a:extLst>
            <a:ext uri="{FF2B5EF4-FFF2-40B4-BE49-F238E27FC236}">
              <a16:creationId xmlns:a16="http://schemas.microsoft.com/office/drawing/2014/main" id="{105C6A43-D740-4161-B85C-9A63C8348C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21</xdr:col>
      <xdr:colOff>558536</xdr:colOff>
      <xdr:row>36</xdr:row>
      <xdr:rowOff>106099</xdr:rowOff>
    </xdr:from>
    <xdr:to>
      <xdr:col>22</xdr:col>
      <xdr:colOff>30692</xdr:colOff>
      <xdr:row>37</xdr:row>
      <xdr:rowOff>62443</xdr:rowOff>
    </xdr:to>
    <xdr:sp macro="" textlink="">
      <xdr:nvSpPr>
        <xdr:cNvPr id="53" name="Oval 52">
          <a:extLst>
            <a:ext uri="{FF2B5EF4-FFF2-40B4-BE49-F238E27FC236}">
              <a16:creationId xmlns:a16="http://schemas.microsoft.com/office/drawing/2014/main" id="{CBABB4A2-E664-4F6C-8411-E2DFC92FAE31}"/>
            </a:ext>
          </a:extLst>
        </xdr:cNvPr>
        <xdr:cNvSpPr/>
      </xdr:nvSpPr>
      <xdr:spPr>
        <a:xfrm>
          <a:off x="6297349" y="6214005"/>
          <a:ext cx="121047"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21</xdr:col>
      <xdr:colOff>7143</xdr:colOff>
      <xdr:row>28</xdr:row>
      <xdr:rowOff>119854</xdr:rowOff>
    </xdr:from>
    <xdr:to>
      <xdr:col>21</xdr:col>
      <xdr:colOff>126205</xdr:colOff>
      <xdr:row>29</xdr:row>
      <xdr:rowOff>76991</xdr:rowOff>
    </xdr:to>
    <xdr:sp macro="" textlink="">
      <xdr:nvSpPr>
        <xdr:cNvPr id="54" name="Oval 53">
          <a:extLst>
            <a:ext uri="{FF2B5EF4-FFF2-40B4-BE49-F238E27FC236}">
              <a16:creationId xmlns:a16="http://schemas.microsoft.com/office/drawing/2014/main" id="{03AF6E9E-85FA-47CA-99C4-01D50592F181}"/>
            </a:ext>
          </a:extLst>
        </xdr:cNvPr>
        <xdr:cNvSpPr/>
      </xdr:nvSpPr>
      <xdr:spPr>
        <a:xfrm>
          <a:off x="5745956" y="4941885"/>
          <a:ext cx="119062" cy="117872"/>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19</xdr:col>
      <xdr:colOff>16669</xdr:colOff>
      <xdr:row>43</xdr:row>
      <xdr:rowOff>23018</xdr:rowOff>
    </xdr:from>
    <xdr:to>
      <xdr:col>23</xdr:col>
      <xdr:colOff>147637</xdr:colOff>
      <xdr:row>53</xdr:row>
      <xdr:rowOff>138112</xdr:rowOff>
    </xdr:to>
    <xdr:graphicFrame macro="">
      <xdr:nvGraphicFramePr>
        <xdr:cNvPr id="55" name="Chart 54">
          <a:extLst>
            <a:ext uri="{FF2B5EF4-FFF2-40B4-BE49-F238E27FC236}">
              <a16:creationId xmlns:a16="http://schemas.microsoft.com/office/drawing/2014/main" id="{60471C6F-3D89-4C1E-AA3A-D81A0A5BE0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24</xdr:col>
      <xdr:colOff>71436</xdr:colOff>
      <xdr:row>1</xdr:row>
      <xdr:rowOff>42266</xdr:rowOff>
    </xdr:from>
    <xdr:to>
      <xdr:col>26</xdr:col>
      <xdr:colOff>255984</xdr:colOff>
      <xdr:row>15</xdr:row>
      <xdr:rowOff>166687</xdr:rowOff>
    </xdr:to>
    <xdr:graphicFrame macro="">
      <xdr:nvGraphicFramePr>
        <xdr:cNvPr id="9" name="Chart 8">
          <a:extLst>
            <a:ext uri="{FF2B5EF4-FFF2-40B4-BE49-F238E27FC236}">
              <a16:creationId xmlns:a16="http://schemas.microsoft.com/office/drawing/2014/main" id="{EE3C38A8-442A-4B0D-94F0-15A0294057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26</xdr:col>
      <xdr:colOff>285749</xdr:colOff>
      <xdr:row>1</xdr:row>
      <xdr:rowOff>65485</xdr:rowOff>
    </xdr:from>
    <xdr:to>
      <xdr:col>28</xdr:col>
      <xdr:colOff>470297</xdr:colOff>
      <xdr:row>16</xdr:row>
      <xdr:rowOff>11312</xdr:rowOff>
    </xdr:to>
    <xdr:graphicFrame macro="">
      <xdr:nvGraphicFramePr>
        <xdr:cNvPr id="78" name="Chart 77">
          <a:extLst>
            <a:ext uri="{FF2B5EF4-FFF2-40B4-BE49-F238E27FC236}">
              <a16:creationId xmlns:a16="http://schemas.microsoft.com/office/drawing/2014/main" id="{8964C68D-4EDB-4D83-9EE1-3FE34C6C82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25</xdr:col>
      <xdr:colOff>11357</xdr:colOff>
      <xdr:row>31</xdr:row>
      <xdr:rowOff>97373</xdr:rowOff>
    </xdr:from>
    <xdr:to>
      <xdr:col>27</xdr:col>
      <xdr:colOff>304542</xdr:colOff>
      <xdr:row>41</xdr:row>
      <xdr:rowOff>15617</xdr:rowOff>
    </xdr:to>
    <xdr:graphicFrame macro="">
      <xdr:nvGraphicFramePr>
        <xdr:cNvPr id="79" name="Chart 78">
          <a:extLst>
            <a:ext uri="{FF2B5EF4-FFF2-40B4-BE49-F238E27FC236}">
              <a16:creationId xmlns:a16="http://schemas.microsoft.com/office/drawing/2014/main" id="{7A4EB36F-26F6-4208-B9D6-216051605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26</xdr:col>
      <xdr:colOff>342900</xdr:colOff>
      <xdr:row>36</xdr:row>
      <xdr:rowOff>120653</xdr:rowOff>
    </xdr:from>
    <xdr:to>
      <xdr:col>27</xdr:col>
      <xdr:colOff>180181</xdr:colOff>
      <xdr:row>38</xdr:row>
      <xdr:rowOff>13497</xdr:rowOff>
    </xdr:to>
    <xdr:sp macro="" textlink="$C$81">
      <xdr:nvSpPr>
        <xdr:cNvPr id="80" name="TextBox 79">
          <a:extLst>
            <a:ext uri="{FF2B5EF4-FFF2-40B4-BE49-F238E27FC236}">
              <a16:creationId xmlns:a16="http://schemas.microsoft.com/office/drawing/2014/main" id="{42FF5022-24CA-41C2-A193-E451703D6F57}"/>
            </a:ext>
          </a:extLst>
        </xdr:cNvPr>
        <xdr:cNvSpPr txBox="1"/>
      </xdr:nvSpPr>
      <xdr:spPr>
        <a:xfrm>
          <a:off x="9290448" y="6228559"/>
          <a:ext cx="486171" cy="2143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E42A417-9B4C-4FB3-81AD-EF4FB2369D91}" type="TxLink">
            <a:rPr lang="en-US" sz="500" b="0" i="0" u="none" strike="noStrike">
              <a:solidFill>
                <a:sysClr val="windowText" lastClr="000000"/>
              </a:solidFill>
              <a:latin typeface="Arial"/>
              <a:cs typeface="Arial"/>
            </a:rPr>
            <a:pPr/>
            <a:t>5.9</a:t>
          </a:fld>
          <a:endParaRPr lang="en-US" sz="300">
            <a:solidFill>
              <a:sysClr val="windowText" lastClr="000000"/>
            </a:solidFill>
          </a:endParaRPr>
        </a:p>
      </xdr:txBody>
    </xdr:sp>
    <xdr:clientData/>
  </xdr:twoCellAnchor>
  <xdr:twoCellAnchor>
    <xdr:from>
      <xdr:col>26</xdr:col>
      <xdr:colOff>288132</xdr:colOff>
      <xdr:row>35</xdr:row>
      <xdr:rowOff>1590</xdr:rowOff>
    </xdr:from>
    <xdr:to>
      <xdr:col>27</xdr:col>
      <xdr:colOff>125413</xdr:colOff>
      <xdr:row>36</xdr:row>
      <xdr:rowOff>57152</xdr:rowOff>
    </xdr:to>
    <xdr:sp macro="" textlink="$C$80">
      <xdr:nvSpPr>
        <xdr:cNvPr id="81" name="TextBox 80">
          <a:extLst>
            <a:ext uri="{FF2B5EF4-FFF2-40B4-BE49-F238E27FC236}">
              <a16:creationId xmlns:a16="http://schemas.microsoft.com/office/drawing/2014/main" id="{8EB398EE-6239-4074-8C87-5E5B4092CA08}"/>
            </a:ext>
          </a:extLst>
        </xdr:cNvPr>
        <xdr:cNvSpPr txBox="1"/>
      </xdr:nvSpPr>
      <xdr:spPr>
        <a:xfrm rot="19539148">
          <a:off x="9235680" y="5948763"/>
          <a:ext cx="486171" cy="2162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BDCE6A5-CAE3-4AE7-A347-0F4FC5240259}" type="TxLink">
            <a:rPr lang="en-US" sz="500" b="0" i="0" u="none" strike="noStrike">
              <a:solidFill>
                <a:srgbClr val="000000"/>
              </a:solidFill>
              <a:latin typeface="Arial"/>
              <a:cs typeface="Arial"/>
            </a:rPr>
            <a:pPr/>
            <a:t>5.8</a:t>
          </a:fld>
          <a:endParaRPr lang="en-US" sz="500">
            <a:solidFill>
              <a:sysClr val="windowText" lastClr="000000"/>
            </a:solidFill>
          </a:endParaRPr>
        </a:p>
      </xdr:txBody>
    </xdr:sp>
    <xdr:clientData/>
  </xdr:twoCellAnchor>
  <xdr:twoCellAnchor>
    <xdr:from>
      <xdr:col>26</xdr:col>
      <xdr:colOff>198042</xdr:colOff>
      <xdr:row>32</xdr:row>
      <xdr:rowOff>100411</xdr:rowOff>
    </xdr:from>
    <xdr:to>
      <xdr:col>26</xdr:col>
      <xdr:colOff>416323</xdr:colOff>
      <xdr:row>35</xdr:row>
      <xdr:rowOff>96442</xdr:rowOff>
    </xdr:to>
    <xdr:sp macro="" textlink="$C$79">
      <xdr:nvSpPr>
        <xdr:cNvPr id="82" name="TextBox 81">
          <a:extLst>
            <a:ext uri="{FF2B5EF4-FFF2-40B4-BE49-F238E27FC236}">
              <a16:creationId xmlns:a16="http://schemas.microsoft.com/office/drawing/2014/main" id="{D76B60C2-509B-4F4A-8C22-8157B42668A9}"/>
            </a:ext>
          </a:extLst>
        </xdr:cNvPr>
        <xdr:cNvSpPr txBox="1"/>
      </xdr:nvSpPr>
      <xdr:spPr>
        <a:xfrm rot="18110359">
          <a:off x="9015613" y="5695357"/>
          <a:ext cx="478235" cy="2182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40A64114-D52F-4378-A827-DADBC7268F52}" type="TxLink">
            <a:rPr lang="en-US" sz="500" b="0" i="0" u="none" strike="noStrike">
              <a:solidFill>
                <a:srgbClr val="000000"/>
              </a:solidFill>
              <a:latin typeface="Arial"/>
              <a:cs typeface="Arial"/>
            </a:rPr>
            <a:pPr/>
            <a:t>5.6</a:t>
          </a:fld>
          <a:endParaRPr lang="en-US" sz="500">
            <a:solidFill>
              <a:sysClr val="windowText" lastClr="000000"/>
            </a:solidFill>
          </a:endParaRPr>
        </a:p>
      </xdr:txBody>
    </xdr:sp>
    <xdr:clientData/>
  </xdr:twoCellAnchor>
  <xdr:twoCellAnchor>
    <xdr:from>
      <xdr:col>25</xdr:col>
      <xdr:colOff>348458</xdr:colOff>
      <xdr:row>36</xdr:row>
      <xdr:rowOff>30957</xdr:rowOff>
    </xdr:from>
    <xdr:to>
      <xdr:col>26</xdr:col>
      <xdr:colOff>185739</xdr:colOff>
      <xdr:row>37</xdr:row>
      <xdr:rowOff>85725</xdr:rowOff>
    </xdr:to>
    <xdr:sp macro="" textlink="$C$78">
      <xdr:nvSpPr>
        <xdr:cNvPr id="83" name="TextBox 82">
          <a:extLst>
            <a:ext uri="{FF2B5EF4-FFF2-40B4-BE49-F238E27FC236}">
              <a16:creationId xmlns:a16="http://schemas.microsoft.com/office/drawing/2014/main" id="{5963FE51-6342-47BC-9A94-E4E4742871F3}"/>
            </a:ext>
          </a:extLst>
        </xdr:cNvPr>
        <xdr:cNvSpPr txBox="1"/>
      </xdr:nvSpPr>
      <xdr:spPr>
        <a:xfrm rot="1756538">
          <a:off x="8647114" y="6138863"/>
          <a:ext cx="486173" cy="2155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A40BBB0-1710-44B3-BA99-6F0FAC4B5ACA}" type="TxLink">
            <a:rPr lang="en-US" sz="500" b="0" i="0" u="none" strike="noStrike">
              <a:solidFill>
                <a:srgbClr val="000000"/>
              </a:solidFill>
              <a:latin typeface="Arial"/>
              <a:cs typeface="Arial"/>
            </a:rPr>
            <a:pPr/>
            <a:t>5.0</a:t>
          </a:fld>
          <a:endParaRPr lang="en-US" sz="500">
            <a:solidFill>
              <a:sysClr val="windowText" lastClr="000000"/>
            </a:solidFill>
          </a:endParaRPr>
        </a:p>
      </xdr:txBody>
    </xdr:sp>
    <xdr:clientData/>
  </xdr:twoCellAnchor>
  <xdr:twoCellAnchor>
    <xdr:from>
      <xdr:col>25</xdr:col>
      <xdr:colOff>938477</xdr:colOff>
      <xdr:row>36</xdr:row>
      <xdr:rowOff>106099</xdr:rowOff>
    </xdr:from>
    <xdr:to>
      <xdr:col>26</xdr:col>
      <xdr:colOff>62176</xdr:colOff>
      <xdr:row>37</xdr:row>
      <xdr:rowOff>62443</xdr:rowOff>
    </xdr:to>
    <xdr:sp macro="" textlink="">
      <xdr:nvSpPr>
        <xdr:cNvPr id="84" name="Oval 83">
          <a:extLst>
            <a:ext uri="{FF2B5EF4-FFF2-40B4-BE49-F238E27FC236}">
              <a16:creationId xmlns:a16="http://schemas.microsoft.com/office/drawing/2014/main" id="{CB1B04E0-5CC2-4AB6-B2A3-582D7D2B31E3}"/>
            </a:ext>
          </a:extLst>
        </xdr:cNvPr>
        <xdr:cNvSpPr/>
      </xdr:nvSpPr>
      <xdr:spPr>
        <a:xfrm>
          <a:off x="8946620" y="6214005"/>
          <a:ext cx="63104"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25</xdr:col>
      <xdr:colOff>373062</xdr:colOff>
      <xdr:row>22</xdr:row>
      <xdr:rowOff>107155</xdr:rowOff>
    </xdr:from>
    <xdr:to>
      <xdr:col>28</xdr:col>
      <xdr:colOff>369094</xdr:colOff>
      <xdr:row>34</xdr:row>
      <xdr:rowOff>142874</xdr:rowOff>
    </xdr:to>
    <xdr:graphicFrame macro="">
      <xdr:nvGraphicFramePr>
        <xdr:cNvPr id="85" name="Chart 84">
          <a:extLst>
            <a:ext uri="{FF2B5EF4-FFF2-40B4-BE49-F238E27FC236}">
              <a16:creationId xmlns:a16="http://schemas.microsoft.com/office/drawing/2014/main" id="{A1688345-8AA4-4E28-895A-AF5906A6DE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26</xdr:col>
      <xdr:colOff>452437</xdr:colOff>
      <xdr:row>31</xdr:row>
      <xdr:rowOff>97373</xdr:rowOff>
    </xdr:from>
    <xdr:to>
      <xdr:col>29</xdr:col>
      <xdr:colOff>98715</xdr:colOff>
      <xdr:row>41</xdr:row>
      <xdr:rowOff>15617</xdr:rowOff>
    </xdr:to>
    <xdr:graphicFrame macro="">
      <xdr:nvGraphicFramePr>
        <xdr:cNvPr id="86" name="Chart 85">
          <a:extLst>
            <a:ext uri="{FF2B5EF4-FFF2-40B4-BE49-F238E27FC236}">
              <a16:creationId xmlns:a16="http://schemas.microsoft.com/office/drawing/2014/main" id="{BE840AF7-4FA9-4169-8DDD-94D6A71AF0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27</xdr:col>
      <xdr:colOff>558536</xdr:colOff>
      <xdr:row>36</xdr:row>
      <xdr:rowOff>106099</xdr:rowOff>
    </xdr:from>
    <xdr:to>
      <xdr:col>28</xdr:col>
      <xdr:colOff>30692</xdr:colOff>
      <xdr:row>37</xdr:row>
      <xdr:rowOff>62443</xdr:rowOff>
    </xdr:to>
    <xdr:sp macro="" textlink="">
      <xdr:nvSpPr>
        <xdr:cNvPr id="87" name="Oval 86">
          <a:extLst>
            <a:ext uri="{FF2B5EF4-FFF2-40B4-BE49-F238E27FC236}">
              <a16:creationId xmlns:a16="http://schemas.microsoft.com/office/drawing/2014/main" id="{83C26BDF-EDEF-4CF0-A41F-554FF30054F5}"/>
            </a:ext>
          </a:extLst>
        </xdr:cNvPr>
        <xdr:cNvSpPr/>
      </xdr:nvSpPr>
      <xdr:spPr>
        <a:xfrm>
          <a:off x="10154974" y="6214005"/>
          <a:ext cx="121047" cy="117079"/>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27</xdr:col>
      <xdr:colOff>26194</xdr:colOff>
      <xdr:row>28</xdr:row>
      <xdr:rowOff>128189</xdr:rowOff>
    </xdr:from>
    <xdr:to>
      <xdr:col>27</xdr:col>
      <xdr:colOff>145256</xdr:colOff>
      <xdr:row>29</xdr:row>
      <xdr:rowOff>85326</xdr:rowOff>
    </xdr:to>
    <xdr:sp macro="" textlink="">
      <xdr:nvSpPr>
        <xdr:cNvPr id="88" name="Oval 87">
          <a:extLst>
            <a:ext uri="{FF2B5EF4-FFF2-40B4-BE49-F238E27FC236}">
              <a16:creationId xmlns:a16="http://schemas.microsoft.com/office/drawing/2014/main" id="{5436D592-C2AF-4DE0-84B2-8776FF097E46}"/>
            </a:ext>
          </a:extLst>
        </xdr:cNvPr>
        <xdr:cNvSpPr/>
      </xdr:nvSpPr>
      <xdr:spPr>
        <a:xfrm>
          <a:off x="9622632" y="4950220"/>
          <a:ext cx="119062" cy="117872"/>
        </a:xfrm>
        <a:prstGeom prst="ellipse">
          <a:avLst/>
        </a:prstGeom>
        <a:gradFill flip="none" rotWithShape="1">
          <a:gsLst>
            <a:gs pos="0">
              <a:schemeClr val="dk1">
                <a:lumMod val="67000"/>
              </a:schemeClr>
            </a:gs>
            <a:gs pos="48000">
              <a:schemeClr val="dk1">
                <a:lumMod val="97000"/>
                <a:lumOff val="3000"/>
              </a:schemeClr>
            </a:gs>
            <a:gs pos="100000">
              <a:schemeClr val="dk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lIns="45720" rIns="45720" rtlCol="0" anchor="t"/>
        <a:lstStyle/>
        <a:p>
          <a:pPr algn="l"/>
          <a:endParaRPr lang="en-US" sz="1100"/>
        </a:p>
      </xdr:txBody>
    </xdr:sp>
    <xdr:clientData/>
  </xdr:twoCellAnchor>
  <xdr:twoCellAnchor>
    <xdr:from>
      <xdr:col>25</xdr:col>
      <xdr:colOff>11907</xdr:colOff>
      <xdr:row>43</xdr:row>
      <xdr:rowOff>3968</xdr:rowOff>
    </xdr:from>
    <xdr:to>
      <xdr:col>28</xdr:col>
      <xdr:colOff>631031</xdr:colOff>
      <xdr:row>53</xdr:row>
      <xdr:rowOff>119062</xdr:rowOff>
    </xdr:to>
    <xdr:graphicFrame macro="">
      <xdr:nvGraphicFramePr>
        <xdr:cNvPr id="89" name="Chart 88">
          <a:extLst>
            <a:ext uri="{FF2B5EF4-FFF2-40B4-BE49-F238E27FC236}">
              <a16:creationId xmlns:a16="http://schemas.microsoft.com/office/drawing/2014/main" id="{3B05D942-31BC-476B-BB38-79EE1EFEEE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0.xml><?xml version="1.0" encoding="utf-8"?>
<xdr:wsDr xmlns:xdr="http://schemas.openxmlformats.org/drawingml/2006/spreadsheetDrawing" xmlns:a="http://schemas.openxmlformats.org/drawingml/2006/main">
  <xdr:twoCellAnchor editAs="oneCell">
    <xdr:from>
      <xdr:col>6</xdr:col>
      <xdr:colOff>204787</xdr:colOff>
      <xdr:row>14</xdr:row>
      <xdr:rowOff>95250</xdr:rowOff>
    </xdr:from>
    <xdr:to>
      <xdr:col>9</xdr:col>
      <xdr:colOff>90487</xdr:colOff>
      <xdr:row>29</xdr:row>
      <xdr:rowOff>39688</xdr:rowOff>
    </xdr:to>
    <mc:AlternateContent xmlns:mc="http://schemas.openxmlformats.org/markup-compatibility/2006" xmlns:a14="http://schemas.microsoft.com/office/drawing/2010/main">
      <mc:Choice Requires="a14">
        <xdr:graphicFrame macro="">
          <xdr:nvGraphicFramePr>
            <xdr:cNvPr id="7" name="Month">
              <a:extLst>
                <a:ext uri="{FF2B5EF4-FFF2-40B4-BE49-F238E27FC236}">
                  <a16:creationId xmlns:a16="http://schemas.microsoft.com/office/drawing/2014/main" id="{E517C770-57A4-4820-81C0-882D42245473}"/>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038725" y="2362200"/>
              <a:ext cx="1828800" cy="2373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absoluteAnchor>
    <xdr:pos x="0" y="0"/>
    <xdr:ext cx="8680739" cy="6299489"/>
    <xdr:graphicFrame macro="">
      <xdr:nvGraphicFramePr>
        <xdr:cNvPr id="2" name="Chart 1">
          <a:extLst>
            <a:ext uri="{FF2B5EF4-FFF2-40B4-BE49-F238E27FC236}">
              <a16:creationId xmlns:a16="http://schemas.microsoft.com/office/drawing/2014/main" id="{00000000-0008-0000-06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4.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8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6.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9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A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B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9.xml><?xml version="1.0" encoding="utf-8"?>
<xdr:wsDr xmlns:xdr="http://schemas.openxmlformats.org/drawingml/2006/spreadsheetDrawing" xmlns:a="http://schemas.openxmlformats.org/drawingml/2006/main">
  <xdr:absoluteAnchor>
    <xdr:pos x="0" y="0"/>
    <xdr:ext cx="8583324" cy="5844886"/>
    <xdr:graphicFrame macro="">
      <xdr:nvGraphicFramePr>
        <xdr:cNvPr id="2" name="Chart 1">
          <a:extLst>
            <a:ext uri="{FF2B5EF4-FFF2-40B4-BE49-F238E27FC236}">
              <a16:creationId xmlns:a16="http://schemas.microsoft.com/office/drawing/2014/main" id="{00000000-0008-0000-0C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anogroupinc-my.sharepoint.com/Users/StephanWhitley/Desktop/USB/Dupont/DuPont%20Spruance/110317%20DPS%20Organiz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pruance Org Chart"/>
      <sheetName val="Sheet2"/>
      <sheetName val="EXPECTED"/>
      <sheetName val="STRETCH"/>
      <sheetName val="Stretch Org"/>
      <sheetName val="Fiber Benchmarks"/>
      <sheetName val="Comparisons"/>
      <sheetName val="Sheet7"/>
      <sheetName val="Sheet6"/>
      <sheetName val="Sheet5"/>
      <sheetName val="Sheet3"/>
      <sheetName val="Sheet4"/>
    </sheetNames>
    <sheetDataSet>
      <sheetData sheetId="0"/>
      <sheetData sheetId="1"/>
      <sheetData sheetId="2"/>
      <sheetData sheetId="3"/>
      <sheetData sheetId="4"/>
      <sheetData sheetId="5">
        <row r="66">
          <cell r="M66">
            <v>40</v>
          </cell>
        </row>
        <row r="67">
          <cell r="M67">
            <v>2</v>
          </cell>
        </row>
        <row r="68">
          <cell r="M68">
            <v>27.23737794297142</v>
          </cell>
        </row>
        <row r="69">
          <cell r="M69">
            <v>2</v>
          </cell>
        </row>
        <row r="70">
          <cell r="M70">
            <v>78.76262205702858</v>
          </cell>
        </row>
        <row r="105">
          <cell r="C105">
            <v>20</v>
          </cell>
        </row>
        <row r="106">
          <cell r="C106">
            <v>20</v>
          </cell>
        </row>
        <row r="107">
          <cell r="C107">
            <v>20</v>
          </cell>
        </row>
        <row r="108">
          <cell r="C108">
            <v>20</v>
          </cell>
        </row>
        <row r="109">
          <cell r="C109">
            <v>20</v>
          </cell>
        </row>
        <row r="110">
          <cell r="C110">
            <v>50</v>
          </cell>
        </row>
      </sheetData>
      <sheetData sheetId="6"/>
      <sheetData sheetId="7"/>
      <sheetData sheetId="8"/>
      <sheetData sheetId="9"/>
      <sheetData sheetId="10"/>
      <sheetData sheetId="11"/>
      <sheetData sheetId="12"/>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 Whitley" refreshedDate="43881.545264120374" createdVersion="6" refreshedVersion="6" minRefreshableVersion="3" recordCount="121" xr:uid="{B46A4933-CFC0-4193-BB02-01476463B5FB}">
  <cacheSource type="worksheet">
    <worksheetSource name="Table1"/>
  </cacheSource>
  <cacheFields count="75">
    <cacheField name="Site/Line" numFmtId="0">
      <sharedItems count="66">
        <s v="Purchased Steam "/>
        <s v="Total Steam Usage "/>
        <s v="Natural Gas (Steam Boiler)"/>
        <s v="Natural Gas (Other)"/>
        <s v="Natural Gas (Total Plant) "/>
        <s v="ByProducts (Steam Boiler) mmmBtu (steam to arboris)"/>
        <s v="Electric Usage"/>
        <s v="Nat. Gas"/>
        <s v="Coal"/>
        <s v="Fuel Oil"/>
        <s v="Production"/>
        <s v="Natural Gas (Steam Boiler) "/>
        <s v="Natural Gas (Other/Dow) "/>
        <s v="Fuel energy for steam (MWh)"/>
        <s v="   Fuel energy for steam (mmmBtu)"/>
        <s v="Electrical energy excluding Hot Oil (MWh)"/>
        <s v="Electrical energy for Hot Oil (MWh)"/>
        <s v="Fuel energy for Hot Oil (MWh)"/>
        <s v="   Fuel energy for Hot Oil (mmmBtu)"/>
        <s v="Pitch Fuel consumption at Boiler House (MTs)"/>
        <s v="    Pitch Fuel consumptionat Boiler House in MWh"/>
        <s v="Heavy Fuel Oil consumption at Boiler House  (MTs)"/>
        <s v="   Heavy Fuel Oil consumption at in Boiler House in MWh"/>
        <s v="Pitch Fuel consumption at Refinery (MTs)"/>
        <s v="   Pitch Fuel consumption at Refinery in MWh"/>
        <s v="Ejector oil consumption at Refinery (MTs)"/>
        <s v="   Ejector oil consumption in MWh"/>
        <s v="Heavy Fuel Oil consumption at Refinery (MTs)"/>
        <s v="   Heavy Fuel Oil at Refinery in MWh"/>
        <s v="Purchased Steam GBtu"/>
        <s v="Total Steam Usage GBtu"/>
        <s v="Heat rec (Steam Boiler) GBtu"/>
        <s v="Heavy Fuel Oil (HOH) GBtu"/>
        <s v="ByProducts (HOH) GBtu"/>
        <s v="Electric Usage MWH"/>
        <s v="Total Steam Usage mmmBtu"/>
        <s v="Natural Gas (Steam Boiler) mmmBtu"/>
        <s v="Natural Gas (Other) mmmBtu"/>
        <s v="Natural Gas (Total Plant) mmmBtu"/>
        <s v="Steam GBtu"/>
        <s v="Total Steam UsageGBtu"/>
        <s v="Natural Gas (Steam Boiler) GBtu"/>
        <s v="Natural Gas (Hot Oil) GBtu"/>
        <s v="Natural Gas (Total Plant) GBtu"/>
        <s v="ByProducts (Steam Boiler) GBtu"/>
        <s v="Fuel Oil (Steam Boiler) GBtu"/>
        <s v="Fuel Oil (Hot Oil) GBtu"/>
        <s v="ByProducts (Hot Oil) GBtu"/>
        <s v="Steam Usage (000's) KWH"/>
        <s v="     Usage KWH/mlbs"/>
        <s v="Electric Usage (000's) KWH"/>
        <s v="Hot Oil Input (000's) KWH"/>
        <s v="Total Energy (000's) KWH"/>
        <s v="Total Energy KWH/mlbs"/>
        <s v="Steam Usage mmmBtu"/>
        <s v="CTO throughput Mlbs"/>
        <s v="     Usage Btu/lb"/>
        <s v="Electric Usage kWH"/>
        <s v="Hot Oil Input mmmBtu"/>
        <s v="Energy   $/mlb"/>
        <s v="Steam Usage mt"/>
        <s v="CTO throughput mt"/>
        <s v="Hot Oil Input mwH"/>
        <s v="Steam Usage MWh"/>
        <s v="     Usage MWh/CTO ton"/>
        <s v="Hot Oil Input Gbtu"/>
      </sharedItems>
    </cacheField>
    <cacheField name="Units" numFmtId="0">
      <sharedItems count="14">
        <s v="mmmBTU"/>
        <s v="MWh"/>
        <s v="$/MMBTU"/>
        <s v="$/ton"/>
        <s v="$/gal"/>
        <s v="mt"/>
        <s v="Gbtu"/>
        <s v="kWh/mbls"/>
        <s v="kWh/mlbs"/>
        <s v="MWh/mlbs"/>
        <s v="Mlbs"/>
        <s v="BTU/lb"/>
        <s v="$/mlb"/>
        <s v="Mwh/mt"/>
      </sharedItems>
    </cacheField>
    <cacheField name="Plant" numFmtId="0">
      <sharedItems count="12">
        <s v="SAV"/>
        <s v="PC"/>
        <s v="SAN"/>
        <s v="OULU"/>
        <s v="DOV"/>
        <s v="NIORT"/>
        <s v="GER"/>
        <s v="PEN"/>
        <s v="SAV-CTO"/>
        <s v="PC-CTO"/>
        <s v="SAN-CTO"/>
        <s v="OUL-CTO"/>
      </sharedItems>
    </cacheField>
    <cacheField name="Jan-14" numFmtId="0">
      <sharedItems containsString="0" containsBlank="1" containsNumber="1" minValue="0" maxValue="42193.914104587355"/>
    </cacheField>
    <cacheField name="Feb-14" numFmtId="0">
      <sharedItems containsString="0" containsBlank="1" containsNumber="1" minValue="-1.5222377171555557" maxValue="36380.311000000002"/>
    </cacheField>
    <cacheField name="Mar-14" numFmtId="0">
      <sharedItems containsString="0" containsBlank="1" containsNumber="1" minValue="-4.5727750717888886" maxValue="38568.5"/>
    </cacheField>
    <cacheField name="Apr-14" numFmtId="0">
      <sharedItems containsString="0" containsBlank="1" containsNumber="1" minValue="-4.4438969130111099" maxValue="35116.740010000001" count="70">
        <n v="8.6999999999999993"/>
        <n v="58.9"/>
        <n v="45.4"/>
        <n v="42.9"/>
        <n v="88.3"/>
        <m/>
        <n v="1859.115"/>
        <n v="20309.446891"/>
        <n v="1.0000000000000001E-5"/>
        <n v="58.775644871025797"/>
        <n v="77.472999999999999"/>
        <n v="30.091000000000001"/>
        <n v="107.56399999999999"/>
        <n v="2591.2170000000001"/>
        <n v="12054.510776275898"/>
        <n v="7553.1933666666664"/>
        <n v="25.772553214137996"/>
        <n v="1900.15"/>
        <n v="932.7"/>
        <n v="7793.9147083333337"/>
        <n v="26.593928132892501"/>
        <n v="15403.127350000001"/>
        <n v="-4.4438969130111099"/>
        <n v="8.8460692267666694"/>
        <n v="13.289966139777778"/>
        <n v="20.399741422222224"/>
        <n v="0"/>
        <n v="2615.0709999999999"/>
        <n v="12196.843999999999"/>
        <n v="35"/>
        <n v="34"/>
        <n v="10.9"/>
        <n v="44.9"/>
        <n v="1834"/>
        <n v="5413.4215642599993"/>
        <n v="2.6810702709999998"/>
        <n v="3.3287471999999999E-2"/>
        <n v="1.0869695064800002"/>
        <n v="1.1202569784800003"/>
        <n v="2.6477827990000002"/>
        <n v="612.10676999999998"/>
        <n v="532.73"/>
        <n v="2.070605519136"/>
        <n v="2.853688895136"/>
        <n v="0.51015646576044005"/>
        <n v="0.22568539669200002"/>
        <n v="0.30864688167999993"/>
        <n v="81.801000000000002"/>
        <n v="1129.6500000000001"/>
        <n v="440.43588999999997"/>
        <n v="28.1"/>
        <n v="35116.740010000001"/>
        <n v="800.18817213665386"/>
        <n v="1590.5"/>
        <n v="45.291789600830882"/>
        <n v="31.5"/>
        <n v="897.00809332044832"/>
        <n v="13.743389046436716"/>
        <n v="16798.599999999999"/>
        <n v="12575.855"/>
        <n v="959.20454196720777"/>
        <n v="2679"/>
        <n v="1853.0601175697132"/>
        <n v="849.61"/>
        <n v="120.25941623767653"/>
        <n v="2461.8290361111117"/>
        <n v="9845.4189999999999"/>
        <n v="0.25004817327846707"/>
        <n v="844.02200000000005"/>
        <n v="941.81971710637595"/>
      </sharedItems>
    </cacheField>
    <cacheField name="May-14" numFmtId="0">
      <sharedItems containsString="0" containsBlank="1" containsNumber="1" minValue="-2.8927672802444468" maxValue="39735.800000000003"/>
    </cacheField>
    <cacheField name="Jun-14" numFmtId="0">
      <sharedItems containsString="0" containsBlank="1" containsNumber="1" minValue="-2.8962642390444446" maxValue="35568.699999999997"/>
    </cacheField>
    <cacheField name="Jul-14" numFmtId="0">
      <sharedItems containsString="0" containsBlank="1" containsNumber="1" minValue="-2.5138355645111115" maxValue="42288.4"/>
    </cacheField>
    <cacheField name="Aug-14" numFmtId="0">
      <sharedItems containsString="0" containsBlank="1" containsNumber="1" minValue="-3.1234274177888892" maxValue="42567.205010000005"/>
    </cacheField>
    <cacheField name="Sep-14" numFmtId="0">
      <sharedItems containsString="0" containsBlank="1" containsNumber="1" minValue="-4.6747539513888885" maxValue="38699.471010000001"/>
    </cacheField>
    <cacheField name="Oct-14" numFmtId="0">
      <sharedItems containsString="0" containsBlank="1" containsNumber="1" minValue="0" maxValue="42698.769010000004"/>
    </cacheField>
    <cacheField name="Nov-14" numFmtId="0">
      <sharedItems containsString="0" containsBlank="1" containsNumber="1" minValue="-2.7308386602555563" maxValue="41145.300000000003"/>
    </cacheField>
    <cacheField name="Dec-14" numFmtId="0">
      <sharedItems containsString="0" containsBlank="1" containsNumber="1" minValue="-1.7727218305999999" maxValue="26581.599999999999"/>
    </cacheField>
    <cacheField name="Jan-15" numFmtId="0">
      <sharedItems containsString="0" containsBlank="1" containsNumber="1" minValue="-1.6461487242444439" maxValue="30200.400010000005"/>
    </cacheField>
    <cacheField name="Feb-15" numFmtId="0">
      <sharedItems containsString="0" containsBlank="1" containsNumber="1" minValue="-1.5809745484111113" maxValue="34328"/>
    </cacheField>
    <cacheField name="Mar-15" numFmtId="0">
      <sharedItems containsString="0" containsBlank="1" containsNumber="1" minValue="-2.7649471352777759" maxValue="39540"/>
    </cacheField>
    <cacheField name="Apr-15" numFmtId="0">
      <sharedItems containsString="0" containsBlank="1" containsNumber="1" minValue="0" maxValue="36684"/>
    </cacheField>
    <cacheField name="May-15" numFmtId="0">
      <sharedItems containsString="0" containsBlank="1" containsNumber="1" minValue="0" maxValue="42503"/>
    </cacheField>
    <cacheField name="Jun-15" numFmtId="0">
      <sharedItems containsString="0" containsBlank="1" containsNumber="1" minValue="0" maxValue="37879"/>
    </cacheField>
    <cacheField name="Jul-15" numFmtId="0">
      <sharedItems containsString="0" containsBlank="1" containsNumber="1" minValue="0" maxValue="34577"/>
    </cacheField>
    <cacheField name="Aug-15" numFmtId="0">
      <sharedItems containsString="0" containsBlank="1" containsNumber="1" minValue="0" maxValue="41317"/>
    </cacheField>
    <cacheField name="Sep-15" numFmtId="0">
      <sharedItems containsString="0" containsBlank="1" containsNumber="1" minValue="0" maxValue="24314.6"/>
    </cacheField>
    <cacheField name="Oct-15" numFmtId="0">
      <sharedItems containsString="0" containsBlank="1" containsNumber="1" minValue="-1.8" maxValue="39614"/>
    </cacheField>
    <cacheField name="Nov-15" numFmtId="0">
      <sharedItems containsString="0" containsBlank="1" containsNumber="1" minValue="0" maxValue="38655.480000000003"/>
    </cacheField>
    <cacheField name="Dec-15" numFmtId="0">
      <sharedItems containsString="0" containsBlank="1" containsNumber="1" minValue="0" maxValue="37049.728912999999"/>
    </cacheField>
    <cacheField name="Jan-16" numFmtId="0">
      <sharedItems containsString="0" containsBlank="1" containsNumber="1" minValue="0" maxValue="36985"/>
    </cacheField>
    <cacheField name="Feb-16" numFmtId="0">
      <sharedItems containsString="0" containsBlank="1" containsNumber="1" minValue="0" maxValue="34913"/>
    </cacheField>
    <cacheField name="Mar-16" numFmtId="0">
      <sharedItems containsString="0" containsBlank="1" containsNumber="1" minValue="-0.61191790845555627" maxValue="38837"/>
    </cacheField>
    <cacheField name="Apr-16" numFmtId="0">
      <sharedItems containsString="0" containsBlank="1" containsNumber="1" minValue="-1.4602454587888898" maxValue="38535.802009999999"/>
    </cacheField>
    <cacheField name="May-16" numFmtId="0">
      <sharedItems containsString="0" containsBlank="1" containsNumber="1" minValue="-0.56583786276666659" maxValue="39136"/>
    </cacheField>
    <cacheField name="Jun-16" numFmtId="0">
      <sharedItems containsString="0" containsBlank="1" containsNumber="1" minValue="-1.6935939490444445" maxValue="37711"/>
    </cacheField>
    <cacheField name="Jul-16" numFmtId="0">
      <sharedItems containsString="0" containsBlank="1" containsNumber="1" minValue="-1.6938591088333328" maxValue="37389"/>
    </cacheField>
    <cacheField name="Aug-16" numFmtId="0">
      <sharedItems containsString="0" containsBlank="1" containsNumber="1" minValue="-0.33487581061111005" maxValue="35979"/>
    </cacheField>
    <cacheField name="Sep-16" numFmtId="0">
      <sharedItems containsString="0" containsBlank="1" containsNumber="1" minValue="-2.7243041779333335" maxValue="37696"/>
    </cacheField>
    <cacheField name="Oct-16" numFmtId="0">
      <sharedItems containsString="0" containsBlank="1" containsNumber="1" minValue="-6.8787857447333334" maxValue="26349.688000000002"/>
    </cacheField>
    <cacheField name="Nov-16" numFmtId="0">
      <sharedItems containsString="0" containsBlank="1" containsNumber="1" minValue="-5.6891214111111106" maxValue="36780.256018"/>
    </cacheField>
    <cacheField name="Dec-16" numFmtId="0">
      <sharedItems containsString="0" containsBlank="1" containsNumber="1" minValue="-6.0409175666666659" maxValue="33503.065011999999"/>
    </cacheField>
    <cacheField name="Jan-17" numFmtId="0">
      <sharedItems containsString="0" containsBlank="1" containsNumber="1" minValue="-6.0330415333333347" maxValue="39497"/>
    </cacheField>
    <cacheField name="Feb-17" numFmtId="0">
      <sharedItems containsString="0" containsBlank="1" containsNumber="1" minValue="-4.9303968666666655" maxValue="33608"/>
    </cacheField>
    <cacheField name="Mar-17" numFmtId="0">
      <sharedItems containsString="0" containsBlank="1" containsNumber="1" minValue="-5.8650194888888878" maxValue="38996"/>
    </cacheField>
    <cacheField name="Apr-17" numFmtId="0">
      <sharedItems containsString="0" containsBlank="1" containsNumber="1" minValue="-5.1373921493888899" maxValue="37562"/>
    </cacheField>
    <cacheField name="May-17" numFmtId="0">
      <sharedItems containsString="0" containsBlank="1" containsNumber="1" minValue="-1.7196006111111108" maxValue="39528"/>
    </cacheField>
    <cacheField name="Jun-17" numFmtId="0">
      <sharedItems containsString="0" containsBlank="1" containsNumber="1" minValue="-6.2010819551888892" maxValue="35122"/>
    </cacheField>
    <cacheField name="Jul-17" numFmtId="0">
      <sharedItems containsString="0" containsBlank="1" containsNumber="1" minValue="-1.4728182333333339" maxValue="36232"/>
    </cacheField>
    <cacheField name="Aug-17" numFmtId="0">
      <sharedItems containsString="0" containsBlank="1" containsNumber="1" minValue="-4.9172701444444451" maxValue="35328"/>
    </cacheField>
    <cacheField name="Sep-17" numFmtId="0">
      <sharedItems containsString="0" containsBlank="1" containsNumber="1" minValue="-3.300057966666667" maxValue="29233.599999999999"/>
    </cacheField>
    <cacheField name="Oct-17" numFmtId="0">
      <sharedItems containsString="0" containsBlank="1" containsNumber="1" minValue="-1.6933471666666668" maxValue="25359"/>
    </cacheField>
    <cacheField name="Nov-17" numFmtId="0">
      <sharedItems containsString="0" containsBlank="1" containsNumber="1" minValue="-5.1561764888888879" maxValue="29014"/>
    </cacheField>
    <cacheField name="Dec-17" numFmtId="0">
      <sharedItems containsString="0" containsBlank="1" containsNumber="1" minValue="-4.0694991671333325" maxValue="37011"/>
    </cacheField>
    <cacheField name="Jan-18" numFmtId="0">
      <sharedItems containsString="0" containsBlank="1" containsNumber="1" minValue="-5.075150483299999" maxValue="32176"/>
    </cacheField>
    <cacheField name="Feb-18" numFmtId="0">
      <sharedItems containsString="0" containsBlank="1" containsNumber="1" minValue="-4.0661150981444454" maxValue="37580"/>
    </cacheField>
    <cacheField name="Mar-18" numFmtId="0">
      <sharedItems containsString="0" containsBlank="1" containsNumber="1" minValue="-5.1404244222222237" maxValue="37251.5"/>
    </cacheField>
    <cacheField name="Apr-18" numFmtId="0">
      <sharedItems containsString="0" containsBlank="1" containsNumber="1" minValue="-3.2320536695222226" maxValue="37935"/>
    </cacheField>
    <cacheField name="May-18" numFmtId="0">
      <sharedItems containsString="0" containsBlank="1" containsNumber="1" minValue="-0.66683748888888883" maxValue="29503"/>
    </cacheField>
    <cacheField name="Jun-18" numFmtId="0">
      <sharedItems containsString="0" containsBlank="1" containsNumber="1" minValue="-2.0818981444444447" maxValue="39602"/>
    </cacheField>
    <cacheField name="Jul-18" numFmtId="0">
      <sharedItems containsString="0" containsBlank="1" containsNumber="1" minValue="-3.2738701558333343" maxValue="37159"/>
    </cacheField>
    <cacheField name="Aug-18" numFmtId="0">
      <sharedItems containsString="0" containsBlank="1" containsNumber="1" minValue="-3.9065125333333328" maxValue="36288"/>
    </cacheField>
    <cacheField name="Sep-18" numFmtId="0">
      <sharedItems containsString="0" containsBlank="1" containsNumber="1" minValue="-2.6778513333333334" maxValue="33946"/>
    </cacheField>
    <cacheField name="Oct-18" numFmtId="0">
      <sharedItems containsString="0" containsBlank="1" containsNumber="1" minValue="-0.93199727777777719" maxValue="39644"/>
    </cacheField>
    <cacheField name="Nov-18" numFmtId="0">
      <sharedItems containsString="0" containsBlank="1" containsNumber="1" minValue="-1.9217521333333327" maxValue="37601"/>
    </cacheField>
    <cacheField name="Dec-18" numFmtId="0">
      <sharedItems containsString="0" containsBlank="1" containsNumber="1" minValue="-1.523122749938266" maxValue="27892"/>
    </cacheField>
    <cacheField name="Jan-19" numFmtId="0">
      <sharedItems containsString="0" containsBlank="1" containsNumber="1" minValue="-1.4993170171235093" maxValue="41122"/>
    </cacheField>
    <cacheField name="Feb-19" numFmtId="0">
      <sharedItems containsString="0" containsBlank="1" containsNumber="1" minValue="-1.2388029055888887" maxValue="30693"/>
    </cacheField>
    <cacheField name="Mar-19" numFmtId="0">
      <sharedItems containsString="0" containsBlank="1" containsNumber="1" minValue="-2.1121079829666662" maxValue="42729"/>
    </cacheField>
    <cacheField name="Apr-19" numFmtId="0">
      <sharedItems containsString="0" containsBlank="1" containsNumber="1" minValue="-3.9432673555555562" maxValue="41236"/>
    </cacheField>
    <cacheField name="May-19" numFmtId="0">
      <sharedItems containsString="0" containsBlank="1" containsNumber="1" minValue="-0.9596395294333333" maxValue="41280"/>
    </cacheField>
    <cacheField name="Jun-19" numFmtId="0">
      <sharedItems containsString="0" containsBlank="1" containsNumber="1" minValue="-3.6785538752222227" maxValue="38798"/>
    </cacheField>
    <cacheField name="Jul-19" numFmtId="0">
      <sharedItems containsString="0" containsBlank="1" containsNumber="1" minValue="-4.0682573792111105" maxValue="42010"/>
    </cacheField>
    <cacheField name="Aug-19" numFmtId="0">
      <sharedItems containsString="0" containsBlank="1" containsNumber="1" minValue="-3.8717398461666668" maxValue="35851"/>
    </cacheField>
    <cacheField name="Sep-19" numFmtId="0">
      <sharedItems containsString="0" containsBlank="1" containsNumber="1" minValue="-3.0560269498666668" maxValue="31781"/>
    </cacheField>
    <cacheField name="Oct-19" numFmtId="0">
      <sharedItems containsString="0" containsBlank="1" containsNumber="1" minValue="-1.9312453788444437" maxValue="28829"/>
    </cacheField>
    <cacheField name="Nov-19" numFmtId="0">
      <sharedItems containsNonDate="0" containsString="0" containsBlank="1"/>
    </cacheField>
    <cacheField name="Dec-19" numFmtId="0">
      <sharedItems containsNonDate="0" containsString="0" containsBlank="1"/>
    </cacheField>
  </cacheFields>
  <extLst>
    <ext xmlns:x14="http://schemas.microsoft.com/office/spreadsheetml/2009/9/main" uri="{725AE2AE-9491-48be-B2B4-4EB974FC3084}">
      <x14:pivotCacheDefinition pivotCacheId="187963827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 Whitley" refreshedDate="43881.55057511574" createdVersion="6" refreshedVersion="6" minRefreshableVersion="3" recordCount="51" xr:uid="{10E6821B-CA5A-4CBA-A17D-E50DB89FAEFC}">
  <cacheSource type="worksheet">
    <worksheetSource ref="A1:BW60" sheet="Data for Dashboard"/>
  </cacheSource>
  <cacheFields count="75">
    <cacheField name="Plant" numFmtId="1">
      <sharedItems count="8">
        <s v="SAV"/>
        <s v="PC"/>
        <s v="SAN"/>
        <s v="OULU"/>
        <s v="DOV"/>
        <s v="NIORT"/>
        <s v="GERST"/>
        <s v="PEN"/>
      </sharedItems>
    </cacheField>
    <cacheField name="Item" numFmtId="1">
      <sharedItems count="11">
        <s v="Electricity"/>
        <s v="Nat. Gas"/>
        <s v="Steam usage"/>
        <s v="Purchased steam"/>
        <s v="CO2"/>
        <s v="CO2/production"/>
        <s v="Production"/>
        <s v="Nat Gas"/>
        <s v="Fuel Energy"/>
        <s v="Fuel energy (NG AND byproducts)"/>
        <s v="Natural Gas"/>
      </sharedItems>
    </cacheField>
    <cacheField name="Units" numFmtId="1">
      <sharedItems/>
    </cacheField>
    <cacheField name="Jan-14" numFmtId="1">
      <sharedItems containsString="0" containsBlank="1" containsNumber="1" minValue="0.22378824459177846" maxValue="140516.505"/>
    </cacheField>
    <cacheField name="Feb-14" numFmtId="1">
      <sharedItems containsString="0" containsBlank="1" containsNumber="1" minValue="-1605.9607915991112" maxValue="124199.875"/>
    </cacheField>
    <cacheField name="Mar-14" numFmtId="1">
      <sharedItems containsString="0" containsBlank="1" containsNumber="1" minValue="-4824.2777007372779" maxValue="136500.12"/>
    </cacheField>
    <cacheField name="Apr-14" numFmtId="1">
      <sharedItems containsString="0" containsBlank="1" containsNumber="1" minValue="-4688.3112432267208" maxValue="113480.01999999999"/>
    </cacheField>
    <cacheField name="May-14" numFmtId="1">
      <sharedItems containsString="0" containsBlank="1" containsNumber="1" minValue="-3051.8694806578915" maxValue="96743.499999999985"/>
    </cacheField>
    <cacheField name="Jun-14" numFmtId="1">
      <sharedItems containsString="0" containsBlank="1" containsNumber="1" minValue="-3055.5587721918891" maxValue="124021.58"/>
    </cacheField>
    <cacheField name="Jul-14" numFmtId="1">
      <sharedItems containsString="0" containsBlank="1" containsNumber="1" minValue="-2652.0965205592224" maxValue="130566.8"/>
    </cacheField>
    <cacheField name="Aug-14" numFmtId="1">
      <sharedItems containsString="0" containsBlank="1" containsNumber="1" minValue="-3295.2159257672783" maxValue="129906.37"/>
    </cacheField>
    <cacheField name="Sep-14" numFmtId="1">
      <sharedItems containsString="0" containsBlank="1" containsNumber="1" minValue="-4931.865418715277" maxValue="123466.65"/>
    </cacheField>
    <cacheField name="Oct-14" numFmtId="1">
      <sharedItems containsString="0" containsBlank="1" containsNumber="1" minValue="1.055E-2" maxValue="130696.565"/>
    </cacheField>
    <cacheField name="Nov-14" numFmtId="1">
      <sharedItems containsString="0" containsBlank="1" containsNumber="1" minValue="-2881.0347865696122" maxValue="133509.19500000001"/>
    </cacheField>
    <cacheField name="Dec-14" numFmtId="1">
      <sharedItems containsString="0" containsBlank="1" containsNumber="1" minValue="-1870.2215312829999" maxValue="126919.66499999999"/>
    </cacheField>
    <cacheField name="Jan-15" numFmtId="1">
      <sharedItems containsString="0" containsBlank="1" containsNumber="1" minValue="-1736.6869040778884" maxValue="144380.97"/>
    </cacheField>
    <cacheField name="Feb-15" numFmtId="1">
      <sharedItems containsString="0" containsBlank="1" containsNumber="1" minValue="-1667.9281485737224" maxValue="126237.08"/>
    </cacheField>
    <cacheField name="Mar-15" numFmtId="1">
      <sharedItems containsString="0" containsBlank="1" containsNumber="1" minValue="-2917.0192277180536" maxValue="125309.735"/>
    </cacheField>
    <cacheField name="Apr-15" numFmtId="1">
      <sharedItems containsString="0" containsBlank="1" containsNumber="1" minValue="0.25285370887324599" maxValue="128279.56"/>
    </cacheField>
    <cacheField name="May-15" numFmtId="1">
      <sharedItems containsString="0" containsBlank="1" containsNumber="1" minValue="0.18121594753909814" maxValue="93134.345000000001"/>
    </cacheField>
    <cacheField name="Jun-15" numFmtId="1">
      <sharedItems containsString="0" containsBlank="1" containsNumber="1" minValue="1.055E-2" maxValue="124682.00999999998"/>
    </cacheField>
    <cacheField name="Jul-15" numFmtId="1">
      <sharedItems containsString="0" containsBlank="1" containsNumber="1" minValue="1.0549999999999999E-3" maxValue="100348.43499999998"/>
    </cacheField>
    <cacheField name="Aug-15" numFmtId="1">
      <sharedItems containsString="0" containsBlank="1" containsNumber="1" minValue="1.0549999999999999E-3" maxValue="118880.56499999999"/>
    </cacheField>
    <cacheField name="Sep-15" numFmtId="1">
      <sharedItems containsString="0" containsBlank="1" containsNumber="1" minValue="1.0549999999999999E-3" maxValue="118656.905"/>
    </cacheField>
    <cacheField name="Oct-15" numFmtId="1">
      <sharedItems containsString="0" containsBlank="1" containsNumber="1" minValue="1.0549999999999999E-3" maxValue="117114.49499999998"/>
    </cacheField>
    <cacheField name="Nov-15" numFmtId="1">
      <sharedItems containsString="0" containsBlank="1" containsNumber="1" minValue="1.0549999999999999E-3" maxValue="127428.175"/>
    </cacheField>
    <cacheField name="Dec-15" numFmtId="1">
      <sharedItems containsString="0" containsBlank="1" containsNumber="1" minValue="0.21694644271684135" maxValue="123091.07"/>
    </cacheField>
    <cacheField name="Jan-16" numFmtId="1">
      <sharedItems containsString="0" containsBlank="1" containsNumber="1" minValue="1.0549999999999999E-3" maxValue="135779.55499999999"/>
    </cacheField>
    <cacheField name="Feb-16" numFmtId="1">
      <sharedItems containsString="0" containsBlank="1" containsNumber="1" minValue="1.0549999999999999E-3" maxValue="81868"/>
    </cacheField>
    <cacheField name="Mar-16" numFmtId="1">
      <sharedItems containsString="0" containsBlank="1" containsNumber="1" minValue="-645.57339342061186" maxValue="124242.075"/>
    </cacheField>
    <cacheField name="Apr-16" numFmtId="1">
      <sharedItems containsString="0" containsBlank="1" containsNumber="1" minValue="-1540.5589590222787" maxValue="130977.19500000001"/>
    </cacheField>
    <cacheField name="May-16" numFmtId="1">
      <sharedItems containsString="0" containsBlank="1" containsNumber="1" minValue="-596.95894521883326" maxValue="132991.19"/>
    </cacheField>
    <cacheField name="Jun-16" numFmtId="1">
      <sharedItems containsString="0" containsBlank="1" containsNumber="1" minValue="-1786.741616241889" maxValue="111134.755"/>
    </cacheField>
    <cacheField name="Jul-16" numFmtId="1">
      <sharedItems containsString="0" containsBlank="1" containsNumber="1" minValue="-1787.021359819166" maxValue="112394.425"/>
    </cacheField>
    <cacheField name="Aug-16" numFmtId="1">
      <sharedItems containsString="0" containsBlank="1" containsNumber="1" minValue="-353.29398019472109" maxValue="118177.935"/>
    </cacheField>
    <cacheField name="Sep-16" numFmtId="1">
      <sharedItems containsString="0" containsBlank="1" containsNumber="1" minValue="-2874.1409077196668" maxValue="111102.05"/>
    </cacheField>
    <cacheField name="Oct-16" numFmtId="1">
      <sharedItems containsString="0" containsBlank="1" containsNumber="1" minValue="-7257.1189606936668" maxValue="122037.125"/>
    </cacheField>
    <cacheField name="Nov-16" numFmtId="1">
      <sharedItems containsString="0" containsBlank="1" containsNumber="1" minValue="-6002.0230887222215" maxValue="111307.77499999999"/>
    </cacheField>
    <cacheField name="Dec-16" numFmtId="1">
      <sharedItems containsString="0" containsBlank="1" containsNumber="1" minValue="-6373.1680328333323" maxValue="116159.72"/>
    </cacheField>
    <cacheField name="Jan-17" numFmtId="1">
      <sharedItems containsString="0" containsBlank="1" containsNumber="1" minValue="-6364.8588176666681" maxValue="117691.58"/>
    </cacheField>
    <cacheField name="Feb-17" numFmtId="1">
      <sharedItems containsString="0" containsBlank="1" containsNumber="1" minValue="-5201.5686943333321" maxValue="108079.47499999999"/>
    </cacheField>
    <cacheField name="Mar-17" numFmtId="1">
      <sharedItems containsString="0" containsBlank="1" containsNumber="1" minValue="-6187.5955607777769" maxValue="121235.325"/>
    </cacheField>
    <cacheField name="Apr-17" numFmtId="1">
      <sharedItems containsString="0" containsBlank="1" containsNumber="1" minValue="-5419.9487176052789" maxValue="108654.45000000001"/>
    </cacheField>
    <cacheField name="May-17" numFmtId="1">
      <sharedItems containsString="0" containsBlank="1" containsNumber="1" minValue="-1814.1786447222219" maxValue="110436.345"/>
    </cacheField>
    <cacheField name="Jun-17" numFmtId="1">
      <sharedItems containsString="0" containsBlank="1" containsNumber="1" minValue="-6542.1414627242784" maxValue="117658.875"/>
    </cacheField>
    <cacheField name="Jul-17" numFmtId="1">
      <sharedItems containsString="0" containsBlank="1" containsNumber="1" minValue="-1553.8232361666674" maxValue="106412.57500000001"/>
    </cacheField>
    <cacheField name="Aug-17" numFmtId="1">
      <sharedItems containsString="0" containsBlank="1" containsNumber="1" minValue="-5187.72000238889" maxValue="112606.48000000001"/>
    </cacheField>
    <cacheField name="Sep-17" numFmtId="1">
      <sharedItems containsString="0" containsBlank="1" containsNumber="1" minValue="-3481.5611548333336" maxValue="101681.955"/>
    </cacheField>
    <cacheField name="Oct-17" numFmtId="1">
      <sharedItems containsString="0" containsBlank="1" containsNumber="1" minValue="-1786.4812608333336" maxValue="112560.06"/>
    </cacheField>
    <cacheField name="Nov-17" numFmtId="1">
      <sharedItems containsString="0" containsBlank="1" containsNumber="1" minValue="-5439.7661957777764" maxValue="116848.63500000001"/>
    </cacheField>
    <cacheField name="Dec-17" numFmtId="1">
      <sharedItems containsString="0" containsBlank="1" containsNumber="1" minValue="-4293.3216213256655" maxValue="123518.345"/>
    </cacheField>
    <cacheField name="Jan-18" numFmtId="1">
      <sharedItems containsSemiMixedTypes="0" containsString="0" containsNumber="1" minValue="-5354.2837598814986" maxValue="127725.68500000001"/>
    </cacheField>
    <cacheField name="Feb-18" numFmtId="1">
      <sharedItems containsSemiMixedTypes="0" containsString="0" containsNumber="1" minValue="-4289.7514285423895" maxValue="107969.75499999999"/>
    </cacheField>
    <cacheField name="Mar-18" numFmtId="1">
      <sharedItems containsSemiMixedTypes="0" containsString="0" containsNumber="1" minValue="-5423.1477654444461" maxValue="125822.46500000001"/>
    </cacheField>
    <cacheField name="Apr-18" numFmtId="1">
      <sharedItems containsSemiMixedTypes="0" containsString="0" containsNumber="1" minValue="-3409.8166213459449" maxValue="122803.05500000001"/>
    </cacheField>
    <cacheField name="May-18" numFmtId="1">
      <sharedItems containsSemiMixedTypes="0" containsString="0" containsNumber="1" minValue="-703.51355077777771" maxValue="111688.63"/>
    </cacheField>
    <cacheField name="Jun-18" numFmtId="1">
      <sharedItems containsSemiMixedTypes="0" containsString="0" containsNumber="1" minValue="-2196.4025423888893" maxValue="78110.09"/>
    </cacheField>
    <cacheField name="Jul-18" numFmtId="1">
      <sharedItems containsSemiMixedTypes="0" containsString="0" containsNumber="1" minValue="-3453.9330144041678" maxValue="121629.89499999999"/>
    </cacheField>
    <cacheField name="Aug-18" numFmtId="1">
      <sharedItems containsSemiMixedTypes="0" containsString="0" containsNumber="1" minValue="-4121.3707226666666" maxValue="115235.54000000001"/>
    </cacheField>
    <cacheField name="Sep-18" numFmtId="1">
      <sharedItems containsSemiMixedTypes="0" containsString="0" containsNumber="1" minValue="-2825.1331566666668" maxValue="113740.60500000001"/>
    </cacheField>
    <cacheField name="Oct-18" numFmtId="1">
      <sharedItems containsSemiMixedTypes="0" containsString="0" containsNumber="1" minValue="-983.25712805555497" maxValue="66303.019189283543"/>
    </cacheField>
    <cacheField name="Nov-18" numFmtId="1">
      <sharedItems containsSemiMixedTypes="0" containsString="0" containsNumber="1" minValue="-2027.448500666666" maxValue="93344.29"/>
    </cacheField>
    <cacheField name="Dec-18" numFmtId="1">
      <sharedItems containsSemiMixedTypes="0" containsString="0" containsNumber="1" minValue="-1606.8945011848707" maxValue="114336.68000000001"/>
    </cacheField>
    <cacheField name="Jan-19" numFmtId="1">
      <sharedItems containsSemiMixedTypes="0" containsString="0" containsNumber="1" minValue="-1303.5552148234442" maxValue="123520.455"/>
    </cacheField>
    <cacheField name="Feb-19" numFmtId="1">
      <sharedItems containsSemiMixedTypes="0" containsString="0" containsNumber="1" minValue="-1306.9370653962776" maxValue="96274.024999999994"/>
    </cacheField>
    <cacheField name="Mar-19" numFmtId="1">
      <sharedItems containsSemiMixedTypes="0" containsString="0" containsNumber="1" minValue="-2228.2739220298331" maxValue="115560.48"/>
    </cacheField>
    <cacheField name="Apr-19" numFmtId="1">
      <sharedItems containsSemiMixedTypes="0" containsString="0" containsNumber="1" minValue="-4160.1470601111114" maxValue="109899.35"/>
    </cacheField>
    <cacheField name="May-19" numFmtId="1">
      <sharedItems containsSemiMixedTypes="0" containsString="0" containsNumber="1" minValue="-1012.4197035521667" maxValue="118398.43"/>
    </cacheField>
    <cacheField name="Jun-19" numFmtId="1">
      <sharedItems containsSemiMixedTypes="0" containsString="0" containsNumber="1" minValue="-3880.8743383594451" maxValue="104447.11"/>
    </cacheField>
    <cacheField name="Jul-19" numFmtId="1">
      <sharedItems containsSemiMixedTypes="0" containsString="0" containsNumber="1" minValue="-4292.0115350677215" maxValue="116752.62999999999"/>
    </cacheField>
    <cacheField name="Aug-19" numFmtId="1">
      <sharedItems containsSemiMixedTypes="0" containsString="0" containsNumber="1" minValue="-4084.6855377058337" maxValue="120268.94499999999"/>
    </cacheField>
    <cacheField name="Sep-19" numFmtId="1">
      <sharedItems containsSemiMixedTypes="0" containsString="0" containsNumber="1" minValue="-3224.1084321093335" maxValue="113942.11000000002"/>
    </cacheField>
    <cacheField name="Oct-19" numFmtId="1">
      <sharedItems containsSemiMixedTypes="0" containsString="0" containsNumber="1" minValue="-2037.463874680888" maxValue="110470.105"/>
    </cacheField>
    <cacheField name="Nov-19" numFmtId="1">
      <sharedItems containsNonDate="0" containsString="0" containsBlank="1"/>
    </cacheField>
    <cacheField name="Dec-19" numFmtId="1">
      <sharedItems containsNonDate="0" containsString="0" containsBlank="1"/>
    </cacheField>
  </cacheFields>
  <extLst>
    <ext xmlns:x14="http://schemas.microsoft.com/office/spreadsheetml/2009/9/main" uri="{725AE2AE-9491-48be-B2B4-4EB974FC3084}">
      <x14:pivotCacheDefinition pivotCacheId="1363081896"/>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tephan Whitley" refreshedDate="43881.571176736114" createdVersion="6" refreshedVersion="6" minRefreshableVersion="3" recordCount="153" xr:uid="{AE9AB59E-3193-4154-B6F5-8B7F7C1CC31C}">
  <cacheSource type="worksheet">
    <worksheetSource ref="A1:D163" sheet="Data for Dashboard"/>
  </cacheSource>
  <cacheFields count="6">
    <cacheField name="Plant" numFmtId="1">
      <sharedItems count="8">
        <s v="SAV"/>
        <s v="PC"/>
        <s v="SAN"/>
        <s v="OULU"/>
        <s v="DOV"/>
        <s v="NIORT"/>
        <s v="GERST"/>
        <s v="PEN"/>
      </sharedItems>
    </cacheField>
    <cacheField name="Item" numFmtId="1">
      <sharedItems count="11">
        <s v="Electricity"/>
        <s v="Nat. Gas"/>
        <s v="Steam usage"/>
        <s v="Purchased steam"/>
        <s v="CO2"/>
        <s v="CO2/production"/>
        <s v="Production"/>
        <s v="Fuel energy (NG AND byproducts)" u="1"/>
        <s v="Nat Gas" u="1"/>
        <s v="Natural Gas" u="1"/>
        <s v="Fuel Energy" u="1"/>
      </sharedItems>
    </cacheField>
    <cacheField name="Units" numFmtId="1">
      <sharedItems/>
    </cacheField>
    <cacheField name="Month" numFmtId="1">
      <sharedItems count="3">
        <s v="January"/>
        <s v="February"/>
        <s v="March"/>
      </sharedItems>
    </cacheField>
    <cacheField name="Year" numFmtId="1">
      <sharedItems containsSemiMixedTypes="0" containsString="0" containsNumber="1" containsInteger="1" minValue="2014" maxValue="2014"/>
    </cacheField>
    <cacheField name="Value" numFmtId="1">
      <sharedItems containsString="0" containsBlank="1" containsNumber="1" minValue="-4824.2777007372779" maxValue="140516.505"/>
    </cacheField>
  </cacheFields>
  <extLst>
    <ext xmlns:x14="http://schemas.microsoft.com/office/spreadsheetml/2009/9/main" uri="{725AE2AE-9491-48be-B2B4-4EB974FC3084}">
      <x14:pivotCacheDefinition pivotCacheId="12991851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1">
  <r>
    <x v="0"/>
    <x v="0"/>
    <x v="0"/>
    <n v="17.829999999999998"/>
    <n v="7.08"/>
    <n v="3.2"/>
    <x v="0"/>
    <n v="21.48"/>
    <n v="15"/>
    <n v="15.8"/>
    <n v="14.31"/>
    <n v="14.2"/>
    <n v="21.4"/>
    <n v="24.8"/>
    <n v="16.399999999999999"/>
    <n v="17.329999999999998"/>
    <n v="5.6"/>
    <n v="14.2"/>
    <n v="21.4"/>
    <n v="21.9"/>
    <n v="23.2"/>
    <n v="24.1"/>
    <n v="28.6"/>
    <n v="23.7"/>
    <n v="18.899999999999999"/>
    <n v="13.9"/>
    <n v="14.6"/>
    <n v="18"/>
    <n v="9.4"/>
    <n v="5.6"/>
    <n v="4.2"/>
    <n v="11.8"/>
    <n v="10.3"/>
    <n v="6.7"/>
    <n v="4.9000000000000004"/>
    <n v="18.8"/>
    <n v="24.7"/>
    <n v="8.48"/>
    <n v="9.9260000000000002"/>
    <n v="15.5"/>
    <n v="16.8"/>
    <n v="14"/>
    <n v="11.4"/>
    <n v="7"/>
    <n v="17"/>
    <n v="16.100000000000001"/>
    <n v="21.4"/>
    <n v="25.5"/>
    <n v="17.3"/>
    <n v="19.600000000000001"/>
    <n v="13.4"/>
    <n v="24.728826169657189"/>
    <n v="26.763695963322824"/>
    <n v="22.586884961822726"/>
    <n v="21.550542150555181"/>
    <n v="31.887226702153161"/>
    <n v="27.816625915242007"/>
    <n v="26.167606714514939"/>
    <n v="23.521635981497365"/>
    <n v="14.196103825539589"/>
    <n v="26.424873527868034"/>
    <n v="19.130999419584974"/>
    <n v="15.957542937586069"/>
    <n v="15.987500302691044"/>
    <n v="5.5212134650172064"/>
    <n v="22.937003159572274"/>
    <n v="36.614791109979521"/>
    <n v="25.424421362267683"/>
    <n v="24.793575368040468"/>
    <n v="29.22992083478017"/>
    <n v="31.207923746558382"/>
    <n v="31.029758468114334"/>
    <n v="16.662169918218449"/>
    <m/>
    <m/>
  </r>
  <r>
    <x v="1"/>
    <x v="0"/>
    <x v="0"/>
    <n v="68.23"/>
    <n v="58.61"/>
    <n v="63.16"/>
    <x v="1"/>
    <n v="59.1"/>
    <n v="52.6"/>
    <n v="60.3"/>
    <n v="58.8"/>
    <n v="56.2"/>
    <n v="67.2"/>
    <n v="52.2"/>
    <n v="61.3"/>
    <n v="60.7"/>
    <n v="56.9"/>
    <n v="63.1"/>
    <n v="57"/>
    <n v="59.4"/>
    <n v="55.2"/>
    <n v="56.1"/>
    <n v="57.7"/>
    <n v="39.700000000000003"/>
    <n v="54.2"/>
    <n v="55.4"/>
    <n v="57.3"/>
    <n v="68.400000000000006"/>
    <n v="72.599999999999994"/>
    <n v="75.7"/>
    <n v="74.2"/>
    <n v="68.599999999999994"/>
    <n v="65.5"/>
    <n v="70.5"/>
    <n v="69.900000000000006"/>
    <n v="68.5"/>
    <n v="54.02"/>
    <n v="63.2"/>
    <n v="65.8"/>
    <n v="66.8"/>
    <n v="54.6"/>
    <n v="74.3"/>
    <n v="76.099999999999994"/>
    <n v="67.099999999999994"/>
    <n v="65.400000000000006"/>
    <n v="67.099999999999994"/>
    <n v="66.5"/>
    <n v="56.4"/>
    <n v="64.7"/>
    <n v="72.7"/>
    <n v="76.5"/>
    <n v="68.448684285758048"/>
    <n v="57.474962630104564"/>
    <n v="61.616154805302017"/>
    <n v="59.999642153517605"/>
    <n v="40.879772973924005"/>
    <n v="53.55764620644014"/>
    <n v="55.566899167123239"/>
    <n v="55.025769051868778"/>
    <n v="54.651730861063257"/>
    <n v="51.785580273540376"/>
    <n v="48.973491490337544"/>
    <n v="46.0613495916228"/>
    <n v="51.553118016458008"/>
    <n v="45.990867050332085"/>
    <n v="48.825126515490297"/>
    <n v="47.459766253075905"/>
    <n v="30.624685732797559"/>
    <n v="46.928541261806842"/>
    <n v="48.852175313047965"/>
    <n v="47.652442922360372"/>
    <n v="45.059191823761594"/>
    <n v="33.525538575507916"/>
    <m/>
    <m/>
  </r>
  <r>
    <x v="2"/>
    <x v="0"/>
    <x v="0"/>
    <n v="43.959000000000003"/>
    <n v="46.969000000000001"/>
    <n v="55.96"/>
    <x v="2"/>
    <n v="29.9"/>
    <n v="30.7"/>
    <n v="38.5"/>
    <n v="38.299999999999997"/>
    <n v="36.9"/>
    <n v="38.97"/>
    <n v="18.565000000000001"/>
    <n v="36.299999999999997"/>
    <n v="51.1"/>
    <n v="48.7"/>
    <n v="46.2"/>
    <n v="47.6"/>
    <n v="30.9"/>
    <n v="25.8"/>
    <n v="24.3"/>
    <n v="22.2"/>
    <n v="9.4"/>
    <n v="23.2"/>
    <n v="38"/>
    <n v="38.700000000000003"/>
    <n v="39.78"/>
    <n v="36.1"/>
    <n v="49.3"/>
    <n v="49.7"/>
    <n v="41.2"/>
    <n v="38"/>
    <n v="43"/>
    <n v="42.4"/>
    <n v="45.1"/>
    <n v="26.405000000000001"/>
    <n v="48.4"/>
    <n v="44.5"/>
    <n v="41.6"/>
    <n v="33.700000000000003"/>
    <n v="41.7"/>
    <n v="43"/>
    <n v="52.4"/>
    <n v="47.8"/>
    <n v="37.799999999999997"/>
    <n v="27.6"/>
    <n v="20.5"/>
    <n v="33.799999999999997"/>
    <n v="18.2"/>
    <n v="46"/>
    <n v="62.402772152867001"/>
    <n v="50.185811101406451"/>
    <n v="59.281669964318205"/>
    <n v="59.621308461380572"/>
    <n v="48.510338514116945"/>
    <n v="49.332086760988183"/>
    <n v="53.764192637237855"/>
    <n v="55.764158221962809"/>
    <n v="62.725545262935384"/>
    <n v="41.326234446784902"/>
    <n v="47.445707095601016"/>
    <n v="47.323504032087513"/>
    <n v="53.407079943681062"/>
    <n v="55.884588628311825"/>
    <n v="43.596292377855171"/>
    <n v="28.424987520900434"/>
    <n v="41.147874448449365"/>
    <n v="38.961585169220442"/>
    <n v="36.445136563687143"/>
    <n v="32.495100744074584"/>
    <n v="23.310672366414579"/>
    <n v="18.051711591626756"/>
    <m/>
    <m/>
  </r>
  <r>
    <x v="3"/>
    <x v="0"/>
    <x v="0"/>
    <n v="46.560999999999993"/>
    <n v="37.044999999999995"/>
    <n v="42.940000000000005"/>
    <x v="3"/>
    <n v="45.199999999999996"/>
    <n v="37.399999999999991"/>
    <n v="41.5"/>
    <n v="42"/>
    <n v="42.500000000000007"/>
    <n v="44.33"/>
    <n v="43.594999999999999"/>
    <n v="35.200000000000003"/>
    <n v="34.6"/>
    <n v="34.799999999999997"/>
    <n v="38.5"/>
    <n v="35.1"/>
    <n v="38.9"/>
    <n v="35.200000000000003"/>
    <n v="35.900000000000006"/>
    <n v="37.599999999999994"/>
    <n v="22.200000000000003"/>
    <n v="39.799999999999997"/>
    <n v="39.5"/>
    <n v="37.599999999999994"/>
    <n v="38.120000000000005"/>
    <n v="38.699999999999996"/>
    <n v="41.900000000000006"/>
    <n v="39.200000000000003"/>
    <n v="38.599999999999994"/>
    <n v="37.799999999999997"/>
    <n v="37.5"/>
    <n v="38.1"/>
    <n v="20.6"/>
    <n v="57.269000000000005"/>
    <n v="40.428000000000004"/>
    <n v="37.400000000000006"/>
    <n v="39.199999999999996"/>
    <n v="36.399999999999991"/>
    <n v="40.799999999999997"/>
    <n v="38.799999999999997"/>
    <n v="39.9"/>
    <n v="39"/>
    <n v="37.100000000000009"/>
    <n v="35.299999999999997"/>
    <n v="28.799999999999997"/>
    <n v="23.800000000000004"/>
    <n v="28.7"/>
    <n v="36.299999999999997"/>
    <n v="32.728193031962249"/>
    <n v="33.122326153375703"/>
    <n v="35.030512693195249"/>
    <n v="34.391565711438972"/>
    <n v="32.990722960153732"/>
    <n v="34.83678282518234"/>
    <n v="33.897878508293999"/>
    <n v="33.368171188199824"/>
    <n v="33.914937260456973"/>
    <n v="35.416457378781956"/>
    <n v="33.564092240598363"/>
    <n v="26.380466173537766"/>
    <n v="37.349574400288994"/>
    <n v="31.578662766210673"/>
    <n v="35.028868398759123"/>
    <n v="35.381698799100732"/>
    <n v="35.815536195492896"/>
    <n v="32.433214659162992"/>
    <n v="33.235673421485984"/>
    <n v="34.913500946606959"/>
    <n v="28.92414617607411"/>
    <n v="17.375092092652896"/>
    <m/>
    <m/>
  </r>
  <r>
    <x v="4"/>
    <x v="0"/>
    <x v="0"/>
    <n v="90.52"/>
    <n v="84.013999999999996"/>
    <n v="98.9"/>
    <x v="4"/>
    <n v="75.099999999999994"/>
    <n v="68.099999999999994"/>
    <n v="80"/>
    <n v="80.3"/>
    <n v="79.400000000000006"/>
    <n v="83.3"/>
    <n v="62.16"/>
    <n v="71.5"/>
    <n v="85.7"/>
    <n v="83.5"/>
    <n v="84.7"/>
    <n v="82.7"/>
    <n v="69.8"/>
    <n v="61"/>
    <n v="60.2"/>
    <n v="59.8"/>
    <n v="31.6"/>
    <n v="63"/>
    <n v="77.5"/>
    <n v="76.3"/>
    <n v="77.900000000000006"/>
    <n v="74.8"/>
    <n v="91.2"/>
    <n v="88.9"/>
    <n v="79.8"/>
    <n v="75.8"/>
    <n v="80.5"/>
    <n v="80.5"/>
    <n v="65.7"/>
    <n v="83.674000000000007"/>
    <n v="88.828000000000003"/>
    <n v="81.900000000000006"/>
    <n v="80.8"/>
    <n v="70.099999999999994"/>
    <n v="82.5"/>
    <n v="81.8"/>
    <n v="92.3"/>
    <n v="86.8"/>
    <n v="74.900000000000006"/>
    <n v="62.9"/>
    <n v="49.3"/>
    <n v="57.6"/>
    <n v="46.9"/>
    <n v="82.3"/>
    <n v="95.13096518482925"/>
    <n v="83.308137254782153"/>
    <n v="94.312182657513461"/>
    <n v="94.012874172819551"/>
    <n v="81.501061474270671"/>
    <n v="84.16886958617053"/>
    <n v="87.662071145531854"/>
    <n v="89.13232941016264"/>
    <n v="96.640482523392365"/>
    <n v="76.742691825566851"/>
    <n v="81.009799336199379"/>
    <n v="73.703970205625282"/>
    <n v="90.756654343970055"/>
    <n v="87.463251394522501"/>
    <n v="78.625160776614294"/>
    <n v="63.806686320001162"/>
    <n v="76.963410643942268"/>
    <n v="71.394799828383441"/>
    <n v="69.680809985173127"/>
    <n v="67.408601690681536"/>
    <n v="52.234818542488689"/>
    <n v="35.426803684279648"/>
    <m/>
    <m/>
  </r>
  <r>
    <x v="5"/>
    <x v="0"/>
    <x v="0"/>
    <m/>
    <m/>
    <m/>
    <x v="5"/>
    <m/>
    <m/>
    <m/>
    <m/>
    <m/>
    <m/>
    <m/>
    <m/>
    <m/>
    <m/>
    <m/>
    <m/>
    <m/>
    <m/>
    <m/>
    <m/>
    <m/>
    <m/>
    <m/>
    <m/>
    <m/>
    <m/>
    <m/>
    <m/>
    <m/>
    <m/>
    <m/>
    <m/>
    <m/>
    <m/>
    <m/>
    <m/>
    <m/>
    <m/>
    <m/>
    <m/>
    <m/>
    <m/>
    <m/>
    <m/>
    <m/>
    <m/>
    <m/>
    <m/>
    <n v="17.908038728953109"/>
    <n v="15.190603957545115"/>
    <n v="15.839209854959821"/>
    <n v="15.566533986886194"/>
    <n v="32.647781701474813"/>
    <n v="16.447339855931329"/>
    <n v="16.929005057438761"/>
    <n v="16.822903971444031"/>
    <n v="14.983046921413386"/>
    <n v="13.896228139042165"/>
    <n v="17.19487707670833"/>
    <n v="17.475900570206203"/>
    <n v="17.961972011945413"/>
    <n v="15.160288862086166"/>
    <n v="18.091972885337256"/>
    <n v="18.102543539172778"/>
    <n v="35.88954994252218"/>
    <n v="17.352102991264616"/>
    <n v="18.015794884063766"/>
    <n v="17.940463993625194"/>
    <n v="14.224869991698494"/>
    <n v="12.0512295663014"/>
    <m/>
    <m/>
  </r>
  <r>
    <x v="6"/>
    <x v="1"/>
    <x v="0"/>
    <n v="1857.81"/>
    <n v="1841.15"/>
    <n v="1838.2"/>
    <x v="6"/>
    <n v="2195.4470000000001"/>
    <n v="1800"/>
    <n v="2220"/>
    <n v="2337"/>
    <n v="2197"/>
    <n v="2229"/>
    <n v="1902.4"/>
    <n v="2047"/>
    <n v="2077"/>
    <n v="1962"/>
    <n v="2012"/>
    <n v="2205"/>
    <n v="2129"/>
    <n v="2113"/>
    <n v="2317"/>
    <n v="2147"/>
    <n v="1690"/>
    <n v="2020"/>
    <n v="2048"/>
    <n v="2286"/>
    <n v="2069"/>
    <n v="1925"/>
    <n v="2152"/>
    <n v="1949"/>
    <n v="1986"/>
    <n v="2054"/>
    <n v="2261"/>
    <n v="2143"/>
    <n v="2170"/>
    <n v="1580"/>
    <n v="1818.818"/>
    <n v="2120.1999999999998"/>
    <n v="1868"/>
    <n v="1792"/>
    <n v="1942"/>
    <n v="1919"/>
    <n v="1906.6"/>
    <n v="2019"/>
    <n v="2003"/>
    <n v="1984"/>
    <n v="1730"/>
    <n v="1692"/>
    <n v="1228"/>
    <n v="1832"/>
    <n v="2103"/>
    <n v="1773"/>
    <n v="1807"/>
    <n v="1762"/>
    <n v="1799"/>
    <n v="2031"/>
    <n v="1897"/>
    <n v="2024.69"/>
    <n v="1915.646"/>
    <n v="1809.153"/>
    <n v="2033"/>
    <n v="1843"/>
    <n v="2004.9970000000001"/>
    <n v="2040.442"/>
    <n v="1909"/>
    <n v="2011.298"/>
    <n v="1969"/>
    <n v="2201"/>
    <n v="2045"/>
    <n v="2222"/>
    <n v="1894"/>
    <n v="1511"/>
    <m/>
    <m/>
  </r>
  <r>
    <x v="7"/>
    <x v="2"/>
    <x v="0"/>
    <m/>
    <m/>
    <m/>
    <x v="5"/>
    <m/>
    <m/>
    <m/>
    <m/>
    <m/>
    <m/>
    <m/>
    <m/>
    <m/>
    <m/>
    <m/>
    <m/>
    <m/>
    <m/>
    <m/>
    <m/>
    <m/>
    <m/>
    <m/>
    <m/>
    <m/>
    <m/>
    <m/>
    <m/>
    <m/>
    <m/>
    <m/>
    <m/>
    <m/>
    <m/>
    <m/>
    <m/>
    <m/>
    <m/>
    <m/>
    <m/>
    <m/>
    <m/>
    <m/>
    <m/>
    <m/>
    <m/>
    <m/>
    <m/>
    <m/>
    <m/>
    <m/>
    <m/>
    <m/>
    <m/>
    <m/>
    <m/>
    <m/>
    <m/>
    <m/>
    <m/>
    <m/>
    <m/>
    <m/>
    <m/>
    <m/>
    <m/>
    <m/>
    <m/>
    <m/>
    <m/>
    <m/>
    <m/>
  </r>
  <r>
    <x v="8"/>
    <x v="3"/>
    <x v="0"/>
    <m/>
    <m/>
    <m/>
    <x v="5"/>
    <m/>
    <m/>
    <m/>
    <m/>
    <m/>
    <m/>
    <m/>
    <m/>
    <m/>
    <m/>
    <m/>
    <m/>
    <m/>
    <m/>
    <m/>
    <m/>
    <m/>
    <m/>
    <m/>
    <m/>
    <m/>
    <m/>
    <m/>
    <m/>
    <m/>
    <m/>
    <m/>
    <m/>
    <m/>
    <m/>
    <m/>
    <m/>
    <m/>
    <m/>
    <m/>
    <m/>
    <m/>
    <m/>
    <m/>
    <m/>
    <m/>
    <m/>
    <m/>
    <m/>
    <m/>
    <m/>
    <m/>
    <m/>
    <m/>
    <m/>
    <m/>
    <m/>
    <m/>
    <m/>
    <m/>
    <m/>
    <m/>
    <m/>
    <m/>
    <m/>
    <m/>
    <m/>
    <m/>
    <m/>
    <m/>
    <m/>
    <m/>
    <m/>
  </r>
  <r>
    <x v="9"/>
    <x v="4"/>
    <x v="0"/>
    <m/>
    <m/>
    <m/>
    <x v="5"/>
    <m/>
    <m/>
    <m/>
    <m/>
    <m/>
    <m/>
    <m/>
    <m/>
    <m/>
    <m/>
    <m/>
    <m/>
    <m/>
    <m/>
    <m/>
    <m/>
    <m/>
    <m/>
    <m/>
    <m/>
    <m/>
    <m/>
    <m/>
    <m/>
    <m/>
    <m/>
    <m/>
    <m/>
    <m/>
    <m/>
    <m/>
    <m/>
    <m/>
    <m/>
    <m/>
    <m/>
    <m/>
    <m/>
    <m/>
    <m/>
    <m/>
    <m/>
    <m/>
    <m/>
    <m/>
    <m/>
    <m/>
    <m/>
    <m/>
    <m/>
    <m/>
    <m/>
    <m/>
    <m/>
    <m/>
    <m/>
    <m/>
    <m/>
    <m/>
    <m/>
    <m/>
    <m/>
    <m/>
    <m/>
    <m/>
    <m/>
    <m/>
    <m/>
  </r>
  <r>
    <x v="10"/>
    <x v="5"/>
    <x v="0"/>
    <n v="23647.00747"/>
    <n v="20865.17129771"/>
    <n v="23038.121861699998"/>
    <x v="7"/>
    <n v="23049.405820130003"/>
    <n v="19122.855450999999"/>
    <n v="24934.205172000002"/>
    <n v="24556.9906562"/>
    <n v="24611.43438714372"/>
    <n v="24630.100292399999"/>
    <n v="23740.270563490001"/>
    <n v="14458.999781277578"/>
    <n v="17704.165668471302"/>
    <n v="19649.049882286719"/>
    <n v="23211.878582999998"/>
    <n v="19669.159247"/>
    <n v="23737.367934486349"/>
    <n v="21767.640357328997"/>
    <n v="19846.286142000001"/>
    <n v="24435.709762000002"/>
    <n v="12282.461532667701"/>
    <n v="23904.931625956"/>
    <n v="23573.480531000005"/>
    <n v="20513.164705967502"/>
    <n v="20268.87778234922"/>
    <n v="20625.002464631689"/>
    <n v="23019.654217004005"/>
    <n v="21171.993208625401"/>
    <n v="23407.058359999999"/>
    <n v="21079.415916000002"/>
    <n v="20808.44125"/>
    <n v="20135.313689999999"/>
    <n v="21037.12590594"/>
    <n v="15904.007494260999"/>
    <n v="21406.541752255329"/>
    <n v="19123.923741178511"/>
    <n v="21088.759869999998"/>
    <n v="18992.856556999999"/>
    <n v="21673.89097"/>
    <n v="20464.166440000001"/>
    <n v="21998.691069796507"/>
    <n v="20182.462102549998"/>
    <n v="21607.499001700002"/>
    <n v="20506.36076388873"/>
    <n v="17174.264693841098"/>
    <n v="14264.04473"/>
    <n v="15566.755209999999"/>
    <n v="20385.19596741"/>
    <n v="17209.658189999998"/>
    <n v="20313.665277999997"/>
    <n v="19443.818120883399"/>
    <n v="20279.000115840001"/>
    <n v="17584.323530000001"/>
    <n v="21079.234479999999"/>
    <n v="20759.136017000001"/>
    <n v="19856.35584"/>
    <n v="19243.691827000002"/>
    <n v="22125.530532999997"/>
    <n v="20155.72524"/>
    <n v="15713.26478"/>
    <n v="22446.354739999999"/>
    <n v="18512.141875000001"/>
    <n v="19803.285810000001"/>
    <n v="22857.307280000001"/>
    <n v="21913.840079999998"/>
    <n v="18816.908996000002"/>
    <n v="19273.991639"/>
    <n v="20345.779449999998"/>
    <n v="16875.362359999999"/>
    <n v="6975.7606100000003"/>
    <m/>
    <m/>
  </r>
  <r>
    <x v="0"/>
    <x v="0"/>
    <x v="1"/>
    <n v="1.197360527894421"/>
    <n v="1.0000000000000001E-5"/>
    <n v="1.0000000000000001E-5"/>
    <x v="8"/>
    <n v="1.0000000000000001E-5"/>
    <n v="1.0000000000000001E-5"/>
    <n v="1.0000000000000001E-5"/>
    <n v="1.0000000000000001E-5"/>
    <n v="1.0000000000000001E-5"/>
    <n v="1.0000000000000001E-5"/>
    <n v="1.0000000000000001E-5"/>
    <n v="1.0000000000000001E-5"/>
    <n v="0.16676664667066587"/>
    <n v="9.9999999999999995E-7"/>
    <n v="9.9999999999999995E-7"/>
    <n v="0.7654469106178764"/>
    <n v="13.33125374925015"/>
    <n v="1.0000000000000001E-5"/>
    <n v="9.9999999999999995E-7"/>
    <n v="9.9999999999999995E-7"/>
    <n v="9.9999999999999995E-7"/>
    <n v="9.9999999999999995E-7"/>
    <n v="9.9999999999999995E-7"/>
    <n v="2.5311337732453505"/>
    <n v="9.9999999999999995E-7"/>
    <n v="9.9999999999999995E-7"/>
    <n v="1.0760000000000001"/>
    <n v="9.9999999999999995E-7"/>
    <n v="9.9999999999999995E-7"/>
    <n v="9.9999999999999995E-7"/>
    <n v="3.0782243551289739"/>
    <n v="1E-8"/>
    <n v="1E-8"/>
    <n v="1E-8"/>
    <n v="3.752129574085183"/>
    <n v="9.9999999999999995E-7"/>
    <n v="1E-8"/>
    <n v="1E-8"/>
    <n v="1E-8"/>
    <n v="1E-8"/>
    <n v="0.40084607078584283"/>
    <n v="1E-8"/>
    <n v="3.901619676064787"/>
    <n v="9.9999999999999995E-7"/>
    <n v="9.9999999999999995E-7"/>
    <n v="9.9999999999999995E-7"/>
    <n v="9.9999999999999995E-7"/>
    <n v="9.9999999999999995E-7"/>
    <n v="9.9999999999999995E-8"/>
    <n v="9.9999999999999995E-8"/>
    <n v="1.7682063587282544"/>
    <n v="9.9999999999999995E-8"/>
    <n v="9.9999999999999995E-7"/>
    <n v="9.9999999999999995E-7"/>
    <n v="9.9999999999999995E-7"/>
    <n v="9.9999999999999995E-7"/>
    <n v="0.74265146970605878"/>
    <n v="0"/>
    <n v="0"/>
    <n v="0"/>
    <n v="0"/>
    <n v="0"/>
    <n v="1.1740851829634074"/>
    <n v="8.8062387522495511E-2"/>
    <n v="0"/>
    <n v="7.390521895620876E-2"/>
    <n v="1.5269346130773847"/>
    <n v="0"/>
    <n v="0"/>
    <n v="0"/>
    <m/>
    <m/>
  </r>
  <r>
    <x v="1"/>
    <x v="0"/>
    <x v="1"/>
    <n v="71.90881823635273"/>
    <n v="62.508818236352731"/>
    <n v="69.45086982603479"/>
    <x v="9"/>
    <n v="49.441271745650873"/>
    <n v="61.119496100779841"/>
    <n v="65.873185362927416"/>
    <n v="65.481103779244151"/>
    <n v="62.483503299340128"/>
    <n v="65.732693461307733"/>
    <n v="68.088662267546496"/>
    <n v="68.052909418116371"/>
    <n v="73.198920215956818"/>
    <n v="61.718656268746251"/>
    <n v="63.972885422915418"/>
    <n v="60.574445110977805"/>
    <n v="56.980923815236956"/>
    <n v="65.377204559088185"/>
    <n v="47.889982003599286"/>
    <n v="62.956808638272342"/>
    <n v="64.144931013797247"/>
    <n v="62.632273545290943"/>
    <n v="70.357288542291542"/>
    <n v="87.629634073185358"/>
    <n v="73.265386922615477"/>
    <n v="49.029994001199761"/>
    <n v="66.365086982603486"/>
    <n v="68.18560287942411"/>
    <n v="67.537852429514103"/>
    <n v="64.872585482903418"/>
    <n v="65.836232753449309"/>
    <n v="73.619916016796637"/>
    <n v="63.535332933413315"/>
    <n v="72.445110977804433"/>
    <n v="67.126934613077381"/>
    <n v="68.312897420515895"/>
    <n v="74.456388722255554"/>
    <n v="65.39172165566886"/>
    <n v="74.8381523695261"/>
    <n v="66.880383923215362"/>
    <n v="62.709418116376732"/>
    <n v="70.846310737852434"/>
    <n v="62.813317336532698"/>
    <n v="69.380323935212957"/>
    <n v="60.813197360527894"/>
    <n v="70.047510497900419"/>
    <n v="68.435512897420523"/>
    <n v="74.743971205758839"/>
    <n v="81.562927414517091"/>
    <n v="67.732333533293342"/>
    <n v="74.04055188962208"/>
    <n v="71.836352729454106"/>
    <n v="66.385962807438503"/>
    <n v="48.507618476304735"/>
    <n v="73.14697060587882"/>
    <n v="68.590761847630475"/>
    <n v="70.015716856628671"/>
    <n v="18.539052189562085"/>
    <n v="36.356568686262747"/>
    <n v="70.269226154769044"/>
    <n v="75.268146370725859"/>
    <n v="59.998200359928013"/>
    <n v="68.868026394721056"/>
    <n v="61.822675464907014"/>
    <n v="64.115416916616667"/>
    <n v="64.248710257948417"/>
    <n v="71.806838632273539"/>
    <n v="70.158008398320334"/>
    <n v="68.209238152369522"/>
    <n v="66.713857228554289"/>
    <m/>
    <m/>
  </r>
  <r>
    <x v="11"/>
    <x v="0"/>
    <x v="1"/>
    <n v="94.016999999999996"/>
    <n v="83.132000000000005"/>
    <n v="92.4"/>
    <x v="10"/>
    <n v="64.8"/>
    <n v="81.241"/>
    <n v="85.292000000000002"/>
    <n v="85.352000000000004"/>
    <n v="81.308000000000007"/>
    <n v="84.74"/>
    <n v="87.411000000000001"/>
    <n v="85.14"/>
    <n v="96.709000000000003"/>
    <n v="86.093000000000004"/>
    <n v="89.25"/>
    <n v="85.284999999999997"/>
    <n v="55.851999999999997"/>
    <n v="80.331999999999994"/>
    <n v="71.245999999999995"/>
    <n v="75.67"/>
    <n v="76.614000000000004"/>
    <n v="75.41"/>
    <n v="84.983999999999995"/>
    <n v="80.997"/>
    <n v="90.197999999999993"/>
    <n v="57.997"/>
    <n v="79.494"/>
    <n v="87.504999999999995"/>
    <n v="89.073999999999998"/>
    <n v="71.227000000000004"/>
    <n v="69.927000000000007"/>
    <n v="75.638999999999996"/>
    <n v="68.22"/>
    <n v="75.855999999999995"/>
    <n v="68.834999999999994"/>
    <n v="72.194000000000003"/>
    <n v="78.899000000000001"/>
    <n v="68.363"/>
    <n v="76.991"/>
    <n v="69.23"/>
    <n v="68.986999999999995"/>
    <n v="72.741"/>
    <n v="65.182000000000002"/>
    <n v="72.885000000000005"/>
    <n v="63.814"/>
    <n v="72.093999999999994"/>
    <n v="72.447000000000003"/>
    <n v="77.728999999999999"/>
    <n v="84.929000000000002"/>
    <n v="71.201999999999998"/>
    <n v="80.808999999999997"/>
    <n v="78.805000000000007"/>
    <n v="73.98"/>
    <n v="52.287999999999997"/>
    <n v="78.8"/>
    <n v="71.823999999999998"/>
    <n v="72.667000000000002"/>
    <n v="21"/>
    <n v="64.358999999999995"/>
    <n v="72.501000000000005"/>
    <n v="78.105000000000004"/>
    <n v="64.667000000000002"/>
    <n v="74.721999999999994"/>
    <n v="67.664000000000001"/>
    <n v="76.555999999999997"/>
    <n v="66.764799999999994"/>
    <n v="75.891999999999996"/>
    <n v="75.912999999999997"/>
    <n v="74.11"/>
    <n v="73.721999999999994"/>
    <m/>
    <m/>
  </r>
  <r>
    <x v="12"/>
    <x v="0"/>
    <x v="1"/>
    <n v="39.173999999999999"/>
    <n v="34.593000000000004"/>
    <n v="36.984000000000002"/>
    <x v="11"/>
    <n v="26.9"/>
    <n v="36.314999999999998"/>
    <n v="38.468000000000004"/>
    <n v="37.781999999999996"/>
    <n v="35.722000000000001"/>
    <n v="39.143000000000001"/>
    <n v="39.137999999999998"/>
    <n v="35.162999999999997"/>
    <n v="40.145000000000003"/>
    <n v="33.563000000000002"/>
    <n v="29.527000000000001"/>
    <n v="36.307000000000002"/>
    <n v="32.427"/>
    <n v="37.85"/>
    <n v="23.870999999999999"/>
    <n v="37.012999999999998"/>
    <n v="35.856999999999999"/>
    <n v="35.598999999999997"/>
    <n v="35.801000000000002"/>
    <n v="35.677"/>
    <n v="38.503"/>
    <n v="16.783999999999999"/>
    <n v="38.271000000000001"/>
    <n v="36.643999999999998"/>
    <n v="36.984000000000002"/>
    <n v="34.113999999999997"/>
    <n v="36.607999999999997"/>
    <n v="36.378"/>
    <n v="37.090000000000003"/>
    <n v="39.819000000000003"/>
    <n v="36.67"/>
    <n v="37.909999999999997"/>
    <n v="32.656999999999996"/>
    <n v="34.082000000000001"/>
    <n v="37.923999999999999"/>
    <n v="33.76"/>
    <n v="35.692"/>
    <n v="38.783999999999999"/>
    <n v="35.683"/>
    <n v="33.850999999999999"/>
    <n v="32.567"/>
    <n v="34.597999999999999"/>
    <n v="38.31"/>
    <n v="39.35"/>
    <n v="36.137999999999998"/>
    <n v="31.138999999999999"/>
    <n v="38.454000000000001"/>
    <n v="37.595999999999997"/>
    <n v="31.885999999999999"/>
    <n v="21.75"/>
    <n v="36.488999999999997"/>
    <n v="37.404000000000003"/>
    <n v="35.143999999999998"/>
    <n v="9.5"/>
    <n v="24.119"/>
    <n v="35.875"/>
    <n v="38.975999999999999"/>
    <n v="26.588000000000001"/>
    <n v="34.814"/>
    <n v="36.506"/>
    <n v="35.67"/>
    <n v="32.237200000000001"/>
    <n v="34.774000000000001"/>
    <n v="38.085999999999999"/>
    <n v="33.892000000000003"/>
    <n v="30.989000000000001"/>
    <m/>
    <m/>
  </r>
  <r>
    <x v="4"/>
    <x v="0"/>
    <x v="1"/>
    <n v="133.191"/>
    <n v="117.72499999999999"/>
    <n v="129.38399999999999"/>
    <x v="12"/>
    <n v="91.699999999999989"/>
    <n v="117.556"/>
    <n v="123.76"/>
    <n v="123.134"/>
    <n v="117.03"/>
    <n v="123.883"/>
    <n v="126.54900000000001"/>
    <n v="120.303"/>
    <n v="136.85400000000001"/>
    <n v="119.65600000000001"/>
    <n v="118.777"/>
    <n v="121.592"/>
    <n v="88.278999999999996"/>
    <n v="118.18199999999999"/>
    <n v="95.11699999999999"/>
    <n v="112.68299999999999"/>
    <n v="112.471"/>
    <n v="111.00899999999999"/>
    <n v="120.785"/>
    <n v="116.67400000000001"/>
    <n v="128.70099999999999"/>
    <n v="74.781000000000006"/>
    <n v="117.765"/>
    <n v="124.149"/>
    <n v="126.05799999999999"/>
    <n v="105.34100000000001"/>
    <n v="106.535"/>
    <n v="112.017"/>
    <n v="105.31"/>
    <n v="115.675"/>
    <n v="105.505"/>
    <n v="110.104"/>
    <n v="111.556"/>
    <n v="102.44499999999999"/>
    <n v="114.91499999999999"/>
    <n v="102.99000000000001"/>
    <n v="104.679"/>
    <n v="111.52500000000001"/>
    <n v="100.86500000000001"/>
    <n v="106.736"/>
    <n v="96.381"/>
    <n v="106.69199999999999"/>
    <n v="110.75700000000001"/>
    <n v="117.07900000000001"/>
    <n v="121.06700000000001"/>
    <n v="102.34099999999999"/>
    <n v="119.26300000000001"/>
    <n v="116.40100000000001"/>
    <n v="105.866"/>
    <n v="74.037999999999997"/>
    <n v="115.28899999999999"/>
    <n v="109.22800000000001"/>
    <n v="107.81100000000001"/>
    <n v="30.5"/>
    <n v="88.477999999999994"/>
    <n v="108.376"/>
    <n v="117.081"/>
    <n v="91.254999999999995"/>
    <n v="109.536"/>
    <n v="104.17"/>
    <n v="112.226"/>
    <n v="99.001999999999995"/>
    <n v="110.666"/>
    <n v="113.999"/>
    <n v="108.00200000000001"/>
    <n v="104.711"/>
    <m/>
    <m/>
  </r>
  <r>
    <x v="6"/>
    <x v="1"/>
    <x v="1"/>
    <n v="2858.2750000000001"/>
    <n v="2540.6889999999999"/>
    <n v="2719.498"/>
    <x v="13"/>
    <n v="2391.8910000000001"/>
    <n v="2647.7060000000001"/>
    <n v="3094.0569999999998"/>
    <n v="2869.7979999999998"/>
    <n v="2730.998"/>
    <n v="2906.3589999999999"/>
    <n v="2883.8009999999999"/>
    <n v="2777.5810000000001"/>
    <n v="2937.308"/>
    <n v="2523.337"/>
    <n v="2703.009"/>
    <n v="2772.3220000000001"/>
    <n v="2653.72"/>
    <n v="3021.18"/>
    <n v="2706.1080000000002"/>
    <n v="2941.8969999999999"/>
    <n v="2968.39"/>
    <n v="2643.4989999999998"/>
    <n v="2797.0740000000001"/>
    <n v="2804.6750000000002"/>
    <n v="2800"/>
    <n v="1924.663"/>
    <n v="1928.5630000000001"/>
    <n v="2909.759"/>
    <n v="2870.556"/>
    <n v="2915.3229999999999"/>
    <n v="2856.9180000000001"/>
    <n v="2947.8209999999999"/>
    <n v="2978.0140000000001"/>
    <n v="3027.76"/>
    <n v="2897.6379999999999"/>
    <n v="2834.3429999999998"/>
    <n v="2784.5790000000002"/>
    <n v="2784.2779999999998"/>
    <n v="2593.0590000000002"/>
    <n v="2675.7809999999999"/>
    <n v="2867.1550000000002"/>
    <n v="3072.6350000000002"/>
    <n v="3032.8339999999998"/>
    <n v="3056.1039999999998"/>
    <n v="2711.808"/>
    <n v="2735.4090000000001"/>
    <n v="2888.4520000000002"/>
    <n v="2959.8420000000001"/>
    <n v="2878.433"/>
    <n v="2594.0590000000002"/>
    <n v="2705.5419999999999"/>
    <n v="2731.9630000000002"/>
    <n v="2575.5990000000002"/>
    <n v="2579.1990000000001"/>
    <n v="3004.6579999999999"/>
    <n v="2855.1419999999998"/>
    <n v="2853.3420000000001"/>
    <n v="958.81700000000001"/>
    <n v="1726.4"/>
    <n v="2718.875"/>
    <n v="3080.951"/>
    <n v="2594.596"/>
    <n v="2914.6880000000001"/>
    <n v="2890.54"/>
    <n v="3090.13"/>
    <n v="3108.8270000000002"/>
    <n v="3339.0720000000001"/>
    <n v="3441.3519999999999"/>
    <n v="3228.0830000000001"/>
    <n v="3138.5259999999998"/>
    <m/>
    <m/>
  </r>
  <r>
    <x v="7"/>
    <x v="2"/>
    <x v="1"/>
    <m/>
    <m/>
    <m/>
    <x v="5"/>
    <m/>
    <m/>
    <m/>
    <m/>
    <m/>
    <m/>
    <m/>
    <m/>
    <m/>
    <m/>
    <m/>
    <m/>
    <m/>
    <m/>
    <m/>
    <m/>
    <m/>
    <m/>
    <m/>
    <m/>
    <m/>
    <m/>
    <m/>
    <m/>
    <m/>
    <m/>
    <m/>
    <m/>
    <m/>
    <m/>
    <m/>
    <m/>
    <m/>
    <m/>
    <m/>
    <m/>
    <m/>
    <m/>
    <m/>
    <m/>
    <m/>
    <m/>
    <m/>
    <m/>
    <m/>
    <m/>
    <m/>
    <m/>
    <m/>
    <m/>
    <m/>
    <m/>
    <m/>
    <m/>
    <m/>
    <m/>
    <m/>
    <m/>
    <m/>
    <m/>
    <m/>
    <m/>
    <m/>
    <m/>
    <m/>
    <m/>
    <m/>
    <m/>
  </r>
  <r>
    <x v="8"/>
    <x v="3"/>
    <x v="1"/>
    <m/>
    <m/>
    <m/>
    <x v="5"/>
    <m/>
    <m/>
    <m/>
    <m/>
    <m/>
    <m/>
    <m/>
    <m/>
    <m/>
    <m/>
    <m/>
    <m/>
    <m/>
    <m/>
    <m/>
    <m/>
    <m/>
    <m/>
    <m/>
    <m/>
    <m/>
    <m/>
    <m/>
    <m/>
    <m/>
    <m/>
    <m/>
    <m/>
    <m/>
    <m/>
    <m/>
    <m/>
    <m/>
    <m/>
    <m/>
    <m/>
    <m/>
    <m/>
    <m/>
    <m/>
    <m/>
    <m/>
    <m/>
    <m/>
    <m/>
    <m/>
    <m/>
    <m/>
    <m/>
    <m/>
    <m/>
    <m/>
    <m/>
    <m/>
    <m/>
    <m/>
    <m/>
    <m/>
    <m/>
    <m/>
    <m/>
    <m/>
    <m/>
    <m/>
    <m/>
    <m/>
    <m/>
    <m/>
  </r>
  <r>
    <x v="9"/>
    <x v="4"/>
    <x v="1"/>
    <m/>
    <m/>
    <m/>
    <x v="5"/>
    <m/>
    <m/>
    <m/>
    <m/>
    <m/>
    <m/>
    <m/>
    <m/>
    <m/>
    <m/>
    <m/>
    <m/>
    <m/>
    <m/>
    <m/>
    <m/>
    <m/>
    <m/>
    <m/>
    <m/>
    <m/>
    <m/>
    <m/>
    <m/>
    <m/>
    <m/>
    <m/>
    <m/>
    <m/>
    <m/>
    <m/>
    <m/>
    <m/>
    <m/>
    <m/>
    <m/>
    <m/>
    <m/>
    <m/>
    <m/>
    <m/>
    <m/>
    <m/>
    <m/>
    <m/>
    <m/>
    <m/>
    <m/>
    <m/>
    <m/>
    <m/>
    <m/>
    <m/>
    <m/>
    <m/>
    <m/>
    <m/>
    <m/>
    <m/>
    <m/>
    <m/>
    <m/>
    <m/>
    <m/>
    <m/>
    <m/>
    <m/>
    <m/>
  </r>
  <r>
    <x v="10"/>
    <x v="5"/>
    <x v="1"/>
    <n v="13362.699712213593"/>
    <n v="13714.058690833588"/>
    <n v="15621.772052815899"/>
    <x v="14"/>
    <n v="10316.9775825259"/>
    <n v="15096.79378658359"/>
    <n v="14311.632218123586"/>
    <n v="14322.054355553591"/>
    <n v="13782.72359862359"/>
    <n v="15165.812494573587"/>
    <n v="14214.223765623588"/>
    <n v="12504.260679253588"/>
    <n v="15007.732301345899"/>
    <n v="12047.61076111359"/>
    <n v="11306.01152225536"/>
    <n v="13209.655728755901"/>
    <n v="11350.060558825899"/>
    <n v="14828.889021785901"/>
    <n v="9344.8507519658997"/>
    <n v="14979.450057665899"/>
    <n v="14166.709310025899"/>
    <n v="12959.063129405899"/>
    <n v="13508.410967895898"/>
    <n v="13340.524608375901"/>
    <n v="13365.160442045901"/>
    <n v="7107.8782274259001"/>
    <n v="14052.340673835899"/>
    <n v="14610.08808745536"/>
    <n v="15179.385267735363"/>
    <n v="12092.973842969999"/>
    <n v="14170.381570129999"/>
    <n v="14228.191615630001"/>
    <n v="14305.592213683591"/>
    <n v="16444.094884715356"/>
    <n v="14803.31969540536"/>
    <n v="14721.90165158359"/>
    <n v="12291.487506923586"/>
    <n v="13191.592410103591"/>
    <n v="14505.831787133588"/>
    <n v="13403.942382963589"/>
    <n v="13270.669929933591"/>
    <n v="16518.644215529999"/>
    <n v="14462.802878963588"/>
    <n v="14127.388496023588"/>
    <n v="12098.041804493589"/>
    <n v="14736.27455791359"/>
    <n v="14824.632986815901"/>
    <n v="15391.199551213587"/>
    <n v="12139.700421355901"/>
    <n v="10432.5527681159"/>
    <n v="15005.712011485899"/>
    <n v="14730.806988135899"/>
    <n v="12316.328367355898"/>
    <n v="8484.1723451759008"/>
    <n v="14947.589891983589"/>
    <n v="14515.20159576359"/>
    <n v="14197.804714803589"/>
    <n v="4076.1085179735901"/>
    <n v="6496.2366022035903"/>
    <n v="11193.270820983591"/>
    <n v="12808.364202165896"/>
    <n v="7858.1510138559006"/>
    <n v="13512.407095795899"/>
    <n v="13460.7028252859"/>
    <n v="14104.408723525901"/>
    <n v="12162.327758505899"/>
    <n v="12901.514347663591"/>
    <n v="12912.102952623591"/>
    <n v="12674.383691063591"/>
    <n v="11283.835961607179"/>
    <m/>
    <m/>
  </r>
  <r>
    <x v="13"/>
    <x v="1"/>
    <x v="2"/>
    <n v="8017.2151666666659"/>
    <n v="7151.8498361111106"/>
    <n v="7724.7681999999995"/>
    <x v="15"/>
    <n v="7462.9847222222215"/>
    <n v="7248.1607777777772"/>
    <n v="7390.7311444444431"/>
    <n v="7402.490322222221"/>
    <n v="4286.6857666666674"/>
    <n v="7611.44231111111"/>
    <n v="7433.6998111111106"/>
    <n v="8331.5448444444446"/>
    <n v="8819.2274888888896"/>
    <n v="7758.804844444443"/>
    <n v="7699.2947111111116"/>
    <n v="7342.0313888888895"/>
    <n v="7425.1153555555547"/>
    <n v="7160.5558333333329"/>
    <n v="7167.5609888888894"/>
    <n v="7216.509766666667"/>
    <n v="7267.9500444444448"/>
    <n v="6389.0116888888888"/>
    <n v="8157.5959000000003"/>
    <n v="8458.0978777777764"/>
    <n v="9046.8082222222238"/>
    <n v="7915.2413333333325"/>
    <n v="8482.9608444444439"/>
    <n v="7425.5404000000008"/>
    <n v="7616.6457555555562"/>
    <n v="6535.9903127777779"/>
    <n v="6573.2464205555552"/>
    <n v="6831.8844111111102"/>
    <n v="5331.403077777778"/>
    <n v="4471.2586000000001"/>
    <n v="7223.0630000000001"/>
    <n v="6241.1795444444442"/>
    <n v="9105.6133750000008"/>
    <n v="8164.4784222222215"/>
    <n v="8017.6484999999993"/>
    <n v="6611.0795888888888"/>
    <n v="7464.5398555555548"/>
    <n v="7039.8772777777776"/>
    <n v="6603.2212888888889"/>
    <n v="7305.7734444444441"/>
    <n v="6179.9229499999992"/>
    <n v="7630.3449222222216"/>
    <n v="7763.7238777777784"/>
    <n v="8340.1145555555559"/>
    <n v="8914.6206111111114"/>
    <n v="7957.4819444444447"/>
    <n v="7896.732722222222"/>
    <n v="7064.6746111111097"/>
    <n v="6685.4881111111117"/>
    <n v="6114.8870555555559"/>
    <n v="6313.6211444444452"/>
    <n v="6497.673499999999"/>
    <n v="4776.4057222222218"/>
    <n v="4861.0182777777773"/>
    <n v="8282.2457222222238"/>
    <n v="8722.9101666666666"/>
    <n v="8787.6709444444459"/>
    <n v="8169.0121999999992"/>
    <n v="8772.5059444444432"/>
    <n v="7318.1124111111112"/>
    <n v="6925.2305888888886"/>
    <n v="6753.4207777777783"/>
    <n v="6494.7565555555548"/>
    <n v="6525.3882666666668"/>
    <n v="4855.1665305555553"/>
    <n v="7252.0740555555549"/>
    <m/>
    <m/>
  </r>
  <r>
    <x v="14"/>
    <x v="0"/>
    <x v="2"/>
    <n v="27.355860558789999"/>
    <n v="24.403112899788162"/>
    <n v="26.357990565947997"/>
    <x v="16"/>
    <n v="25.464748690083329"/>
    <n v="24.731739316286664"/>
    <n v="25.218209367204661"/>
    <n v="25.25833332806733"/>
    <n v="14.626771971874003"/>
    <n v="25.971306767434662"/>
    <n v="25.364824473484664"/>
    <n v="28.428397425522668"/>
    <n v="30.092438883937337"/>
    <n v="26.474128361922659"/>
    <n v="26.271071455570667"/>
    <n v="25.052038983283335"/>
    <n v="25.335533109305331"/>
    <n v="24.432818981149996"/>
    <n v="24.456721552627332"/>
    <n v="24.623741635234001"/>
    <n v="24.799263064650667"/>
    <n v="21.800202344125331"/>
    <n v="27.834859274225998"/>
    <n v="28.860214092680661"/>
    <n v="30.868976207373336"/>
    <n v="27.007911563119997"/>
    <n v="28.945050015762664"/>
    <n v="25.336983420456004"/>
    <n v="25.989061648361336"/>
    <n v="22.301713985841566"/>
    <n v="22.428837041434431"/>
    <n v="23.311346074528664"/>
    <n v="18.191493697808667"/>
    <n v="15.256560319404"/>
    <n v="24.646102184819998"/>
    <n v="21.295778370780667"/>
    <n v="31.069627621372501"/>
    <n v="27.858343403601332"/>
    <n v="27.357339152789994"/>
    <n v="22.557929108431331"/>
    <n v="25.47005502273533"/>
    <n v="24.021046854596666"/>
    <n v="22.531115488669332"/>
    <n v="24.928321800726664"/>
    <n v="21.086762294612996"/>
    <n v="26.035805122911331"/>
    <n v="26.490912792320668"/>
    <n v="28.457638479593331"/>
    <n v="30.417933571996667"/>
    <n v="27.152042441916667"/>
    <n v="26.944757590803334"/>
    <n v="24.105658827556663"/>
    <n v="22.811821403446668"/>
    <n v="20.864850717743334"/>
    <n v="21.542959251804668"/>
    <n v="22.170971656289996"/>
    <n v="16.297765021023331"/>
    <n v="16.586474906336665"/>
    <n v="28.260181918623339"/>
    <n v="29.763790696089998"/>
    <n v="29.984763536376668"/>
    <n v="27.873813288107996"/>
    <n v="29.933018433276661"/>
    <n v="24.970424082448666"/>
    <n v="23.629856301571333"/>
    <n v="23.043617172686666"/>
    <n v="22.161018633473329"/>
    <n v="22.265538320224"/>
    <n v="16.566507925569834"/>
    <n v="24.745091967923329"/>
    <m/>
    <m/>
  </r>
  <r>
    <x v="15"/>
    <x v="1"/>
    <x v="2"/>
    <n v="2159.77"/>
    <n v="1981.01"/>
    <n v="2108.96"/>
    <x v="17"/>
    <n v="1931.9599999999998"/>
    <n v="2006.6299999999999"/>
    <n v="1965"/>
    <n v="1904.9099999999999"/>
    <n v="1390.3799999999999"/>
    <n v="2082.1799999999998"/>
    <n v="2775.3"/>
    <n v="2939.02"/>
    <n v="2104.4899999999998"/>
    <n v="1900.0500000000002"/>
    <n v="2136.09"/>
    <n v="1972.7"/>
    <n v="1909.48"/>
    <n v="2163.38"/>
    <n v="2108.3299999999995"/>
    <n v="2068.46"/>
    <n v="1965.72"/>
    <n v="1896.24"/>
    <n v="2815.3"/>
    <n v="2954.75"/>
    <n v="2211.6799999999998"/>
    <n v="2181.9"/>
    <n v="2124.9500000000003"/>
    <n v="1835.3799999999999"/>
    <n v="2066.6"/>
    <n v="1908.48"/>
    <n v="1776.8400000000001"/>
    <n v="2172.3919999999998"/>
    <n v="1711.92"/>
    <n v="1383.25"/>
    <n v="3020.0499999999997"/>
    <n v="3085.7500000000005"/>
    <n v="2281.09"/>
    <n v="1979.64"/>
    <n v="2028.03"/>
    <n v="1738.1299999999999"/>
    <n v="2186.35"/>
    <n v="2009.9"/>
    <n v="1845.78"/>
    <n v="1995.1000000000001"/>
    <n v="1899.91"/>
    <n v="2058.96"/>
    <n v="2875.1950000000002"/>
    <n v="2861.308"/>
    <n v="2339.1"/>
    <n v="2024.5"/>
    <n v="2057.7000000000003"/>
    <n v="2123.6999999999998"/>
    <n v="1931.8"/>
    <n v="1865.5699999999997"/>
    <n v="2308.17"/>
    <n v="1885"/>
    <n v="1554.1999999999998"/>
    <n v="1551.1799999999998"/>
    <n v="2710.6"/>
    <n v="2569.6"/>
    <n v="2463.7000000000003"/>
    <n v="1960.25"/>
    <n v="2002.8999999999999"/>
    <n v="2111.75"/>
    <n v="2019.54"/>
    <n v="1760.21"/>
    <n v="2217.1799999999998"/>
    <n v="1943.62"/>
    <n v="1391.481"/>
    <n v="2025.67"/>
    <m/>
    <m/>
  </r>
  <r>
    <x v="16"/>
    <x v="1"/>
    <x v="2"/>
    <n v="1037.2"/>
    <n v="900.4"/>
    <n v="1017.6"/>
    <x v="18"/>
    <n v="934.5"/>
    <n v="992.4"/>
    <n v="870.5"/>
    <n v="899.9"/>
    <n v="499.5"/>
    <n v="1007.5"/>
    <n v="892.4"/>
    <n v="820.7"/>
    <n v="847.7"/>
    <n v="835.9"/>
    <n v="1032.9000000000001"/>
    <n v="868.7"/>
    <n v="897.4"/>
    <n v="1023.1"/>
    <n v="980.8"/>
    <n v="943.3"/>
    <n v="883.5"/>
    <n v="688.7"/>
    <n v="840.2"/>
    <n v="885"/>
    <n v="862.5"/>
    <n v="910.9"/>
    <n v="866"/>
    <n v="765.9"/>
    <n v="994"/>
    <n v="881"/>
    <n v="848.1"/>
    <n v="1047.7"/>
    <n v="741.5"/>
    <n v="457.6"/>
    <n v="1001"/>
    <n v="1013.5"/>
    <n v="987.8"/>
    <n v="911.5"/>
    <n v="1022"/>
    <n v="710.2"/>
    <n v="1201.9000000000001"/>
    <n v="1187.9000000000001"/>
    <n v="904.9"/>
    <n v="934"/>
    <n v="865.2"/>
    <n v="881.2"/>
    <n v="843.58199999999999"/>
    <n v="744.8"/>
    <n v="849.1"/>
    <n v="866"/>
    <n v="969"/>
    <n v="1071"/>
    <n v="912"/>
    <n v="928.2"/>
    <n v="996.2"/>
    <n v="993.1"/>
    <n v="688.1"/>
    <n v="412.9"/>
    <n v="779.8"/>
    <n v="707.4"/>
    <n v="804.2"/>
    <n v="658.6"/>
    <n v="722.2"/>
    <n v="806.9"/>
    <n v="841.4"/>
    <n v="724.2"/>
    <n v="866.3"/>
    <n v="768.9"/>
    <n v="360.6"/>
    <n v="886.7"/>
    <m/>
    <m/>
  </r>
  <r>
    <x v="17"/>
    <x v="1"/>
    <x v="2"/>
    <n v="8312.3691694444424"/>
    <n v="7062.7552694444439"/>
    <n v="8629.9728500000001"/>
    <x v="19"/>
    <n v="8599.7819777777786"/>
    <n v="7557.0587111111108"/>
    <n v="7332.3695333333335"/>
    <n v="8021.5908277777771"/>
    <n v="2652.0868916666664"/>
    <n v="8575.5051527777778"/>
    <n v="7786.0304916666664"/>
    <n v="6673.9865277777781"/>
    <n v="6960.3143111111112"/>
    <n v="6361.1008222222226"/>
    <n v="7606.1089833333335"/>
    <n v="7591.2599277777772"/>
    <n v="7903.9060388888884"/>
    <n v="8486.2564416666664"/>
    <n v="8156.6472194444441"/>
    <n v="7869.7587361111109"/>
    <n v="7100.8961805555555"/>
    <n v="5420.7391416666669"/>
    <n v="6773.8863305555551"/>
    <n v="6797.5367555555549"/>
    <n v="6916.6506194444446"/>
    <n v="6431.7435444444436"/>
    <n v="6753.7215083333331"/>
    <n v="5399.4948749999994"/>
    <n v="6920.0023666666675"/>
    <n v="6783.2346529166662"/>
    <n v="7114.1417631944441"/>
    <n v="7095.751484722221"/>
    <n v="5316.0634977777772"/>
    <n v="3212.4064694444446"/>
    <n v="7444.7027249999992"/>
    <n v="9084.6475055555547"/>
    <n v="6980.5020388888879"/>
    <n v="6727.7131833333333"/>
    <n v="8021.9437083333323"/>
    <n v="5275.6703027777776"/>
    <n v="8401.9209749999991"/>
    <n v="8498.73076111111"/>
    <n v="6213.0772472222216"/>
    <n v="7462.4128249999994"/>
    <n v="8417.5923555555546"/>
    <n v="7224.3498444444449"/>
    <n v="6867.2422194444434"/>
    <n v="7104.5692861111111"/>
    <n v="7095.5149999999994"/>
    <n v="6702.2355555555541"/>
    <n v="7447.404805555555"/>
    <n v="6981.0941666666658"/>
    <n v="7174.4886111111118"/>
    <n v="7012.0001388888886"/>
    <n v="7343.7818222222222"/>
    <n v="7899.5081666666674"/>
    <n v="4735.8422222222216"/>
    <n v="4146.1870000000008"/>
    <n v="7071.6833333333325"/>
    <n v="6858.4486666666653"/>
    <n v="6822.7716666666674"/>
    <n v="5863.3720833333327"/>
    <n v="6925.5491666666658"/>
    <n v="6923.5289472222221"/>
    <n v="7569.4778249999999"/>
    <n v="6583.8621722222215"/>
    <n v="6598.2027222222223"/>
    <n v="6805.128866666666"/>
    <n v="2847.4924527777775"/>
    <n v="6385.8669388888884"/>
    <m/>
    <m/>
  </r>
  <r>
    <x v="18"/>
    <x v="1"/>
    <x v="2"/>
    <n v="28.362967337828159"/>
    <n v="24.099109765082165"/>
    <n v="29.446675560399001"/>
    <x v="20"/>
    <n v="29.343660077654668"/>
    <n v="25.785742310530665"/>
    <n v="25.019071379468002"/>
    <n v="27.370790927093662"/>
    <n v="9.0492917665314998"/>
    <n v="29.260824151999163"/>
    <n v="26.567026081835497"/>
    <n v="22.772576390891668"/>
    <n v="23.749566873514667"/>
    <n v="21.704966559537333"/>
    <n v="25.953108706390999"/>
    <n v="25.902441649967663"/>
    <n v="26.969233951534331"/>
    <n v="28.956295054868498"/>
    <n v="27.831622243355167"/>
    <n v="26.852718573834167"/>
    <n v="24.229251893520832"/>
    <n v="18.496320854846498"/>
    <n v="23.113448503941829"/>
    <n v="23.19414706510133"/>
    <n v="23.600580244631168"/>
    <n v="21.946009417740662"/>
    <n v="23.044643307444499"/>
    <n v="18.423832442782498"/>
    <n v="23.612016875398002"/>
    <n v="23.145346288603072"/>
    <n v="24.274447675866291"/>
    <n v="24.211697471080079"/>
    <n v="18.139152903307465"/>
    <n v="10.961180610650167"/>
    <n v="25.402367956081495"/>
    <n v="30.998089139606332"/>
    <n v="23.818450226974331"/>
    <n v="22.955899261378999"/>
    <n v="27.371995004952495"/>
    <n v="18.001325666920167"/>
    <n v="28.668530635636497"/>
    <n v="28.998859179217664"/>
    <n v="21.199889398336833"/>
    <n v="25.462797296695499"/>
    <n v="28.722003580085328"/>
    <n v="24.650493078222667"/>
    <n v="23.431991866655164"/>
    <n v="24.241785043911168"/>
    <n v="24.210890552099997"/>
    <n v="22.868966028533329"/>
    <n v="25.411587833228332"/>
    <n v="23.820470649849995"/>
    <n v="24.480359569516668"/>
    <n v="23.925926153908332"/>
    <n v="25.05801170687733"/>
    <n v="26.954227795810002"/>
    <n v="16.159356680133328"/>
    <n v="14.147370510180002"/>
    <n v="24.129573568999994"/>
    <n v="23.401987033479998"/>
    <n v="23.280252114700001"/>
    <n v="20.006646420424996"/>
    <n v="23.630943333549993"/>
    <n v="23.624050061974831"/>
    <n v="25.828118065795501"/>
    <n v="22.465059472326331"/>
    <n v="22.513991436603334"/>
    <n v="23.220052411108"/>
    <n v="9.7160428978211648"/>
    <n v="21.789472016860334"/>
    <m/>
    <m/>
  </r>
  <r>
    <x v="19"/>
    <x v="5"/>
    <x v="2"/>
    <m/>
    <m/>
    <m/>
    <x v="5"/>
    <m/>
    <m/>
    <m/>
    <m/>
    <m/>
    <m/>
    <m/>
    <m/>
    <m/>
    <m/>
    <m/>
    <m/>
    <m/>
    <m/>
    <m/>
    <m/>
    <m/>
    <m/>
    <m/>
    <m/>
    <m/>
    <m/>
    <m/>
    <m/>
    <m/>
    <m/>
    <m/>
    <m/>
    <m/>
    <m/>
    <m/>
    <m/>
    <n v="792.37800000000004"/>
    <n v="735.82299999999998"/>
    <n v="722.52"/>
    <n v="595.85799999999995"/>
    <n v="672.44200000000001"/>
    <n v="633.86"/>
    <n v="592.03300000000002"/>
    <n v="657.69500000000005"/>
    <n v="555.69899999999996"/>
    <n v="687.35799999999995"/>
    <n v="699.61400000000003"/>
    <n v="751.399"/>
    <n v="803.57"/>
    <n v="717.5"/>
    <n v="712"/>
    <n v="636.79999999999995"/>
    <n v="516.20000000000005"/>
    <n v="550.6"/>
    <n v="568.38800000000003"/>
    <n v="585"/>
    <n v="430.3"/>
    <n v="438.2"/>
    <n v="746.2"/>
    <n v="786"/>
    <n v="792.2"/>
    <n v="736.173"/>
    <n v="790.4"/>
    <n v="659.46199999999999"/>
    <n v="623.75800000000004"/>
    <n v="608.255"/>
    <n v="585.02499999999998"/>
    <n v="587.73900000000003"/>
    <n v="432.43599999999998"/>
    <n v="653.38"/>
    <m/>
    <m/>
  </r>
  <r>
    <x v="20"/>
    <x v="1"/>
    <x v="2"/>
    <m/>
    <m/>
    <m/>
    <x v="5"/>
    <m/>
    <m/>
    <m/>
    <m/>
    <m/>
    <m/>
    <m/>
    <m/>
    <m/>
    <m/>
    <m/>
    <m/>
    <m/>
    <m/>
    <m/>
    <m/>
    <m/>
    <m/>
    <m/>
    <m/>
    <m/>
    <m/>
    <m/>
    <m/>
    <m/>
    <m/>
    <m/>
    <m/>
    <m/>
    <m/>
    <m/>
    <m/>
    <n v="8813.0041999999994"/>
    <n v="8183.9869222222214"/>
    <n v="8036.0279999999993"/>
    <n v="6627.2650888888884"/>
    <n v="7479.0493555555549"/>
    <n v="7049.9317777777778"/>
    <n v="6584.7225888888888"/>
    <n v="7315.0299444444445"/>
    <n v="6180.6077666666661"/>
    <n v="7644.9484222222218"/>
    <n v="7781.2623777777781"/>
    <n v="8357.2266555555561"/>
    <n v="8937.4841111111109"/>
    <n v="7980.1944444444443"/>
    <n v="7919.0222222222219"/>
    <n v="7082.6311111111099"/>
    <n v="5741.2911111111116"/>
    <n v="6123.8955555555558"/>
    <n v="6321.7376444444453"/>
    <n v="6506.4999999999991"/>
    <n v="4785.8922222222218"/>
    <n v="4873.7577777777769"/>
    <n v="8299.4022222222229"/>
    <n v="8742.0666666666657"/>
    <n v="8811.0244444444452"/>
    <n v="8187.8796999999995"/>
    <n v="8791.0044444444429"/>
    <n v="7334.682911111111"/>
    <n v="6937.5750888888888"/>
    <n v="6765.1472777777781"/>
    <n v="6506.7780555555546"/>
    <n v="6536.9637666666667"/>
    <n v="4809.6492888888879"/>
    <n v="7267.0375555555547"/>
    <m/>
    <m/>
  </r>
  <r>
    <x v="21"/>
    <x v="5"/>
    <x v="2"/>
    <m/>
    <m/>
    <m/>
    <x v="5"/>
    <m/>
    <m/>
    <m/>
    <m/>
    <m/>
    <m/>
    <m/>
    <m/>
    <m/>
    <m/>
    <m/>
    <m/>
    <m/>
    <m/>
    <m/>
    <m/>
    <m/>
    <m/>
    <m/>
    <m/>
    <m/>
    <m/>
    <m/>
    <m/>
    <m/>
    <m/>
    <m/>
    <m/>
    <m/>
    <m/>
    <m/>
    <m/>
    <n v="25.221"/>
    <m/>
    <m/>
    <m/>
    <m/>
    <m/>
    <n v="2.1840000000000002"/>
    <m/>
    <n v="0.80200000000000005"/>
    <m/>
    <m/>
    <n v="0.16800000000000001"/>
    <n v="0"/>
    <n v="0"/>
    <n v="0"/>
    <n v="0"/>
    <n v="76.5"/>
    <n v="0"/>
    <m/>
    <n v="0"/>
    <m/>
    <m/>
    <m/>
    <m/>
    <m/>
    <m/>
    <m/>
    <m/>
    <m/>
    <m/>
    <m/>
    <m/>
    <n v="4.4690000000000003"/>
    <m/>
    <m/>
    <m/>
  </r>
  <r>
    <x v="22"/>
    <x v="1"/>
    <x v="2"/>
    <m/>
    <m/>
    <m/>
    <x v="5"/>
    <m/>
    <m/>
    <m/>
    <m/>
    <m/>
    <m/>
    <m/>
    <m/>
    <m/>
    <m/>
    <m/>
    <m/>
    <m/>
    <m/>
    <m/>
    <m/>
    <m/>
    <m/>
    <m/>
    <m/>
    <m/>
    <m/>
    <m/>
    <m/>
    <m/>
    <m/>
    <m/>
    <m/>
    <m/>
    <m/>
    <m/>
    <m/>
    <n v="315.47267499999998"/>
    <n v="0"/>
    <n v="0"/>
    <n v="0"/>
    <n v="0"/>
    <n v="0"/>
    <n v="27.318200000000001"/>
    <n v="0"/>
    <n v="10.031683333333334"/>
    <n v="0"/>
    <n v="0"/>
    <n v="2.1013999999999999"/>
    <n v="0"/>
    <n v="0"/>
    <n v="0"/>
    <n v="0"/>
    <n v="956.88750000000005"/>
    <n v="0"/>
    <n v="0"/>
    <n v="0"/>
    <n v="0"/>
    <n v="0"/>
    <n v="0"/>
    <n v="0"/>
    <n v="0"/>
    <n v="0"/>
    <n v="0"/>
    <n v="0"/>
    <n v="0"/>
    <n v="0"/>
    <n v="0"/>
    <n v="0"/>
    <n v="55.899741666666671"/>
    <n v="0"/>
    <m/>
    <m/>
  </r>
  <r>
    <x v="23"/>
    <x v="5"/>
    <x v="2"/>
    <m/>
    <m/>
    <m/>
    <x v="5"/>
    <m/>
    <m/>
    <m/>
    <m/>
    <m/>
    <m/>
    <m/>
    <m/>
    <m/>
    <m/>
    <m/>
    <m/>
    <m/>
    <m/>
    <m/>
    <m/>
    <m/>
    <m/>
    <m/>
    <m/>
    <m/>
    <m/>
    <m/>
    <m/>
    <m/>
    <m/>
    <m/>
    <m/>
    <m/>
    <m/>
    <m/>
    <m/>
    <n v="345.4"/>
    <n v="274.51600000000002"/>
    <n v="316.17700000000002"/>
    <n v="226.25200000000001"/>
    <n v="363.71199999999999"/>
    <n v="383.08100000000002"/>
    <n v="283.61"/>
    <n v="339.916"/>
    <n v="398.98899999999998"/>
    <n v="410.29700000000003"/>
    <n v="301.827"/>
    <n v="358.51100000000002"/>
    <n v="454.8"/>
    <n v="556"/>
    <n v="558"/>
    <n v="565"/>
    <n v="618.20000000000005"/>
    <n v="623.6"/>
    <n v="639.01300000000003"/>
    <n v="704.96"/>
    <n v="425.8"/>
    <n v="325.8"/>
    <n v="609.9"/>
    <n v="578.4"/>
    <n v="610.20000000000005"/>
    <n v="480.47199999999998"/>
    <n v="603.79999999999995"/>
    <n v="620.76599999999996"/>
    <n v="396.45"/>
    <n v="556.202"/>
    <n v="593.245"/>
    <n v="559.65499999999997"/>
    <n v="177.744"/>
    <n v="536.21699999999998"/>
    <m/>
    <m/>
  </r>
  <r>
    <x v="24"/>
    <x v="1"/>
    <x v="2"/>
    <m/>
    <m/>
    <m/>
    <x v="5"/>
    <m/>
    <m/>
    <m/>
    <m/>
    <m/>
    <m/>
    <m/>
    <m/>
    <m/>
    <m/>
    <m/>
    <m/>
    <m/>
    <m/>
    <m/>
    <m/>
    <m/>
    <m/>
    <m/>
    <m/>
    <m/>
    <m/>
    <m/>
    <m/>
    <m/>
    <m/>
    <m/>
    <m/>
    <m/>
    <m/>
    <m/>
    <m/>
    <n v="3841.6155555555551"/>
    <n v="3053.2279555555556"/>
    <n v="3516.5908555555557"/>
    <n v="2516.4250222222222"/>
    <n v="4045.2856888888887"/>
    <n v="4260.7120111111108"/>
    <n v="3154.3734444444444"/>
    <n v="3780.6212888888886"/>
    <n v="4437.6443222222215"/>
    <n v="4563.4144111111109"/>
    <n v="3356.9869666666664"/>
    <n v="3987.4390111111111"/>
    <n v="5058.3866666666663"/>
    <n v="6183.9555555555544"/>
    <n v="6206.2"/>
    <n v="6284.0555555555547"/>
    <n v="6875.7577777777788"/>
    <n v="6935.8177777777773"/>
    <n v="7107.2445888888888"/>
    <n v="7840.7217777777787"/>
    <n v="4735.8422222222216"/>
    <n v="3623.6200000000003"/>
    <n v="6783.4433333333327"/>
    <n v="6433.0933333333323"/>
    <n v="6786.7800000000007"/>
    <n v="5343.9163555555551"/>
    <n v="6715.5977777777771"/>
    <n v="6904.2973999999995"/>
    <n v="4409.4049999999997"/>
    <n v="6186.2022444444437"/>
    <n v="6598.2027222222223"/>
    <n v="6224.6072777777772"/>
    <n v="1976.9082666666666"/>
    <n v="5963.9246333333331"/>
    <m/>
    <m/>
  </r>
  <r>
    <x v="25"/>
    <x v="5"/>
    <x v="2"/>
    <m/>
    <m/>
    <m/>
    <x v="5"/>
    <m/>
    <m/>
    <m/>
    <m/>
    <m/>
    <m/>
    <m/>
    <m/>
    <m/>
    <m/>
    <m/>
    <m/>
    <m/>
    <m/>
    <m/>
    <m/>
    <m/>
    <m/>
    <m/>
    <m/>
    <m/>
    <m/>
    <m/>
    <m/>
    <m/>
    <m/>
    <m/>
    <m/>
    <m/>
    <m/>
    <m/>
    <m/>
    <n v="227.166"/>
    <n v="306.27800000000002"/>
    <n v="375.53300000000002"/>
    <n v="224.035"/>
    <n v="363.137"/>
    <n v="353.25"/>
    <n v="254.95099999999999"/>
    <n v="306.887"/>
    <n v="253.839"/>
    <n v="211.81200000000001"/>
    <n v="292.589"/>
    <n v="259.82100000000003"/>
    <n v="169.8"/>
    <n v="43.2"/>
    <n v="93.97"/>
    <n v="58.1"/>
    <n v="24.9"/>
    <n v="6.35"/>
    <n v="19.716000000000001"/>
    <n v="4.9000000000000004"/>
    <n v="0"/>
    <n v="27.96"/>
    <n v="23.4"/>
    <n v="35.1"/>
    <n v="3"/>
    <n v="43.298000000000002"/>
    <n v="17.5"/>
    <n v="1.603"/>
    <n v="120.837"/>
    <n v="33.146000000000001"/>
    <m/>
    <n v="48.387999999999998"/>
    <n v="60.610999999999997"/>
    <n v="35.17"/>
    <m/>
    <m/>
  </r>
  <r>
    <x v="26"/>
    <x v="1"/>
    <x v="2"/>
    <m/>
    <m/>
    <m/>
    <x v="5"/>
    <m/>
    <m/>
    <m/>
    <m/>
    <m/>
    <m/>
    <m/>
    <m/>
    <m/>
    <m/>
    <m/>
    <m/>
    <m/>
    <m/>
    <m/>
    <m/>
    <m/>
    <m/>
    <m/>
    <m/>
    <m/>
    <m/>
    <m/>
    <m/>
    <m/>
    <m/>
    <m/>
    <m/>
    <m/>
    <m/>
    <m/>
    <m/>
    <n v="2725.3609833333335"/>
    <n v="3674.4852277777777"/>
    <n v="4505.3528527777771"/>
    <n v="2687.7976805555554"/>
    <n v="4356.6352861111109"/>
    <n v="4238.0187499999993"/>
    <n v="3058.7038027777776"/>
    <n v="3681.7915361111109"/>
    <n v="3045.3628916666662"/>
    <n v="2541.1556333333333"/>
    <n v="3510.2552527777771"/>
    <n v="3117.130275"/>
    <n v="2037.1283333333333"/>
    <n v="518.28"/>
    <n v="1127.378972222222"/>
    <n v="697.03861111111109"/>
    <n v="298.73083333333329"/>
    <n v="76.182361111111092"/>
    <n v="236.53723333333332"/>
    <n v="58.786388888888887"/>
    <n v="0"/>
    <n v="335.44233333333335"/>
    <n v="280.73499999999996"/>
    <n v="421.10250000000002"/>
    <n v="35.991666666666667"/>
    <n v="519.45572777777772"/>
    <n v="209.95138888888886"/>
    <n v="19.231547222222222"/>
    <n v="1449.7083416666667"/>
    <n v="397.65992777777774"/>
    <n v="0"/>
    <n v="580.52158888888891"/>
    <n v="727.16363611111103"/>
    <n v="421.94230555555549"/>
    <m/>
    <m/>
  </r>
  <r>
    <x v="27"/>
    <x v="5"/>
    <x v="2"/>
    <m/>
    <m/>
    <m/>
    <x v="5"/>
    <m/>
    <m/>
    <m/>
    <m/>
    <m/>
    <m/>
    <m/>
    <m/>
    <m/>
    <m/>
    <m/>
    <m/>
    <m/>
    <m/>
    <m/>
    <m/>
    <m/>
    <m/>
    <m/>
    <m/>
    <m/>
    <m/>
    <m/>
    <m/>
    <m/>
    <m/>
    <m/>
    <m/>
    <m/>
    <m/>
    <m/>
    <m/>
    <n v="33.06"/>
    <n v="0"/>
    <n v="0"/>
    <n v="5.7119999999999997"/>
    <m/>
    <m/>
    <m/>
    <m/>
    <n v="74.716999999999999"/>
    <n v="9.5760000000000005"/>
    <m/>
    <m/>
    <n v="0"/>
    <n v="0"/>
    <n v="9.1"/>
    <n v="0"/>
    <n v="0"/>
    <n v="0"/>
    <m/>
    <n v="0"/>
    <n v="0"/>
    <n v="14.96"/>
    <n v="0.6"/>
    <n v="0.34"/>
    <n v="0"/>
    <n v="0"/>
    <n v="0"/>
    <m/>
    <n v="136.738"/>
    <m/>
    <m/>
    <m/>
    <n v="11.465999999999999"/>
    <m/>
    <m/>
    <m/>
  </r>
  <r>
    <x v="28"/>
    <x v="1"/>
    <x v="2"/>
    <m/>
    <m/>
    <m/>
    <x v="5"/>
    <m/>
    <m/>
    <m/>
    <m/>
    <m/>
    <m/>
    <m/>
    <m/>
    <m/>
    <m/>
    <m/>
    <m/>
    <m/>
    <m/>
    <m/>
    <m/>
    <m/>
    <m/>
    <m/>
    <m/>
    <m/>
    <m/>
    <m/>
    <m/>
    <m/>
    <m/>
    <m/>
    <m/>
    <m/>
    <m/>
    <m/>
    <m/>
    <n v="413.52550000000002"/>
    <n v="0"/>
    <n v="0"/>
    <n v="71.447600000000008"/>
    <n v="0"/>
    <n v="0"/>
    <n v="0"/>
    <n v="0"/>
    <n v="934.58514166666669"/>
    <n v="119.77980000000001"/>
    <n v="0"/>
    <n v="0"/>
    <n v="0"/>
    <n v="0"/>
    <n v="113.82583333333332"/>
    <n v="0"/>
    <n v="0"/>
    <n v="0"/>
    <n v="0"/>
    <n v="0"/>
    <n v="0"/>
    <n v="187.12466666666668"/>
    <n v="7.5049999999999999"/>
    <n v="4.2528333333333341"/>
    <n v="0"/>
    <n v="0"/>
    <n v="0"/>
    <n v="0"/>
    <n v="1710.3644833333333"/>
    <n v="0"/>
    <n v="0"/>
    <n v="0"/>
    <n v="143.42054999999999"/>
    <n v="0"/>
    <m/>
    <m/>
  </r>
  <r>
    <x v="10"/>
    <x v="5"/>
    <x v="2"/>
    <n v="17631.194339999998"/>
    <n v="15934.09331"/>
    <n v="17775.501900000003"/>
    <x v="21"/>
    <n v="16794.178209999998"/>
    <n v="14904.034499999998"/>
    <n v="14063.430939999998"/>
    <n v="16646.513559999999"/>
    <n v="5807.781899999999"/>
    <n v="17879.92741"/>
    <n v="14408.001939999998"/>
    <n v="12716.762279999999"/>
    <n v="13402.062619999999"/>
    <n v="12834.006789999999"/>
    <n v="15930.842780000001"/>
    <n v="16096.047219999999"/>
    <n v="16015.90278"/>
    <n v="16788.69685"/>
    <n v="16198.8688"/>
    <n v="15646.95508"/>
    <n v="13604.307400000002"/>
    <n v="10518.863499999999"/>
    <n v="12149.419999999998"/>
    <n v="13777.564639999997"/>
    <n v="13591.176969999999"/>
    <n v="12797.752979999999"/>
    <n v="13446.150319999999"/>
    <n v="11631.809569999999"/>
    <n v="14626.892080000001"/>
    <n v="14063.536179999999"/>
    <n v="14456.265529999999"/>
    <n v="14597.267019999999"/>
    <n v="11132.861970000002"/>
    <n v="6066.9258600000003"/>
    <n v="14285.790529999998"/>
    <n v="14311.19868"/>
    <n v="12224.40719"/>
    <n v="13168.645329999999"/>
    <n v="16379.14366"/>
    <n v="10610.506139999998"/>
    <n v="18005.545109999999"/>
    <n v="18103.545890000001"/>
    <n v="13221.689970000001"/>
    <n v="14882.054459999999"/>
    <n v="15405.058300000001"/>
    <n v="14355.288639999999"/>
    <n v="14003.51469"/>
    <n v="13617.86"/>
    <n v="13786.34"/>
    <n v="13453.439999999999"/>
    <n v="15166.89"/>
    <n v="14297.189999999999"/>
    <n v="14120.04"/>
    <n v="13904.17"/>
    <n v="15592.41516"/>
    <n v="17010.63"/>
    <n v="10496.71"/>
    <n v="7520.18"/>
    <n v="15360.18"/>
    <n v="13772.67"/>
    <n v="13730.438190000001"/>
    <n v="11997.11591"/>
    <n v="14456.770399999999"/>
    <n v="14892.7549"/>
    <n v="16280.258969999999"/>
    <n v="13661.676439999999"/>
    <n v="14117.48121"/>
    <n v="13665.793399999999"/>
    <n v="5784.9269000000004"/>
    <n v="14200.78131"/>
    <m/>
    <m/>
  </r>
  <r>
    <x v="29"/>
    <x v="6"/>
    <x v="3"/>
    <n v="3.5215162719333342"/>
    <n v="-1.5222377171555557"/>
    <n v="-4.5727750717888886"/>
    <x v="22"/>
    <n v="-2.8927672802444468"/>
    <n v="-2.8962642390444446"/>
    <n v="-2.5138355645111115"/>
    <n v="-3.1234274177888892"/>
    <n v="-4.6747539513888885"/>
    <n v="2.4006622162000006"/>
    <n v="-2.7308386602555563"/>
    <n v="-1.7727218305999999"/>
    <n v="-1.6461487242444439"/>
    <n v="-1.5809745484111113"/>
    <n v="-2.7649471352777759"/>
    <n v="0.5251739026666653"/>
    <n v="1.4928207326555571"/>
    <n v="1.1617831756222223"/>
    <n v="1.6413049637444459"/>
    <n v="0.48942721271111128"/>
    <n v="2.3906806566222203"/>
    <n v="0.98887536516666497"/>
    <n v="0.18227766477777821"/>
    <n v="0.14507128331111022"/>
    <n v="0.32052305253333302"/>
    <n v="0.51820623851111103"/>
    <n v="-0.61191790845555627"/>
    <n v="-1.4602454587888898"/>
    <n v="-0.56583786276666659"/>
    <n v="-1.6935939490444445"/>
    <n v="-1.6938591088333328"/>
    <n v="-0.33487581061111005"/>
    <n v="-2.7243041779333335"/>
    <n v="-6.8787857447333334"/>
    <n v="-5.6891214111111106"/>
    <n v="-6.0409175666666659"/>
    <n v="-6.0330415333333347"/>
    <n v="-4.9303968666666655"/>
    <n v="-5.8650194888888878"/>
    <n v="-5.1373921493888899"/>
    <n v="-1.7196006111111108"/>
    <n v="-6.2010819551888892"/>
    <n v="-1.4728182333333339"/>
    <n v="-4.9172701444444451"/>
    <n v="-3.300057966666667"/>
    <n v="-1.6933471666666668"/>
    <n v="-5.1561764888888879"/>
    <n v="-4.0694991671333325"/>
    <n v="-5.075150483299999"/>
    <n v="-4.0661150981444454"/>
    <n v="-5.1404244222222237"/>
    <n v="-3.2320536695222226"/>
    <n v="-0.66683748888888883"/>
    <n v="-2.0818981444444447"/>
    <n v="-3.2738701558333343"/>
    <n v="-3.9065125333333328"/>
    <n v="-2.6778513333333334"/>
    <n v="-0.93199727777777719"/>
    <n v="-1.9217521333333327"/>
    <n v="-1.523122749938266"/>
    <n v="-1.2355973600222221"/>
    <n v="-1.2388029055888887"/>
    <n v="-2.1121079829666662"/>
    <n v="-3.9432673555555562"/>
    <n v="-0.9596395294333333"/>
    <n v="-3.6785538752222227"/>
    <n v="-4.0682573792111105"/>
    <n v="-3.8717398461666668"/>
    <n v="-3.0560269498666668"/>
    <n v="-1.9312453788444437"/>
    <m/>
    <m/>
  </r>
  <r>
    <x v="30"/>
    <x v="6"/>
    <x v="3"/>
    <n v="12.459472554255555"/>
    <n v="7.7088907792777777"/>
    <n v="8.6246581777000006"/>
    <x v="23"/>
    <n v="8.6249495909333316"/>
    <n v="8.491671354866666"/>
    <n v="9.0491238674777783"/>
    <n v="8.0440054962333321"/>
    <n v="7.4698531676111113"/>
    <n v="6.5907250762555565"/>
    <n v="8.964291112444446"/>
    <n v="9.0136108331777791"/>
    <n v="9.2770877762777761"/>
    <n v="8.1153439808222227"/>
    <n v="8.8512490313555556"/>
    <n v="9.3696863001777775"/>
    <n v="8.1270661437666671"/>
    <n v="8.6001663393777772"/>
    <n v="8.7095618170333342"/>
    <n v="2.9031872723444447"/>
    <n v="10.459766068333332"/>
    <n v="8.1219362207222208"/>
    <n v="8.3750351772333325"/>
    <n v="8.1735321150888876"/>
    <n v="9.6265132457999982"/>
    <n v="9.2783111867888888"/>
    <n v="8.2080632705666652"/>
    <n v="7.9604512839444448"/>
    <n v="9.0393995916555561"/>
    <n v="7.948650360666667"/>
    <n v="8.3814541443999993"/>
    <n v="7.1338012026888897"/>
    <n v="2.5627352301333333"/>
    <n v="2.7465093412444439"/>
    <n v="3.2370496999999996"/>
    <n v="4.0666585444444445"/>
    <n v="3.7069863555555553"/>
    <n v="3.8645070222222224"/>
    <n v="4.0640332000000008"/>
    <n v="4.2961083982000003"/>
    <n v="6.9099065777777779"/>
    <n v="3.2629119681222223"/>
    <n v="6.208939611111111"/>
    <n v="4.2819367888888884"/>
    <n v="3.8776337444444446"/>
    <n v="1.7747328444444443"/>
    <n v="3.7542425555555554"/>
    <n v="4.6971402634666672"/>
    <n v="4.2316955722555551"/>
    <n v="4.7411121575666657"/>
    <n v="4.6206062222222224"/>
    <n v="6.2874794155111111"/>
    <n v="2.7093554666666666"/>
    <n v="5.5631048777777776"/>
    <n v="4.1850957083666662"/>
    <n v="3.8330028888888892"/>
    <n v="5.397708177777778"/>
    <n v="5.4764685111111113"/>
    <n v="5.2611902666666666"/>
    <n v="4.1895975906790213"/>
    <n v="6.0891136399777777"/>
    <n v="5.3310638090555553"/>
    <n v="5.0787104503666667"/>
    <n v="3.2659284888888891"/>
    <n v="0.47838238863333327"/>
    <n v="3.7459202136666661"/>
    <n v="3.4305349602111117"/>
    <n v="3.2580708329666672"/>
    <n v="3.4382639742555554"/>
    <n v="3.6912342888888894"/>
    <m/>
    <m/>
  </r>
  <r>
    <x v="31"/>
    <x v="6"/>
    <x v="3"/>
    <n v="8.9379562823222223"/>
    <n v="9.2311284964333336"/>
    <n v="13.19743324948889"/>
    <x v="24"/>
    <n v="11.517716871177779"/>
    <n v="11.387935593911111"/>
    <n v="11.562959431988888"/>
    <n v="11.167432914022221"/>
    <n v="12.144607119"/>
    <n v="4.1900628600555558"/>
    <n v="11.695129772700001"/>
    <n v="10.786332663777777"/>
    <n v="10.92323650052222"/>
    <n v="9.6963185292333343"/>
    <n v="11.616196166633332"/>
    <n v="8.844512397511112"/>
    <n v="6.6342454111111104"/>
    <n v="7.4383831637555557"/>
    <n v="7.0682568532888883"/>
    <n v="2.4137600596333337"/>
    <n v="8.0690854117111108"/>
    <n v="7.1330608555555566"/>
    <n v="8.1927575124555556"/>
    <n v="8.0284608317777781"/>
    <n v="9.3059901932666662"/>
    <n v="8.7601049482777782"/>
    <n v="8.8199811790222231"/>
    <n v="9.4206967427333339"/>
    <n v="9.6052374544222214"/>
    <n v="9.6422443097111117"/>
    <n v="10.075313253233332"/>
    <n v="7.4686770132999998"/>
    <n v="5.2870394080666667"/>
    <n v="9.6252950859777773"/>
    <n v="8.9261711111111097"/>
    <n v="10.107576111111111"/>
    <n v="9.7400278888888909"/>
    <n v="8.7949038888888893"/>
    <n v="9.9290526888888895"/>
    <n v="9.4335005475888902"/>
    <n v="8.6295071888888888"/>
    <n v="9.4639939233111114"/>
    <n v="7.6817578444444452"/>
    <n v="9.1992069333333326"/>
    <n v="7.1776917111111107"/>
    <n v="3.4680800111111112"/>
    <n v="8.9104190444444438"/>
    <n v="8.7666394305999997"/>
    <n v="9.306846055555555"/>
    <n v="8.807227255711112"/>
    <n v="9.7610306444444461"/>
    <n v="9.5195330850333342"/>
    <n v="3.3761929555555552"/>
    <n v="7.6450030222222223"/>
    <n v="7.4589658642000005"/>
    <n v="7.7395154222222216"/>
    <n v="8.0755595111111109"/>
    <n v="6.408465788888889"/>
    <n v="7.1829423999999999"/>
    <n v="5.7127203406172864"/>
    <n v="7.3247110000000006"/>
    <n v="6.5698667146444443"/>
    <n v="7.1908184333333329"/>
    <n v="7.2091958444444453"/>
    <n v="1.4380219180666667"/>
    <n v="7.42447408888889"/>
    <n v="7.4987923394222218"/>
    <n v="7.1298106791333336"/>
    <n v="6.4942909241222226"/>
    <n v="5.6224796677333329"/>
    <m/>
    <m/>
  </r>
  <r>
    <x v="32"/>
    <x v="6"/>
    <x v="3"/>
    <n v="15.93889262222222"/>
    <n v="16.257118488888889"/>
    <n v="20.624175200000003"/>
    <x v="25"/>
    <n v="16.857289288888889"/>
    <n v="16.655450533333333"/>
    <n v="17.722307111111114"/>
    <n v="18.560370133333336"/>
    <n v="19.829368755555553"/>
    <n v="9.7839100000000006"/>
    <n v="18.37350626666667"/>
    <n v="17.935632933333331"/>
    <n v="18.208251733333334"/>
    <n v="15.344143111111112"/>
    <n v="17.96937382222222"/>
    <n v="18.862180488888889"/>
    <n v="13.992915288888888"/>
    <n v="17.006583244444442"/>
    <n v="19.103977555555556"/>
    <n v="6.8437516888888883"/>
    <n v="16.68157128888889"/>
    <n v="16.849479600000002"/>
    <n v="16.262160666666666"/>
    <n v="13.022732044444446"/>
    <n v="18.037575911111112"/>
    <n v="16.545697866666668"/>
    <n v="15.221803955555556"/>
    <n v="7.2744219111111104"/>
    <n v="7.1821841777777777"/>
    <n v="8.7105706222222228"/>
    <n v="6.4457229333333323"/>
    <n v="1.7223776000000002"/>
    <n v="4.5586973777777775"/>
    <n v="2.9570666666666665"/>
    <n v="3.1173548444444443"/>
    <n v="0"/>
    <n v="0"/>
    <n v="0"/>
    <n v="0"/>
    <n v="0"/>
    <n v="0"/>
    <n v="0"/>
    <n v="0"/>
    <n v="1.5529907555555555"/>
    <n v="3.1228519555555558"/>
    <n v="4.6630666666666674"/>
    <n v="3.1125022222222221"/>
    <n v="12.344881377777778"/>
    <n v="5.4763737333333333"/>
    <n v="5.4578731111111116"/>
    <n v="2.7341114222222225"/>
    <n v="1.8262540444444444"/>
    <n v="0"/>
    <n v="0"/>
    <n v="0.92268062222222225"/>
    <n v="0"/>
    <n v="0"/>
    <n v="0"/>
    <n v="0"/>
    <n v="0"/>
    <n v="0"/>
    <n v="0"/>
    <n v="0"/>
    <n v="0"/>
    <n v="0"/>
    <n v="0"/>
    <n v="0"/>
    <n v="0"/>
    <n v="0"/>
    <n v="0"/>
    <m/>
    <m/>
  </r>
  <r>
    <x v="33"/>
    <x v="6"/>
    <x v="3"/>
    <n v="0"/>
    <n v="0"/>
    <n v="0.27758515555555557"/>
    <x v="26"/>
    <n v="0"/>
    <n v="0"/>
    <n v="0"/>
    <n v="0"/>
    <n v="0"/>
    <n v="0"/>
    <n v="0"/>
    <n v="0"/>
    <n v="0"/>
    <n v="0"/>
    <n v="0"/>
    <n v="0"/>
    <n v="0"/>
    <n v="0"/>
    <n v="0"/>
    <n v="0"/>
    <n v="0"/>
    <n v="0"/>
    <n v="0"/>
    <n v="0"/>
    <n v="0"/>
    <n v="0"/>
    <n v="3.2982666666666667"/>
    <n v="14.376727377777778"/>
    <n v="14.194337022222223"/>
    <n v="14.295900888888889"/>
    <n v="15.121187866666666"/>
    <n v="14.066121644444445"/>
    <n v="6.0735495555555561"/>
    <n v="17.667411822222224"/>
    <n v="19.486311111111114"/>
    <n v="24.032914844444445"/>
    <n v="21.74532048888889"/>
    <n v="20.604006488888889"/>
    <n v="23.095259333333335"/>
    <n v="22.246694933333334"/>
    <n v="20.851111111111113"/>
    <n v="22.860817022222221"/>
    <n v="21.988444444444443"/>
    <n v="21.149888577777777"/>
    <n v="12.766604577777777"/>
    <n v="4.7388888888888889"/>
    <n v="17.173733333333331"/>
    <n v="8.6513155555555556"/>
    <n v="13.34471111111111"/>
    <n v="13.797976355555557"/>
    <n v="19.827511111111111"/>
    <n v="20.010545955555557"/>
    <n v="7.3196119555555557"/>
    <n v="19.460114533333336"/>
    <n v="18.035756177777781"/>
    <n v="18.987817911111112"/>
    <n v="19.850902266666665"/>
    <n v="17.189011511111115"/>
    <n v="19.001958755555556"/>
    <n v="20.671374533333335"/>
    <n v="20.885269022222221"/>
    <n v="15.38201631111111"/>
    <n v="19.635870444444446"/>
    <n v="20.383363822222226"/>
    <n v="5.2317333333333336"/>
    <n v="20.56647448888889"/>
    <n v="19.010147555555552"/>
    <n v="20.325473555555558"/>
    <n v="18.003266355555557"/>
    <n v="11.551326"/>
    <m/>
    <m/>
  </r>
  <r>
    <x v="34"/>
    <x v="1"/>
    <x v="3"/>
    <n v="2039.51"/>
    <n v="2008.69"/>
    <n v="2670.6099999999997"/>
    <x v="27"/>
    <n v="2280.1289999999999"/>
    <n v="2262.1999999999998"/>
    <n v="2222.83"/>
    <n v="2219.96"/>
    <n v="2182.2250000000004"/>
    <n v="1405.02"/>
    <n v="2372.9499999999998"/>
    <n v="2439.3100000000004"/>
    <n v="2428.17"/>
    <n v="2133.1000000000004"/>
    <n v="2351.3220000000001"/>
    <n v="2214.6480000000001"/>
    <n v="2214.6480000000001"/>
    <n v="2282.59"/>
    <n v="2337.83"/>
    <n v="893.08999999999992"/>
    <n v="2155.84"/>
    <n v="2297.7919999999999"/>
    <n v="2302.8200000000002"/>
    <n v="2021.03"/>
    <n v="2615.09"/>
    <n v="2401.9500000000003"/>
    <n v="2263.25"/>
    <n v="1707.05"/>
    <n v="1624.5100000000002"/>
    <n v="1546"/>
    <n v="1695.5700000000002"/>
    <n v="1458.94"/>
    <n v="1174.6100000000001"/>
    <n v="1852.72"/>
    <n v="2057.25"/>
    <n v="2254.35"/>
    <n v="2388.86"/>
    <n v="2164.1480000000001"/>
    <n v="2452.3339999999998"/>
    <n v="2392.049"/>
    <n v="2321.9120000000003"/>
    <n v="1911.857"/>
    <n v="1861.0549999999998"/>
    <n v="1959.895"/>
    <n v="1971.6619999999998"/>
    <n v="1331.0119999999999"/>
    <n v="2375.9449999999997"/>
    <n v="2391.6999999999998"/>
    <n v="2604.2889999999998"/>
    <n v="2435.29"/>
    <n v="2652.0079999999998"/>
    <n v="2439.7660000000001"/>
    <n v="1230.2539999999999"/>
    <n v="1854.752"/>
    <n v="1741.45"/>
    <n v="1724.0900000000001"/>
    <n v="1959.8110000000001"/>
    <n v="1768.549"/>
    <n v="2246.8000000000002"/>
    <n v="2032.87"/>
    <n v="2053.654"/>
    <n v="2138.0479999999998"/>
    <n v="2254.4670000000001"/>
    <n v="1812.1100000000001"/>
    <n v="954.80500000000006"/>
    <n v="1534.2329999999999"/>
    <n v="1788.1179999999999"/>
    <n v="1571.742"/>
    <n v="1612.2660000000001"/>
    <n v="1576.0940000000001"/>
    <m/>
    <m/>
  </r>
  <r>
    <x v="7"/>
    <x v="2"/>
    <x v="3"/>
    <m/>
    <m/>
    <m/>
    <x v="5"/>
    <m/>
    <m/>
    <m/>
    <m/>
    <m/>
    <m/>
    <m/>
    <m/>
    <m/>
    <m/>
    <m/>
    <m/>
    <m/>
    <m/>
    <m/>
    <m/>
    <m/>
    <m/>
    <m/>
    <m/>
    <m/>
    <m/>
    <m/>
    <m/>
    <m/>
    <m/>
    <m/>
    <m/>
    <m/>
    <m/>
    <m/>
    <m/>
    <m/>
    <m/>
    <m/>
    <m/>
    <m/>
    <m/>
    <m/>
    <m/>
    <m/>
    <m/>
    <m/>
    <m/>
    <m/>
    <m/>
    <m/>
    <m/>
    <m/>
    <m/>
    <m/>
    <m/>
    <m/>
    <m/>
    <m/>
    <m/>
    <m/>
    <m/>
    <m/>
    <m/>
    <m/>
    <m/>
    <m/>
    <m/>
    <m/>
    <m/>
    <m/>
    <m/>
  </r>
  <r>
    <x v="8"/>
    <x v="3"/>
    <x v="3"/>
    <m/>
    <m/>
    <m/>
    <x v="5"/>
    <m/>
    <m/>
    <m/>
    <m/>
    <m/>
    <m/>
    <m/>
    <m/>
    <m/>
    <m/>
    <m/>
    <m/>
    <m/>
    <m/>
    <m/>
    <m/>
    <m/>
    <m/>
    <m/>
    <m/>
    <m/>
    <m/>
    <m/>
    <m/>
    <m/>
    <m/>
    <m/>
    <m/>
    <m/>
    <m/>
    <m/>
    <m/>
    <m/>
    <m/>
    <m/>
    <m/>
    <m/>
    <m/>
    <m/>
    <m/>
    <m/>
    <m/>
    <m/>
    <m/>
    <m/>
    <m/>
    <m/>
    <m/>
    <m/>
    <m/>
    <m/>
    <m/>
    <m/>
    <m/>
    <m/>
    <m/>
    <m/>
    <m/>
    <m/>
    <m/>
    <m/>
    <m/>
    <m/>
    <m/>
    <m/>
    <m/>
    <m/>
    <m/>
  </r>
  <r>
    <x v="9"/>
    <x v="4"/>
    <x v="3"/>
    <m/>
    <m/>
    <m/>
    <x v="5"/>
    <m/>
    <m/>
    <m/>
    <m/>
    <m/>
    <m/>
    <m/>
    <m/>
    <m/>
    <m/>
    <m/>
    <m/>
    <m/>
    <m/>
    <m/>
    <m/>
    <m/>
    <m/>
    <m/>
    <m/>
    <m/>
    <m/>
    <m/>
    <m/>
    <m/>
    <m/>
    <m/>
    <m/>
    <m/>
    <m/>
    <m/>
    <m/>
    <m/>
    <m/>
    <m/>
    <m/>
    <m/>
    <m/>
    <m/>
    <m/>
    <m/>
    <m/>
    <m/>
    <m/>
    <m/>
    <m/>
    <m/>
    <m/>
    <m/>
    <m/>
    <m/>
    <m/>
    <m/>
    <m/>
    <m/>
    <m/>
    <m/>
    <m/>
    <m/>
    <m/>
    <m/>
    <m/>
    <m/>
    <m/>
    <m/>
    <m/>
    <m/>
    <m/>
  </r>
  <r>
    <x v="10"/>
    <x v="5"/>
    <x v="3"/>
    <n v="8295.3719999999994"/>
    <n v="10362.859"/>
    <n v="12607.12"/>
    <x v="28"/>
    <n v="11305.895"/>
    <n v="11617.128599999998"/>
    <n v="11028.723999999998"/>
    <n v="11593.725"/>
    <n v="13144.353999999999"/>
    <n v="6138.4830000000002"/>
    <n v="11172.055999999999"/>
    <n v="10325.860999999999"/>
    <n v="9981.6270000000004"/>
    <n v="10090.790999999999"/>
    <n v="11439.529"/>
    <n v="11855.539999999999"/>
    <n v="10669.458000000001"/>
    <n v="11260.11"/>
    <n v="11689.5"/>
    <n v="4136.2780000000002"/>
    <n v="9923.902"/>
    <n v="10071.036"/>
    <n v="9543.8130000000019"/>
    <n v="6702.6419999999989"/>
    <n v="10334.137000000001"/>
    <n v="9668.7779999999984"/>
    <n v="10150.376000000002"/>
    <n v="11461.011999999999"/>
    <n v="11421.996999999999"/>
    <n v="11283.861000000003"/>
    <n v="12300.040999999999"/>
    <n v="9455.9539999999997"/>
    <n v="5922.6730000000007"/>
    <n v="10874.032999999999"/>
    <n v="11403.085999999999"/>
    <n v="14426.218000000001"/>
    <n v="12305.953000000001"/>
    <n v="11732.710000000001"/>
    <n v="13174.070999999998"/>
    <n v="13313.357"/>
    <n v="12383.495999999999"/>
    <n v="14204.467000000001"/>
    <n v="12803.725999999997"/>
    <n v="12500.833999999999"/>
    <n v="9957.655999999999"/>
    <n v="5004.4870000000001"/>
    <n v="12142.335000000001"/>
    <n v="10436.906000000001"/>
    <n v="12745.421"/>
    <n v="12270.536"/>
    <n v="13784.458000000002"/>
    <n v="13555.591999999999"/>
    <n v="4707.1140000000005"/>
    <n v="10948.963000000002"/>
    <n v="10267.209799999999"/>
    <n v="10673.475"/>
    <n v="10678.923000000001"/>
    <n v="8724.7989999999991"/>
    <n v="10190.168"/>
    <n v="10024.003000000002"/>
    <n v="10552.07"/>
    <n v="9074.8459999999995"/>
    <n v="10071.627999999999"/>
    <n v="10905.998000000003"/>
    <n v="2533.4889999999996"/>
    <n v="10302.236000000001"/>
    <n v="10497.732"/>
    <n v="10532.226000000001"/>
    <n v="10092.128000000001"/>
    <n v="7836.5539999999992"/>
    <m/>
    <m/>
  </r>
  <r>
    <x v="35"/>
    <x v="6"/>
    <x v="4"/>
    <n v="45.8"/>
    <n v="43.7"/>
    <n v="40.200000000000003"/>
    <x v="29"/>
    <n v="31.6"/>
    <n v="27.5"/>
    <n v="30.8"/>
    <n v="33.1"/>
    <n v="29.2"/>
    <n v="37"/>
    <n v="29.4"/>
    <n v="39.299999999999997"/>
    <n v="42.3"/>
    <n v="39.1"/>
    <n v="41.3"/>
    <n v="37.1"/>
    <n v="35.200000000000003"/>
    <n v="28.9"/>
    <n v="32.5"/>
    <n v="30.1"/>
    <n v="30.8"/>
    <n v="35.799999999999997"/>
    <n v="34.9"/>
    <n v="25.7"/>
    <n v="37.200000000000003"/>
    <n v="33"/>
    <n v="34.5"/>
    <n v="29.5"/>
    <n v="28.2"/>
    <n v="27.8"/>
    <n v="24.7"/>
    <n v="26.3"/>
    <n v="19.5"/>
    <n v="23"/>
    <n v="33.4"/>
    <n v="38.799999999999997"/>
    <n v="41.2"/>
    <n v="34.6"/>
    <n v="38.799999999999997"/>
    <n v="31.6"/>
    <n v="31.6"/>
    <n v="28"/>
    <n v="28.48"/>
    <n v="27"/>
    <m/>
    <m/>
    <m/>
    <m/>
    <n v="51.381414999999997"/>
    <n v="50.109935"/>
    <n v="57.013449999999999"/>
    <n v="28.821010000000001"/>
    <n v="43.536239999999999"/>
    <n v="36.936255000000003"/>
    <n v="36.83229"/>
    <n v="37.738100000000003"/>
    <n v="31.095095000000001"/>
    <n v="43.928199999999997"/>
    <n v="43.653350000000003"/>
    <n v="53.380650000000003"/>
    <n v="54.503950000000003"/>
    <n v="47.298099999999998"/>
    <n v="49.903199999999998"/>
    <n v="42.668669999999999"/>
    <n v="44.393054999999997"/>
    <n v="30.765274999999999"/>
    <n v="40.521703125000002"/>
    <n v="34.506894687500001"/>
    <n v="40.517147187500001"/>
    <n v="32.252377812500001"/>
    <m/>
    <m/>
  </r>
  <r>
    <x v="36"/>
    <x v="6"/>
    <x v="4"/>
    <n v="42.1"/>
    <n v="39.1"/>
    <n v="37.5"/>
    <x v="30"/>
    <n v="30"/>
    <n v="25.9"/>
    <n v="28.6"/>
    <n v="30"/>
    <n v="27"/>
    <n v="34.799999999999997"/>
    <n v="29.1"/>
    <n v="39.6"/>
    <n v="42.7"/>
    <n v="40.6"/>
    <n v="40"/>
    <n v="34.6"/>
    <n v="32.9"/>
    <n v="27.3"/>
    <n v="31.6"/>
    <n v="27.6"/>
    <n v="23.3"/>
    <n v="33.799999999999997"/>
    <n v="32.799999999999997"/>
    <n v="24.2"/>
    <n v="36.5"/>
    <n v="36.1"/>
    <n v="34.200000000000003"/>
    <n v="28.9"/>
    <n v="28.3"/>
    <n v="26.6"/>
    <n v="22.9"/>
    <n v="25.5"/>
    <n v="20.7"/>
    <n v="20.7"/>
    <n v="31.8"/>
    <n v="38.200000000000003"/>
    <n v="40.4"/>
    <n v="34.4"/>
    <n v="37.4"/>
    <n v="31.4"/>
    <n v="32"/>
    <n v="27.6"/>
    <n v="30"/>
    <n v="30.2"/>
    <n v="39.1"/>
    <n v="35.299999999999997"/>
    <n v="33.799999999999997"/>
    <n v="27.7"/>
    <n v="42.449399999999997"/>
    <n v="40.305100000000003"/>
    <n v="48.003100000000003"/>
    <n v="24.116299999999999"/>
    <n v="35.033999999999999"/>
    <n v="29.982900000000001"/>
    <n v="29.853999999999999"/>
    <n v="30.472200000000001"/>
    <n v="28.162299999999998"/>
    <n v="32.925699999999999"/>
    <n v="33.1310085"/>
    <n v="33.228635500000003"/>
    <n v="52.632233999999997"/>
    <n v="37.344472000000003"/>
    <n v="41.407249999999998"/>
    <n v="37.713790000000003"/>
    <n v="33.317"/>
    <n v="24.518201999999999"/>
    <n v="30.873000000000001"/>
    <n v="27.642022000000001"/>
    <n v="27.911999999999999"/>
    <n v="26.901"/>
    <m/>
    <m/>
  </r>
  <r>
    <x v="37"/>
    <x v="6"/>
    <x v="4"/>
    <n v="13.1"/>
    <n v="12.3"/>
    <n v="10.3"/>
    <x v="31"/>
    <n v="10.5"/>
    <n v="11"/>
    <n v="7.9"/>
    <n v="10.8"/>
    <n v="15.1"/>
    <n v="3.4"/>
    <n v="19.2"/>
    <n v="0.2"/>
    <n v="11.1"/>
    <n v="18.8"/>
    <n v="15.3"/>
    <n v="17.3"/>
    <n v="14"/>
    <n v="17.7"/>
    <n v="6.9"/>
    <n v="13.8"/>
    <n v="17.600000000000001"/>
    <n v="-1.8"/>
    <n v="37.299999999999997"/>
    <n v="47.4"/>
    <n v="29.9"/>
    <n v="41.5"/>
    <n v="10.3"/>
    <n v="24.9"/>
    <n v="13.7"/>
    <n v="11.7"/>
    <n v="14.6"/>
    <n v="4.5"/>
    <n v="15.9"/>
    <n v="4.4000000000000004"/>
    <n v="-0.3"/>
    <n v="4.3"/>
    <n v="16.100000000000001"/>
    <n v="11.1"/>
    <n v="6"/>
    <n v="16.5"/>
    <n v="6.8"/>
    <n v="12.7"/>
    <n v="6.4"/>
    <n v="9.8000000000000007"/>
    <n v="0.9"/>
    <n v="5.6"/>
    <n v="5.0999999999999996"/>
    <n v="22"/>
    <n v="10.942237357022002"/>
    <n v="20.026503604737734"/>
    <n v="3.1378708521150571"/>
    <n v="28.665747283925558"/>
    <n v="-0.43295900372250173"/>
    <n v="12.804361727241961"/>
    <n v="8.8101214003384172"/>
    <n v="6.9269187634517806"/>
    <n v="10.534666083248734"/>
    <n v="-0.47289647106598665"/>
    <n v="13.552802752791877"/>
    <n v="15.250328671133673"/>
    <n v="-1.4993170171235093"/>
    <n v="19.27531350565144"/>
    <n v="4.1257914603595651"/>
    <n v="20.222449172026224"/>
    <n v="22.428718000000003"/>
    <n v="18.447414000000006"/>
    <n v="-1.152508000000001"/>
    <n v="10.342654"/>
    <n v="9.3623699999999985"/>
    <n v="10.176104000000006"/>
    <m/>
    <m/>
  </r>
  <r>
    <x v="38"/>
    <x v="6"/>
    <x v="4"/>
    <n v="55.2"/>
    <n v="51.4"/>
    <n v="47.7"/>
    <x v="32"/>
    <n v="40.5"/>
    <n v="36.9"/>
    <n v="36.5"/>
    <n v="40.700000000000003"/>
    <n v="42.1"/>
    <n v="38.200000000000003"/>
    <n v="48.4"/>
    <n v="39.799999999999997"/>
    <n v="53.9"/>
    <n v="59.4"/>
    <n v="55.3"/>
    <n v="51.8"/>
    <n v="46.9"/>
    <n v="44.9"/>
    <n v="38.5"/>
    <n v="41.4"/>
    <n v="41"/>
    <n v="32"/>
    <n v="70.099999999999994"/>
    <n v="71.599999999999994"/>
    <n v="66.400000000000006"/>
    <n v="77.599999999999994"/>
    <n v="44.5"/>
    <n v="53.9"/>
    <n v="42"/>
    <n v="38.4"/>
    <n v="37.4"/>
    <n v="30"/>
    <n v="36.6"/>
    <n v="25.1"/>
    <n v="31.5"/>
    <n v="42.5"/>
    <n v="56.4"/>
    <n v="45.5"/>
    <n v="43.5"/>
    <n v="47.8"/>
    <n v="38.799999999999997"/>
    <n v="40.33"/>
    <n v="36.4"/>
    <n v="40"/>
    <n v="40"/>
    <n v="40.9"/>
    <n v="38.9"/>
    <n v="49.7"/>
    <n v="53.391637357021999"/>
    <n v="60.331603604737737"/>
    <n v="51.140970852115061"/>
    <n v="52.782047283925557"/>
    <n v="34.601040996277497"/>
    <n v="42.787261727241962"/>
    <n v="38.664121400338416"/>
    <n v="37.399118763451781"/>
    <n v="38.696966083248732"/>
    <n v="32.452803528934012"/>
    <n v="46.683811252791877"/>
    <n v="48.478964171133676"/>
    <n v="51.132916982876488"/>
    <n v="56.619785505651443"/>
    <n v="45.533041460359563"/>
    <n v="57.936239172026227"/>
    <n v="55.745718000000004"/>
    <n v="42.965616000000004"/>
    <n v="29.720492"/>
    <n v="37.984676"/>
    <n v="37.274369999999998"/>
    <n v="37.077104000000006"/>
    <m/>
    <m/>
  </r>
  <r>
    <x v="34"/>
    <x v="1"/>
    <x v="4"/>
    <n v="2"/>
    <n v="1757"/>
    <n v="1903"/>
    <x v="33"/>
    <n v="1819"/>
    <n v="1735"/>
    <n v="1896"/>
    <n v="1819"/>
    <n v="1716"/>
    <n v="1922"/>
    <n v="1558"/>
    <n v="1937"/>
    <n v="1841"/>
    <n v="1908"/>
    <n v="1987"/>
    <n v="1822"/>
    <n v="1951"/>
    <n v="1795"/>
    <n v="1783"/>
    <n v="1730"/>
    <n v="1865"/>
    <n v="1462"/>
    <n v="1764"/>
    <n v="1894"/>
    <n v="1833"/>
    <n v="1656"/>
    <n v="1709"/>
    <n v="1589"/>
    <n v="1596"/>
    <n v="1663"/>
    <n v="1572"/>
    <n v="1675"/>
    <n v="1291"/>
    <n v="1483"/>
    <n v="1644"/>
    <n v="1848"/>
    <n v="1774"/>
    <n v="1596"/>
    <n v="1788"/>
    <n v="1644"/>
    <n v="1730"/>
    <n v="1670"/>
    <n v="1764"/>
    <n v="1762"/>
    <n v="1670"/>
    <n v="1637"/>
    <n v="1723"/>
    <n v="1816.6"/>
    <n v="1824"/>
    <n v="1627.2"/>
    <n v="1843.2"/>
    <n v="1245.5999999999999"/>
    <n v="1708.8"/>
    <n v="1718.4"/>
    <n v="1651.2"/>
    <n v="1725.6"/>
    <n v="1507.2"/>
    <n v="1812"/>
    <n v="1778.4"/>
    <n v="1725.6"/>
    <n v="1840.8"/>
    <n v="1694.4"/>
    <n v="1850.4"/>
    <n v="1711.2"/>
    <n v="1636.8"/>
    <n v="1447.2"/>
    <n v="1699.2"/>
    <n v="1768.8"/>
    <n v="1538.4"/>
    <n v="1572"/>
    <m/>
    <m/>
  </r>
  <r>
    <x v="7"/>
    <x v="2"/>
    <x v="4"/>
    <m/>
    <m/>
    <m/>
    <x v="5"/>
    <m/>
    <m/>
    <m/>
    <m/>
    <m/>
    <m/>
    <m/>
    <m/>
    <m/>
    <m/>
    <m/>
    <m/>
    <m/>
    <m/>
    <m/>
    <m/>
    <m/>
    <m/>
    <m/>
    <m/>
    <m/>
    <m/>
    <m/>
    <m/>
    <m/>
    <m/>
    <m/>
    <m/>
    <m/>
    <m/>
    <m/>
    <m/>
    <m/>
    <m/>
    <m/>
    <m/>
    <m/>
    <m/>
    <m/>
    <m/>
    <m/>
    <m/>
    <m/>
    <m/>
    <m/>
    <m/>
    <m/>
    <m/>
    <m/>
    <m/>
    <m/>
    <m/>
    <m/>
    <m/>
    <m/>
    <m/>
    <m/>
    <m/>
    <m/>
    <m/>
    <m/>
    <m/>
    <m/>
    <m/>
    <m/>
    <m/>
    <m/>
    <m/>
  </r>
  <r>
    <x v="8"/>
    <x v="3"/>
    <x v="4"/>
    <m/>
    <m/>
    <m/>
    <x v="5"/>
    <m/>
    <m/>
    <m/>
    <m/>
    <m/>
    <m/>
    <m/>
    <m/>
    <m/>
    <m/>
    <m/>
    <m/>
    <m/>
    <m/>
    <m/>
    <m/>
    <m/>
    <m/>
    <m/>
    <m/>
    <m/>
    <m/>
    <m/>
    <m/>
    <m/>
    <m/>
    <m/>
    <m/>
    <m/>
    <m/>
    <m/>
    <m/>
    <m/>
    <m/>
    <m/>
    <m/>
    <m/>
    <m/>
    <m/>
    <m/>
    <m/>
    <m/>
    <m/>
    <m/>
    <m/>
    <m/>
    <m/>
    <m/>
    <m/>
    <m/>
    <m/>
    <m/>
    <m/>
    <m/>
    <m/>
    <m/>
    <m/>
    <m/>
    <m/>
    <m/>
    <m/>
    <m/>
    <m/>
    <m/>
    <m/>
    <m/>
    <m/>
    <m/>
  </r>
  <r>
    <x v="9"/>
    <x v="4"/>
    <x v="4"/>
    <m/>
    <m/>
    <m/>
    <x v="5"/>
    <m/>
    <m/>
    <m/>
    <m/>
    <m/>
    <m/>
    <m/>
    <m/>
    <m/>
    <m/>
    <m/>
    <m/>
    <m/>
    <m/>
    <m/>
    <m/>
    <m/>
    <m/>
    <m/>
    <m/>
    <m/>
    <m/>
    <m/>
    <m/>
    <m/>
    <m/>
    <m/>
    <m/>
    <m/>
    <m/>
    <m/>
    <m/>
    <m/>
    <m/>
    <m/>
    <m/>
    <m/>
    <m/>
    <m/>
    <m/>
    <m/>
    <m/>
    <m/>
    <m/>
    <m/>
    <m/>
    <m/>
    <m/>
    <m/>
    <m/>
    <m/>
    <m/>
    <m/>
    <m/>
    <m/>
    <m/>
    <m/>
    <m/>
    <m/>
    <m/>
    <m/>
    <m/>
    <m/>
    <m/>
    <m/>
    <m/>
    <m/>
    <m/>
  </r>
  <r>
    <x v="10"/>
    <x v="5"/>
    <x v="4"/>
    <n v="3595.99937817"/>
    <n v="4305.9588997600003"/>
    <n v="5109.1375166099997"/>
    <x v="34"/>
    <n v="5219.2582824500005"/>
    <n v="5290.1947689600001"/>
    <n v="6032.9334254899995"/>
    <n v="5776.9113538399997"/>
    <n v="5319.1941384299998"/>
    <n v="6298.28675062"/>
    <n v="2852.5735327900002"/>
    <n v="5096.83343427"/>
    <n v="5776.2468444900005"/>
    <n v="4701.88853896"/>
    <n v="4730.73414142"/>
    <n v="4578.0013166199997"/>
    <n v="5931.27256674"/>
    <n v="5818.6656741100005"/>
    <n v="6878.8565495800003"/>
    <n v="5775.3138098600002"/>
    <n v="4083.5659907099998"/>
    <n v="5800.2136329099994"/>
    <n v="5420.4757959400004"/>
    <n v="4857.1188302999999"/>
    <n v="4910.7337919862503"/>
    <n v="4765.5254393991672"/>
    <n v="3821.934503827084"/>
    <n v="4441.8008267424993"/>
    <n v="4920.7174023841662"/>
    <n v="6092.8459551379165"/>
    <n v="4460.5190496741661"/>
    <n v="5459.8280169674999"/>
    <n v="3312.8716186012498"/>
    <n v="4884.9786115937504"/>
    <n v="5015.4962991562488"/>
    <n v="4570.1749991616671"/>
    <n v="5100.211319"/>
    <n v="4234.3696972400003"/>
    <n v="5675.1575091399991"/>
    <n v="4260.6588664599994"/>
    <n v="4945.5421184900006"/>
    <n v="5293.5581388099999"/>
    <n v="5302.3568776299999"/>
    <n v="5914.6122060399994"/>
    <n v="5325.1520430800001"/>
    <n v="5092.0013399999998"/>
    <n v="5554.2095499999996"/>
    <n v="5054.5143944499996"/>
    <n v="4834.36222"/>
    <n v="4814.8578500000003"/>
    <n v="6023.8960983299994"/>
    <n v="2270.2179499999997"/>
    <n v="4759.4740574099997"/>
    <n v="4849.3306899999998"/>
    <n v="4496.5311095400002"/>
    <n v="4891.0609699999995"/>
    <n v="4764.0557699999999"/>
    <n v="5365.0625199999995"/>
    <n v="5132.3708500000002"/>
    <n v="5452.5201150800003"/>
    <n v="5261.6440000000002"/>
    <n v="5199.0485799999997"/>
    <n v="4445.6355899999999"/>
    <n v="3459.7758686000002"/>
    <n v="5075.9805411999996"/>
    <n v="3836.8874194700002"/>
    <n v="4212.9439199999997"/>
    <n v="4158.0595299999995"/>
    <n v="4882.4427599999999"/>
    <n v="3017.961065"/>
    <m/>
    <m/>
  </r>
  <r>
    <x v="39"/>
    <x v="6"/>
    <x v="5"/>
    <n v="3.6291115851012203"/>
    <n v="2.9951208136535934"/>
    <n v="2.8922122805333332"/>
    <x v="35"/>
    <n v="3.7006205005177284"/>
    <n v="3.1877265402928376"/>
    <n v="1.99902256"/>
    <n v="1.4731359076784443"/>
    <n v="2.7493447140993692"/>
    <n v="3.0786441880000002"/>
    <n v="1.9383195943931826"/>
    <n v="1.7638882923499148"/>
    <n v="3.7314769333333331"/>
    <n v="2.6189809128000006"/>
    <n v="3.2392009665101922"/>
    <n v="2.5073314016000001"/>
    <n v="2.9694030135127951"/>
    <n v="2.6777375999999999"/>
    <n v="2.7917052240000002"/>
    <n v="1.6732959117600001"/>
    <n v="2.677491936"/>
    <n v="3.2872639060642652"/>
    <n v="3.3509984442666672"/>
    <n v="1.6428011162666667"/>
    <n v="2.9660775311999998"/>
    <n v="3.7880422066666672"/>
    <n v="3.58301012197794"/>
    <n v="1.8397751938666664"/>
    <n v="3.331238532274722"/>
    <n v="1.9386361651200001"/>
    <n v="2.3979873787999999"/>
    <n v="1.2611006762666666"/>
    <n v="1.7356104733333335"/>
    <n v="3.0375819053333335"/>
    <n v="2.5534998560000002"/>
    <n v="1.8577289104000001"/>
    <n v="3.2947816876655045"/>
    <n v="3.4454883373734484"/>
    <n v="3.5378333567445472"/>
    <n v="3.0556138807740032"/>
    <n v="2.9781619348577002"/>
    <n v="2.4854008853333331"/>
    <n v="2.0233733216000003"/>
    <n v="1.5480926400000001"/>
    <n v="2.7044044272000001"/>
    <n v="3.0414615768000002"/>
    <n v="1.6153458895999999"/>
    <n v="1.7416431167999999"/>
    <n v="3.5167199666666664"/>
    <n v="3.4151333533333332"/>
    <n v="3.6819876930666666"/>
    <n v="3.3375246382400001"/>
    <n v="3.2801555432000002"/>
    <n v="3.1091126656000005"/>
    <n v="1.8023307685333334"/>
    <n v="1.6229614736"/>
    <n v="2.9243599170666665"/>
    <n v="2.5216986511999999"/>
    <n v="3.4406134730838867"/>
    <n v="1.9716646890666667"/>
    <n v="3.733109006666667"/>
    <n v="2.8929495000000003"/>
    <n v="2.5401334597333336"/>
    <n v="2.6600395560000001"/>
    <n v="1.7342238365333329"/>
    <n v="2.1689986189333337"/>
    <n v="2.9221562199999997"/>
    <n v="2.6191056899490865"/>
    <n v="1.4025988184000002"/>
    <n v="3.4130219622400002"/>
    <m/>
    <m/>
  </r>
  <r>
    <x v="40"/>
    <x v="6"/>
    <x v="5"/>
    <n v="3.6291115851012203"/>
    <n v="2.9951208136535934"/>
    <n v="2.8922122805333332"/>
    <x v="35"/>
    <n v="3.7006205005177284"/>
    <n v="3.1877265402928376"/>
    <n v="1.99902256"/>
    <n v="1.4731359076784443"/>
    <n v="2.7493447140993692"/>
    <n v="3.0786441880000002"/>
    <n v="1.9383195943931826"/>
    <n v="1.7638882923499148"/>
    <n v="3.7314769333333331"/>
    <n v="2.6189809128000006"/>
    <n v="3.2392009665101922"/>
    <n v="2.5073314016000001"/>
    <n v="2.9694030135127951"/>
    <n v="2.6777375999999999"/>
    <n v="2.7917052240000002"/>
    <n v="1.6732959117600001"/>
    <n v="2.677491936"/>
    <n v="3.2872639060642652"/>
    <n v="3.3509984442666672"/>
    <n v="1.6428011162666667"/>
    <n v="2.9660775311999998"/>
    <n v="3.7880422066666672"/>
    <n v="3.58301012197794"/>
    <n v="1.8397751938666664"/>
    <n v="3.331238532274722"/>
    <n v="1.9386361651200001"/>
    <n v="2.3979873787999999"/>
    <n v="1.2611006762666666"/>
    <n v="1.7356104733333335"/>
    <n v="3.0375819053333335"/>
    <n v="2.5534998560000002"/>
    <n v="1.8577289104000001"/>
    <n v="3.2947816876655045"/>
    <n v="3.4454883373734484"/>
    <n v="3.5378333567445472"/>
    <n v="3.0556138807740032"/>
    <n v="2.9781619348577002"/>
    <n v="2.4854008853333331"/>
    <n v="2.0233733216000003"/>
    <n v="1.5480926400000001"/>
    <n v="2.7044044272000001"/>
    <n v="3.0414615768000002"/>
    <n v="1.6153458895999999"/>
    <n v="1.7416431167999999"/>
    <n v="3.5167199666666664"/>
    <n v="3.4151333533333332"/>
    <n v="3.6819876930666666"/>
    <n v="3.3375246382400001"/>
    <n v="3.2801555432000002"/>
    <n v="3.1091126656000005"/>
    <n v="1.8023307685333334"/>
    <n v="1.6229614736"/>
    <n v="2.9243599170666665"/>
    <n v="2.5216986511999999"/>
    <n v="3.4406134730838867"/>
    <n v="1.9716646890666667"/>
    <n v="3.733109006666667"/>
    <n v="2.8929495000000003"/>
    <n v="2.5401334597333336"/>
    <n v="2.6600395560000001"/>
    <n v="1.7342238365333329"/>
    <n v="2.1689986189333337"/>
    <n v="2.9221562199999997"/>
    <n v="2.6191056899490865"/>
    <n v="1.4025988184000002"/>
    <n v="3.4130219622400002"/>
    <m/>
    <m/>
  </r>
  <r>
    <x v="41"/>
    <x v="6"/>
    <x v="5"/>
    <n v="1.9299213712000001"/>
    <n v="2.6272277168000002"/>
    <n v="3.1307147200000003E-2"/>
    <x v="36"/>
    <n v="0.22259342080000002"/>
    <n v="0.31346726400000002"/>
    <n v="0.38700610000000002"/>
    <n v="0.83132151679999999"/>
    <n v="7.3656891200000005E-2"/>
    <n v="5.9368799999999998E-4"/>
    <m/>
    <m/>
    <n v="0"/>
    <n v="0.34271629279999999"/>
    <n v="0.12886987519999998"/>
    <n v="8.5016121600000008E-2"/>
    <n v="0.20260592480000003"/>
    <n v="0.1009665392"/>
    <n v="0.12697075600000002"/>
    <n v="2.3273251999999998E-2"/>
    <n v="0"/>
    <n v="7.3617312000000004E-2"/>
    <m/>
    <m/>
    <n v="1.2794767983999999"/>
    <n v="0"/>
    <n v="6.5305680000000005E-3"/>
    <n v="7.0886347200000005E-2"/>
    <n v="2.2639302400000002E-2"/>
    <n v="0.51916036639999996"/>
    <n v="8.6289479999999991E-3"/>
    <n v="0.1375772992"/>
    <n v="0.32150184160000006"/>
    <n v="0.1782647168"/>
    <m/>
    <m/>
    <n v="9.1150897599999989E-2"/>
    <n v="7.6823227199999997E-2"/>
    <n v="6.8512960000000012E-2"/>
    <n v="0.2597978688"/>
    <n v="0.25896670560000001"/>
    <n v="0.92951751199999999"/>
    <n v="2.8418548000000002E-2"/>
    <n v="0"/>
    <n v="0.233913072"/>
    <n v="0.20272466240000001"/>
    <m/>
    <m/>
    <n v="0"/>
    <n v="0"/>
    <n v="0.15404156399999999"/>
    <n v="9.7166936000000009E-2"/>
    <n v="3.3484003200000001E-2"/>
    <n v="3.2375785599999998E-2"/>
    <n v="0.71266307520000005"/>
    <n v="6.2535135999999998E-3"/>
    <n v="9.6454510399999999E-2"/>
    <n v="0.60500765120000011"/>
    <m/>
    <m/>
    <n v="0"/>
    <n v="0"/>
    <n v="0"/>
    <n v="0"/>
    <n v="0.55636481439999996"/>
    <n v="0.10433077120000001"/>
    <n v="9.9937480000000009E-2"/>
    <n v="3.8391824000000001E-3"/>
    <n v="1.3625931184000002"/>
    <n v="0.36527643679999999"/>
    <m/>
    <m/>
  </r>
  <r>
    <x v="42"/>
    <x v="6"/>
    <x v="5"/>
    <n v="1.5036413977899949"/>
    <n v="1.2518201727043581"/>
    <n v="1.2828410304"/>
    <x v="37"/>
    <n v="1.7696602817203508"/>
    <n v="1.0424144798826724"/>
    <n v="0.92462006368000016"/>
    <n v="1.7999029907927786"/>
    <n v="1.377909899943623"/>
    <n v="1.6079445792"/>
    <n v="0.59629694338884831"/>
    <n v="0.56006289444561275"/>
    <n v="1.1625202624000002"/>
    <n v="1.2544231647999999"/>
    <n v="1.1068945323948716"/>
    <n v="1.0218953648"/>
    <n v="1.387302694973956"/>
    <n v="1.4087424655999998"/>
    <n v="1.3302091440000001"/>
    <n v="0.8067428336000001"/>
    <n v="1.2041630400000001"/>
    <n v="1.3484356035643736"/>
    <n v="1.4272259519999999"/>
    <n v="0.60081225599999999"/>
    <n v="1.050629864"/>
    <n v="1.5418868944000002"/>
    <n v="1.6052531936000001"/>
    <n v="0.67074870240000006"/>
    <n v="1.5445782800000001"/>
    <n v="1.1741062495341053"/>
    <n v="1.1948639751999999"/>
    <n v="0.68337446720000006"/>
    <n v="1.0847867136"/>
    <n v="8"/>
    <n v="1.104989848"/>
    <n v="0.77881077509308139"/>
    <n v="1.1304847875917079"/>
    <n v="1.3216046467015119"/>
    <n v="1.5225210994503624"/>
    <n v="1.4922632055343932"/>
    <n v="1.5610607481551042"/>
    <n v="1.5213848687999998"/>
    <n v="1.1415828656"/>
    <n v="0.90435060000000012"/>
    <n v="1.5719732280000001"/>
    <n v="1.6094090096"/>
    <n v="1.3576061392000001"/>
    <n v="0.91055907520000001"/>
    <n v="1.3099527824000001"/>
    <n v="1.2367312624000002"/>
    <n v="1.3535294816000001"/>
    <n v="1.4309070564399999"/>
    <n v="1.5848303264000003"/>
    <n v="1.5334565247999998"/>
    <n v="0.98765935679999994"/>
    <n v="0.68816355039999988"/>
    <n v="1.2972478592000001"/>
    <n v="0.85926443200000002"/>
    <n v="0.51919782789372693"/>
    <n v="0.4419413472"/>
    <n v="1.7667759087999997"/>
    <n v="0.91613974240000007"/>
    <n v="1.0708944144000001"/>
    <n v="1.1213974736000001"/>
    <n v="0.86448888639999988"/>
    <n v="0.8832494272000001"/>
    <n v="1.0329775407999999"/>
    <n v="1.4355527338457854"/>
    <n v="0.50914682879999995"/>
    <n v="1.6248264109662043"/>
    <m/>
    <m/>
  </r>
  <r>
    <x v="43"/>
    <x v="6"/>
    <x v="5"/>
    <n v="3.433562768989995"/>
    <n v="3.8790478895043581"/>
    <n v="1.3141481775999999"/>
    <x v="38"/>
    <n v="1.9922537025203508"/>
    <n v="1.3558817438826725"/>
    <n v="1.3116261636800002"/>
    <n v="2.6312245075927785"/>
    <n v="1.451566791143623"/>
    <n v="1.6085382671999999"/>
    <n v="0.59629694338884831"/>
    <n v="0.56006289444561275"/>
    <n v="1.1625202624000002"/>
    <n v="1.5971394576"/>
    <n v="1.2357644075948715"/>
    <n v="1.1069114864"/>
    <n v="1.589908619773956"/>
    <n v="1.5097090047999999"/>
    <n v="1.4571799000000001"/>
    <n v="0.83001608560000006"/>
    <n v="1.2041630400000001"/>
    <n v="1.4220529155643737"/>
    <n v="1.4272259519999999"/>
    <n v="0.60081225599999999"/>
    <n v="2.3301066624"/>
    <n v="1.5418868944000002"/>
    <n v="1.6117837616000001"/>
    <n v="0.74163504960000004"/>
    <n v="1.5672175824000001"/>
    <n v="1.6932666159341052"/>
    <n v="1.2034929231999998"/>
    <n v="0.82095176640000012"/>
    <n v="1.4062885552000002"/>
    <n v="1.5881549792000003"/>
    <n v="1.104989848"/>
    <n v="0.77881077509308139"/>
    <n v="1.2216356851917078"/>
    <n v="1.3984278739015119"/>
    <n v="1.5910340594503625"/>
    <n v="1.7520610743343932"/>
    <n v="1.8200274537551042"/>
    <n v="2.4509023807999997"/>
    <n v="1.1700014136000001"/>
    <n v="0.90435060000000012"/>
    <n v="1.8058863000000001"/>
    <n v="1.8121336720000001"/>
    <n v="1.3576061392000001"/>
    <n v="0.91055907520000001"/>
    <n v="1.3099527824000001"/>
    <n v="1.2367312624000002"/>
    <n v="1.5075710456"/>
    <n v="1.52807399244"/>
    <n v="1.6183143296000004"/>
    <n v="1.5658323103999998"/>
    <n v="1.7003224320000001"/>
    <n v="0.69441706399999992"/>
    <n v="1.3937023696000002"/>
    <n v="1.4642720832"/>
    <n v="0.51919782789372693"/>
    <n v="0.4419413472"/>
    <n v="1.7667759087999997"/>
    <n v="0.91613974240000007"/>
    <n v="1.0708944144000001"/>
    <n v="1.1213974736000001"/>
    <n v="1.4208537008"/>
    <n v="0.98758019840000011"/>
    <n v="1.1329150207999998"/>
    <n v="1.4393919162457853"/>
    <n v="1.8717399472"/>
    <n v="1.9901028477662042"/>
    <m/>
    <m/>
  </r>
  <r>
    <x v="44"/>
    <x v="6"/>
    <x v="5"/>
    <n v="1.69919021390122"/>
    <n v="0.36789309685359334"/>
    <n v="2.8609051333333331"/>
    <x v="39"/>
    <n v="3.4780270797177288"/>
    <n v="2.8742592762928378"/>
    <n v="1.61201646"/>
    <n v="0.64181439087844439"/>
    <n v="2.6756878228993695"/>
    <n v="3.0780505000000002"/>
    <m/>
    <m/>
    <n v="3.7314769333333331"/>
    <n v="2.2762646200000005"/>
    <n v="3.1103310913101923"/>
    <n v="2.4223152800000003"/>
    <n v="2.7667970887127953"/>
    <n v="2.5767710608000001"/>
    <n v="2.6647344680000002"/>
    <n v="1.6500226597600001"/>
    <n v="2.677491936"/>
    <n v="3.2136465940642651"/>
    <m/>
    <m/>
    <n v="1.6866007327999999"/>
    <n v="3.7880422066666672"/>
    <n v="3.5764795539779399"/>
    <n v="1.7688888466666666"/>
    <n v="3.3085992298747215"/>
    <n v="1.4194757987200002"/>
    <n v="2.3893584307999998"/>
    <n v="1.1235233770666666"/>
    <n v="1.4141086317333336"/>
    <n v="2.8593171885333333"/>
    <m/>
    <m/>
    <n v="3.2036307900655046"/>
    <n v="3.3686651101734482"/>
    <n v="3.4693203967445472"/>
    <n v="2.7958160119740034"/>
    <n v="2.7191952292577"/>
    <n v="1.5558833733333333"/>
    <n v="1.9949547736000006"/>
    <n v="1.5480926400000001"/>
    <n v="2.4704913551999996"/>
    <n v="2.8387369144000001"/>
    <m/>
    <m/>
    <n v="3.5167199666666664"/>
    <n v="3.4151333533333332"/>
    <n v="3.5279461290666672"/>
    <n v="3.2403577022400003"/>
    <n v="3.2466715400000004"/>
    <n v="3.0767368800000003"/>
    <n v="1.0896676933333334"/>
    <n v="1.6167079600000001"/>
    <n v="2.8279054066666665"/>
    <n v="1.9166910000000001"/>
    <m/>
    <m/>
    <n v="3.733109006666667"/>
    <n v="2.8929495000000003"/>
    <n v="2.5401334597333336"/>
    <n v="2.6600395560000001"/>
    <n v="1.1778590221333329"/>
    <n v="2.0646678477333338"/>
    <n v="2.8222187399999998"/>
    <n v="2.6152665075490868"/>
    <n v="4.0005700000000081E-2"/>
    <n v="3.0477455254400003"/>
    <m/>
    <m/>
  </r>
  <r>
    <x v="34"/>
    <x v="1"/>
    <x v="5"/>
    <n v="761.06316177531301"/>
    <n v="631.57312638296503"/>
    <n v="628.89099999999996"/>
    <x v="40"/>
    <n v="742.9937911958317"/>
    <n v="746.1565551895751"/>
    <n v="541.78800000000001"/>
    <n v="589.35305045517657"/>
    <n v="724.82488638324799"/>
    <n v="777.67499999999984"/>
    <n v="545.59520927684457"/>
    <n v="497.17406382881438"/>
    <n v="708.851"/>
    <n v="685.65300000000002"/>
    <n v="683.74562990188997"/>
    <n v="605.279"/>
    <n v="681.65025552825546"/>
    <n v="670.29"/>
    <n v="724.548"/>
    <n v="529.55034000000012"/>
    <n v="681.62"/>
    <n v="693.6306987276256"/>
    <n v="647.73599999999999"/>
    <n v="418.66699999999997"/>
    <n v="592.40459999999996"/>
    <n v="648.96"/>
    <n v="703.07399999999996"/>
    <n v="449.19600000000003"/>
    <n v="692.56100000000004"/>
    <n v="585.41470067729949"/>
    <n v="594.68529999999998"/>
    <n v="506.46100000000001"/>
    <n v="574.73199999999997"/>
    <n v="651.66600000000005"/>
    <n v="559.61300000000006"/>
    <n v="473.97019999999998"/>
    <n v="586.18105034550842"/>
    <n v="596.15861306695467"/>
    <n v="662.68801312607934"/>
    <n v="631.23177573221756"/>
    <n v="650.93829813443881"/>
    <n v="661.67600000000004"/>
    <n v="532.29600000000005"/>
    <n v="444.73"/>
    <n v="638.74440000000004"/>
    <n v="672.39400000000001"/>
    <n v="592.25599999999997"/>
    <n v="488.67"/>
    <n v="615.1558"/>
    <n v="555.52499999999998"/>
    <n v="662.423"/>
    <n v="647.32004999999992"/>
    <n v="667.23500000000001"/>
    <n v="658.88099999999997"/>
    <n v="449.95499999999998"/>
    <n v="475.16800000000001"/>
    <n v="641.99199999999996"/>
    <n v="574.42600000000004"/>
    <n v="641.68688238007383"/>
    <n v="422.16300000000001"/>
    <n v="615.21600000000001"/>
    <n v="528.88499999999999"/>
    <n v="535.86599999999999"/>
    <n v="568.78899999999999"/>
    <n v="462.77200000000005"/>
    <n v="526.79700000000003"/>
    <n v="620.55499999999995"/>
    <n v="705.56138922155696"/>
    <n v="357.49299999999999"/>
    <n v="708.65215099225907"/>
    <m/>
    <m/>
  </r>
  <r>
    <x v="8"/>
    <x v="3"/>
    <x v="5"/>
    <m/>
    <m/>
    <m/>
    <x v="5"/>
    <m/>
    <m/>
    <m/>
    <m/>
    <m/>
    <m/>
    <m/>
    <m/>
    <m/>
    <m/>
    <m/>
    <m/>
    <m/>
    <m/>
    <m/>
    <m/>
    <m/>
    <m/>
    <m/>
    <m/>
    <m/>
    <m/>
    <m/>
    <m/>
    <m/>
    <m/>
    <m/>
    <m/>
    <m/>
    <m/>
    <m/>
    <m/>
    <m/>
    <m/>
    <m/>
    <m/>
    <m/>
    <m/>
    <m/>
    <m/>
    <m/>
    <m/>
    <m/>
    <m/>
    <m/>
    <m/>
    <m/>
    <m/>
    <m/>
    <m/>
    <m/>
    <m/>
    <m/>
    <m/>
    <m/>
    <m/>
    <m/>
    <m/>
    <m/>
    <m/>
    <m/>
    <m/>
    <m/>
    <m/>
    <m/>
    <m/>
    <m/>
    <m/>
  </r>
  <r>
    <x v="9"/>
    <x v="4"/>
    <x v="5"/>
    <m/>
    <m/>
    <m/>
    <x v="5"/>
    <m/>
    <m/>
    <m/>
    <m/>
    <m/>
    <m/>
    <m/>
    <m/>
    <m/>
    <m/>
    <m/>
    <m/>
    <m/>
    <m/>
    <m/>
    <m/>
    <m/>
    <m/>
    <m/>
    <m/>
    <m/>
    <m/>
    <m/>
    <m/>
    <m/>
    <m/>
    <m/>
    <m/>
    <m/>
    <m/>
    <m/>
    <m/>
    <m/>
    <m/>
    <m/>
    <m/>
    <m/>
    <m/>
    <m/>
    <m/>
    <m/>
    <m/>
    <m/>
    <m/>
    <m/>
    <m/>
    <m/>
    <m/>
    <m/>
    <m/>
    <m/>
    <m/>
    <m/>
    <m/>
    <m/>
    <m/>
    <m/>
    <m/>
    <m/>
    <m/>
    <m/>
    <m/>
    <m/>
    <m/>
    <m/>
    <m/>
    <m/>
    <m/>
  </r>
  <r>
    <x v="10"/>
    <x v="5"/>
    <x v="5"/>
    <n v="936"/>
    <n v="780"/>
    <n v="736.92499999999995"/>
    <x v="41"/>
    <n v="1166"/>
    <n v="1040"/>
    <n v="604"/>
    <n v="648"/>
    <n v="869"/>
    <n v="1120.24"/>
    <n v="410.72500000000002"/>
    <n v="303.89999999999998"/>
    <n v="846"/>
    <n v="949"/>
    <n v="691"/>
    <n v="628"/>
    <n v="823"/>
    <n v="800"/>
    <n v="726"/>
    <n v="407.66"/>
    <n v="692"/>
    <n v="927"/>
    <n v="829.1"/>
    <n v="297.8"/>
    <n v="559.4"/>
    <n v="998.4"/>
    <n v="950.1"/>
    <n v="283.5"/>
    <n v="1052"/>
    <n v="739.82"/>
    <n v="806.9"/>
    <n v="489.6"/>
    <n v="584"/>
    <n v="921"/>
    <n v="839"/>
    <n v="542.29999999999995"/>
    <n v="607.6"/>
    <n v="925.9"/>
    <n v="1157.5999999999999"/>
    <n v="955.6"/>
    <n v="1013.06"/>
    <n v="1014.6"/>
    <n v="776.2"/>
    <n v="570"/>
    <n v="894.6"/>
    <n v="1183.8"/>
    <n v="690.9"/>
    <n v="622"/>
    <n v="1071.7"/>
    <n v="633"/>
    <n v="939.98"/>
    <n v="1106.53"/>
    <n v="1106.2"/>
    <n v="1195.5"/>
    <n v="454.5"/>
    <n v="552.20000000000005"/>
    <n v="961.1"/>
    <n v="984.1"/>
    <n v="1083.5"/>
    <n v="571.20000000000005"/>
    <n v="1158"/>
    <n v="867.5"/>
    <n v="751"/>
    <n v="1105.3599999999999"/>
    <n v="888.6"/>
    <n v="772.6"/>
    <n v="785"/>
    <n v="1086.5"/>
    <n v="448.79999999999995"/>
    <n v="1420.88"/>
    <m/>
    <m/>
  </r>
  <r>
    <x v="29"/>
    <x v="6"/>
    <x v="6"/>
    <n v="2.004324932736"/>
    <n v="2.0467445080320004"/>
    <n v="2.1978642450240002"/>
    <x v="42"/>
    <n v="2.1766544573760003"/>
    <n v="1.9831151450880002"/>
    <n v="2.2641448314240002"/>
    <n v="2.4444280264320004"/>
    <n v="2.1342348820800003"/>
    <n v="2.158095893184"/>
    <n v="2.3993572276800004"/>
    <n v="2.4629865906240003"/>
    <n v="2.4815451548160006"/>
    <n v="2.2614936079680001"/>
    <n v="2.3357278647360005"/>
    <n v="2.311866853632"/>
    <n v="2.2853546190720002"/>
    <n v="2.1342348820800003"/>
    <n v="2.1024202006080004"/>
    <n v="2.2402838203200002"/>
    <n v="2.1766544573760003"/>
    <n v="2.3781474400320004"/>
    <n v="2.3463327585600005"/>
    <n v="2.7519699473280004"/>
    <n v="2.4470792498880005"/>
    <n v="2.2774009487040003"/>
    <n v="2.4205670153280003"/>
    <n v="2.3781474400320004"/>
    <n v="2.2800521721600004"/>
    <n v="1.7736684920640002"/>
    <n v="1.6464097661760002"/>
    <n v="1.6251999785280002"/>
    <n v="1.7285976933120002"/>
    <n v="1.7975295031680003"/>
    <n v="1.7392025871360002"/>
    <n v="1.8240417377280003"/>
    <n v="1.8585076426560001"/>
    <n v="1.5986877439680003"/>
    <n v="1.7445050340480002"/>
    <n v="1.7392025871360002"/>
    <n v="1.7153415760320001"/>
    <n v="1.6278512019840001"/>
    <n v="1.6411073192640002"/>
    <n v="1.7179927994880002"/>
    <n v="1.7736684920640002"/>
    <n v="1.8266929611840004"/>
    <n v="1.7736684920640002"/>
    <n v="1.9247882290560003"/>
    <n v="1.8558564192000002"/>
    <n v="1.6649683303680001"/>
    <n v="1.8293441846400003"/>
    <n v="1.7339001402240002"/>
    <n v="1.8160880673600002"/>
    <n v="1.6411073192640002"/>
    <n v="1.6676195538240002"/>
    <n v="1.6967830118400002"/>
    <n v="1.5907340736000002"/>
    <n v="1.7816221624320001"/>
    <n v="1.7842733858880002"/>
    <n v="2.0308371672960002"/>
    <n v="1.9353931228800001"/>
    <n v="1.6331536488960003"/>
    <n v="1.8585076426560001"/>
    <n v="1.8956247710400003"/>
    <n v="2.0361396142080004"/>
    <n v="1.7683660451520002"/>
    <n v="1.7179927994880002"/>
    <n v="1.8187392908160003"/>
    <n v="1.9274394525120002"/>
    <n v="1.9831151450880002"/>
    <m/>
    <m/>
  </r>
  <r>
    <x v="30"/>
    <x v="6"/>
    <x v="6"/>
    <n v="3.015167852736"/>
    <n v="2.6634866440320004"/>
    <n v="2.9297657010240004"/>
    <x v="43"/>
    <n v="2.9315877773760004"/>
    <n v="1.9831151450880002"/>
    <n v="2.7222230154240004"/>
    <n v="2.8385288104320003"/>
    <n v="2.6102267380800006"/>
    <n v="2.5803467331840002"/>
    <n v="2.8804672756800005"/>
    <n v="2.9313011586240005"/>
    <n v="2.9882461628160004"/>
    <n v="2.5992942799679999"/>
    <n v="2.8475470647360006"/>
    <n v="2.7136449256319999"/>
    <n v="2.761346475072"/>
    <n v="2.6793223300800006"/>
    <n v="2.5886484406080004"/>
    <n v="2.8032849403200002"/>
    <n v="2.5093369373760002"/>
    <n v="2.8771711600320002"/>
    <n v="2.8530337665600003"/>
    <n v="3.3763893713280004"/>
    <n v="3.0459077138880009"/>
    <n v="2.8071338207040002"/>
    <n v="2.909354351328"/>
    <n v="2.7568936480320003"/>
    <n v="2.7918713721600001"/>
    <n v="2.3929697240640002"/>
    <n v="2.2708291901760003"/>
    <n v="2.3801332985280004"/>
    <n v="2.1457303413120004"/>
    <n v="2.2402531111680006"/>
    <n v="2.2535808831359998"/>
    <n v="2.328183649728"/>
    <n v="2.401035994656"/>
    <n v="2.1181842319679998"/>
    <n v="2.3151834420480002"/>
    <n v="2.2689354591360003"/>
    <n v="2.2399562560319999"/>
    <n v="2.2113250899840002"/>
    <n v="2.2859995112639999"/>
    <n v="2.2042210394880004"/>
    <n v="2.3034013640640003"/>
    <n v="2.2105573611840006"/>
    <n v="1.7736684920640002"/>
    <n v="2.3828664130560004"/>
    <n v="2.4086211552000005"/>
    <n v="2.2356467383680001"/>
    <n v="2.4153771686400005"/>
    <n v="2.2150101882240003"/>
    <n v="2.2306616193600002"/>
    <n v="2.1145400792640001"/>
    <n v="2.2050297138240005"/>
    <n v="2.23675226784"/>
    <n v="2.1255851375999999"/>
    <n v="2.3011186504320005"/>
    <n v="2.1579014018880001"/>
    <n v="2.3584014552960002"/>
    <n v="2.50095333888"/>
    <n v="2.1884774808960001"/>
    <n v="2.278199386656"/>
    <n v="2.5789034030400004"/>
    <n v="2.1103533982080003"/>
    <n v="2.1522304451520005"/>
    <n v="0.58603298400000003"/>
    <n v="0.47087366400000008"/>
    <n v="2.2447673565120003"/>
    <n v="2.3030021450880005"/>
    <m/>
    <m/>
  </r>
  <r>
    <x v="45"/>
    <x v="6"/>
    <x v="6"/>
    <n v="0.29811966210648"/>
    <n v="0.52409164342920012"/>
    <n v="0.39534349807824004"/>
    <x v="44"/>
    <n v="0.47286464068799999"/>
    <n v="0.57384989993795998"/>
    <n v="0.37983210494052"/>
    <n v="0.25276764429504001"/>
    <n v="0.42092117637000004"/>
    <n v="0.32620495591704002"/>
    <n v="0.34368661839095999"/>
    <n v="0.37137785833428"/>
    <n v="0.34139394134520001"/>
    <n v="0.25767540609612"/>
    <n v="0.33867138735336"/>
    <n v="0.30309907006524001"/>
    <n v="0.39032826704064"/>
    <n v="0.34218204907968003"/>
    <n v="0.33623541799223999"/>
    <n v="0.40838309877599999"/>
    <n v="0.22797807373776002"/>
    <n v="0.34583600312136004"/>
    <n v="0.20594688025116001"/>
    <n v="0.1232313912096"/>
    <n v="0.43428318477731997"/>
    <n v="0.43428318477731997"/>
    <n v="0.27426149159904001"/>
    <n v="0.22754819679168001"/>
    <n v="0.34544194925412003"/>
    <n v="0.10564225949916001"/>
    <n v="8.7157550817720003E-2"/>
    <n v="0.11939832177371999"/>
    <n v="9.837017449464E-2"/>
    <n v="0.11721311396448"/>
    <n v="0.11484879076104"/>
    <n v="0"/>
    <n v="0.40236482153088005"/>
    <n v="0.46007580154212002"/>
    <n v="0.43191886157387999"/>
    <n v="0.28597563837972001"/>
    <n v="0.41597759149008001"/>
    <n v="0.36521628877379997"/>
    <n v="0.16639820121179999"/>
    <n v="0.3575143268232"/>
    <n v="0.40236482153088005"/>
    <n v="0.31613867076300001"/>
    <n v="0.40540978323228"/>
    <n v="0.38223225122280002"/>
    <n v="0.35063629568592003"/>
    <n v="0.43496382327527999"/>
    <n v="0.39978555985440001"/>
    <n v="0.35185428036647998"/>
    <n v="0.27472719162396003"/>
    <n v="0.30696796257996001"/>
    <n v="0.37614232782000001"/>
    <n v="0.37134203525544002"/>
    <n v="0.38405922824364003"/>
    <n v="0.39240600561336003"/>
    <n v="0.29425076959176"/>
    <n v="0.26616547578120003"/>
    <n v="0.43879689271116001"/>
    <n v="0.39828099054312005"/>
    <n v="0.32204947877160006"/>
    <n v="0.36689997347927999"/>
    <n v="0.17564055555252001"/>
    <n v="0.25523943673499999"/>
    <n v="0.37041063520559997"/>
    <n v="0.35568734980236"/>
    <n v="0.26312051407979997"/>
    <n v="0.22027611178716"/>
    <m/>
    <m/>
  </r>
  <r>
    <x v="46"/>
    <x v="6"/>
    <x v="6"/>
    <n v="0"/>
    <n v="0"/>
    <n v="2.966150927952E-2"/>
    <x v="45"/>
    <m/>
    <n v="0.14404460001564001"/>
    <n v="0.29292531567468"/>
    <n v="0.24495821310792001"/>
    <n v="0"/>
    <n v="0"/>
    <n v="7.8810773448000013E-2"/>
    <n v="4.6570002492000002E-2"/>
    <n v="0"/>
    <n v="8.5617158427599999E-3"/>
    <n v="3.5464848051599998E-3"/>
    <n v="1.1069331361559999E-2"/>
    <n v="0.20121823384428"/>
    <n v="2.8085293810559998E-2"/>
    <n v="8.2572196726200003E-2"/>
    <n v="0.14103546139307999"/>
    <n v="1.2788839145880001E-2"/>
    <n v="1.2323139120960001E-2"/>
    <n v="3.4425978765240006E-2"/>
    <n v="2.6795662972320004E-2"/>
    <n v="8.7193373896559997E-2"/>
    <n v="8.7193373896559997E-2"/>
    <n v="8.2393081332000004E-3"/>
    <n v="1.085439288852E-2"/>
    <n v="1.18216160172E-2"/>
    <n v="3.0091386225600003E-3"/>
    <n v="1.5941270083800002E-2"/>
    <n v="0"/>
    <n v="0"/>
    <n v="9.3856466560800003E-3"/>
    <n v="8.7050081581199999E-3"/>
    <n v="1.741001631624E-2"/>
    <n v="2.7942001495199998E-3"/>
    <n v="2.7942001495199998E-3"/>
    <n v="2.7942001495199998E-3"/>
    <n v="2.908834001808E-2"/>
    <n v="1.8413062523760002E-2"/>
    <n v="1.6729377818279999E-2"/>
    <n v="2.0598270333000001E-2"/>
    <n v="1.185743909604E-2"/>
    <n v="7.9563058103640005E-2"/>
    <n v="1.2036554490240001E-2"/>
    <n v="1.3756062274560001E-2"/>
    <n v="1.9881808756200003E-2"/>
    <n v="5.3304741313920004E-2"/>
    <n v="5.3304741313920004E-2"/>
    <n v="4.4098210052040003E-2"/>
    <n v="3.3387109478879996E-2"/>
    <n v="1.9595224125480003E-2"/>
    <n v="1.3505300722680001E-2"/>
    <n v="6.6630926642400005E-3"/>
    <n v="1.5583039295400001E-2"/>
    <n v="0.20394078783611999"/>
    <n v="0.10528402871075999"/>
    <n v="0.13236627631379999"/>
    <n v="2.1601316540519999E-2"/>
    <n v="4.1590594533240002E-2"/>
    <n v="4.1590594533240002E-2"/>
    <n v="1.3720239195720001E-2"/>
    <n v="1.7481662473919999E-2"/>
    <n v="8.7766543158000008E-3"/>
    <n v="8.3467773697199991E-3"/>
    <n v="1.511733927048E-2"/>
    <n v="6.0541003239600001E-3"/>
    <n v="2.478957055728E-2"/>
    <n v="2.009674722924E-2"/>
    <m/>
    <m/>
  </r>
  <r>
    <x v="43"/>
    <x v="6"/>
    <x v="6"/>
    <m/>
    <m/>
    <m/>
    <x v="5"/>
    <m/>
    <m/>
    <m/>
    <m/>
    <m/>
    <m/>
    <m/>
    <m/>
    <m/>
    <m/>
    <m/>
    <m/>
    <m/>
    <m/>
    <m/>
    <m/>
    <m/>
    <m/>
    <m/>
    <m/>
    <m/>
    <m/>
    <m/>
    <m/>
    <m/>
    <m/>
    <m/>
    <m/>
    <m/>
    <m/>
    <m/>
    <m/>
    <m/>
    <m/>
    <m/>
    <m/>
    <m/>
    <m/>
    <m/>
    <m/>
    <m/>
    <m/>
    <m/>
    <m/>
    <m/>
    <m/>
    <m/>
    <m/>
    <m/>
    <m/>
    <m/>
    <m/>
    <m/>
    <m/>
    <m/>
    <m/>
    <m/>
    <m/>
    <m/>
    <m/>
    <m/>
    <m/>
    <m/>
    <m/>
    <m/>
    <m/>
    <m/>
    <m/>
  </r>
  <r>
    <x v="44"/>
    <x v="6"/>
    <x v="6"/>
    <n v="1.1784983979679999"/>
    <n v="0.11789684185999998"/>
    <n v="0.30089154125199996"/>
    <x v="26"/>
    <m/>
    <m/>
    <n v="0"/>
    <n v="0"/>
    <m/>
    <m/>
    <n v="0"/>
    <m/>
    <n v="0"/>
    <m/>
    <m/>
    <m/>
    <m/>
    <m/>
    <m/>
    <n v="0"/>
    <m/>
    <m/>
    <n v="0.19106338690799995"/>
    <n v="0.42536867195999989"/>
    <m/>
    <m/>
    <m/>
    <m/>
    <m/>
    <m/>
    <m/>
    <m/>
    <m/>
    <m/>
    <m/>
    <m/>
    <m/>
    <m/>
    <m/>
    <m/>
    <m/>
    <n v="0"/>
    <n v="0"/>
    <n v="0"/>
    <n v="0"/>
    <n v="0"/>
    <n v="0"/>
    <n v="0"/>
    <m/>
    <m/>
    <m/>
    <m/>
    <m/>
    <m/>
    <m/>
    <m/>
    <m/>
    <m/>
    <m/>
    <m/>
    <m/>
    <m/>
    <m/>
    <m/>
    <m/>
    <m/>
    <m/>
    <m/>
    <m/>
    <m/>
    <m/>
    <m/>
  </r>
  <r>
    <x v="47"/>
    <x v="1"/>
    <x v="6"/>
    <n v="0.69660974500999984"/>
    <n v="0.48776391085799992"/>
    <n v="0.58752578999999994"/>
    <x v="46"/>
    <n v="0.61486532342799993"/>
    <n v="0.26438660549999998"/>
    <n v="2.4049389003999996E-2"/>
    <n v="0"/>
    <n v="0.33610392026599994"/>
    <n v="0.25620041282599992"/>
    <n v="0.26430826872799995"/>
    <n v="0.33696562475799996"/>
    <n v="0.34914699280399991"/>
    <n v="0.33692645637199997"/>
    <n v="0.42188268560599995"/>
    <n v="0.29771890198599993"/>
    <n v="0.14707728942999998"/>
    <n v="0.41099387429799994"/>
    <n v="0.20896333930999994"/>
    <n v="0.18428725612999997"/>
    <n v="0.17226256162799997"/>
    <n v="0.37209966699999997"/>
    <n v="0.39955670558599993"/>
    <n v="0.45783926395399993"/>
    <n v="0.39121383936799992"/>
    <n v="0.39121383936799992"/>
    <n v="0.34374175553599989"/>
    <n v="0.29924646903999996"/>
    <n v="0.37484145401999991"/>
    <n v="0.40492277446799996"/>
    <n v="0.39195803870199997"/>
    <n v="0.51048157473799993"/>
    <n v="0.27139774659399996"/>
    <n v="0.31428712926399993"/>
    <n v="0.36034915119999994"/>
    <n v="0.40034007330599991"/>
    <n v="0.45004475513999992"/>
    <n v="0.44174105730799995"/>
    <n v="0.41541990191599992"/>
    <n v="0.39528735151199995"/>
    <n v="0.38099089062199992"/>
    <n v="0.42125599142999992"/>
    <n v="0.43708001937399993"/>
    <n v="0.36544104137999994"/>
    <n v="0.29247033826199992"/>
    <n v="0.25048182846999995"/>
    <n v="0.42160850690399992"/>
    <n v="0.31221120480599995"/>
    <n v="0.43124392985999993"/>
    <n v="0.4051186163979999"/>
    <n v="0.42109931788599991"/>
    <n v="0.33250042875399993"/>
    <n v="0.36504935751999995"/>
    <n v="0.38898124136599993"/>
    <n v="0.4364533251979999"/>
    <n v="0.41236476780799991"/>
    <n v="0.21793289970399995"/>
    <n v="0.31702891628399993"/>
    <n v="0.22717663879999994"/>
    <n v="0.24472407572799995"/>
    <n v="0.39027379810399992"/>
    <n v="0.39920419011199992"/>
    <n v="0.33786649763599996"/>
    <n v="0.40633283636399997"/>
    <n v="0.17261507710199997"/>
    <n v="0.29376289499999997"/>
    <n v="0.52195791183599993"/>
    <n v="0.30896022876799994"/>
    <n v="0.18526646577999997"/>
    <n v="0.26669754027399994"/>
    <m/>
    <m/>
  </r>
  <r>
    <x v="34"/>
    <x v="1"/>
    <x v="6"/>
    <n v="117.32599999999999"/>
    <n v="80.921000000000006"/>
    <n v="81.953999999999994"/>
    <x v="47"/>
    <n v="83.674000000000007"/>
    <n v="66.308000000000007"/>
    <n v="57.695999999999998"/>
    <n v="53.029200000000003"/>
    <n v="48.801000000000002"/>
    <n v="48.801000000000002"/>
    <n v="55.402000000000001"/>
    <n v="55.402000000000001"/>
    <n v="53.017000000000003"/>
    <n v="47.808"/>
    <n v="52.597000000000001"/>
    <n v="44.878999999999998"/>
    <n v="44.011000000000003"/>
    <n v="42.774000000000001"/>
    <n v="43.996000000000002"/>
    <n v="50.478999999999999"/>
    <n v="38.985999999999997"/>
    <n v="52.079000000000001"/>
    <n v="53.862000000000002"/>
    <n v="58.661999999999999"/>
    <n v="61.889000000000003"/>
    <n v="56.646999999999998"/>
    <n v="51.198999999999998"/>
    <n v="48.201999999999998"/>
    <n v="51.537999999999997"/>
    <n v="49.822000000000003"/>
    <n v="50.561"/>
    <n v="57.52"/>
    <n v="46.57"/>
    <n v="50.082999999999998"/>
    <n v="53.851999999999997"/>
    <n v="58"/>
    <n v="61.8"/>
    <n v="56.5"/>
    <n v="58"/>
    <n v="54"/>
    <n v="55"/>
    <n v="53"/>
    <n v="52"/>
    <n v="53.5"/>
    <n v="54.1"/>
    <n v="49.6"/>
    <n v="57.4"/>
    <n v="56.6"/>
    <n v="63.46"/>
    <n v="54.2"/>
    <n v="59.6"/>
    <n v="51.8"/>
    <n v="50.7"/>
    <n v="63"/>
    <n v="63.9"/>
    <n v="70.2"/>
    <n v="77.900000000000006"/>
    <n v="72.5"/>
    <n v="61.6"/>
    <n v="61.4"/>
    <n v="87.5"/>
    <n v="79.3"/>
    <n v="75.099999999999994"/>
    <n v="75.599999999999994"/>
    <n v="67.099999999999994"/>
    <n v="61.6"/>
    <n v="63.9"/>
    <n v="52.1"/>
    <n v="62.040999999999997"/>
    <n v="69.798000000000002"/>
    <m/>
    <m/>
  </r>
  <r>
    <x v="8"/>
    <x v="3"/>
    <x v="6"/>
    <m/>
    <m/>
    <m/>
    <x v="5"/>
    <m/>
    <m/>
    <m/>
    <m/>
    <m/>
    <m/>
    <m/>
    <m/>
    <m/>
    <m/>
    <m/>
    <m/>
    <m/>
    <m/>
    <m/>
    <m/>
    <m/>
    <m/>
    <m/>
    <m/>
    <m/>
    <m/>
    <m/>
    <m/>
    <m/>
    <m/>
    <m/>
    <m/>
    <m/>
    <m/>
    <m/>
    <m/>
    <m/>
    <m/>
    <m/>
    <m/>
    <m/>
    <m/>
    <m/>
    <m/>
    <m/>
    <m/>
    <m/>
    <m/>
    <m/>
    <m/>
    <m/>
    <m/>
    <m/>
    <m/>
    <m/>
    <m/>
    <m/>
    <m/>
    <m/>
    <m/>
    <m/>
    <m/>
    <m/>
    <m/>
    <m/>
    <m/>
    <m/>
    <m/>
    <m/>
    <m/>
    <m/>
    <m/>
  </r>
  <r>
    <x v="9"/>
    <x v="4"/>
    <x v="6"/>
    <m/>
    <m/>
    <m/>
    <x v="5"/>
    <m/>
    <m/>
    <m/>
    <m/>
    <m/>
    <m/>
    <m/>
    <m/>
    <m/>
    <m/>
    <m/>
    <m/>
    <m/>
    <m/>
    <m/>
    <m/>
    <m/>
    <m/>
    <m/>
    <m/>
    <m/>
    <m/>
    <m/>
    <m/>
    <m/>
    <m/>
    <m/>
    <m/>
    <m/>
    <m/>
    <m/>
    <m/>
    <m/>
    <m/>
    <m/>
    <m/>
    <m/>
    <m/>
    <m/>
    <m/>
    <m/>
    <m/>
    <m/>
    <m/>
    <m/>
    <m/>
    <m/>
    <m/>
    <m/>
    <m/>
    <m/>
    <m/>
    <m/>
    <m/>
    <m/>
    <m/>
    <m/>
    <m/>
    <m/>
    <m/>
    <m/>
    <m/>
    <m/>
    <m/>
    <m/>
    <m/>
    <m/>
    <m/>
  </r>
  <r>
    <x v="10"/>
    <x v="5"/>
    <x v="6"/>
    <n v="1440.655"/>
    <n v="839"/>
    <n v="1116.8150000000001"/>
    <x v="48"/>
    <n v="1129.7070000000001"/>
    <n v="791.08900000000006"/>
    <n v="586.19000000000005"/>
    <n v="477.94499999999999"/>
    <n v="557.35500000000002"/>
    <n v="513.51"/>
    <n v="591.33100000000002"/>
    <n v="719.53700000000003"/>
    <n v="694.33699999999999"/>
    <n v="538.23199999999997"/>
    <n v="829.98500000000001"/>
    <n v="484.59"/>
    <n v="476.12099999999998"/>
    <n v="745.44200000000001"/>
    <n v="566.23500000000001"/>
    <n v="528.87699999999995"/>
    <n v="429.483"/>
    <n v="696.18399999999997"/>
    <n v="935.60299999999995"/>
    <n v="998.59799999999996"/>
    <n v="886.96199999999999"/>
    <n v="812.47"/>
    <n v="768.82299999999998"/>
    <n v="563.00099999999998"/>
    <n v="722.33299999999997"/>
    <n v="789.73800000000006"/>
    <n v="585.73500000000001"/>
    <n v="1060.248"/>
    <n v="624.58000000000004"/>
    <n v="732.66"/>
    <n v="686.78300000000002"/>
    <n v="784.02"/>
    <n v="686"/>
    <n v="887"/>
    <n v="805"/>
    <n v="850"/>
    <n v="727"/>
    <n v="958"/>
    <n v="1027"/>
    <n v="743"/>
    <n v="833"/>
    <n v="552"/>
    <n v="776"/>
    <n v="751"/>
    <n v="1009"/>
    <n v="848"/>
    <n v="855"/>
    <n v="740"/>
    <n v="759"/>
    <n v="858"/>
    <n v="817"/>
    <n v="1029"/>
    <n v="828"/>
    <n v="877"/>
    <n v="457"/>
    <n v="555"/>
    <n v="821"/>
    <n v="942"/>
    <n v="721"/>
    <n v="900"/>
    <n v="367"/>
    <n v="561"/>
    <n v="1032"/>
    <n v="758"/>
    <n v="374"/>
    <n v="540"/>
    <m/>
    <m/>
  </r>
  <r>
    <x v="48"/>
    <x v="1"/>
    <x v="7"/>
    <m/>
    <m/>
    <m/>
    <x v="5"/>
    <m/>
    <m/>
    <m/>
    <m/>
    <m/>
    <m/>
    <m/>
    <m/>
    <m/>
    <m/>
    <m/>
    <m/>
    <m/>
    <m/>
    <m/>
    <m/>
    <m/>
    <m/>
    <m/>
    <m/>
    <m/>
    <m/>
    <m/>
    <m/>
    <m/>
    <m/>
    <m/>
    <m/>
    <m/>
    <m/>
    <m/>
    <m/>
    <m/>
    <m/>
    <m/>
    <m/>
    <m/>
    <m/>
    <m/>
    <m/>
    <m/>
    <m/>
    <m/>
    <m/>
    <n v="579"/>
    <n v="447"/>
    <n v="480"/>
    <n v="458"/>
    <n v="443.1"/>
    <n v="403.27"/>
    <n v="474"/>
    <n v="441"/>
    <n v="263"/>
    <n v="303"/>
    <n v="391"/>
    <n v="429"/>
    <n v="484.233"/>
    <n v="430.56"/>
    <n v="466.72704000000004"/>
    <n v="294.17700000000002"/>
    <n v="511.5"/>
    <n v="409.4"/>
    <n v="390.4"/>
    <n v="430.267"/>
    <n v="150.755"/>
    <n v="426.74700000000001"/>
    <m/>
    <m/>
  </r>
  <r>
    <x v="49"/>
    <x v="7"/>
    <x v="7"/>
    <m/>
    <m/>
    <m/>
    <x v="5"/>
    <m/>
    <m/>
    <m/>
    <m/>
    <m/>
    <m/>
    <m/>
    <m/>
    <m/>
    <m/>
    <m/>
    <m/>
    <m/>
    <m/>
    <m/>
    <m/>
    <m/>
    <m/>
    <m/>
    <m/>
    <m/>
    <m/>
    <m/>
    <m/>
    <m/>
    <m/>
    <m/>
    <m/>
    <m/>
    <m/>
    <m/>
    <m/>
    <m/>
    <m/>
    <m/>
    <m/>
    <m/>
    <m/>
    <m/>
    <m/>
    <m/>
    <m/>
    <m/>
    <m/>
    <n v="447.38995482056879"/>
    <n v="356.86913201762792"/>
    <n v="295.81732786975164"/>
    <n v="358.27237618286603"/>
    <n v="306.19543021805458"/>
    <n v="286.17392550834597"/>
    <n v="345.10575962582965"/>
    <n v="239.9669596512698"/>
    <n v="375.70596651074158"/>
    <n v="318.37764001260899"/>
    <n v="366.86814702499021"/>
    <n v="332.62389076910551"/>
    <n v="244.7970274505839"/>
    <n v="263.48448687350839"/>
    <n v="259.58122358175751"/>
    <n v="498.85874173308457"/>
    <n v="248.20458074534162"/>
    <n v="248.24157167111323"/>
    <n v="259.21597790290025"/>
    <n v="229.59818569903948"/>
    <n v="945.17241379310349"/>
    <n v="296.5786364584057"/>
    <m/>
    <m/>
  </r>
  <r>
    <x v="50"/>
    <x v="1"/>
    <x v="7"/>
    <m/>
    <m/>
    <m/>
    <x v="5"/>
    <m/>
    <m/>
    <m/>
    <m/>
    <m/>
    <m/>
    <m/>
    <m/>
    <m/>
    <m/>
    <m/>
    <m/>
    <m/>
    <m/>
    <m/>
    <m/>
    <m/>
    <m/>
    <m/>
    <m/>
    <m/>
    <m/>
    <m/>
    <m/>
    <m/>
    <m/>
    <m/>
    <m/>
    <m/>
    <m/>
    <m/>
    <m/>
    <m/>
    <m/>
    <m/>
    <m/>
    <m/>
    <m/>
    <m/>
    <m/>
    <m/>
    <m/>
    <m/>
    <m/>
    <n v="251"/>
    <n v="197"/>
    <n v="213"/>
    <n v="199"/>
    <n v="201.4"/>
    <n v="218.81200000000001"/>
    <n v="241"/>
    <n v="249"/>
    <n v="185"/>
    <n v="154"/>
    <n v="182"/>
    <n v="196"/>
    <n v="250.155"/>
    <n v="194.756"/>
    <n v="209.071"/>
    <n v="159.828"/>
    <n v="220.3"/>
    <n v="219.5"/>
    <n v="226"/>
    <n v="240.131"/>
    <n v="129.30500000000001"/>
    <n v="222.381"/>
    <m/>
    <m/>
  </r>
  <r>
    <x v="49"/>
    <x v="8"/>
    <x v="7"/>
    <m/>
    <m/>
    <m/>
    <x v="5"/>
    <m/>
    <m/>
    <m/>
    <m/>
    <m/>
    <m/>
    <m/>
    <m/>
    <m/>
    <m/>
    <m/>
    <m/>
    <m/>
    <m/>
    <m/>
    <m/>
    <m/>
    <m/>
    <m/>
    <m/>
    <m/>
    <m/>
    <m/>
    <m/>
    <m/>
    <m/>
    <m/>
    <m/>
    <m/>
    <m/>
    <m/>
    <m/>
    <m/>
    <m/>
    <m/>
    <m/>
    <m/>
    <m/>
    <m/>
    <m/>
    <m/>
    <m/>
    <m/>
    <m/>
    <n v="193.9462498444953"/>
    <n v="157.27789487130357"/>
    <n v="131.26893924220229"/>
    <n v="155.66856519735882"/>
    <n v="139.17345891653395"/>
    <n v="155.27633840437474"/>
    <n v="175.46516470427204"/>
    <n v="135.49154864663532"/>
    <n v="264.27986237447601"/>
    <n v="161.81569822423032"/>
    <n v="170.76727048222048"/>
    <n v="151.96802468705056"/>
    <n v="126.46226176634144"/>
    <n v="119.18242457621933"/>
    <n v="116.2797552836485"/>
    <n v="271.03272850601996"/>
    <n v="106.90023291925466"/>
    <n v="133.09483385884064"/>
    <n v="150.05842983108468"/>
    <n v="128.13820704375667"/>
    <n v="810.68965517241384"/>
    <n v="154.54930849954826"/>
    <m/>
    <m/>
  </r>
  <r>
    <x v="51"/>
    <x v="1"/>
    <x v="7"/>
    <m/>
    <m/>
    <m/>
    <x v="5"/>
    <m/>
    <m/>
    <m/>
    <m/>
    <m/>
    <m/>
    <m/>
    <m/>
    <m/>
    <m/>
    <m/>
    <m/>
    <m/>
    <m/>
    <m/>
    <m/>
    <m/>
    <m/>
    <m/>
    <m/>
    <m/>
    <m/>
    <m/>
    <m/>
    <m/>
    <m/>
    <m/>
    <m/>
    <m/>
    <m/>
    <m/>
    <m/>
    <m/>
    <m/>
    <m/>
    <m/>
    <m/>
    <m/>
    <m/>
    <m/>
    <m/>
    <m/>
    <m/>
    <m/>
    <n v="366"/>
    <n v="353"/>
    <n v="384"/>
    <n v="395"/>
    <n v="319.39999999999998"/>
    <n v="319.74"/>
    <n v="403"/>
    <n v="380"/>
    <n v="186"/>
    <n v="257"/>
    <n v="291"/>
    <n v="352"/>
    <n v="407.976"/>
    <n v="387.15199999999999"/>
    <n v="386.76484799999997"/>
    <n v="302.38900000000001"/>
    <n v="398.9"/>
    <n v="383.6"/>
    <n v="378.7"/>
    <n v="377.18"/>
    <n v="133.44999999999999"/>
    <n v="412.66899999999998"/>
    <m/>
    <m/>
  </r>
  <r>
    <x v="49"/>
    <x v="8"/>
    <x v="7"/>
    <m/>
    <m/>
    <m/>
    <x v="5"/>
    <m/>
    <m/>
    <m/>
    <m/>
    <m/>
    <m/>
    <m/>
    <m/>
    <m/>
    <m/>
    <m/>
    <m/>
    <m/>
    <m/>
    <m/>
    <m/>
    <m/>
    <m/>
    <m/>
    <m/>
    <m/>
    <m/>
    <m/>
    <m/>
    <m/>
    <m/>
    <m/>
    <m/>
    <m/>
    <m/>
    <m/>
    <m/>
    <m/>
    <m/>
    <m/>
    <m/>
    <m/>
    <m/>
    <m/>
    <m/>
    <m/>
    <m/>
    <m/>
    <m/>
    <n v="282.80608543061862"/>
    <n v="281.82282685060994"/>
    <n v="236.6538622958013"/>
    <n v="308.99036810531015"/>
    <n v="220.71500882790932"/>
    <n v="226.89823428977743"/>
    <n v="293.41270280423913"/>
    <n v="206.77425094667237"/>
    <n v="265.7084021710948"/>
    <n v="270.04308080277394"/>
    <n v="273.03997643036354"/>
    <n v="272.92216678490712"/>
    <n v="206.24639805874324"/>
    <n v="236.92062909246681"/>
    <n v="215.10836929922135"/>
    <n v="512.78446667797186"/>
    <n v="193.56560559006209"/>
    <n v="232.59762308998302"/>
    <n v="251.44746627005205"/>
    <n v="201.27001067235858"/>
    <n v="836.67711598746075"/>
    <n v="286.79477378553059"/>
    <m/>
    <m/>
  </r>
  <r>
    <x v="52"/>
    <x v="9"/>
    <x v="7"/>
    <m/>
    <m/>
    <m/>
    <x v="5"/>
    <m/>
    <m/>
    <m/>
    <m/>
    <m/>
    <m/>
    <m/>
    <m/>
    <m/>
    <m/>
    <m/>
    <m/>
    <m/>
    <m/>
    <m/>
    <m/>
    <m/>
    <m/>
    <m/>
    <m/>
    <m/>
    <m/>
    <m/>
    <m/>
    <m/>
    <m/>
    <m/>
    <m/>
    <m/>
    <m/>
    <m/>
    <m/>
    <m/>
    <m/>
    <m/>
    <m/>
    <m/>
    <m/>
    <m/>
    <m/>
    <m/>
    <m/>
    <m/>
    <m/>
    <n v="1196"/>
    <n v="997"/>
    <n v="1077"/>
    <n v="1052"/>
    <n v="963.9"/>
    <n v="941.822"/>
    <n v="1118"/>
    <n v="1070"/>
    <n v="634"/>
    <n v="714"/>
    <n v="864"/>
    <n v="977"/>
    <n v="1142.364"/>
    <n v="1012.468"/>
    <n v="1062.5628879999999"/>
    <n v="756.39400000000001"/>
    <n v="1130.7"/>
    <n v="1012.5"/>
    <n v="995.09999999999991"/>
    <n v="1047.578"/>
    <n v="413.51"/>
    <n v="1061.797"/>
    <m/>
    <m/>
  </r>
  <r>
    <x v="53"/>
    <x v="8"/>
    <x v="7"/>
    <m/>
    <m/>
    <m/>
    <x v="5"/>
    <m/>
    <m/>
    <m/>
    <m/>
    <m/>
    <m/>
    <m/>
    <m/>
    <m/>
    <m/>
    <m/>
    <m/>
    <m/>
    <m/>
    <m/>
    <m/>
    <m/>
    <m/>
    <m/>
    <m/>
    <m/>
    <m/>
    <m/>
    <m/>
    <m/>
    <m/>
    <m/>
    <m/>
    <m/>
    <m/>
    <m/>
    <m/>
    <m/>
    <m/>
    <m/>
    <m/>
    <m/>
    <m/>
    <m/>
    <m/>
    <m/>
    <m/>
    <m/>
    <m/>
    <n v="924.14229009568271"/>
    <n v="795.96985373954146"/>
    <n v="663.74012940775515"/>
    <n v="822.93130948553494"/>
    <n v="666.08389796249776"/>
    <n v="668.34849820249815"/>
    <n v="813.98362713434085"/>
    <n v="582.23275924457755"/>
    <n v="905.69423105631233"/>
    <n v="750.23641903961322"/>
    <n v="810.67539393757431"/>
    <n v="757.51408224106319"/>
    <n v="577.50568727566861"/>
    <n v="619.58754054219446"/>
    <n v="590.96934816462738"/>
    <n v="1282.6759369170763"/>
    <n v="548.67041925465833"/>
    <n v="613.93402861993695"/>
    <n v="660.72187400403698"/>
    <n v="559.00640341515475"/>
    <n v="2592.5391849529783"/>
    <n v="737.92271874348455"/>
    <m/>
    <m/>
  </r>
  <r>
    <x v="8"/>
    <x v="3"/>
    <x v="7"/>
    <m/>
    <m/>
    <m/>
    <x v="5"/>
    <m/>
    <m/>
    <m/>
    <m/>
    <m/>
    <m/>
    <m/>
    <m/>
    <m/>
    <m/>
    <m/>
    <m/>
    <m/>
    <m/>
    <m/>
    <m/>
    <m/>
    <m/>
    <m/>
    <m/>
    <m/>
    <m/>
    <m/>
    <m/>
    <m/>
    <m/>
    <m/>
    <m/>
    <m/>
    <m/>
    <m/>
    <m/>
    <m/>
    <m/>
    <m/>
    <m/>
    <m/>
    <m/>
    <m/>
    <m/>
    <m/>
    <m/>
    <m/>
    <m/>
    <m/>
    <m/>
    <m/>
    <m/>
    <m/>
    <m/>
    <m/>
    <m/>
    <m/>
    <m/>
    <m/>
    <m/>
    <m/>
    <m/>
    <m/>
    <m/>
    <m/>
    <m/>
    <m/>
    <m/>
    <m/>
    <m/>
    <m/>
    <m/>
  </r>
  <r>
    <x v="9"/>
    <x v="4"/>
    <x v="7"/>
    <m/>
    <m/>
    <m/>
    <x v="5"/>
    <m/>
    <m/>
    <m/>
    <m/>
    <m/>
    <m/>
    <m/>
    <m/>
    <m/>
    <m/>
    <m/>
    <m/>
    <m/>
    <m/>
    <m/>
    <m/>
    <m/>
    <m/>
    <m/>
    <m/>
    <m/>
    <m/>
    <m/>
    <m/>
    <m/>
    <m/>
    <m/>
    <m/>
    <m/>
    <m/>
    <m/>
    <m/>
    <m/>
    <m/>
    <m/>
    <m/>
    <m/>
    <m/>
    <m/>
    <m/>
    <m/>
    <m/>
    <m/>
    <m/>
    <m/>
    <m/>
    <m/>
    <m/>
    <m/>
    <m/>
    <m/>
    <m/>
    <m/>
    <m/>
    <m/>
    <m/>
    <m/>
    <m/>
    <m/>
    <m/>
    <m/>
    <m/>
    <m/>
    <m/>
    <m/>
    <m/>
    <m/>
    <m/>
  </r>
  <r>
    <x v="10"/>
    <x v="5"/>
    <x v="7"/>
    <n v="718.75871399999994"/>
    <n v="532.81856530000005"/>
    <n v="429.64044799999999"/>
    <x v="49"/>
    <n v="324.1218063"/>
    <n v="498.49540999999999"/>
    <n v="398.25202000000002"/>
    <n v="373.62208300000003"/>
    <n v="438.16793999999999"/>
    <n v="490.33078999999998"/>
    <n v="665.00829899999997"/>
    <n v="395.67109289999996"/>
    <n v="598.30788949999999"/>
    <n v="467.42449499999998"/>
    <n v="261.07461065999996"/>
    <n v="512.63653183999998"/>
    <n v="377.11064368999996"/>
    <n v="641.34541588000002"/>
    <n v="903.11265846999993"/>
    <n v="488.80854196000001"/>
    <n v="386.34709686000002"/>
    <n v="674.16265237999994"/>
    <n v="745.77997747999996"/>
    <n v="381.71503577999999"/>
    <n v="757.53430874000003"/>
    <n v="460.21785707999999"/>
    <n v="633.86753113999998"/>
    <n v="581.66340445000003"/>
    <n v="492.37421295000001"/>
    <n v="734.60397346999991"/>
    <n v="643.4500734799999"/>
    <n v="843.95318271999997"/>
    <n v="260.60605219000001"/>
    <n v="495.10346397999996"/>
    <n v="405.12935157999999"/>
    <n v="296.18837332999999"/>
    <n v="782.66999858999998"/>
    <n v="865.54542748999995"/>
    <n v="667.06714400999999"/>
    <n v="700.31937332000007"/>
    <n v="623.80645135000009"/>
    <n v="743.22263706000001"/>
    <n v="503.06714360999996"/>
    <n v="631.1795568"/>
    <n v="508.84179789999996"/>
    <n v="671.49871831000007"/>
    <n v="479.98440210000001"/>
    <n v="450.48064054999998"/>
    <n v="587.02393107"/>
    <n v="568.14869039999996"/>
    <n v="736.00556657000004"/>
    <n v="579.84995162999996"/>
    <n v="656.39689284999997"/>
    <n v="639.18904902000008"/>
    <n v="623.00223627999992"/>
    <n v="833.58638326999994"/>
    <n v="317.52003064499996"/>
    <n v="431.681603"/>
    <n v="483.42624302000002"/>
    <n v="585.0154345499999"/>
    <n v="897.24637899999993"/>
    <n v="741.21141899999998"/>
    <n v="815.55481999999995"/>
    <n v="267.48202300000003"/>
    <n v="934.75827200000003"/>
    <n v="748.06062800000007"/>
    <n v="683.14282719999994"/>
    <n v="850.02765999999997"/>
    <n v="72.347605000000001"/>
    <n v="652.67065100000002"/>
    <m/>
    <m/>
  </r>
  <r>
    <x v="54"/>
    <x v="0"/>
    <x v="8"/>
    <n v="35.380000000000003"/>
    <n v="28.57"/>
    <n v="31.42"/>
    <x v="50"/>
    <n v="31.9"/>
    <n v="29.5"/>
    <n v="34.799999999999997"/>
    <n v="33.799999999999997"/>
    <n v="31.74"/>
    <n v="33.1"/>
    <n v="27.11"/>
    <n v="38.408000000000001"/>
    <n v="31.3"/>
    <n v="31.1"/>
    <n v="31.4"/>
    <n v="29.1"/>
    <n v="28.8"/>
    <n v="27.2"/>
    <n v="28.1"/>
    <n v="27.8"/>
    <n v="14.9"/>
    <n v="25.3"/>
    <n v="27.5"/>
    <n v="29.1"/>
    <n v="30.4"/>
    <n v="30.7"/>
    <n v="31.1"/>
    <n v="30"/>
    <n v="28.1"/>
    <n v="27.6"/>
    <n v="30.3"/>
    <n v="29.5"/>
    <n v="28.2"/>
    <n v="19.600000000000001"/>
    <n v="17.399999999999999"/>
    <n v="16.899999999999999"/>
    <n v="39.299999999999997"/>
    <n v="25"/>
    <n v="36.799999999999997"/>
    <n v="36.9"/>
    <n v="30.2"/>
    <n v="29.3"/>
    <n v="29.5"/>
    <n v="23.3"/>
    <n v="23.6"/>
    <n v="17.8"/>
    <n v="28.200000000000003"/>
    <n v="34.4"/>
    <n v="43.496076170299759"/>
    <n v="34.764962989458645"/>
    <n v="36.506868014681515"/>
    <n v="38.738464186023414"/>
    <n v="36.496291062559642"/>
    <n v="35.0800753185923"/>
    <n v="36.428694862896293"/>
    <n v="36.203885852978097"/>
    <n v="37.31718775734538"/>
    <n v="33.410239330085503"/>
    <n v="31.032334819405978"/>
    <n v="28.9"/>
    <n v="31"/>
    <n v="27.625"/>
    <n v="31"/>
    <n v="30"/>
    <n v="30.872916666666665"/>
    <n v="29.958333333333332"/>
    <n v="31"/>
    <n v="30.708333333333332"/>
    <n v="24.375"/>
    <n v="13"/>
    <m/>
    <m/>
  </r>
  <r>
    <x v="55"/>
    <x v="10"/>
    <x v="8"/>
    <n v="42193.914104587355"/>
    <n v="36380.311000000002"/>
    <n v="38568.5"/>
    <x v="51"/>
    <n v="39735.800000000003"/>
    <n v="35568.699999999997"/>
    <n v="42288.4"/>
    <n v="42567.205010000005"/>
    <n v="38699.471010000001"/>
    <n v="42698.769010000004"/>
    <n v="41145.300000000003"/>
    <n v="26581.599999999999"/>
    <n v="30200.400010000005"/>
    <n v="34328"/>
    <n v="39540"/>
    <n v="36684"/>
    <n v="42503"/>
    <n v="37879"/>
    <n v="34577"/>
    <n v="41317"/>
    <n v="24314.6"/>
    <n v="39614"/>
    <n v="38655.480000000003"/>
    <n v="37049.728912999999"/>
    <n v="36985"/>
    <n v="34913"/>
    <n v="38837"/>
    <n v="38535.802009999999"/>
    <n v="39136"/>
    <n v="37711"/>
    <n v="37389"/>
    <n v="35979"/>
    <n v="37696"/>
    <n v="26349.688000000002"/>
    <n v="36780.256018"/>
    <n v="33503.065011999999"/>
    <n v="39497"/>
    <n v="33608"/>
    <n v="38996"/>
    <n v="37562"/>
    <n v="39528"/>
    <n v="35122"/>
    <n v="36232"/>
    <n v="35328"/>
    <n v="29233.599999999999"/>
    <n v="25359"/>
    <n v="29014"/>
    <n v="37011"/>
    <n v="32176"/>
    <n v="37580"/>
    <n v="37251.5"/>
    <n v="37935"/>
    <n v="29503"/>
    <n v="39602"/>
    <n v="37159"/>
    <n v="36288"/>
    <n v="33946"/>
    <n v="39644"/>
    <n v="37601"/>
    <n v="27892"/>
    <n v="41122"/>
    <n v="29583"/>
    <n v="42729"/>
    <n v="38271"/>
    <n v="38869"/>
    <n v="38798"/>
    <n v="42010"/>
    <n v="34653"/>
    <n v="26226"/>
    <n v="28829"/>
    <m/>
    <m/>
  </r>
  <r>
    <x v="56"/>
    <x v="11"/>
    <x v="8"/>
    <n v="838.5095516927513"/>
    <n v="785.31489189303522"/>
    <n v="814.65444598571378"/>
    <x v="52"/>
    <n v="802.80251058239662"/>
    <n v="785.35146474703708"/>
    <n v="822.92070638756718"/>
    <n v="794.03850903670104"/>
    <n v="766.36912986817811"/>
    <n v="775.1979920603336"/>
    <n v="658.88448984452657"/>
    <n v="1444.9092605411263"/>
    <n v="1036.4101134301497"/>
    <n v="905.96597529713358"/>
    <n v="794.13252402630235"/>
    <n v="793.26136735361467"/>
    <n v="677.59922828976778"/>
    <n v="718.07597877451883"/>
    <n v="772.52982899873541"/>
    <n v="672.84652806350903"/>
    <n v="612.80053959349539"/>
    <n v="616.81741716849115"/>
    <n v="711.4127156097918"/>
    <n v="785.43084804567627"/>
    <n v="821.95484655941596"/>
    <n v="815.01539768503767"/>
    <n v="744.83881783781192"/>
    <n v="778.49683762167535"/>
    <n v="686.94079108199287"/>
    <n v="698.4919154622321"/>
    <n v="810.39878038995425"/>
    <n v="769.95354178629225"/>
    <n v="716.53623335704845"/>
    <n v="632.34714795046864"/>
    <n v="442.9432677576857"/>
    <n v="472.8573579424077"/>
    <n v="992.22379317309617"/>
    <n v="693.96252602359471"/>
    <n v="905.80156053855808"/>
    <n v="982.37580533517917"/>
    <n v="732.74293339803467"/>
    <n v="780.72956913320365"/>
    <n v="730.81306049645741"/>
    <n v="611.85368031301709"/>
    <n v="755.35469664187235"/>
    <n v="694.17362140238674"/>
    <n v="971.94457847935485"/>
    <n v="929.45340574423813"/>
    <n v="32176"/>
    <n v="37580"/>
    <n v="37251.5"/>
    <n v="37935"/>
    <n v="29503"/>
    <n v="39602"/>
    <n v="37159"/>
    <n v="36288"/>
    <n v="33946"/>
    <n v="39644"/>
    <n v="37601"/>
    <n v="27892"/>
    <n v="37406"/>
    <n v="30693"/>
    <n v="37241"/>
    <n v="41236"/>
    <n v="41280"/>
    <n v="33125"/>
    <n v="36286"/>
    <n v="35851"/>
    <n v="31781"/>
    <n v="15325"/>
    <m/>
    <m/>
  </r>
  <r>
    <x v="57"/>
    <x v="1"/>
    <x v="8"/>
    <n v="1504.8"/>
    <n v="1536.38"/>
    <n v="1506.8"/>
    <x v="53"/>
    <n v="1890.5"/>
    <n v="1525"/>
    <n v="1866"/>
    <n v="2072"/>
    <n v="1937"/>
    <n v="1929"/>
    <n v="1638"/>
    <n v="1757"/>
    <n v="1804"/>
    <n v="1709"/>
    <n v="1700"/>
    <n v="1903"/>
    <n v="1812"/>
    <n v="1845"/>
    <n v="2024"/>
    <n v="1860"/>
    <n v="1487"/>
    <n v="1735"/>
    <n v="1751"/>
    <n v="2010"/>
    <n v="1763"/>
    <n v="1651"/>
    <n v="1864"/>
    <n v="1666"/>
    <n v="1650"/>
    <n v="1743"/>
    <n v="1940"/>
    <n v="1872"/>
    <n v="1894"/>
    <n v="1325"/>
    <n v="1515"/>
    <n v="1831"/>
    <n v="1574"/>
    <n v="1530"/>
    <n v="1671"/>
    <n v="1629"/>
    <n v="1631"/>
    <n v="1747"/>
    <n v="1722"/>
    <n v="1709"/>
    <n v="1480"/>
    <n v="1431"/>
    <n v="924"/>
    <n v="1583"/>
    <n v="1808"/>
    <n v="1343"/>
    <n v="1525"/>
    <n v="1498"/>
    <n v="1524"/>
    <n v="1753"/>
    <n v="1616"/>
    <n v="1810.29"/>
    <n v="1704"/>
    <n v="1590.913"/>
    <n v="0"/>
    <n v="0"/>
    <n v="28327"/>
    <n v="23566"/>
    <n v="27065"/>
    <n v="28997"/>
    <n v="30173"/>
    <n v="24911"/>
    <n v="26694"/>
    <n v="24290"/>
    <n v="21974"/>
    <n v="10064"/>
    <m/>
    <m/>
  </r>
  <r>
    <x v="49"/>
    <x v="8"/>
    <x v="8"/>
    <n v="35.663911062387008"/>
    <n v="42.231084830473279"/>
    <n v="39.068151470759815"/>
    <x v="54"/>
    <n v="47.576744396740466"/>
    <n v="40.59867741488921"/>
    <n v="44.125575808023001"/>
    <n v="48.675970139764637"/>
    <n v="46.769281807015155"/>
    <n v="45.176946425510074"/>
    <n v="39.810136273158776"/>
    <n v="66.098353748457583"/>
    <n v="59.734308135079559"/>
    <n v="49.784432533209042"/>
    <n v="42.994436014162879"/>
    <n v="51.875477047214041"/>
    <n v="42.632284779897887"/>
    <n v="48.707727236727479"/>
    <n v="55.644141419695387"/>
    <n v="45.017789287702399"/>
    <n v="61.156671300370974"/>
    <n v="42.299534339420241"/>
    <n v="45.297587819372566"/>
    <n v="54.25140909181475"/>
    <n v="47.667973502771396"/>
    <n v="43.830306891791437"/>
    <n v="44.642429467835413"/>
    <n v="43.23252438259037"/>
    <n v="40.336380971006697"/>
    <n v="44.111282922125746"/>
    <n v="51.886918612426115"/>
    <n v="48.859424753353863"/>
    <n v="48.124809431852832"/>
    <n v="42.747957705835255"/>
    <n v="38.566612106488151"/>
    <n v="51.230877064647842"/>
    <n v="39.739446576449204"/>
    <n v="42.470506592643993"/>
    <n v="41.130282816845941"/>
    <n v="43.368297747723766"/>
    <n v="39.572971005701802"/>
    <n v="46.550667483812525"/>
    <n v="42.659664073725416"/>
    <n v="44.878023161156477"/>
    <n v="47.369701314829278"/>
    <n v="55.806879338585134"/>
    <n v="31.84669469911077"/>
    <n v="42.771068060846773"/>
    <n v="12462"/>
    <n v="8959"/>
    <n v="16012"/>
    <n v="11133"/>
    <n v="5947"/>
    <n v="12400"/>
    <n v="8185"/>
    <n v="7561"/>
    <n v="9613"/>
    <n v="8183"/>
    <n v="9522"/>
    <m/>
    <n v="9079"/>
    <n v="7127"/>
    <n v="10176"/>
    <n v="12239"/>
    <n v="11107"/>
    <n v="8214"/>
    <n v="9592"/>
    <n v="11561"/>
    <n v="9807"/>
    <n v="5261"/>
    <m/>
    <m/>
  </r>
  <r>
    <x v="58"/>
    <x v="0"/>
    <x v="8"/>
    <n v="34.165999999999997"/>
    <n v="25.5"/>
    <n v="30.09"/>
    <x v="55"/>
    <n v="34.1"/>
    <n v="29.1"/>
    <n v="30.9"/>
    <n v="32.200000000000003"/>
    <n v="32"/>
    <n v="31.97"/>
    <n v="34"/>
    <n v="26.5"/>
    <n v="24.7"/>
    <n v="25.8"/>
    <n v="28.4"/>
    <n v="25.1"/>
    <n v="28.7"/>
    <n v="26"/>
    <n v="26.1"/>
    <n v="27.7"/>
    <n v="17.399999999999999"/>
    <n v="29.2"/>
    <n v="28.3"/>
    <n v="25.9"/>
    <n v="27.2"/>
    <n v="27.6"/>
    <n v="29.74"/>
    <n v="27.8"/>
    <n v="27.7"/>
    <n v="27.2"/>
    <n v="26.4"/>
    <n v="27"/>
    <n v="27.9"/>
    <n v="10.52"/>
    <n v="28.73"/>
    <n v="27.1"/>
    <n v="29.13"/>
    <n v="26.9"/>
    <n v="30.1"/>
    <n v="28.6"/>
    <n v="29.2"/>
    <n v="26.2"/>
    <n v="28.9"/>
    <n v="27.4"/>
    <n v="22.5"/>
    <n v="17.899999999999999"/>
    <n v="21.9"/>
    <n v="27.7"/>
    <n v="1"/>
    <n v="1.0971269876783705"/>
    <n v="0.97515809521888897"/>
    <n v="1.0296117152758633"/>
    <n v="0.77290707003468495"/>
    <n v="1.0774813458615817"/>
    <n v="0.9751022687633476"/>
    <n v="0.91070714539621389"/>
    <n v="0.92135045109299096"/>
    <n v="0.99410098997242058"/>
    <n v="1.0223235946653264"/>
    <m/>
    <m/>
    <m/>
    <m/>
    <m/>
    <n v="0"/>
    <n v="0"/>
    <n v="0"/>
    <n v="0"/>
    <n v="0"/>
    <n v="0"/>
    <m/>
    <m/>
  </r>
  <r>
    <x v="56"/>
    <x v="11"/>
    <x v="8"/>
    <n v="809.73762982290953"/>
    <n v="700.92858744390605"/>
    <n v="780.17034626703139"/>
    <x v="56"/>
    <n v="858.16820096738957"/>
    <n v="774.70263132673836"/>
    <n v="730.69683411999506"/>
    <n v="756.45088730715315"/>
    <n v="772.6468858154285"/>
    <n v="748.73352888727686"/>
    <n v="826.3398249617818"/>
    <n v="996.93020736148333"/>
    <n v="817.8699617164441"/>
    <n v="751.57305989279894"/>
    <n v="718.25998988366212"/>
    <n v="684.22200414349584"/>
    <n v="675.24645319153944"/>
    <n v="686.39615618152538"/>
    <n v="717.54549953263324"/>
    <n v="670.42621681148194"/>
    <n v="715.61942207562538"/>
    <n v="711.8999439256894"/>
    <n v="732.10835824571313"/>
    <n v="699.06044551144373"/>
    <n v="735.433283763688"/>
    <n v="732.71742593182546"/>
    <n v="712.26708818316808"/>
    <n v="721.40706952941923"/>
    <n v="677.16227448296092"/>
    <n v="688.36884422364903"/>
    <n v="706.09002647837599"/>
    <n v="704.70324163491148"/>
    <n v="708.91350747027138"/>
    <n v="339.40265287953719"/>
    <n v="731.36552199300638"/>
    <n v="758.25055622717457"/>
    <n v="735.45748333669962"/>
    <n v="746.70367800138797"/>
    <n v="740.88660250572275"/>
    <n v="761.40780576114162"/>
    <n v="708.47992235836466"/>
    <n v="698.12678195528792"/>
    <n v="715.949066045682"/>
    <n v="719.51892019642332"/>
    <n v="720.1474862051748"/>
    <n v="698.07347320801807"/>
    <n v="754.80802371269033"/>
    <n v="748.42614357893603"/>
    <n v="0.80500375281461101"/>
    <n v="0.99861819727891155"/>
    <n v="0.89409322196620589"/>
    <n v="0.9408482142857143"/>
    <n v="0.70811731950844858"/>
    <n v="0.98219246031746033"/>
    <n v="0.89187307987711217"/>
    <n v="0.85870059064061777"/>
    <n v="0.83005672926447571"/>
    <n v="0.95151689708141318"/>
    <n v="0.93256448412698412"/>
    <m/>
    <m/>
    <m/>
    <m/>
    <m/>
    <n v="0.99078341013824889"/>
    <n v="0.82155257936507942"/>
    <n v="0.87091973886328722"/>
    <n v="0.84835964713009226"/>
    <n v="0.77711756651017216"/>
    <n v="0.36782354070660522"/>
    <m/>
    <m/>
  </r>
  <r>
    <x v="59"/>
    <x v="12"/>
    <x v="8"/>
    <n v="14.503566995067352"/>
    <n v="15.826572235734872"/>
    <n v="13.772170294411241"/>
    <x v="57"/>
    <n v="12.884072297525153"/>
    <n v="12.82761162639633"/>
    <n v="12.399841564116874"/>
    <n v="11.081315766191057"/>
    <n v="11.508983901261681"/>
    <n v="12.175741410208865"/>
    <n v="10.395162509448223"/>
    <n v="17.097000180576039"/>
    <n v="15.00719393948186"/>
    <n v="13.522072652062455"/>
    <n v="9.4894195751138071"/>
    <n v="9.2678006760440521"/>
    <n v="7.794320400912877"/>
    <n v="8.6401317352622815"/>
    <n v="9.1815582558970696"/>
    <n v="8.3429087300626872"/>
    <n v="11.179126944305068"/>
    <n v="10.738864373308628"/>
    <n v="7.9796448006854392"/>
    <n v="9.0821987062348359"/>
    <n v="9.3068841422198183"/>
    <n v="8.2507964319847087"/>
    <n v="7.1326579489390234"/>
    <n v="7.3848729014683867"/>
    <n v="7.0087762186476308"/>
    <n v="7.2349843218934193"/>
    <n v="9.8059857177244645"/>
    <n v="9.0858954951192779"/>
    <n v="8.4010061998170542"/>
    <n v="6.8181169703365434"/>
    <n v="14.053333741865508"/>
    <n v="10.295647484460474"/>
    <n v="10.56916279539487"/>
    <n v="8.4064727272727264"/>
    <n v="8.495434070938046"/>
    <n v="9.620627229646983"/>
    <n v="7.9044580856484288"/>
    <n v="10.464440832422927"/>
    <n v="9.5252935638904024"/>
    <n v="7.4922037236417109"/>
    <n v="9.4992254413703936"/>
    <n v="10.263527025973012"/>
    <n v="9.229768043013717"/>
    <n v="10.833103671881332"/>
    <n v="29.1"/>
    <n v="23.6"/>
    <n v="24.3"/>
    <n v="22.8"/>
    <n v="23.9"/>
    <n v="23.2"/>
    <n v="24.7"/>
    <n v="36.203885852978097"/>
    <n v="37.31718775734538"/>
    <n v="33.410239330085503"/>
    <n v="31.032334819405978"/>
    <m/>
    <m/>
    <m/>
    <m/>
    <m/>
    <n v="29.459916997588568"/>
    <n v="28.196142935734546"/>
    <n v="29.122615588624956"/>
    <n v="30.19997927914665"/>
    <n v="28.193676858725361"/>
    <n v="21.506575406060151"/>
    <m/>
    <m/>
  </r>
  <r>
    <x v="54"/>
    <x v="10"/>
    <x v="9"/>
    <m/>
    <m/>
    <m/>
    <x v="5"/>
    <m/>
    <m/>
    <m/>
    <m/>
    <m/>
    <m/>
    <m/>
    <m/>
    <n v="15259.156397563262"/>
    <n v="14995.825336014357"/>
    <n v="15236.957914958684"/>
    <n v="15739.143574569729"/>
    <n v="14635.388163400561"/>
    <n v="13710.321185664578"/>
    <n v="14585.539587926138"/>
    <n v="15308.086606900983"/>
    <n v="14594.853976340941"/>
    <n v="15848.271208521695"/>
    <n v="15468.439851124482"/>
    <n v="16253.153513039941"/>
    <n v="16683.667690810202"/>
    <n v="14829.980417010709"/>
    <n v="16573.680550998339"/>
    <n v="14585.239633601668"/>
    <n v="14419.629612627848"/>
    <n v="15527.8338614562"/>
    <n v="16820.024627880295"/>
    <n v="15692.02543091579"/>
    <n v="15959.278224497099"/>
    <n v="16068.485095440026"/>
    <n v="15193.610232769344"/>
    <n v="16964.905137733338"/>
    <n v="16547.806552674501"/>
    <n v="18099.624530519613"/>
    <n v="20404.018787613099"/>
    <n v="20339.510867123889"/>
    <n v="20989.439689969899"/>
    <n v="19401.186667383699"/>
    <n v="21075.659977815627"/>
    <n v="20754.027057374362"/>
    <n v="19200.258689545015"/>
    <n v="20765.074314485828"/>
    <n v="21052.978592006828"/>
    <n v="19946.054428353087"/>
    <n v="19829.308147891461"/>
    <n v="18615.784880082963"/>
    <n v="21951.985689727146"/>
    <n v="21212.508338413962"/>
    <n v="21721.038851278514"/>
    <n v="20549.636474151215"/>
    <n v="21042.818166325113"/>
    <n v="22015.222948408191"/>
    <n v="20839.328177399559"/>
    <n v="17156.5025653878"/>
    <n v="20603.79198067918"/>
    <n v="23153.667655828249"/>
    <m/>
    <m/>
    <m/>
    <m/>
    <m/>
    <m/>
    <m/>
    <m/>
    <m/>
    <m/>
    <m/>
    <m/>
  </r>
  <r>
    <x v="55"/>
    <x v="10"/>
    <x v="9"/>
    <n v="18061.2"/>
    <n v="18427.400000000001"/>
    <n v="19612.2"/>
    <x v="58"/>
    <n v="14111"/>
    <n v="20428.599999999999"/>
    <n v="19403.2"/>
    <n v="20225"/>
    <n v="20150"/>
    <n v="20845"/>
    <n v="20098.2"/>
    <n v="16561"/>
    <n v="19745.2"/>
    <n v="16197.2"/>
    <n v="14814.2"/>
    <n v="19311"/>
    <n v="16883.2"/>
    <n v="19569.2"/>
    <n v="9910.4"/>
    <n v="20976.799999999999"/>
    <n v="18609"/>
    <n v="20011.2"/>
    <n v="17700"/>
    <n v="16279.652399999999"/>
    <n v="16385.117200000001"/>
    <n v="7306"/>
    <n v="17457.599999999999"/>
    <n v="18435.8"/>
    <n v="18683.8"/>
    <n v="15706.4"/>
    <n v="19356.2"/>
    <n v="18151.599999999999"/>
    <n v="20007.599999999999"/>
    <n v="21310.6"/>
    <n v="18070"/>
    <n v="19668"/>
    <n v="15047.6"/>
    <n v="17696.2"/>
    <n v="18773"/>
    <n v="17541.8"/>
    <n v="17123.599999999999"/>
    <n v="19944.2"/>
    <n v="20740.2"/>
    <n v="15108.2"/>
    <n v="16760.8"/>
    <n v="19339.2"/>
    <n v="20141.8"/>
    <n v="19794.2"/>
    <n v="14969.2"/>
    <n v="13243.6"/>
    <n v="18859.400000000001"/>
    <n v="19058.400000000001"/>
    <n v="14709.2"/>
    <n v="12416"/>
    <n v="17773.400000000001"/>
    <n v="19783"/>
    <n v="18775.400000000001"/>
    <n v="5033.3999999999996"/>
    <n v="8445.7999999999993"/>
    <n v="16203"/>
    <n v="16714.400000000001"/>
    <n v="8647.7999999999993"/>
    <n v="17985.400000000001"/>
    <n v="18233.599999999999"/>
    <n v="18179"/>
    <n v="15206"/>
    <n v="15619.6"/>
    <n v="16787.400000000001"/>
    <n v="16457"/>
    <n v="15723.6"/>
    <m/>
    <m/>
  </r>
  <r>
    <x v="56"/>
    <x v="11"/>
    <x v="9"/>
    <m/>
    <m/>
    <m/>
    <x v="5"/>
    <m/>
    <m/>
    <m/>
    <m/>
    <m/>
    <m/>
    <m/>
    <m/>
    <m/>
    <m/>
    <m/>
    <m/>
    <m/>
    <m/>
    <m/>
    <m/>
    <m/>
    <m/>
    <m/>
    <m/>
    <m/>
    <m/>
    <m/>
    <m/>
    <m/>
    <m/>
    <m/>
    <m/>
    <m/>
    <m/>
    <m/>
    <m/>
    <m/>
    <m/>
    <m/>
    <m/>
    <m/>
    <m/>
    <m/>
    <m/>
    <m/>
    <m/>
    <m/>
    <m/>
    <m/>
    <m/>
    <m/>
    <m/>
    <m/>
    <m/>
    <m/>
    <m/>
    <m/>
    <m/>
    <m/>
    <m/>
    <m/>
    <m/>
    <m/>
    <m/>
    <m/>
    <m/>
    <m/>
    <m/>
    <m/>
    <m/>
    <m/>
    <m/>
  </r>
  <r>
    <x v="57"/>
    <x v="1"/>
    <x v="9"/>
    <m/>
    <m/>
    <m/>
    <x v="5"/>
    <m/>
    <m/>
    <m/>
    <m/>
    <m/>
    <m/>
    <m/>
    <m/>
    <m/>
    <m/>
    <m/>
    <m/>
    <m/>
    <m/>
    <m/>
    <m/>
    <m/>
    <m/>
    <m/>
    <m/>
    <m/>
    <m/>
    <m/>
    <m/>
    <m/>
    <m/>
    <m/>
    <m/>
    <m/>
    <m/>
    <m/>
    <m/>
    <m/>
    <m/>
    <m/>
    <m/>
    <m/>
    <m/>
    <m/>
    <m/>
    <m/>
    <m/>
    <m/>
    <m/>
    <m/>
    <m/>
    <m/>
    <m/>
    <m/>
    <m/>
    <m/>
    <m/>
    <m/>
    <m/>
    <m/>
    <m/>
    <m/>
    <m/>
    <m/>
    <m/>
    <m/>
    <m/>
    <m/>
    <m/>
    <m/>
    <m/>
    <m/>
    <m/>
  </r>
  <r>
    <x v="49"/>
    <x v="8"/>
    <x v="9"/>
    <m/>
    <m/>
    <m/>
    <x v="5"/>
    <m/>
    <m/>
    <m/>
    <m/>
    <m/>
    <m/>
    <m/>
    <m/>
    <m/>
    <m/>
    <m/>
    <m/>
    <m/>
    <m/>
    <m/>
    <m/>
    <m/>
    <m/>
    <m/>
    <m/>
    <m/>
    <m/>
    <m/>
    <m/>
    <m/>
    <m/>
    <m/>
    <m/>
    <m/>
    <m/>
    <m/>
    <m/>
    <m/>
    <m/>
    <m/>
    <m/>
    <m/>
    <m/>
    <m/>
    <m/>
    <m/>
    <m/>
    <m/>
    <m/>
    <m/>
    <m/>
    <m/>
    <m/>
    <m/>
    <m/>
    <m/>
    <m/>
    <m/>
    <m/>
    <m/>
    <m/>
    <m/>
    <m/>
    <m/>
    <m/>
    <m/>
    <m/>
    <m/>
    <m/>
    <m/>
    <m/>
    <m/>
    <m/>
  </r>
  <r>
    <x v="58"/>
    <x v="0"/>
    <x v="9"/>
    <m/>
    <m/>
    <m/>
    <x v="5"/>
    <m/>
    <m/>
    <m/>
    <m/>
    <m/>
    <m/>
    <m/>
    <m/>
    <m/>
    <m/>
    <m/>
    <m/>
    <m/>
    <m/>
    <m/>
    <m/>
    <m/>
    <m/>
    <m/>
    <m/>
    <m/>
    <m/>
    <m/>
    <m/>
    <m/>
    <m/>
    <m/>
    <m/>
    <m/>
    <m/>
    <m/>
    <m/>
    <m/>
    <m/>
    <m/>
    <m/>
    <m/>
    <m/>
    <m/>
    <m/>
    <m/>
    <m/>
    <m/>
    <m/>
    <m/>
    <m/>
    <m/>
    <m/>
    <m/>
    <m/>
    <m/>
    <m/>
    <m/>
    <m/>
    <m/>
    <m/>
    <m/>
    <m/>
    <m/>
    <m/>
    <m/>
    <m/>
    <m/>
    <m/>
    <m/>
    <m/>
    <m/>
    <m/>
  </r>
  <r>
    <x v="56"/>
    <x v="11"/>
    <x v="9"/>
    <m/>
    <m/>
    <m/>
    <x v="5"/>
    <m/>
    <m/>
    <m/>
    <m/>
    <m/>
    <m/>
    <m/>
    <m/>
    <m/>
    <m/>
    <m/>
    <m/>
    <m/>
    <m/>
    <m/>
    <m/>
    <m/>
    <m/>
    <m/>
    <m/>
    <m/>
    <m/>
    <m/>
    <m/>
    <m/>
    <m/>
    <m/>
    <m/>
    <m/>
    <m/>
    <m/>
    <m/>
    <m/>
    <m/>
    <m/>
    <m/>
    <m/>
    <m/>
    <m/>
    <m/>
    <m/>
    <m/>
    <m/>
    <m/>
    <m/>
    <m/>
    <m/>
    <m/>
    <m/>
    <m/>
    <m/>
    <m/>
    <m/>
    <m/>
    <m/>
    <m/>
    <m/>
    <m/>
    <m/>
    <m/>
    <m/>
    <m/>
    <m/>
    <m/>
    <m/>
    <m/>
    <m/>
    <m/>
  </r>
  <r>
    <x v="59"/>
    <x v="12"/>
    <x v="9"/>
    <m/>
    <m/>
    <m/>
    <x v="5"/>
    <m/>
    <m/>
    <m/>
    <m/>
    <m/>
    <m/>
    <m/>
    <m/>
    <m/>
    <m/>
    <m/>
    <m/>
    <m/>
    <m/>
    <m/>
    <m/>
    <m/>
    <m/>
    <m/>
    <m/>
    <m/>
    <m/>
    <m/>
    <m/>
    <m/>
    <m/>
    <m/>
    <m/>
    <m/>
    <m/>
    <m/>
    <m/>
    <m/>
    <m/>
    <m/>
    <m/>
    <m/>
    <m/>
    <m/>
    <m/>
    <m/>
    <m/>
    <m/>
    <m/>
    <m/>
    <m/>
    <m/>
    <m/>
    <m/>
    <m/>
    <m/>
    <m/>
    <m/>
    <m/>
    <m/>
    <m/>
    <m/>
    <m/>
    <m/>
    <m/>
    <m/>
    <m/>
    <m/>
    <m/>
    <m/>
    <m/>
    <m/>
    <m/>
  </r>
  <r>
    <x v="60"/>
    <x v="5"/>
    <x v="10"/>
    <n v="8312.3691694444424"/>
    <n v="7062.7552694444439"/>
    <n v="8629.9728500000001"/>
    <x v="19"/>
    <n v="8599.7819777777786"/>
    <n v="7557.0587111111108"/>
    <n v="7332.3695333333335"/>
    <n v="8021.5908277777771"/>
    <n v="2652.0868916666664"/>
    <n v="8575.5051527777778"/>
    <n v="7786.0304916666664"/>
    <n v="6673.9865277777781"/>
    <n v="3576"/>
    <n v="3173"/>
    <n v="2966"/>
    <n v="2670"/>
    <n v="2541"/>
    <n v="2310"/>
    <n v="2406"/>
    <n v="2240"/>
    <n v="1537"/>
    <n v="1580"/>
    <n v="2430"/>
    <n v="2981"/>
    <n v="3322"/>
    <n v="3173"/>
    <n v="2966"/>
    <n v="2670"/>
    <n v="2541"/>
    <n v="2310"/>
    <n v="2406"/>
    <n v="2240"/>
    <n v="1537"/>
    <n v="1580"/>
    <n v="2430"/>
    <n v="2981"/>
    <n v="3570"/>
    <n v="3224"/>
    <n v="3124"/>
    <n v="2566"/>
    <n v="3479"/>
    <n v="3120"/>
    <n v="2560"/>
    <n v="2511"/>
    <n v="2600"/>
    <n v="2795"/>
    <n v="2743"/>
    <n v="2872"/>
    <n v="3450"/>
    <n v="3193"/>
    <n v="3365"/>
    <n v="3240"/>
    <n v="3159"/>
    <n v="2917"/>
    <n v="3150"/>
    <n v="3176"/>
    <n v="2096"/>
    <n v="1620"/>
    <n v="3323"/>
    <n v="3562"/>
    <n v="3594"/>
    <n v="2849"/>
    <n v="3411"/>
    <n v="2510"/>
    <n v="2347"/>
    <n v="2322"/>
    <n v="2448"/>
    <n v="2358"/>
    <n v="1835"/>
    <n v="2977"/>
    <m/>
    <m/>
  </r>
  <r>
    <x v="61"/>
    <x v="5"/>
    <x v="10"/>
    <n v="14798.422"/>
    <n v="13197.223"/>
    <n v="14541.770000000002"/>
    <x v="59"/>
    <n v="14081.093000000001"/>
    <n v="12051.65"/>
    <n v="11599.101999999999"/>
    <n v="13537.448"/>
    <n v="4647.37"/>
    <n v="15032.453"/>
    <n v="11705.802"/>
    <n v="10882.924000000001"/>
    <n v="11267.745999999999"/>
    <n v="10762.134"/>
    <n v="11463.655999999999"/>
    <n v="9613.5810000000001"/>
    <n v="12357.064"/>
    <n v="11874.093999999999"/>
    <n v="12249.449000000001"/>
    <n v="12266.466"/>
    <n v="9366.1010000000006"/>
    <n v="5263.2380000000003"/>
    <n v="12224.648999999999"/>
    <n v="11974.144"/>
    <n v="11505.901"/>
    <n v="10762.134"/>
    <n v="11463.655999999999"/>
    <n v="9613.5810000000001"/>
    <n v="12357.064"/>
    <n v="11874.093999999999"/>
    <n v="12249.449000000001"/>
    <n v="12266.466"/>
    <n v="9366.1010000000006"/>
    <n v="5263.2380000000003"/>
    <n v="12224.648999999999"/>
    <n v="11974.144"/>
    <n v="10412.727000000001"/>
    <n v="11438.489"/>
    <n v="14136.878000000001"/>
    <n v="8884.9619999999995"/>
    <n v="15352.763000000001"/>
    <n v="14969.337000000001"/>
    <n v="10840.601000000001"/>
    <n v="12478.618"/>
    <n v="12937.99"/>
    <n v="12216.712"/>
    <n v="11939.076999999999"/>
    <n v="11488"/>
    <n v="11552"/>
    <n v="11182"/>
    <n v="12357"/>
    <n v="12037"/>
    <n v="12322"/>
    <n v="11981"/>
    <n v="12968.028"/>
    <n v="14259"/>
    <n v="8393"/>
    <n v="6624"/>
    <n v="12994"/>
    <n v="11531"/>
    <n v="11339.627"/>
    <n v="9977.7029999999995"/>
    <n v="12098.32"/>
    <n v="12426.67"/>
    <n v="13613.101000000001"/>
    <n v="11043.451999999999"/>
    <n v="11480.393"/>
    <n v="11111.72"/>
    <n v="5027.97"/>
    <n v="11606.723"/>
    <m/>
    <m/>
  </r>
  <r>
    <x v="56"/>
    <x v="11"/>
    <x v="10"/>
    <n v="869.36572527756653"/>
    <n v="828.29435504366757"/>
    <n v="918.512893591958"/>
    <x v="60"/>
    <n v="945.24453095465037"/>
    <n v="970.50859231651111"/>
    <n v="978.39241161866119"/>
    <n v="917.10023116432467"/>
    <n v="883.22956440158691"/>
    <n v="882.92325674259121"/>
    <n v="1029.4565597053743"/>
    <n v="949.14557709765415"/>
    <n v="722.47443110570043"/>
    <n v="634.88198364963364"/>
    <n v="625.81897043507638"/>
    <n v="638.50470092467026"/>
    <n v="497.85910135248457"/>
    <n v="456.70892849719581"/>
    <n v="451.58427095565816"/>
    <n v="443.98956199928648"/>
    <n v="412.58275491159634"/>
    <n v="671.43914349335614"/>
    <n v="574.21351767471913"/>
    <n v="425.40078733173482"/>
    <n v="677.73049932459173"/>
    <n v="634.88198364963364"/>
    <n v="625.81897043507638"/>
    <n v="638.50470092467026"/>
    <n v="497.85910135248457"/>
    <n v="456.70892849719581"/>
    <n v="451.58427095565816"/>
    <n v="443.98956199928648"/>
    <n v="412.58275491159634"/>
    <n v="671.43914349335614"/>
    <n v="574.21351767471913"/>
    <n v="425.40078733173482"/>
    <n v="747.48880257169401"/>
    <n v="602.54149336466867"/>
    <n v="476.73687927695511"/>
    <n v="622.5114302458843"/>
    <n v="435.81923218104538"/>
    <n v="417.30316475250277"/>
    <n v="505.96115690226827"/>
    <n v="437.3903268417896"/>
    <n v="363.76414284141617"/>
    <n v="503.04819295675304"/>
    <n v="466.80652102739612"/>
    <n v="551.82041012424565"/>
    <n v="606.85942986365637"/>
    <n v="585.25615191977147"/>
    <n v="539.77036814848543"/>
    <n v="538.15092234902727"/>
    <n v="510.3385391459305"/>
    <n v="486.32863708643163"/>
    <n v="471.04659945551856"/>
    <n v="449.07198597297219"/>
    <n v="572.09664217556303"/>
    <n v="515.98099419043911"/>
    <n v="525.59708150357119"/>
    <n v="595.86166850416089"/>
    <n v="588.65000852194805"/>
    <n v="557.89583688942071"/>
    <n v="533.14946524989534"/>
    <n v="393.83086997119386"/>
    <n v="361.69912476327806"/>
    <n v="421.50550338098827"/>
    <n v="413.71097484865584"/>
    <n v="419.33014786766614"/>
    <n v="757.16786629038461"/>
    <n v="477.34811899998164"/>
    <m/>
    <m/>
  </r>
  <r>
    <x v="34"/>
    <x v="1"/>
    <x v="10"/>
    <n v="2312"/>
    <n v="1907"/>
    <n v="2242"/>
    <x v="61"/>
    <n v="2561"/>
    <n v="2200"/>
    <n v="1794"/>
    <n v="1833"/>
    <n v="1296"/>
    <n v="1997"/>
    <n v="2230"/>
    <n v="2480"/>
    <n v="1181.5475000000001"/>
    <n v="1264.4784999999999"/>
    <n v="1224.5264999999999"/>
    <n v="1044.3679999999999"/>
    <n v="1138.2584999999999"/>
    <n v="1039.4355"/>
    <n v="971.94450000000006"/>
    <n v="1181.8274999999999"/>
    <n v="918.26750000000004"/>
    <n v="756.29300000000001"/>
    <n v="1133.9255000000001"/>
    <n v="1141.75"/>
    <n v="1274.2224999999999"/>
    <n v="1264.4784999999999"/>
    <n v="1224.5264999999999"/>
    <n v="1044.3679999999999"/>
    <n v="1138.2584999999999"/>
    <n v="1039.4355"/>
    <n v="971.94450000000006"/>
    <n v="1181.8274999999999"/>
    <n v="918.26750000000004"/>
    <n v="756.29300000000001"/>
    <n v="1133.9255000000001"/>
    <n v="1141.75"/>
    <n v="1265.25"/>
    <n v="1111.3924999999999"/>
    <n v="1162.566"/>
    <n v="998.30400000000009"/>
    <n v="1241.038"/>
    <n v="1101.23"/>
    <n v="1014.9880000000001"/>
    <n v="1097.5185000000001"/>
    <n v="1054.1685"/>
    <n v="1166.9645"/>
    <n v="1154.0640000000001"/>
    <n v="1202.5194999999999"/>
    <n v="1320.8000000000002"/>
    <n v="1115.0500000000002"/>
    <n v="1156.45"/>
    <n v="1189.8000000000002"/>
    <n v="1087.3"/>
    <n v="1020.335"/>
    <n v="1337.4445000000001"/>
    <n v="934.55"/>
    <n v="824.30000000000007"/>
    <n v="892.05"/>
    <n v="1132.1500000000001"/>
    <n v="1062.95"/>
    <n v="1369.65"/>
    <n v="1108.3685"/>
    <n v="1141.3"/>
    <n v="1204.3620000000001"/>
    <n v="1142.9884999999999"/>
    <n v="988.81399999999996"/>
    <n v="1246.171"/>
    <n v="1094.5925"/>
    <n v="831.0865"/>
    <n v="1132.1589999999999"/>
    <m/>
    <m/>
  </r>
  <r>
    <x v="49"/>
    <x v="8"/>
    <x v="10"/>
    <n v="1462.1188690044582"/>
    <n v="1403.1663321017422"/>
    <n v="1458.7211603223407"/>
    <x v="62"/>
    <n v="1814.9708596661376"/>
    <n v="1582.0014311126115"/>
    <n v="1603.7238554572937"/>
    <n v="1274.3746641780174"/>
    <n v="2284.1974026314629"/>
    <n v="1460.3361189429793"/>
    <n v="1610.6535772843408"/>
    <n v="2467.1739633363959"/>
    <n v="47.564221643033726"/>
    <n v="53.294121940296748"/>
    <n v="48.451954404078499"/>
    <n v="49.275906620174126"/>
    <n v="41.782253835121928"/>
    <n v="39.706656576551353"/>
    <n v="35.990772610667484"/>
    <n v="43.701957367023915"/>
    <n v="44.470973243315576"/>
    <n v="65.178345014192445"/>
    <n v="42.074056001792982"/>
    <n v="43.250666130968668"/>
    <n v="50.233205643204677"/>
    <n v="53.294121940296748"/>
    <n v="48.451954404078499"/>
    <n v="49.275906620174126"/>
    <n v="41.782253835121928"/>
    <n v="39.706656576551353"/>
    <n v="35.990772610667484"/>
    <n v="43.701957367023915"/>
    <n v="44.470973243315576"/>
    <n v="65.178345014192445"/>
    <n v="42.074056001792982"/>
    <n v="43.250666130968668"/>
    <n v="55.116054484424986"/>
    <n v="44.072233456704751"/>
    <n v="37.301849414768519"/>
    <n v="50.965171923215536"/>
    <n v="36.666106103519439"/>
    <n v="33.368887323320301"/>
    <n v="42.469173061739021"/>
    <n v="39.894370480323964"/>
    <n v="36.958086762349033"/>
    <n v="43.328092105560536"/>
    <n v="43.845537425961169"/>
    <n v="47.480355036393682"/>
    <n v="51.861626972177376"/>
    <n v="45.231512579700428"/>
    <n v="42.450232266476135"/>
    <n v="44.835494196770313"/>
    <n v="40.025285702756946"/>
    <n v="38.62922304056535"/>
    <n v="46.780847632631151"/>
    <n v="29.728960902803642"/>
    <n v="44.548628052877149"/>
    <n v="61.085077726760638"/>
    <n v="39.520949085544061"/>
    <n v="41.813076323355588"/>
    <n v="54.786945673656106"/>
    <n v="50.38715750928003"/>
    <n v="42.789873927859048"/>
    <n v="43.961098475595307"/>
    <n v="38.084744920828669"/>
    <n v="40.614023509197374"/>
    <n v="49.236496480941078"/>
    <n v="44.682497104087439"/>
    <n v="74.975575337100807"/>
    <n v="44.244985837410297"/>
    <m/>
    <m/>
  </r>
  <r>
    <x v="62"/>
    <x v="1"/>
    <x v="10"/>
    <n v="965.16949999999997"/>
    <n v="867.75800000000004"/>
    <n v="939.80449999999996"/>
    <x v="63"/>
    <n v="887.28700000000003"/>
    <n v="932.48350000000005"/>
    <n v="907.65149999999994"/>
    <n v="889.43299999999999"/>
    <n v="684.42250000000001"/>
    <n v="968.84199999999987"/>
    <n v="843.14400000000001"/>
    <n v="928.24199999999996"/>
    <n v="6960.3143111111112"/>
    <n v="6431.7435444444436"/>
    <n v="6753.7215083333331"/>
    <n v="5399.4948749999994"/>
    <n v="6920.0023666666675"/>
    <n v="6783.2346529166662"/>
    <n v="7114.1417631944441"/>
    <n v="7095.751484722221"/>
    <n v="5316.0634977777772"/>
    <n v="3212.4064694444446"/>
    <n v="7444.7027249999992"/>
    <n v="9084.6475055555547"/>
    <n v="6916.6506194444446"/>
    <n v="6431.7435444444436"/>
    <n v="6753.7215083333331"/>
    <n v="5399.4948749999994"/>
    <n v="6920.0023666666675"/>
    <n v="6783.2346529166662"/>
    <n v="7114.1417631944441"/>
    <n v="7095.751484722221"/>
    <n v="5316.0634977777772"/>
    <n v="3212.4064694444446"/>
    <n v="7444.7027249999992"/>
    <n v="9084.6475055555547"/>
    <n v="6980.5020388888879"/>
    <n v="6727.7131833333333"/>
    <n v="8021.9437083333323"/>
    <n v="5275.6703027777776"/>
    <n v="8401.9209749999991"/>
    <n v="8498.73076111111"/>
    <n v="6213.0772472222216"/>
    <n v="7462.4128249999994"/>
    <n v="8417.5923555555546"/>
    <n v="7224.3498444444449"/>
    <n v="6867.2422194444434"/>
    <n v="7104.5692861111111"/>
    <n v="7095.5149999999994"/>
    <n v="6702.2355555555541"/>
    <n v="7447.404805555555"/>
    <n v="6981.0941666666658"/>
    <n v="7174.4886111111118"/>
    <n v="7012.0001388888886"/>
    <n v="7343.7818222222222"/>
    <n v="7899.5081666666674"/>
    <n v="4735.8422222222216"/>
    <n v="4146.1870000000008"/>
    <n v="7071.6833333333325"/>
    <n v="6858.4486666666653"/>
    <n v="6822.7716666666674"/>
    <n v="5863.3720833333327"/>
    <n v="6925.5491666666658"/>
    <n v="6923.5289472222221"/>
    <n v="7569.4778249999999"/>
    <n v="6583.8621722222215"/>
    <n v="6598.2027222222223"/>
    <n v="6805.128866666666"/>
    <n v="2847.4924527777775"/>
    <n v="6385.8669388888884"/>
    <m/>
    <m/>
  </r>
  <r>
    <x v="56"/>
    <x v="11"/>
    <x v="10"/>
    <n v="133.60719669900334"/>
    <n v="125.64176112389761"/>
    <n v="116.15542228529728"/>
    <x v="64"/>
    <n v="128.35744901940302"/>
    <n v="131.60441495243163"/>
    <n v="146.39405179053406"/>
    <n v="114.77064311992025"/>
    <n v="238.83775304844096"/>
    <n v="133.23231458050694"/>
    <n v="125.2529627989244"/>
    <n v="194.89835767396082"/>
    <n v="956.0594582087499"/>
    <n v="924.96100330054776"/>
    <n v="911.82837349012334"/>
    <n v="869.28271168427705"/>
    <n v="866.73043306688407"/>
    <n v="884.15713762606674"/>
    <n v="898.87450008889334"/>
    <n v="895.30711602532745"/>
    <n v="878.46491727018145"/>
    <n v="944.64924520501086"/>
    <n v="942.54926973802446"/>
    <n v="1174.2395481279782"/>
    <n v="930.39700737313262"/>
    <n v="924.96100330054776"/>
    <n v="911.82837349012334"/>
    <n v="869.28271168427705"/>
    <n v="866.73043306688407"/>
    <n v="884.15713762606674"/>
    <n v="898.87450008889334"/>
    <n v="895.30711602532745"/>
    <n v="878.46491727018145"/>
    <n v="944.64924520501086"/>
    <n v="942.54926973802446"/>
    <n v="1174.2395481279782"/>
    <n v="1037.5649084722245"/>
    <n v="910.31543892557443"/>
    <n v="878.25210427324896"/>
    <n v="918.99928023966515"/>
    <n v="847.00338435909737"/>
    <n v="878.7080486875102"/>
    <n v="887.0467155746602"/>
    <n v="925.56277531518731"/>
    <n v="1006.9645415332494"/>
    <n v="915.24535197147304"/>
    <n v="890.23509645413662"/>
    <n v="957.16415459445011"/>
    <n v="950.64822416506911"/>
    <n v="927.66954361180819"/>
    <n v="932.79243009252593"/>
    <n v="897.63201679751796"/>
    <n v="901.16194783052038"/>
    <n v="905.82008639458695"/>
    <n v="876.47377340601122"/>
    <n v="857.44067658969425"/>
    <n v="873.31938653043221"/>
    <n v="968.77218456771118"/>
    <n v="842.31210394058951"/>
    <n v="920.55982873049243"/>
    <n v="931.22615841790719"/>
    <n v="909.51524192398824"/>
    <n v="885.97659339260974"/>
    <n v="862.3148116321081"/>
    <n v="860.60121192896383"/>
    <n v="922.71797683343755"/>
    <n v="889.53286518484026"/>
    <n v="947.86865853373911"/>
    <n v="876.52236712315027"/>
    <n v="851.53664881932093"/>
    <m/>
    <m/>
  </r>
  <r>
    <x v="59"/>
    <x v="12"/>
    <x v="10"/>
    <m/>
    <m/>
    <m/>
    <x v="5"/>
    <m/>
    <m/>
    <m/>
    <m/>
    <m/>
    <m/>
    <m/>
    <m/>
    <m/>
    <m/>
    <m/>
    <m/>
    <m/>
    <m/>
    <m/>
    <m/>
    <m/>
    <m/>
    <m/>
    <m/>
    <m/>
    <m/>
    <m/>
    <m/>
    <m/>
    <m/>
    <m/>
    <m/>
    <m/>
    <m/>
    <m/>
    <m/>
    <m/>
    <m/>
    <m/>
    <m/>
    <m/>
    <m/>
    <m/>
    <m/>
    <m/>
    <m/>
    <m/>
    <m/>
    <m/>
    <m/>
    <m/>
    <m/>
    <m/>
    <m/>
    <m/>
    <m/>
    <m/>
    <m/>
    <m/>
    <m/>
    <m/>
    <m/>
    <m/>
    <m/>
    <m/>
    <m/>
    <m/>
    <m/>
    <m/>
    <m/>
    <m/>
    <m/>
  </r>
  <r>
    <x v="63"/>
    <x v="1"/>
    <x v="11"/>
    <n v="3536.2458638888888"/>
    <n v="2143.9299861111112"/>
    <n v="2412.3260583333335"/>
    <x v="65"/>
    <n v="2397.0225777777773"/>
    <n v="2381.0442944444444"/>
    <n v="2536.7298361111111"/>
    <n v="2249.8409361111108"/>
    <n v="2081.5665138888889"/>
    <n v="1823.9088083333336"/>
    <n v="2519.5612222222226"/>
    <n v="2534.0160055555557"/>
    <n v="2611.2366805555553"/>
    <n v="2270.7490499999999"/>
    <n v="2486.4304833333335"/>
    <n v="2638.3757555555553"/>
    <n v="2274.1846194444447"/>
    <n v="2405.1479111111112"/>
    <n v="2444.9043361111112"/>
    <n v="814.96811203703714"/>
    <n v="2950.1654166666663"/>
    <n v="2264.9866805555553"/>
    <n v="2339.1657416666667"/>
    <n v="2280.1085722222219"/>
    <n v="2705.9529833333331"/>
    <n v="2603.9007972222221"/>
    <n v="2290.2290749999997"/>
    <n v="2230.7387083333333"/>
    <n v="2526.1853694444444"/>
    <n v="2191.1161666666667"/>
    <n v="2341.0470333333333"/>
    <n v="1952.297538888889"/>
    <n v="689.5391777777777"/>
    <n v="689.5391777777777"/>
    <n v="825.61388888888882"/>
    <n v="1076.4527777777778"/>
    <n v="963.34444444444443"/>
    <n v="1017.2055555555555"/>
    <n v="1075.6833333333334"/>
    <n v="1143.7006833333332"/>
    <n v="1898.2194444444444"/>
    <n v="794.72146388888882"/>
    <n v="1692.7777777777778"/>
    <n v="1112.6166666666666"/>
    <n v="1021.0527777777777"/>
    <n v="447.04722222222222"/>
    <n v="984.8888888888888"/>
    <n v="1261.2364"/>
    <n v="1117.1279194444444"/>
    <n v="1212.5682694444442"/>
    <n v="1219.5694444444443"/>
    <n v="1685.0187000000001"/>
    <n v="717.12222222222215"/>
    <n v="1476.5638888888889"/>
    <n v="1111.1647249999999"/>
    <n v="981.81111111111113"/>
    <n v="1447.325"/>
    <n v="1466.5611111111111"/>
    <n v="1407.3138888888889"/>
    <n v="1122.5168518518544"/>
    <n v="1626.8810166666667"/>
    <n v="1416.2509861111112"/>
    <n v="1346.1376694444446"/>
    <n v="810.99444444444441"/>
    <n v="113.27530277777775"/>
    <n v="967.06086111111097"/>
    <n v="859.23784166666678"/>
    <n v="808.69149722222232"/>
    <n v="876.891975"/>
    <n v="935.6444444444445"/>
    <m/>
    <m/>
  </r>
  <r>
    <x v="61"/>
    <x v="5"/>
    <x v="11"/>
    <n v="6624.2179999999998"/>
    <n v="8942.0920000000006"/>
    <n v="10885.687"/>
    <x v="66"/>
    <n v="9668.4410000000007"/>
    <n v="9653.3169999999991"/>
    <n v="8957.0619999999999"/>
    <n v="9339.8629999999994"/>
    <n v="10936.419"/>
    <n v="5050.8410000000003"/>
    <n v="9369.4210000000003"/>
    <n v="8318.8520000000008"/>
    <n v="8240.0889999999999"/>
    <n v="8184.6620000000003"/>
    <n v="9590.33"/>
    <n v="9667.8580000000002"/>
    <n v="8882.7890000000007"/>
    <n v="9214.9869999999992"/>
    <n v="9565.0509999999995"/>
    <n v="3440.732"/>
    <n v="8004.08"/>
    <n v="8343.3860000000004"/>
    <n v="7849.7730000000001"/>
    <n v="5869.1379999999999"/>
    <n v="8554.5789999999997"/>
    <n v="7915.2129999999997"/>
    <n v="8857.8119999999999"/>
    <n v="9550.6170000000002"/>
    <n v="9870.6759999999995"/>
    <n v="9418.5280000000002"/>
    <n v="10284.382"/>
    <n v="7588.8689999999997"/>
    <n v="5167.3649999999998"/>
    <n v="9597.98"/>
    <n v="9513.866"/>
    <n v="12456.562"/>
    <n v="10315.540000000001"/>
    <n v="9918.2999999999993"/>
    <n v="11554.112999999999"/>
    <n v="11274.145"/>
    <n v="10742.606"/>
    <n v="12301.392"/>
    <n v="11269.998"/>
    <n v="10801.567999999999"/>
    <n v="8260.8209999999999"/>
    <n v="4197.8590000000004"/>
    <n v="10537.741"/>
    <n v="9506.9879999999994"/>
    <n v="10849.46"/>
    <n v="10748.832"/>
    <n v="11942.008"/>
    <n v="11541.341"/>
    <n v="3835.3220000000001"/>
    <n v="9524.0640000000003"/>
    <n v="9125.3083000000006"/>
    <n v="9389.7049999999999"/>
    <n v="9672.9009999999998"/>
    <n v="7788.6490000000003"/>
    <n v="8433.7209999999995"/>
    <n v="8832.2219999999998"/>
    <n v="9071.3230000000003"/>
    <n v="8140.5"/>
    <n v="8807.8160000000007"/>
    <n v="9403.366"/>
    <n v="2365.241"/>
    <n v="8757.9969999999994"/>
    <n v="9273.5419999999995"/>
    <n v="8973.0360000000001"/>
    <n v="8340.0759999999991"/>
    <n v="6917.5029999999997"/>
    <m/>
    <m/>
  </r>
  <r>
    <x v="64"/>
    <x v="13"/>
    <x v="11"/>
    <n v="0.53383597337661426"/>
    <n v="0.23975709331900311"/>
    <n v="0.22160531148225496"/>
    <x v="67"/>
    <n v="0.24792234629944757"/>
    <n v="0.24665555833755845"/>
    <n v="0.28321003428480357"/>
    <n v="0.24088586054325539"/>
    <n v="0.19033346417039151"/>
    <n v="0.36110992374009265"/>
    <n v="0.26891322550478014"/>
    <n v="0.3046112619332037"/>
    <n v="0.31689423264185074"/>
    <n v="0.27743956317316459"/>
    <n v="0.25926433014644268"/>
    <n v="0.27290179019546579"/>
    <n v="0.25602146121499053"/>
    <n v="0.2610039396812075"/>
    <n v="0.25560808155765308"/>
    <n v="0.23685893351677409"/>
    <n v="0.36858269990638104"/>
    <n v="0.27147092086540825"/>
    <n v="0.29799151410705338"/>
    <n v="0.38849121833942601"/>
    <n v="0.31631632408016025"/>
    <n v="0.32897419149961249"/>
    <n v="0.25855471701137933"/>
    <n v="0.23357011471963887"/>
    <n v="0.25592830414496887"/>
    <n v="0.23263891838158432"/>
    <n v="0.22763127948119133"/>
    <n v="0.25725803659134044"/>
    <n v="0.1334411596196084"/>
    <n v="7.1842114463436857E-2"/>
    <n v="8.6780062793494137E-2"/>
    <n v="8.641652309664398E-2"/>
    <n v="9.3387689296386259E-2"/>
    <n v="0.10255845815871224"/>
    <n v="9.3099603001401618E-2"/>
    <n v="0.10144456039312366"/>
    <n v="0.17670008975889503"/>
    <n v="6.4604189825744021E-2"/>
    <n v="0.15020213648465403"/>
    <n v="0.10300510691287289"/>
    <n v="0.12360185237977893"/>
    <n v="0.10649410145081628"/>
    <n v="9.3463000171373434E-2"/>
    <n v="0.1326641413663297"/>
    <n v="0.10296622315252967"/>
    <n v="0.11280930518259512"/>
    <n v="0.10212431983335167"/>
    <n v="0.14599851958277638"/>
    <n v="0.18697836119684921"/>
    <n v="0.15503506579637524"/>
    <n v="0.12176736264351745"/>
    <n v="0.10456250873814578"/>
    <n v="0.14962677691005005"/>
    <n v="0.18829467229953631"/>
    <n v="0.16686749406209772"/>
    <n v="0.12709336923957013"/>
    <n v="0.17934330159632356"/>
    <n v="0.1739759211487146"/>
    <n v="0.15283444493441331"/>
    <n v="8.6245121634576857E-2"/>
    <n v="4.7891653652958728E-2"/>
    <n v="0.11042032340398279"/>
    <n v="9.2654763591588502E-2"/>
    <n v="9.0124624176501952E-2"/>
    <n v="0.10514196453365654"/>
    <n v="0.13525754082715172"/>
    <m/>
    <m/>
  </r>
  <r>
    <x v="34"/>
    <x v="1"/>
    <x v="11"/>
    <n v="848.5"/>
    <n v="775.27"/>
    <n v="903.68"/>
    <x v="68"/>
    <n v="803.47"/>
    <n v="776.24"/>
    <n v="804.65"/>
    <n v="803.91"/>
    <n v="813.7"/>
    <n v="569.59"/>
    <n v="917.87"/>
    <n v="946.95"/>
    <n v="938.82"/>
    <n v="830.94"/>
    <n v="916.21"/>
    <n v="849.28"/>
    <n v="849.28"/>
    <n v="818.97"/>
    <n v="837.34"/>
    <n v="393.68"/>
    <n v="796.21"/>
    <n v="829.43"/>
    <n v="840.32"/>
    <n v="763.52"/>
    <n v="932.98"/>
    <n v="875.61"/>
    <n v="908.01"/>
    <n v="885.39"/>
    <n v="860.48"/>
    <n v="815.8"/>
    <n v="841.27"/>
    <n v="687.64"/>
    <n v="581.08000000000004"/>
    <n v="922.99"/>
    <n v="931.96"/>
    <n v="1011.67"/>
    <n v="1031.71"/>
    <n v="920.17899999999997"/>
    <n v="1009.181"/>
    <n v="951.79899999999998"/>
    <n v="956.976"/>
    <n v="892.75900000000001"/>
    <n v="899.24199999999996"/>
    <n v="909.27099999999996"/>
    <n v="744.91499999999996"/>
    <n v="585.50900000000001"/>
    <n v="984.98299999999995"/>
    <n v="1047.98"/>
    <n v="1060.788"/>
    <n v="968.83799999999997"/>
    <n v="1062.4100000000001"/>
    <n v="948.26900000000001"/>
    <n v="547.51599999999996"/>
    <n v="877.30499999999995"/>
    <n v="899.21299999999997"/>
    <n v="909.01800000000003"/>
    <n v="887.64300000000003"/>
    <n v="877.72"/>
    <n v="950.51900000000001"/>
    <n v="1040.53"/>
    <n v="1039.1189999999999"/>
    <n v="911.52700000000004"/>
    <n v="988.471"/>
    <n v="916.87400000000002"/>
    <n v="469.6"/>
    <n v="826.57299999999998"/>
    <n v="847.08"/>
    <n v="834.20899999999995"/>
    <n v="798.11900000000003"/>
    <n v="775.029"/>
    <m/>
    <m/>
  </r>
  <r>
    <x v="49"/>
    <x v="8"/>
    <x v="11"/>
    <m/>
    <m/>
    <m/>
    <x v="5"/>
    <m/>
    <m/>
    <m/>
    <m/>
    <m/>
    <m/>
    <m/>
    <m/>
    <m/>
    <m/>
    <m/>
    <m/>
    <m/>
    <m/>
    <m/>
    <m/>
    <m/>
    <m/>
    <m/>
    <m/>
    <m/>
    <m/>
    <m/>
    <m/>
    <m/>
    <m/>
    <m/>
    <m/>
    <m/>
    <m/>
    <m/>
    <m/>
    <m/>
    <m/>
    <m/>
    <m/>
    <m/>
    <m/>
    <m/>
    <m/>
    <m/>
    <m/>
    <m/>
    <m/>
    <m/>
    <m/>
    <m/>
    <m/>
    <m/>
    <m/>
    <m/>
    <m/>
    <m/>
    <m/>
    <m/>
    <m/>
    <m/>
    <m/>
    <m/>
    <m/>
    <m/>
    <m/>
    <m/>
    <m/>
    <m/>
    <m/>
    <m/>
    <m/>
  </r>
  <r>
    <x v="65"/>
    <x v="6"/>
    <x v="11"/>
    <n v="15.93889262222222"/>
    <n v="16.257118488888889"/>
    <n v="20.90176035555556"/>
    <x v="25"/>
    <n v="16.857289288888889"/>
    <n v="16.655450533333333"/>
    <n v="17.722307111111114"/>
    <n v="18.560370133333336"/>
    <n v="19.829368755555553"/>
    <n v="9.7839100000000006"/>
    <n v="18.37350626666667"/>
    <n v="17.935632933333331"/>
    <n v="18.208251733333334"/>
    <n v="15.344143111111112"/>
    <n v="17.96937382222222"/>
    <n v="18.862180488888889"/>
    <n v="13.992915288888888"/>
    <n v="17.006583244444442"/>
    <n v="19.103977555555556"/>
    <n v="6.8437516888888883"/>
    <n v="16.68157128888889"/>
    <n v="16.849479600000002"/>
    <n v="16.262160666666666"/>
    <n v="13.022732044444446"/>
    <n v="18.037575911111112"/>
    <n v="16.545697866666668"/>
    <n v="18.520070622222224"/>
    <n v="21.651149288888888"/>
    <n v="21.376521200000003"/>
    <n v="23.006471511111112"/>
    <n v="21.566910799999999"/>
    <n v="15.788499244444447"/>
    <n v="10.632246933333333"/>
    <n v="20.624478488888894"/>
    <n v="22.603665955555556"/>
    <n v="24.032914844444445"/>
    <n v="21.74532048888889"/>
    <n v="20.604006488888889"/>
    <n v="23.095259333333335"/>
    <n v="22.246694933333334"/>
    <n v="20.851111111111113"/>
    <n v="22.860817022222221"/>
    <n v="21.988444444444443"/>
    <n v="22.702879333333328"/>
    <n v="15.889456533333334"/>
    <n v="9.4019555555555563"/>
    <n v="20.286235555555553"/>
    <n v="20.996196933333334"/>
    <n v="18.821084844444442"/>
    <n v="19.255849466666668"/>
    <n v="22.561622533333335"/>
    <n v="21.8368"/>
    <n v="7.3196119555555557"/>
    <n v="19.460114533333336"/>
    <n v="18.958436800000001"/>
    <n v="18.987817911111112"/>
    <n v="19.850902266666665"/>
    <n v="17.189011511111115"/>
    <n v="19.001958755555556"/>
    <n v="20.671374533333335"/>
    <n v="20.885269022222221"/>
    <n v="15.38201631111111"/>
    <n v="19.635870444444446"/>
    <n v="20.383363822222226"/>
    <n v="5.2317333333333336"/>
    <n v="20.56647448888889"/>
    <n v="19.010147555555552"/>
    <n v="20.325473555555558"/>
    <n v="18.003266355555557"/>
    <n v="11.551326"/>
    <m/>
    <m/>
  </r>
  <r>
    <x v="56"/>
    <x v="11"/>
    <x v="11"/>
    <n v="1093.706637058018"/>
    <n v="826.38372688754623"/>
    <n v="872.77910540842879"/>
    <x v="69"/>
    <n v="792.51703787841507"/>
    <n v="784.25471092820555"/>
    <n v="899.35674682324873"/>
    <n v="903.28218719994925"/>
    <n v="824.15911774625977"/>
    <n v="880.4933313445855"/>
    <n v="891.36711410190219"/>
    <n v="980.01027356207601"/>
    <n v="1004.4161004336314"/>
    <n v="852.15620450184804"/>
    <n v="851.68051484351338"/>
    <n v="886.82709283073905"/>
    <n v="716.03817679380199"/>
    <n v="838.87965453571553"/>
    <n v="907.84943662257115"/>
    <n v="904.10884143903729"/>
    <n v="947.33341046571297"/>
    <n v="917.95517594851333"/>
    <n v="941.66942306754743"/>
    <n v="1008.5678095430125"/>
    <n v="958.42216682014873"/>
    <n v="950.1666926178433"/>
    <n v="950.37170795586087"/>
    <n v="1030.4498122947966"/>
    <n v="984.39058737765743"/>
    <n v="1110.3101302565592"/>
    <n v="953.20664603155262"/>
    <n v="945.67327037224732"/>
    <n v="935.26188205236417"/>
    <n v="976.74333031481115"/>
    <n v="1079.9388614640584"/>
    <n v="876.97168785578253"/>
    <n v="958.18896401531924"/>
    <n v="944.26035660844047"/>
    <n v="908.58079296222502"/>
    <n v="896.93134695412016"/>
    <n v="882.26057790612242"/>
    <n v="844.72395194352509"/>
    <n v="886.84554112143348"/>
    <n v="955.3696839255748"/>
    <n v="874.30537986772038"/>
    <n v="1018.04661891125"/>
    <n v="875.04676397115463"/>
    <n v="1003.8643026359008"/>
    <n v="788.5220615271694"/>
    <n v="814.28929659379253"/>
    <n v="858.75700047236364"/>
    <n v="860.0229541626212"/>
    <n v="867.48813878843634"/>
    <n v="928.75337734612106"/>
    <n v="944.34850740629463"/>
    <n v="919.17971046292962"/>
    <n v="932.82639757601066"/>
    <n v="1003.1504886797508"/>
    <n v="1024.1332360648378"/>
    <n v="1063.8409375730516"/>
    <n v="1046.5181430547782"/>
    <n v="858.89387580119103"/>
    <n v="1013.3494678551024"/>
    <n v="985.30306846903261"/>
    <n v="1005.4199999326099"/>
    <n v="1067.4127308960592"/>
    <n v="931.78810875242277"/>
    <n v="1029.6238214314103"/>
    <n v="981.20243615152788"/>
    <n v="759.03150707310522"/>
    <m/>
    <m/>
  </r>
  <r>
    <x v="59"/>
    <x v="12"/>
    <x v="11"/>
    <m/>
    <m/>
    <m/>
    <x v="5"/>
    <m/>
    <m/>
    <m/>
    <m/>
    <m/>
    <m/>
    <m/>
    <m/>
    <m/>
    <m/>
    <m/>
    <m/>
    <m/>
    <m/>
    <m/>
    <m/>
    <m/>
    <m/>
    <m/>
    <m/>
    <m/>
    <m/>
    <m/>
    <m/>
    <m/>
    <m/>
    <m/>
    <m/>
    <m/>
    <m/>
    <m/>
    <m/>
    <m/>
    <m/>
    <m/>
    <m/>
    <m/>
    <m/>
    <m/>
    <m/>
    <m/>
    <m/>
    <m/>
    <m/>
    <m/>
    <m/>
    <m/>
    <m/>
    <m/>
    <m/>
    <m/>
    <m/>
    <m/>
    <m/>
    <m/>
    <m/>
    <m/>
    <m/>
    <m/>
    <m/>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
  <r>
    <x v="0"/>
    <x v="0"/>
    <s v="GJ"/>
    <n v="6688.116"/>
    <n v="6628.14"/>
    <n v="6617.52"/>
    <n v="6692.8140000000003"/>
    <n v="7903.6092000000008"/>
    <n v="6480"/>
    <n v="7992"/>
    <n v="8413.2000000000007"/>
    <n v="7909.2"/>
    <n v="8024.4000000000005"/>
    <n v="6848.64"/>
    <n v="7369.2"/>
    <n v="7477.2"/>
    <n v="7063.2"/>
    <n v="7243.2"/>
    <n v="7938"/>
    <n v="7664.4000000000005"/>
    <n v="7606.8"/>
    <n v="8341.2000000000007"/>
    <n v="7729.2"/>
    <n v="6084"/>
    <n v="7272"/>
    <n v="7372.8"/>
    <n v="8229.6"/>
    <n v="7448.4000000000005"/>
    <n v="6930"/>
    <n v="7747.2"/>
    <n v="7016.4000000000005"/>
    <n v="7149.6"/>
    <n v="7394.4000000000005"/>
    <n v="8139.6"/>
    <n v="7714.8"/>
    <n v="7812"/>
    <n v="5688"/>
    <n v="6547.7448000000004"/>
    <n v="7632.7199999999993"/>
    <n v="6724.8"/>
    <n v="6451.2"/>
    <n v="6991.2"/>
    <n v="6908.4000000000005"/>
    <n v="6863.76"/>
    <n v="7268.4000000000005"/>
    <n v="7210.8"/>
    <n v="7142.4000000000005"/>
    <n v="6228"/>
    <n v="6091.2"/>
    <n v="4420.8"/>
    <n v="6595.2"/>
    <n v="7570.8"/>
    <n v="6382.8"/>
    <n v="6505.2"/>
    <n v="6343.2"/>
    <n v="6476.4000000000005"/>
    <n v="7311.6"/>
    <n v="6829.2"/>
    <n v="7288.884"/>
    <n v="6896.3256000000001"/>
    <n v="6512.9508000000005"/>
    <n v="7318.8"/>
    <n v="6634.8"/>
    <n v="7217.9892"/>
    <n v="7345.5911999999998"/>
    <n v="6872.4000000000005"/>
    <n v="7240.6728000000003"/>
    <n v="7088.4000000000005"/>
    <n v="7923.6"/>
    <n v="7362"/>
    <n v="7999.2"/>
    <n v="6818.4000000000005"/>
    <n v="5439.6"/>
    <m/>
    <m/>
  </r>
  <r>
    <x v="0"/>
    <x v="1"/>
    <s v="GJ"/>
    <n v="95498.599999999991"/>
    <n v="88634.76999999999"/>
    <n v="104339.5"/>
    <n v="93156.5"/>
    <n v="79230.5"/>
    <n v="71845.5"/>
    <n v="84400"/>
    <n v="84716.5"/>
    <n v="83767"/>
    <n v="87881.5"/>
    <n v="65578.8"/>
    <n v="75432.5"/>
    <n v="90413.5"/>
    <n v="88092.5"/>
    <n v="89358.5"/>
    <n v="87248.5"/>
    <n v="73639"/>
    <n v="64355"/>
    <n v="63511"/>
    <n v="63089"/>
    <n v="33338"/>
    <n v="66465"/>
    <n v="81762.5"/>
    <n v="80496.5"/>
    <n v="82184.5"/>
    <n v="78914"/>
    <n v="96216"/>
    <n v="93789.5"/>
    <n v="84189"/>
    <n v="79969"/>
    <n v="84927.5"/>
    <n v="84927.5"/>
    <n v="69313.5"/>
    <n v="88276.07"/>
    <n v="93713.540000000008"/>
    <n v="86404.5"/>
    <n v="85244"/>
    <n v="73955.5"/>
    <n v="87037.5"/>
    <n v="86299"/>
    <n v="97376.5"/>
    <n v="91574"/>
    <n v="79019.5"/>
    <n v="66359.5"/>
    <n v="52011.5"/>
    <n v="60768"/>
    <n v="49479.5"/>
    <n v="86826.5"/>
    <n v="81470.187410949336"/>
    <n v="71863.997628585072"/>
    <n v="82788.986306694089"/>
    <n v="82760.888896159682"/>
    <n v="51540.210160299634"/>
    <n v="71446.213865402358"/>
    <n v="74623.384722938223"/>
    <n v="76286.443837848128"/>
    <n v="86148.594560087819"/>
    <n v="66303.019189283543"/>
    <n v="67324.742983763063"/>
    <n v="59320.613465367125"/>
    <n v="76798.389860285999"/>
    <n v="76279.625471720341"/>
    <n v="63862.513225297276"/>
    <n v="48217.870633773942"/>
    <n v="43332.92303999819"/>
    <n v="57015.045163160357"/>
    <n v="54506.590931670376"/>
    <n v="52188.885270394443"/>
    <n v="40100.495721083658"/>
    <n v="24661.230694467049"/>
    <m/>
    <m/>
  </r>
  <r>
    <x v="0"/>
    <x v="2"/>
    <s v="GJ"/>
    <n v="71982.650000000009"/>
    <n v="61833.55"/>
    <n v="66633.8"/>
    <n v="62139.5"/>
    <n v="62350.5"/>
    <n v="55493"/>
    <n v="63616.5"/>
    <n v="62034"/>
    <n v="59291"/>
    <n v="70896"/>
    <n v="55071"/>
    <n v="64671.5"/>
    <n v="64038.5"/>
    <n v="60029.5"/>
    <n v="66570.5"/>
    <n v="60135"/>
    <n v="62667"/>
    <n v="58236"/>
    <n v="59185.5"/>
    <n v="60873.5"/>
    <n v="41883.5"/>
    <n v="57181"/>
    <n v="58447"/>
    <n v="60451.5"/>
    <n v="72162"/>
    <n v="76593"/>
    <n v="79863.5"/>
    <n v="78281"/>
    <n v="72373"/>
    <n v="69102.5"/>
    <n v="74377.5"/>
    <n v="73744.5"/>
    <n v="72267.5"/>
    <n v="56991.100000000006"/>
    <n v="66676"/>
    <n v="69419"/>
    <n v="70474"/>
    <n v="57603"/>
    <n v="78386.5"/>
    <n v="80285.5"/>
    <n v="70790.5"/>
    <n v="68997"/>
    <n v="70790.5"/>
    <n v="70157.5"/>
    <n v="59502"/>
    <n v="68258.5"/>
    <n v="76698.5"/>
    <n v="80707.5"/>
    <n v="72213.361921474745"/>
    <n v="60636.085574760313"/>
    <n v="65005.043319593628"/>
    <n v="63299.622471961076"/>
    <n v="43128.160487489826"/>
    <n v="56503.31674779435"/>
    <n v="58623.07862131502"/>
    <n v="58052.18634972156"/>
    <n v="57657.576058421735"/>
    <n v="54633.787188585098"/>
    <n v="51667.033522306112"/>
    <n v="48594.723819162056"/>
    <n v="54388.539507363195"/>
    <n v="48520.364738100347"/>
    <n v="51510.508473842267"/>
    <n v="50070.053396995077"/>
    <n v="32309.043448101424"/>
    <n v="49509.611031206216"/>
    <n v="51539.044955265606"/>
    <n v="50273.327283090191"/>
    <n v="47537.447374068484"/>
    <n v="35369.44319716085"/>
    <m/>
    <m/>
  </r>
  <r>
    <x v="0"/>
    <x v="3"/>
    <s v="GJ"/>
    <n v="18810.649999999998"/>
    <n v="7469.4"/>
    <n v="3376"/>
    <n v="9178.5"/>
    <n v="22661.4"/>
    <n v="15825"/>
    <n v="16669"/>
    <n v="15097.050000000001"/>
    <n v="14981"/>
    <n v="22577"/>
    <n v="26164"/>
    <n v="17302"/>
    <n v="18283.149999999998"/>
    <n v="5908"/>
    <n v="14981"/>
    <n v="22577"/>
    <n v="23104.5"/>
    <n v="24476"/>
    <n v="25425.5"/>
    <n v="30173"/>
    <n v="25003.5"/>
    <n v="19939.5"/>
    <n v="14664.5"/>
    <n v="15403"/>
    <n v="18990"/>
    <n v="9917"/>
    <n v="5908"/>
    <n v="4431"/>
    <n v="12449"/>
    <n v="10866.5"/>
    <n v="7068.5"/>
    <n v="5169.5"/>
    <n v="19834"/>
    <n v="26058.5"/>
    <n v="8946.4"/>
    <n v="10471.93"/>
    <n v="16352.5"/>
    <n v="17724"/>
    <n v="14770"/>
    <n v="12027"/>
    <n v="7385"/>
    <n v="17935"/>
    <n v="16985.5"/>
    <n v="22577"/>
    <n v="26902.5"/>
    <n v="18251.5"/>
    <n v="20678"/>
    <n v="14137"/>
    <n v="26088.911608988336"/>
    <n v="28235.699241305581"/>
    <n v="23829.163634722976"/>
    <n v="22735.821968835717"/>
    <n v="33641.024170771583"/>
    <n v="29346.540340580315"/>
    <n v="27606.825083813259"/>
    <n v="24815.32596047972"/>
    <n v="14976.889535944267"/>
    <n v="27878.241571900777"/>
    <n v="20183.204387662146"/>
    <n v="16835.207799153304"/>
    <n v="16866.812819339051"/>
    <n v="5824.8802055931528"/>
    <n v="24198.538333348748"/>
    <n v="38628.604621028397"/>
    <n v="26822.764537192405"/>
    <n v="26157.222013282695"/>
    <n v="30837.56648069308"/>
    <n v="32924.359552619091"/>
    <n v="32736.395183860623"/>
    <n v="17578.589263720463"/>
    <m/>
    <m/>
  </r>
  <r>
    <x v="0"/>
    <x v="4"/>
    <s v="mt"/>
    <n v="5291.9222915599721"/>
    <n v="4656.4514194691228"/>
    <n v="5342.4911589950398"/>
    <n v="4927.8165765354606"/>
    <n v="4571.8868245378644"/>
    <n v="4024.6739625598243"/>
    <n v="4679.0295572637842"/>
    <n v="4654.9850020448393"/>
    <n v="4603.9770246599646"/>
    <n v="5005.3297176299166"/>
    <n v="3973.6045095250056"/>
    <n v="4243.4367289399788"/>
    <n v="5022.7984661533083"/>
    <n v="4589.4474599235427"/>
    <n v="4885.1716268524269"/>
    <n v="4973.419866022452"/>
    <n v="4301.5896223321488"/>
    <n v="3869.2051992338388"/>
    <n v="3851.3291534172859"/>
    <n v="3951.1373654644126"/>
    <n v="2320.3868093856136"/>
    <n v="3859.3263695482483"/>
    <n v="4494.7153324236233"/>
    <n v="4450.2581118243106"/>
    <n v="4626.5545593934876"/>
    <n v="4229.7518903353684"/>
    <n v="4998.7563684826346"/>
    <n v="4838.4949967161665"/>
    <n v="4560.1472962243406"/>
    <n v="4307.3551832454896"/>
    <n v="4460.2731662798687"/>
    <n v="4411.5348815031684"/>
    <n v="4000.2956681482337"/>
    <n v="5113.0753223180691"/>
    <n v="4949.8603523017109"/>
    <n v="4621.3843660355451"/>
    <n v="4712.832828514307"/>
    <n v="4179.4277763973369"/>
    <n v="4762.8064284373222"/>
    <n v="4655.4771563668364"/>
    <n v="5094.516496049645"/>
    <n v="5072.2277124112707"/>
    <n v="4415.8632624862948"/>
    <n v="3921.366690803718"/>
    <n v="3309.1278264380535"/>
    <n v="3528.8026810995693"/>
    <n v="3021.7024341285919"/>
    <n v="4735.8170482231117"/>
    <n v="5723.2795572906471"/>
    <n v="5149.6190934532415"/>
    <n v="5621.5281292674308"/>
    <n v="5577.6085302635302"/>
    <n v="5191.8377525668484"/>
    <n v="5224.1685543103031"/>
    <n v="5365.0156693613681"/>
    <n v="5371.9765502228347"/>
    <n v="5519.1212858140152"/>
    <n v="4791.8205692119473"/>
    <n v="4822.1679439102909"/>
    <n v="4348.2224071066094"/>
    <n v="5255.0592758825715"/>
    <n v="4797.9645800357421"/>
    <n v="4797.9266024391509"/>
    <n v="4379.8422857056785"/>
    <n v="4776.8387006503635"/>
    <n v="4464.445922753187"/>
    <n v="4492.7689346500501"/>
    <n v="4425.7191938750429"/>
    <n v="3614.4011272588778"/>
    <n v="2333.5660286895054"/>
    <m/>
    <m/>
  </r>
  <r>
    <x v="0"/>
    <x v="5"/>
    <s v="mt/mt"/>
    <n v="0.22378824459177846"/>
    <n v="0.22316861687975592"/>
    <n v="0.23189786003679094"/>
    <n v="0.2426366706578893"/>
    <n v="0.19835161306175822"/>
    <n v="0.21046406865713982"/>
    <n v="0.18765505156419124"/>
    <n v="0.18955844660345533"/>
    <n v="0.18706658670268098"/>
    <n v="0.20322002989059648"/>
    <n v="0.16737823180650624"/>
    <n v="0.29348065517191912"/>
    <n v="0.28370715458781692"/>
    <n v="0.23357096080563419"/>
    <n v="0.21045998536414226"/>
    <n v="0.25285370887324599"/>
    <n v="0.18121594753909814"/>
    <n v="0.17775032735374585"/>
    <n v="0.19405792730494059"/>
    <n v="0.16169521589296459"/>
    <n v="0.18891871171052102"/>
    <n v="0.16144477758546641"/>
    <n v="0.19066829467599852"/>
    <n v="0.21694644271684135"/>
    <n v="0.22825903876249318"/>
    <n v="0.20507885502504358"/>
    <n v="0.21715167054030665"/>
    <n v="0.22853280506178225"/>
    <n v="0.1948193244144302"/>
    <n v="0.20433939917547994"/>
    <n v="0.21434922071733117"/>
    <n v="0.21909442035135082"/>
    <n v="0.19015409643095393"/>
    <n v="0.32149603325848125"/>
    <n v="0.23123120070434583"/>
    <n v="0.2416546117094458"/>
    <n v="0.22347605347901889"/>
    <n v="0.2200526163009939"/>
    <n v="0.21974856453000427"/>
    <n v="0.22749410145859017"/>
    <n v="0.23158271007515768"/>
    <n v="0.25131857979658528"/>
    <n v="0.2043671626289961"/>
    <n v="0.19122684595060682"/>
    <n v="0.19267944715122198"/>
    <n v="0.24739144807067423"/>
    <n v="0.19411254261822442"/>
    <n v="0.23231648377549599"/>
    <n v="0.33256207032724616"/>
    <n v="0.25350516625034458"/>
    <n v="0.28911647364309051"/>
    <n v="0.27504356715826633"/>
    <n v="0.29525376644198081"/>
    <n v="0.24783483286677227"/>
    <n v="0.25844118295519947"/>
    <n v="0.27054191582330317"/>
    <n v="0.28680158336719835"/>
    <n v="0.21657426754422893"/>
    <n v="0.23924556851670453"/>
    <n v="0.27672304056385982"/>
    <n v="0.23411637821609924"/>
    <n v="0.25917933280941546"/>
    <n v="0.24227931912270625"/>
    <n v="0.19161672160473656"/>
    <n v="0.21798273069492821"/>
    <n v="0.23725713525543515"/>
    <n v="0.23310007697415139"/>
    <n v="0.21752517296038237"/>
    <n v="0.21418213429455971"/>
    <n v="0.33452495851767844"/>
    <m/>
    <m/>
  </r>
  <r>
    <x v="0"/>
    <x v="6"/>
    <s v="mt"/>
    <n v="23647.00747"/>
    <n v="20865.17129771"/>
    <n v="23038.121861699998"/>
    <n v="20309.446891"/>
    <n v="23049.405820130003"/>
    <n v="19122.855450999999"/>
    <n v="24934.205172000002"/>
    <n v="24556.9906562"/>
    <n v="24611.43438714372"/>
    <n v="24630.100292399999"/>
    <n v="23740.270563490001"/>
    <n v="14458.999781277578"/>
    <n v="17704.165668471302"/>
    <n v="19649.049882286719"/>
    <n v="23211.878582999998"/>
    <n v="19669.159247"/>
    <n v="23737.367934486349"/>
    <n v="21767.640357328997"/>
    <n v="19846.286142000001"/>
    <n v="24435.709762000002"/>
    <n v="12282.461532667701"/>
    <n v="23904.931625956"/>
    <n v="23573.480531000005"/>
    <n v="20513.164705967502"/>
    <n v="20268.87778234922"/>
    <n v="20625.002464631689"/>
    <n v="23019.654217004005"/>
    <n v="21171.993208625401"/>
    <n v="23407.058359999999"/>
    <n v="21079.415916000002"/>
    <n v="20808.44125"/>
    <n v="20135.313689999999"/>
    <n v="21037.12590594"/>
    <n v="15904.007494260999"/>
    <n v="21406.541752255329"/>
    <n v="19123.923741178511"/>
    <n v="21088.759869999998"/>
    <n v="18992.856556999999"/>
    <n v="21673.89097"/>
    <n v="20464.166440000001"/>
    <n v="21998.691069796507"/>
    <n v="20182.462102549998"/>
    <n v="21607.499001700002"/>
    <n v="20506.36076388873"/>
    <n v="17174.264693841098"/>
    <n v="14264.04473"/>
    <n v="15566.755209999999"/>
    <n v="20385.19596741"/>
    <n v="17209.658189999998"/>
    <n v="20313.665277999997"/>
    <n v="19443.818120883399"/>
    <n v="20279.000115840001"/>
    <n v="17584.323530000001"/>
    <n v="21079.234479999999"/>
    <n v="20759.136017000001"/>
    <n v="19856.35584"/>
    <n v="19243.691827000002"/>
    <n v="22125.530532999997"/>
    <n v="20155.72524"/>
    <n v="15713.26478"/>
    <n v="22446.354739999999"/>
    <n v="18512.141875000001"/>
    <n v="19803.285810000001"/>
    <n v="22857.307280000001"/>
    <n v="21913.840079999998"/>
    <n v="18816.908996000002"/>
    <n v="19273.991639"/>
    <n v="20345.779449999998"/>
    <n v="16875.362359999999"/>
    <n v="6975.7606100000003"/>
    <m/>
    <m/>
  </r>
  <r>
    <x v="1"/>
    <x v="0"/>
    <s v="GJ"/>
    <n v="10289.790000000001"/>
    <n v="9146.4804000000004"/>
    <n v="9790.1928000000007"/>
    <n v="9328.3811999999998"/>
    <n v="8610.8076000000001"/>
    <n v="9531.7416000000012"/>
    <n v="11138.6052"/>
    <n v="10331.272799999999"/>
    <n v="9831.5928000000004"/>
    <n v="10462.892400000001"/>
    <n v="10381.6836"/>
    <n v="9999.2916000000005"/>
    <n v="10574.308800000001"/>
    <n v="9084.0131999999994"/>
    <n v="9730.8324000000011"/>
    <n v="9980.3592000000008"/>
    <n v="9553.3919999999998"/>
    <n v="10876.248"/>
    <n v="9741.988800000001"/>
    <n v="10590.8292"/>
    <n v="10686.204"/>
    <n v="9516.5964000000004"/>
    <n v="10069.466400000001"/>
    <n v="10096.830000000002"/>
    <n v="10080"/>
    <n v="6928.7867999999999"/>
    <n v="6942.8268000000007"/>
    <n v="10475.1324"/>
    <n v="10334.0016"/>
    <n v="10495.1628"/>
    <n v="10284.9048"/>
    <n v="10612.1556"/>
    <n v="10720.850400000001"/>
    <n v="10899.936000000002"/>
    <n v="10431.496800000001"/>
    <n v="10203.6348"/>
    <n v="10024.484400000001"/>
    <n v="10023.400799999999"/>
    <n v="9335.0124000000014"/>
    <n v="9632.8116000000009"/>
    <n v="10321.758000000002"/>
    <n v="11061.486000000001"/>
    <n v="10918.2024"/>
    <n v="11001.974399999999"/>
    <n v="9762.5087999999996"/>
    <n v="9847.4724000000006"/>
    <n v="10398.427200000002"/>
    <n v="10655.431200000001"/>
    <n v="10362.3588"/>
    <n v="9338.6124000000018"/>
    <n v="9739.9511999999995"/>
    <n v="9835.0668000000005"/>
    <n v="9272.1564000000017"/>
    <n v="9285.1164000000008"/>
    <n v="10816.7688"/>
    <n v="10278.511199999999"/>
    <n v="10272.031200000001"/>
    <n v="3451.7411999999999"/>
    <n v="6215.0400000000009"/>
    <n v="9787.9500000000007"/>
    <n v="11091.4236"/>
    <n v="9340.5455999999995"/>
    <n v="10492.8768"/>
    <n v="10405.944"/>
    <n v="11124.468000000001"/>
    <n v="11191.7772"/>
    <n v="12020.6592"/>
    <n v="12388.867200000001"/>
    <n v="11621.0988"/>
    <n v="11298.693600000001"/>
    <m/>
    <m/>
  </r>
  <r>
    <x v="1"/>
    <x v="7"/>
    <s v="GJ"/>
    <n v="140516.505"/>
    <n v="124199.875"/>
    <n v="136500.12"/>
    <n v="113480.01999999999"/>
    <n v="96743.499999999985"/>
    <n v="124021.58"/>
    <n v="130566.8"/>
    <n v="129906.37"/>
    <n v="123466.65"/>
    <n v="130696.565"/>
    <n v="133509.19500000001"/>
    <n v="126919.66499999999"/>
    <n v="144380.97"/>
    <n v="126237.08"/>
    <n v="125309.735"/>
    <n v="128279.56"/>
    <n v="93134.345000000001"/>
    <n v="124682.00999999998"/>
    <n v="100348.43499999998"/>
    <n v="118880.56499999999"/>
    <n v="118656.905"/>
    <n v="117114.49499999998"/>
    <n v="127428.175"/>
    <n v="123091.07"/>
    <n v="135779.55499999999"/>
    <n v="78893.955000000002"/>
    <n v="124242.075"/>
    <n v="130977.19500000001"/>
    <n v="132991.19"/>
    <n v="111134.755"/>
    <n v="112394.425"/>
    <n v="118177.935"/>
    <n v="111102.05"/>
    <n v="122037.125"/>
    <n v="111307.77499999999"/>
    <n v="116159.72"/>
    <n v="117691.58"/>
    <n v="108079.47499999999"/>
    <n v="121235.325"/>
    <n v="108654.45000000001"/>
    <n v="110436.345"/>
    <n v="117658.875"/>
    <n v="106412.57500000001"/>
    <n v="112606.48000000001"/>
    <n v="101681.955"/>
    <n v="112560.06"/>
    <n v="116848.63500000001"/>
    <n v="123518.345"/>
    <n v="127725.68500000001"/>
    <n v="107969.75499999999"/>
    <n v="125822.46500000001"/>
    <n v="122803.05500000001"/>
    <n v="111688.63"/>
    <n v="78110.09"/>
    <n v="121629.89499999999"/>
    <n v="115235.54000000001"/>
    <n v="113740.60500000001"/>
    <n v="32177.5"/>
    <n v="93344.29"/>
    <n v="114336.68000000001"/>
    <n v="123520.455"/>
    <n v="96274.024999999994"/>
    <n v="115560.48"/>
    <n v="109899.35"/>
    <n v="118398.43"/>
    <n v="104447.11"/>
    <n v="116752.62999999999"/>
    <n v="120268.94499999999"/>
    <n v="113942.11000000002"/>
    <n v="110470.105"/>
    <m/>
    <m/>
  </r>
  <r>
    <x v="1"/>
    <x v="4"/>
    <s v="mt"/>
    <m/>
    <m/>
    <m/>
    <m/>
    <m/>
    <m/>
    <m/>
    <m/>
    <m/>
    <m/>
    <m/>
    <m/>
    <m/>
    <m/>
    <m/>
    <m/>
    <m/>
    <m/>
    <m/>
    <m/>
    <m/>
    <m/>
    <m/>
    <m/>
    <m/>
    <m/>
    <m/>
    <m/>
    <m/>
    <m/>
    <m/>
    <m/>
    <m/>
    <m/>
    <m/>
    <m/>
    <n v="8128.8112620098191"/>
    <n v="7644.6598728828349"/>
    <n v="8166.8460327241046"/>
    <n v="7594.0824452070983"/>
    <n v="7828.2763284134699"/>
    <n v="8338.301253563106"/>
    <n v="7783.9114366767699"/>
    <n v="8071.816793272088"/>
    <n v="7269.4521495872814"/>
    <n v="7834.4197518661931"/>
    <n v="8162.5082343945378"/>
    <n v="8550.6280299274167"/>
    <n v="8702.7802432841254"/>
    <n v="7499.710994191154"/>
    <n v="8498.8129293898128"/>
    <n v="8347.5874609938764"/>
    <n v="7673.4107428185735"/>
    <n v="5985.5052166961241"/>
    <n v="8488.4009868208395"/>
    <n v="8056.880151321976"/>
    <n v="7988.0988738049664"/>
    <n v="2485.292096553288"/>
    <n v="6127.4092783900223"/>
    <n v="7911.7464667573695"/>
    <n v="8639.5035763151936"/>
    <n v="6911.2717083106581"/>
    <n v="8129.2195491462935"/>
    <n v="7815.0953137832194"/>
    <n v="8388.3581877324268"/>
    <n v="7700.4461997894123"/>
    <n v="8504.0073728701282"/>
    <n v="8739.9664552494323"/>
    <n v="8265.1159100907025"/>
    <n v="8024.67180409297"/>
    <m/>
    <m/>
  </r>
  <r>
    <x v="1"/>
    <x v="5"/>
    <s v="mt/mt"/>
    <m/>
    <m/>
    <m/>
    <m/>
    <m/>
    <m/>
    <m/>
    <m/>
    <m/>
    <m/>
    <m/>
    <m/>
    <m/>
    <m/>
    <m/>
    <m/>
    <m/>
    <m/>
    <m/>
    <m/>
    <m/>
    <m/>
    <m/>
    <m/>
    <m/>
    <m/>
    <m/>
    <m/>
    <m/>
    <m/>
    <m/>
    <m/>
    <m/>
    <m/>
    <m/>
    <m/>
    <n v="0.66133665737617175"/>
    <n v="0.57951001177293071"/>
    <n v="0.56300432492040553"/>
    <n v="0.56655588544301538"/>
    <n v="0.58989307772291522"/>
    <n v="0.50478121235421092"/>
    <n v="0.5382021383972958"/>
    <n v="0.57135944095712021"/>
    <n v="0.60087841214825199"/>
    <n v="0.53164181497005281"/>
    <n v="0.55060440563039648"/>
    <n v="0.55555306144108851"/>
    <n v="0.71688591490893638"/>
    <n v="0.71887592240241194"/>
    <n v="0.56637185379037813"/>
    <n v="0.56667550309477088"/>
    <n v="0.62302745704285911"/>
    <n v="0.70549076246659248"/>
    <n v="0.56787756743133422"/>
    <n v="0.55506498467602805"/>
    <n v="0.56262915530004687"/>
    <n v="0.60972176908303566"/>
    <n v="0.9432244626545071"/>
    <n v="0.70683061218580767"/>
    <n v="0.67452044929002353"/>
    <n v="0.87950354938767972"/>
    <n v="0.60161150352519566"/>
    <n v="0.58058597795522093"/>
    <n v="0.59473306199222631"/>
    <n v="0.63313917801664199"/>
    <n v="0.65914799950675307"/>
    <n v="0.676881719989196"/>
    <n v="0.65211185897096058"/>
    <n v="0.71116523063580583"/>
    <m/>
    <m/>
  </r>
  <r>
    <x v="1"/>
    <x v="2"/>
    <s v="GJ"/>
    <n v="75863.803239352128"/>
    <n v="65946.803239352128"/>
    <n v="73270.667666466703"/>
    <n v="62008.305338932216"/>
    <n v="52160.541691661674"/>
    <n v="64481.068386322731"/>
    <n v="69496.210557888422"/>
    <n v="69082.564487102572"/>
    <n v="65920.095980803831"/>
    <n v="69347.991601679663"/>
    <n v="71833.538692261558"/>
    <n v="71795.819436112768"/>
    <n v="77224.860827834447"/>
    <n v="65113.182363527296"/>
    <n v="67491.394121175763"/>
    <n v="63906.039592081586"/>
    <n v="60114.87462507499"/>
    <n v="68972.950809838032"/>
    <n v="50523.93101379725"/>
    <n v="66419.433113377323"/>
    <n v="67672.902219556097"/>
    <n v="66077.048590281949"/>
    <n v="74226.939412117572"/>
    <n v="92449.263947210551"/>
    <n v="77294.983203359327"/>
    <n v="51726.643671265745"/>
    <n v="70015.166766646682"/>
    <n v="71935.811037792431"/>
    <n v="71252.434313137375"/>
    <n v="68440.577684463104"/>
    <n v="69457.225554889024"/>
    <n v="77669.011397720446"/>
    <n v="67029.776244751047"/>
    <n v="76429.592081583673"/>
    <n v="70818.916016796633"/>
    <n v="72070.106778644273"/>
    <n v="78551.490101979609"/>
    <n v="68988.266346730641"/>
    <n v="78954.250749850034"/>
    <n v="70558.805038992214"/>
    <n v="66158.436112777446"/>
    <n v="74742.857828434324"/>
    <n v="66268.049790042001"/>
    <n v="73196.241751649664"/>
    <n v="64157.923215356932"/>
    <n v="73900.123575284946"/>
    <n v="72199.466106778651"/>
    <n v="78854.889622075571"/>
    <n v="86048.888422315533"/>
    <n v="71457.611877624469"/>
    <n v="78112.782243551294"/>
    <n v="75787.352129574079"/>
    <n v="70037.190761847625"/>
    <n v="51175.537492501498"/>
    <n v="77170.053989202162"/>
    <n v="72363.253749250158"/>
    <n v="73866.581283743246"/>
    <n v="19558.700059988001"/>
    <n v="38356.179964007199"/>
    <n v="74134.033593281347"/>
    <n v="79407.89442111578"/>
    <n v="63298.101379724052"/>
    <n v="72655.76784643071"/>
    <n v="65222.922615476898"/>
    <n v="67641.764847030587"/>
    <n v="67782.389322135583"/>
    <n v="75756.214757048583"/>
    <n v="74016.698860227945"/>
    <n v="71960.746250749842"/>
    <n v="70383.11937612477"/>
    <m/>
    <m/>
  </r>
  <r>
    <x v="1"/>
    <x v="3"/>
    <s v="GJ"/>
    <n v="1263.2153569286143"/>
    <n v="1.055E-2"/>
    <n v="1.055E-2"/>
    <n v="1.055E-2"/>
    <n v="1.055E-2"/>
    <n v="1.055E-2"/>
    <n v="1.055E-2"/>
    <n v="1.055E-2"/>
    <n v="1.055E-2"/>
    <n v="1.055E-2"/>
    <n v="1.055E-2"/>
    <n v="1.055E-2"/>
    <n v="175.9388122375525"/>
    <n v="1.0549999999999999E-3"/>
    <n v="1.0549999999999999E-3"/>
    <n v="807.54649070185963"/>
    <n v="14064.472705458909"/>
    <n v="1.055E-2"/>
    <n v="1.0549999999999999E-3"/>
    <n v="1.0549999999999999E-3"/>
    <n v="1.0549999999999999E-3"/>
    <n v="1.0549999999999999E-3"/>
    <n v="1.0549999999999999E-3"/>
    <n v="2670.3461307738448"/>
    <n v="1.0549999999999999E-3"/>
    <n v="1.0549999999999999E-3"/>
    <n v="1135.18"/>
    <n v="1.0549999999999999E-3"/>
    <n v="1.0549999999999999E-3"/>
    <n v="1.0549999999999999E-3"/>
    <n v="3247.5266946610673"/>
    <n v="1.0550000000000001E-5"/>
    <n v="1.0550000000000001E-5"/>
    <n v="1.0550000000000001E-5"/>
    <n v="3958.4967006598681"/>
    <n v="1.0549999999999999E-3"/>
    <n v="1.0550000000000001E-5"/>
    <n v="1.0550000000000001E-5"/>
    <n v="1.0550000000000001E-5"/>
    <n v="1.0550000000000001E-5"/>
    <n v="422.89260467906416"/>
    <n v="1.0550000000000001E-5"/>
    <n v="4116.20875824835"/>
    <n v="1.0549999999999999E-3"/>
    <n v="1.0549999999999999E-3"/>
    <n v="1.0549999999999999E-3"/>
    <n v="1.0549999999999999E-3"/>
    <n v="1.0549999999999999E-3"/>
    <n v="1.0549999999999999E-4"/>
    <n v="1.0549999999999999E-4"/>
    <n v="1865.4577084583084"/>
    <n v="1.0549999999999999E-4"/>
    <n v="1.0549999999999999E-3"/>
    <n v="1.0549999999999999E-3"/>
    <n v="1.0549999999999999E-3"/>
    <n v="1.0549999999999999E-3"/>
    <n v="783.49730053989197"/>
    <n v="0"/>
    <n v="0"/>
    <n v="0"/>
    <n v="0"/>
    <n v="0"/>
    <n v="1238.6598680263949"/>
    <n v="92.905818836232768"/>
    <n v="0"/>
    <n v="77.970005998800247"/>
    <n v="1610.9160167966409"/>
    <n v="0"/>
    <n v="0"/>
    <n v="0"/>
    <m/>
    <m/>
  </r>
  <r>
    <x v="1"/>
    <x v="6"/>
    <s v="mt"/>
    <n v="13362.699712213593"/>
    <n v="13714.058690833588"/>
    <n v="15621.772052815899"/>
    <n v="12054.510776275898"/>
    <n v="10316.9775825259"/>
    <n v="15096.79378658359"/>
    <n v="14311.632218123586"/>
    <n v="14322.054355553591"/>
    <n v="13782.72359862359"/>
    <n v="15165.812494573587"/>
    <n v="14214.223765623588"/>
    <n v="12504.260679253588"/>
    <n v="15007.732301345899"/>
    <n v="12047.61076111359"/>
    <n v="11306.01152225536"/>
    <n v="13209.655728755901"/>
    <n v="11350.060558825899"/>
    <n v="14828.889021785901"/>
    <n v="9344.8507519658997"/>
    <n v="14979.450057665899"/>
    <n v="14166.709310025899"/>
    <n v="12959.063129405899"/>
    <n v="13508.410967895898"/>
    <n v="13340.524608375901"/>
    <n v="13365.160442045901"/>
    <n v="7107.8782274259001"/>
    <n v="14052.340673835899"/>
    <n v="14610.08808745536"/>
    <n v="15179.385267735363"/>
    <n v="12092.973842969999"/>
    <n v="14170.381570129999"/>
    <n v="14228.191615630001"/>
    <n v="14305.592213683591"/>
    <n v="16444.094884715356"/>
    <n v="14803.31969540536"/>
    <n v="14721.90165158359"/>
    <n v="12291.487506923586"/>
    <n v="13191.592410103591"/>
    <n v="14505.831787133588"/>
    <n v="13403.942382963589"/>
    <n v="13270.669929933591"/>
    <n v="16518.644215529999"/>
    <n v="14462.802878963588"/>
    <n v="14127.388496023588"/>
    <n v="12098.041804493589"/>
    <n v="14736.27455791359"/>
    <n v="14824.632986815901"/>
    <n v="15391.199551213587"/>
    <n v="12139.700421355901"/>
    <n v="10432.5527681159"/>
    <n v="15005.712011485899"/>
    <n v="14730.806988135899"/>
    <n v="12316.328367355898"/>
    <n v="8484.1723451759008"/>
    <n v="14947.589891983589"/>
    <n v="14515.20159576359"/>
    <n v="14197.804714803589"/>
    <n v="4076.1085179735901"/>
    <n v="6496.2366022035903"/>
    <n v="11193.270820983591"/>
    <n v="12808.364202165896"/>
    <n v="7858.1510138559006"/>
    <n v="13512.407095795899"/>
    <n v="13460.7028252859"/>
    <n v="14104.408723525901"/>
    <n v="12162.327758505899"/>
    <n v="12901.514347663591"/>
    <n v="12912.102952623591"/>
    <n v="12674.383691063591"/>
    <n v="11283.835961607179"/>
    <m/>
    <m/>
  </r>
  <r>
    <x v="2"/>
    <x v="0"/>
    <s v="GJ"/>
    <n v="11509.092000000001"/>
    <n v="10373.075999999999"/>
    <n v="11255.616"/>
    <n v="10198.260000000002"/>
    <n v="10319.256000000001"/>
    <n v="10796.508"/>
    <n v="10207.800000000001"/>
    <n v="10097.316000000001"/>
    <n v="6803.5679999999993"/>
    <n v="11122.848"/>
    <n v="13203.720000000001"/>
    <n v="13534.992000000002"/>
    <n v="10627.883999999998"/>
    <n v="9849.4200000000019"/>
    <n v="11408.364000000001"/>
    <n v="10229.040000000001"/>
    <n v="10104.768"/>
    <n v="11471.328"/>
    <n v="11120.867999999997"/>
    <n v="10842.336000000001"/>
    <n v="10257.192000000001"/>
    <n v="9305.7839999999997"/>
    <n v="13159.800000000001"/>
    <n v="13823.1"/>
    <n v="11067.047999999999"/>
    <n v="11134.080000000002"/>
    <n v="10767.420000000002"/>
    <n v="9364.6080000000002"/>
    <n v="11018.16"/>
    <n v="10042.128000000001"/>
    <n v="9449.7839999999997"/>
    <n v="11592.331199999999"/>
    <n v="8832.3119999999999"/>
    <n v="6627.0599999999995"/>
    <n v="14475.779999999999"/>
    <n v="14757.300000000001"/>
    <n v="11768.004000000001"/>
    <n v="10408.104000000001"/>
    <n v="10980.108"/>
    <n v="8813.9879999999994"/>
    <n v="12197.7"/>
    <n v="11512.080000000002"/>
    <n v="9902.4480000000003"/>
    <n v="10544.760000000002"/>
    <n v="9954.3960000000006"/>
    <n v="10584.575999999999"/>
    <n v="13387.5972"/>
    <n v="12981.988800000001"/>
    <n v="11477.52"/>
    <n v="10405.800000000001"/>
    <n v="10896.12"/>
    <n v="11500.92"/>
    <n v="10237.68"/>
    <n v="10057.571999999998"/>
    <n v="11895.732"/>
    <n v="10361.16"/>
    <n v="8072.2799999999988"/>
    <n v="7070.6880000000001"/>
    <n v="12565.439999999999"/>
    <n v="11797.2"/>
    <n v="11764.440000000002"/>
    <n v="9427.86"/>
    <n v="9810.36"/>
    <n v="10507.140000000001"/>
    <n v="10299.384"/>
    <n v="8943.8760000000002"/>
    <n v="11100.527999999998"/>
    <n v="9765.0720000000001"/>
    <n v="6307.4916000000003"/>
    <n v="10484.531999999999"/>
    <m/>
    <m/>
  </r>
  <r>
    <x v="2"/>
    <x v="8"/>
    <s v="GJ"/>
    <n v="58786.503609999985"/>
    <n v="51172.578379999999"/>
    <n v="58877.067780000005"/>
    <n v="55249.589070000002"/>
    <n v="57825.960120000003"/>
    <n v="53298.790159999997"/>
    <n v="53003.16244"/>
    <n v="55526.692139999992"/>
    <n v="24979.581570000002"/>
    <n v="58273.010869999998"/>
    <n v="54791.029090000004"/>
    <n v="54019.912940000009"/>
    <n v="56806.350480000001"/>
    <n v="50831.660400000001"/>
    <n v="55099.453300000001"/>
    <n v="53759.848740000001"/>
    <n v="55184.477019999998"/>
    <n v="56328.524190000004"/>
    <n v="55167.149550000002"/>
    <n v="54310.566610000002"/>
    <n v="51727.846410000006"/>
    <n v="42515.102990000007"/>
    <n v="53753.336029999999"/>
    <n v="54920.284679999997"/>
    <n v="57468.451830000005"/>
    <n v="51649.145559999997"/>
    <n v="54852.056470000003"/>
    <n v="46170.126990000004"/>
    <n v="52331.933240000013"/>
    <n v="47949.209876499997"/>
    <n v="49274.597461500001"/>
    <n v="50139.48922499999"/>
    <n v="38330.879671999995"/>
    <n v="27661.194250000004"/>
    <n v="52803.956610000001"/>
    <n v="55172.977380000004"/>
    <n v="57910.015489999998"/>
    <n v="53611.889780000005"/>
    <n v="57742.531949999997"/>
    <n v="42792.299610000002"/>
    <n v="57119.258989999995"/>
    <n v="55938.988939999996"/>
    <n v="46138.674729999999"/>
    <n v="53165.470569999998"/>
    <n v="52551.05509999999"/>
    <n v="53476.901160000001"/>
    <n v="52671.47795"/>
    <n v="55600.861830000002"/>
    <n v="57636.4882"/>
    <n v="52774.983"/>
    <n v="55238.895100000002"/>
    <n v="50564.767599999992"/>
    <n v="49895.916200000007"/>
    <n v="47256.793899999997"/>
    <n v="49166.650680000006"/>
    <n v="51829.854000000007"/>
    <n v="34244.092599999996"/>
    <n v="32425.939000000006"/>
    <n v="55274.144600000007"/>
    <n v="56092.891799999998"/>
    <n v="56197.593400000012"/>
    <n v="50516.583420000003"/>
    <n v="56512.998399999997"/>
    <n v="51269.908890000006"/>
    <n v="52180.950290000001"/>
    <n v="48014.218620000007"/>
    <n v="47134.653399999996"/>
    <n v="47989.861680000002"/>
    <n v="27729.572339999999"/>
    <n v="49096.587579999999"/>
    <m/>
    <m/>
  </r>
  <r>
    <x v="2"/>
    <x v="2"/>
    <s v="GJ"/>
    <n v="28861.974599999998"/>
    <n v="25746.65941"/>
    <n v="27809.165519999999"/>
    <n v="27191.49612"/>
    <n v="26866.744999999999"/>
    <n v="26093.378799999999"/>
    <n v="26606.632119999995"/>
    <n v="26648.965159999996"/>
    <n v="15432.068760000004"/>
    <n v="27401.192319999998"/>
    <n v="26761.319319999999"/>
    <n v="29993.561440000001"/>
    <n v="31749.218960000002"/>
    <n v="27931.697439999996"/>
    <n v="27717.460960000004"/>
    <n v="26431.313000000002"/>
    <n v="26730.415279999997"/>
    <n v="25778.001"/>
    <n v="25803.219560000001"/>
    <n v="25979.435160000001"/>
    <n v="26164.620160000002"/>
    <n v="23000.442080000001"/>
    <n v="29367.345240000002"/>
    <n v="30449.152359999996"/>
    <n v="32568.509600000005"/>
    <n v="28494.868799999997"/>
    <n v="30538.659039999999"/>
    <n v="26731.945440000003"/>
    <n v="27419.924720000003"/>
    <n v="23529.565126000001"/>
    <n v="23663.687114"/>
    <n v="24594.783879999999"/>
    <n v="19193.051080000001"/>
    <n v="16096.53096"/>
    <n v="26003.0268"/>
    <n v="22468.246360000001"/>
    <n v="32780.208150000006"/>
    <n v="29392.122319999999"/>
    <n v="28863.534599999999"/>
    <n v="23799.88652"/>
    <n v="26872.34348"/>
    <n v="25343.558199999999"/>
    <n v="23771.59664"/>
    <n v="26300.7844"/>
    <n v="22247.722619999997"/>
    <n v="27469.241719999998"/>
    <n v="27949.405960000004"/>
    <n v="30024.412400000001"/>
    <n v="32092.6342"/>
    <n v="28646.935000000001"/>
    <n v="28428.237799999999"/>
    <n v="25432.828599999997"/>
    <n v="24067.757200000004"/>
    <n v="22013.593400000002"/>
    <n v="22729.036120000004"/>
    <n v="23391.624599999996"/>
    <n v="17195.060600000001"/>
    <n v="17499.665799999999"/>
    <n v="29816.084600000006"/>
    <n v="31402.476600000002"/>
    <n v="31635.615400000006"/>
    <n v="29408.443919999998"/>
    <n v="31581.021399999998"/>
    <n v="26345.204680000003"/>
    <n v="24930.830119999999"/>
    <n v="24312.314800000004"/>
    <n v="23381.123599999999"/>
    <n v="23491.39776"/>
    <n v="17478.59951"/>
    <n v="26107.4666"/>
    <m/>
    <m/>
  </r>
  <r>
    <x v="2"/>
    <x v="4"/>
    <s v="mt"/>
    <m/>
    <m/>
    <m/>
    <m/>
    <m/>
    <m/>
    <m/>
    <m/>
    <m/>
    <m/>
    <m/>
    <m/>
    <m/>
    <m/>
    <m/>
    <m/>
    <m/>
    <m/>
    <m/>
    <m/>
    <m/>
    <m/>
    <m/>
    <m/>
    <m/>
    <m/>
    <m/>
    <m/>
    <m/>
    <m/>
    <m/>
    <m/>
    <m/>
    <m/>
    <m/>
    <m/>
    <n v="1331.906985156143"/>
    <n v="1013.3734814000001"/>
    <n v="1069.0660152999999"/>
    <n v="876.40620218334254"/>
    <n v="1187.6155074999999"/>
    <n v="1120.860878"/>
    <n v="971.11574975539565"/>
    <n v="1026.6788410000001"/>
    <n v="1210.378969968373"/>
    <n v="1061.1377484044272"/>
    <n v="1303.46852627"/>
    <n v="1264.5134460765689"/>
    <n v="1117.4959819999999"/>
    <n v="1013.149155"/>
    <n v="1089.9507126474821"/>
    <n v="1119.7742969999999"/>
    <n v="1241.0935596519093"/>
    <n v="979.24432269999977"/>
    <n v="1158.2147287"/>
    <n v="1008.802831"/>
    <n v="785.9485729999999"/>
    <n v="736.20648858970662"/>
    <n v="1225.336286130603"/>
    <n v="1149.7071065406751"/>
    <n v="1145.4316290000002"/>
    <n v="917.93311349999999"/>
    <n v="955.17480099999989"/>
    <n v="1023.0160115"/>
    <n v="1439.4795996907028"/>
    <n v="870.81054909999989"/>
    <n v="1080.7905747999998"/>
    <n v="950.76538519999997"/>
    <n v="665.01251506193694"/>
    <n v="1020.8148087"/>
    <m/>
    <m/>
  </r>
  <r>
    <x v="2"/>
    <x v="5"/>
    <s v="mt/mt"/>
    <m/>
    <m/>
    <m/>
    <m/>
    <m/>
    <m/>
    <m/>
    <m/>
    <m/>
    <m/>
    <m/>
    <m/>
    <m/>
    <m/>
    <m/>
    <m/>
    <m/>
    <m/>
    <m/>
    <m/>
    <m/>
    <m/>
    <m/>
    <m/>
    <m/>
    <m/>
    <m/>
    <m/>
    <m/>
    <m/>
    <m/>
    <m/>
    <m/>
    <m/>
    <m/>
    <m/>
    <n v="0.10895473002941937"/>
    <n v="7.6953510099584413E-2"/>
    <n v="6.5269957788501379E-2"/>
    <n v="8.259796381243531E-2"/>
    <n v="6.5958320075542545E-2"/>
    <n v="6.191388608676595E-2"/>
    <n v="7.3448685603644925E-2"/>
    <n v="6.8987708905346945E-2"/>
    <n v="7.8570229751637674E-2"/>
    <n v="7.3919638609539456E-2"/>
    <n v="9.3081526682784521E-2"/>
    <n v="9.2856986786218162E-2"/>
    <n v="8.1058205586109142E-2"/>
    <n v="7.5307813837947768E-2"/>
    <n v="7.1863823938030938E-2"/>
    <n v="7.8321285301517288E-2"/>
    <n v="8.7895895454397382E-2"/>
    <n v="7.0428103417895474E-2"/>
    <n v="7.4280649714306354E-2"/>
    <n v="5.9304260394823699E-2"/>
    <n v="7.4875706102197737E-2"/>
    <n v="9.7897455724425028E-2"/>
    <n v="7.9773562948520324E-2"/>
    <n v="8.3477430777087899E-2"/>
    <n v="8.3422802182251413E-2"/>
    <n v="7.6512815278784785E-2"/>
    <n v="6.6071105410929115E-2"/>
    <n v="6.8692194182286587E-2"/>
    <n v="8.8418716332661809E-2"/>
    <n v="6.3741119395153811E-2"/>
    <n v="7.6556898410067006E-2"/>
    <n v="6.9572644439363479E-2"/>
    <n v="0.1149560792309989"/>
    <n v="7.1884411597913686E-2"/>
    <m/>
    <m/>
  </r>
  <r>
    <x v="2"/>
    <x v="6"/>
    <s v="mt"/>
    <n v="17631.194339999998"/>
    <n v="15934.09331"/>
    <n v="17775.501900000003"/>
    <n v="15403.127350000001"/>
    <n v="16794.178209999998"/>
    <n v="14904.034499999998"/>
    <n v="14063.430939999998"/>
    <n v="16646.513559999999"/>
    <n v="5807.781899999999"/>
    <n v="17879.92741"/>
    <n v="14408.001939999998"/>
    <n v="12716.762279999999"/>
    <n v="13402.062619999999"/>
    <n v="12834.006789999999"/>
    <n v="15930.842780000001"/>
    <n v="16096.047219999999"/>
    <n v="16015.90278"/>
    <n v="16788.69685"/>
    <n v="16198.8688"/>
    <n v="15646.95508"/>
    <n v="13604.307400000002"/>
    <n v="10518.863499999999"/>
    <n v="12149.419999999998"/>
    <n v="13777.564639999997"/>
    <n v="13591.176969999999"/>
    <n v="12797.752979999999"/>
    <n v="13446.150319999999"/>
    <n v="11631.809569999999"/>
    <n v="14626.892080000001"/>
    <n v="14063.536179999999"/>
    <n v="14456.265529999999"/>
    <n v="14597.267019999999"/>
    <n v="11132.861970000002"/>
    <n v="6066.9258600000003"/>
    <n v="14285.790529999998"/>
    <n v="14311.19868"/>
    <n v="12224.40719"/>
    <n v="13168.645329999999"/>
    <n v="16379.14366"/>
    <n v="10610.506139999998"/>
    <n v="18005.545109999999"/>
    <n v="18103.545890000001"/>
    <n v="13221.689970000001"/>
    <n v="14882.054459999999"/>
    <n v="15405.058300000001"/>
    <n v="14355.288639999999"/>
    <n v="14003.51469"/>
    <n v="13617.86"/>
    <n v="13786.34"/>
    <n v="13453.439999999999"/>
    <n v="15166.89"/>
    <n v="14297.189999999999"/>
    <n v="14120.04"/>
    <n v="13904.17"/>
    <n v="15592.41516"/>
    <n v="17010.63"/>
    <n v="10496.71"/>
    <n v="7520.18"/>
    <n v="15360.18"/>
    <n v="13772.67"/>
    <n v="13730.438190000001"/>
    <n v="11997.11591"/>
    <n v="14456.770399999999"/>
    <n v="14892.7549"/>
    <n v="16280.258969999999"/>
    <n v="13661.676439999999"/>
    <n v="14117.48121"/>
    <n v="13665.793399999999"/>
    <n v="5784.9269000000004"/>
    <n v="14200.78131"/>
    <m/>
    <m/>
  </r>
  <r>
    <x v="3"/>
    <x v="0"/>
    <s v="GJ"/>
    <n v="7342.2359999999999"/>
    <n v="7231.2840000000006"/>
    <n v="9614.1959999999999"/>
    <n v="9414.2556000000004"/>
    <n v="8208.4644000000008"/>
    <n v="8143.9199999999992"/>
    <n v="8002.1880000000001"/>
    <n v="7991.8560000000007"/>
    <n v="7856.0100000000011"/>
    <n v="5058.0720000000001"/>
    <n v="8542.619999999999"/>
    <n v="8781.5160000000014"/>
    <n v="8741.4120000000003"/>
    <n v="7679.1600000000017"/>
    <n v="8464.7592000000004"/>
    <n v="7972.7328000000007"/>
    <n v="7972.7328000000007"/>
    <n v="8217.3240000000005"/>
    <n v="8416.1880000000001"/>
    <n v="3215.1239999999998"/>
    <n v="7761.0240000000003"/>
    <n v="8272.0511999999999"/>
    <n v="8290.152"/>
    <n v="7275.7079999999996"/>
    <n v="9414.3240000000005"/>
    <n v="8647.02"/>
    <n v="8147.7"/>
    <n v="6145.38"/>
    <n v="5848.2360000000008"/>
    <n v="5565.6"/>
    <n v="6104.0520000000006"/>
    <n v="5252.1840000000002"/>
    <n v="4228.5960000000005"/>
    <n v="6669.7920000000004"/>
    <n v="7406.1"/>
    <n v="8115.66"/>
    <n v="8599.8960000000006"/>
    <n v="7790.9328000000005"/>
    <n v="8828.402399999999"/>
    <n v="8611.376400000001"/>
    <n v="8358.883200000002"/>
    <n v="6882.6851999999999"/>
    <n v="6699.7979999999998"/>
    <n v="7055.6220000000003"/>
    <n v="7097.9831999999997"/>
    <n v="4791.6431999999995"/>
    <n v="8553.402"/>
    <n v="8610.119999999999"/>
    <n v="9375.4403999999995"/>
    <n v="8767.0439999999999"/>
    <n v="9547.228799999999"/>
    <n v="8783.1576000000005"/>
    <n v="4428.9143999999997"/>
    <n v="6677.1072000000004"/>
    <n v="6269.22"/>
    <n v="6206.7240000000011"/>
    <n v="7055.3196000000007"/>
    <n v="6366.7763999999997"/>
    <n v="8088.4800000000005"/>
    <n v="7318.3319999999994"/>
    <n v="7393.1544000000004"/>
    <n v="7696.9727999999996"/>
    <n v="8116.0812000000005"/>
    <n v="6523.5960000000005"/>
    <n v="3437.2980000000002"/>
    <n v="5523.2388000000001"/>
    <n v="6437.2248"/>
    <n v="5658.2712000000001"/>
    <n v="5804.1576000000005"/>
    <n v="5673.9384"/>
    <m/>
    <m/>
  </r>
  <r>
    <x v="3"/>
    <x v="8"/>
    <s v="GJ"/>
    <n v="16815.531716444442"/>
    <n v="17151.260005777778"/>
    <n v="22051.357175111116"/>
    <n v="21521.727200444446"/>
    <n v="17784.440199777779"/>
    <n v="17571.500312666667"/>
    <n v="18697.034002222226"/>
    <n v="19581.190490666671"/>
    <n v="20919.98403711111"/>
    <n v="10322.02505"/>
    <n v="19384.049111333337"/>
    <n v="18922.092744666665"/>
    <n v="19209.705578666668"/>
    <n v="16188.070982222223"/>
    <n v="18957.689382444441"/>
    <n v="19899.600415777779"/>
    <n v="14762.525629777776"/>
    <n v="17941.945322888885"/>
    <n v="20154.696321111111"/>
    <n v="7220.1580317777771"/>
    <n v="17599.057709777779"/>
    <n v="17776.200978000001"/>
    <n v="17156.579503333334"/>
    <n v="13738.982306888891"/>
    <n v="19029.642586222224"/>
    <n v="17455.711249333333"/>
    <n v="19538.674506444444"/>
    <n v="22841.962499777776"/>
    <n v="22552.229865999998"/>
    <n v="24271.827444222225"/>
    <n v="22753.090893999997"/>
    <n v="16656.866702888889"/>
    <n v="11217.020514666669"/>
    <n v="21758.824805777778"/>
    <n v="23846.867583111114"/>
    <n v="25354.725160888891"/>
    <n v="22941.313115777779"/>
    <n v="21737.226845777779"/>
    <n v="24365.498596666668"/>
    <n v="23470.263154666667"/>
    <n v="21997.922222222223"/>
    <n v="24118.161958444445"/>
    <n v="23197.808888888889"/>
    <n v="23951.537696666666"/>
    <n v="16763.376642666666"/>
    <n v="9919.0631111111124"/>
    <n v="21401.978511111109"/>
    <n v="22150.987764666668"/>
    <n v="19856.244510888886"/>
    <n v="20314.921187333333"/>
    <n v="23802.511772666669"/>
    <n v="23037.824000000001"/>
    <n v="7722.1906131111109"/>
    <n v="20530.42083266667"/>
    <n v="20001.150824000004"/>
    <n v="20032.147896222225"/>
    <n v="20942.70189133333"/>
    <n v="18134.407144222227"/>
    <n v="20047.066487111111"/>
    <n v="21808.300132666667"/>
    <n v="22033.958818444444"/>
    <n v="16228.027208222222"/>
    <n v="20715.843318888892"/>
    <n v="21504.448832444446"/>
    <n v="5519.4786666666669"/>
    <n v="21697.630585777777"/>
    <n v="20055.705671111107"/>
    <n v="21443.374601111114"/>
    <n v="18993.446005111113"/>
    <n v="12186.648929999999"/>
    <m/>
    <m/>
  </r>
  <r>
    <x v="3"/>
    <x v="2"/>
    <s v="GJ"/>
    <n v="13144.743544739611"/>
    <n v="8132.8797721380552"/>
    <n v="9099.0143774735006"/>
    <n v="9332.6030342388367"/>
    <n v="9099.3218184346642"/>
    <n v="8958.7132793843321"/>
    <n v="9546.8256801890566"/>
    <n v="8486.4257985261647"/>
    <n v="7880.6950918297225"/>
    <n v="6953.2149554496118"/>
    <n v="9457.3271236288911"/>
    <n v="9509.3594290025576"/>
    <n v="9787.3276039730536"/>
    <n v="8561.6878997674448"/>
    <n v="9338.0677280801119"/>
    <n v="9885.0190466875556"/>
    <n v="8574.0547816738344"/>
    <n v="9073.1754880435547"/>
    <n v="9188.5877169701671"/>
    <n v="3062.862572323389"/>
    <n v="11035.053202091665"/>
    <n v="8568.6427128619434"/>
    <n v="8835.6621119811662"/>
    <n v="8623.0763814187758"/>
    <n v="10155.971474318998"/>
    <n v="9788.6183020622775"/>
    <n v="8659.506750447832"/>
    <n v="8398.2761045613897"/>
    <n v="9536.5665691966115"/>
    <n v="8385.8261305033338"/>
    <n v="8842.4341223419997"/>
    <n v="7526.1602688367784"/>
    <n v="2703.6856677906667"/>
    <n v="2897.5673550128881"/>
    <n v="3415.0874334999994"/>
    <n v="4290.324764388889"/>
    <n v="3910.8706051111108"/>
    <n v="4077.0549084444447"/>
    <n v="4287.5550260000009"/>
    <n v="4532.3943601010005"/>
    <n v="7289.9514395555561"/>
    <n v="3442.3721263689445"/>
    <n v="6550.4312897222226"/>
    <n v="4517.4433122777773"/>
    <n v="4090.9036003888891"/>
    <n v="1872.3431508888889"/>
    <n v="3960.7258961111111"/>
    <n v="4955.4829779573338"/>
    <n v="4464.4388287296106"/>
    <n v="5001.8733262328324"/>
    <n v="4874.739564444445"/>
    <n v="6633.2907833642221"/>
    <n v="2858.3700173333332"/>
    <n v="5869.0756460555558"/>
    <n v="4415.2759723268327"/>
    <n v="4043.8180477777782"/>
    <n v="5694.5821275555554"/>
    <n v="5777.6742792222221"/>
    <n v="5550.5557313333329"/>
    <n v="4420.0254581663676"/>
    <n v="6424.0148901765551"/>
    <n v="5624.2723185536106"/>
    <n v="5358.0395251368336"/>
    <n v="3445.5545557777782"/>
    <n v="504.69342000816658"/>
    <n v="3951.9458254183328"/>
    <n v="3619.2143830227228"/>
    <n v="3437.2647287798341"/>
    <n v="3627.368492839611"/>
    <n v="3894.2521747777782"/>
    <m/>
    <m/>
  </r>
  <r>
    <x v="3"/>
    <x v="3"/>
    <s v="GJ"/>
    <n v="3715.1996668896677"/>
    <n v="-1605.9607915991112"/>
    <n v="-4824.2777007372779"/>
    <n v="-4688.3112432267208"/>
    <n v="-3051.8694806578915"/>
    <n v="-3055.5587721918891"/>
    <n v="-2652.0965205592224"/>
    <n v="-3295.2159257672783"/>
    <n v="-4931.865418715277"/>
    <n v="2532.6986380910007"/>
    <n v="-2881.0347865696122"/>
    <n v="-1870.2215312829999"/>
    <n v="-1736.6869040778884"/>
    <n v="-1667.9281485737224"/>
    <n v="-2917.0192277180536"/>
    <n v="554.0584673133319"/>
    <n v="1574.9258729516127"/>
    <n v="1225.6812502814446"/>
    <n v="1731.5767367503904"/>
    <n v="516.34570941022241"/>
    <n v="2522.1680927364423"/>
    <n v="1043.2635102508316"/>
    <n v="192.30293634055602"/>
    <n v="153.05020389322127"/>
    <n v="338.15182042266633"/>
    <n v="546.70758162922209"/>
    <n v="-645.57339342061186"/>
    <n v="-1540.5589590222787"/>
    <n v="-596.95894521883326"/>
    <n v="-1786.741616241889"/>
    <n v="-1787.021359819166"/>
    <n v="-353.29398019472109"/>
    <n v="-2874.1409077196668"/>
    <n v="-7257.1189606936668"/>
    <n v="-6002.0230887222215"/>
    <n v="-6373.1680328333323"/>
    <n v="-6364.8588176666681"/>
    <n v="-5201.5686943333321"/>
    <n v="-6187.5955607777769"/>
    <n v="-5419.9487176052789"/>
    <n v="-1814.1786447222219"/>
    <n v="-6542.1414627242784"/>
    <n v="-1553.8232361666674"/>
    <n v="-5187.72000238889"/>
    <n v="-3481.5611548333336"/>
    <n v="-1786.4812608333336"/>
    <n v="-5439.7661957777764"/>
    <n v="-4293.3216213256655"/>
    <n v="-5354.2837598814986"/>
    <n v="-4289.7514285423895"/>
    <n v="-5423.1477654444461"/>
    <n v="-3409.8166213459449"/>
    <n v="-703.51355077777771"/>
    <n v="-2196.4025423888893"/>
    <n v="-3453.9330144041678"/>
    <n v="-4121.3707226666666"/>
    <n v="-2825.1331566666668"/>
    <n v="-983.25712805555497"/>
    <n v="-2027.448500666666"/>
    <n v="-1606.8945011848707"/>
    <n v="-1303.5552148234442"/>
    <n v="-1306.9370653962776"/>
    <n v="-2228.2739220298331"/>
    <n v="-4160.1470601111114"/>
    <n v="-1012.4197035521667"/>
    <n v="-3880.8743383594451"/>
    <n v="-4292.0115350677215"/>
    <n v="-4084.6855377058337"/>
    <n v="-3224.1084321093335"/>
    <n v="-2037.463874680888"/>
    <m/>
    <m/>
  </r>
  <r>
    <x v="3"/>
    <x v="4"/>
    <s v="mt"/>
    <m/>
    <m/>
    <m/>
    <m/>
    <m/>
    <m/>
    <m/>
    <m/>
    <m/>
    <m/>
    <m/>
    <m/>
    <m/>
    <m/>
    <m/>
    <m/>
    <m/>
    <m/>
    <m/>
    <m/>
    <m/>
    <m/>
    <m/>
    <m/>
    <m/>
    <m/>
    <m/>
    <m/>
    <m/>
    <m/>
    <m/>
    <m/>
    <m/>
    <m/>
    <m/>
    <m/>
    <n v="1121.1298280104093"/>
    <n v="1084.6047247020697"/>
    <n v="1186.1274634448396"/>
    <n v="1202.1770916574628"/>
    <n v="1540.0192954075051"/>
    <n v="937.59061562371471"/>
    <n v="1325.6630519296159"/>
    <n v="1211.3694594306144"/>
    <n v="1283.2987850958857"/>
    <n v="953.25486539270776"/>
    <n v="1369.9836612756851"/>
    <n v="2231.4005676549832"/>
    <n v="1680.5560712850313"/>
    <n v="1704.8640959019272"/>
    <n v="1529.3099510750176"/>
    <n v="1629.8594697788335"/>
    <n v="686.35572629655962"/>
    <n v="1236.089447893808"/>
    <n v="1092.0564156661931"/>
    <n v="966.77964216373766"/>
    <n v="1240.6715475675646"/>
    <n v="1202.0512479133949"/>
    <n v="1296.1241959014592"/>
    <n v="1095.0046544524801"/>
    <n v="1359.0361280690699"/>
    <n v="1277.5813053096012"/>
    <n v="1273.252842797805"/>
    <n v="912.26666847376009"/>
    <n v="311.48406747493823"/>
    <n v="905.93793350403121"/>
    <n v="928.49224432666699"/>
    <n v="849.18169740832434"/>
    <n v="884.17493740807095"/>
    <n v="909.29114074124323"/>
    <m/>
    <m/>
  </r>
  <r>
    <x v="3"/>
    <x v="5"/>
    <s v="mt/mt"/>
    <m/>
    <m/>
    <m/>
    <m/>
    <m/>
    <m/>
    <m/>
    <m/>
    <m/>
    <m/>
    <m/>
    <m/>
    <m/>
    <m/>
    <m/>
    <m/>
    <m/>
    <m/>
    <m/>
    <m/>
    <m/>
    <m/>
    <m/>
    <m/>
    <m/>
    <m/>
    <m/>
    <m/>
    <m/>
    <m/>
    <m/>
    <m/>
    <m/>
    <m/>
    <m/>
    <m/>
    <n v="9.1104673324399102E-2"/>
    <n v="9.2442813697949544E-2"/>
    <n v="9.0034998554724632E-2"/>
    <n v="9.0298569448521729E-2"/>
    <n v="0.12436062444785424"/>
    <n v="6.6006743908357465E-2"/>
    <n v="0.10353728687490003"/>
    <n v="9.6903091380192277E-2"/>
    <n v="0.12887558930494142"/>
    <n v="0.19048003629397134"/>
    <n v="0.11282703543228588"/>
    <n v="0.21379904807564454"/>
    <n v="0.1318556736011334"/>
    <n v="0.13893965967761532"/>
    <n v="0.11094451091765939"/>
    <n v="0.12023521140049315"/>
    <n v="0.14581242908001793"/>
    <n v="0.11289557265777662"/>
    <n v="0.1063635044904014"/>
    <n v="9.0577777355897462E-2"/>
    <n v="0.11617946375000218"/>
    <n v="0.13777409060236173"/>
    <n v="0.1271936042567168"/>
    <n v="0.10923826084773516"/>
    <n v="0.1287933199902076"/>
    <n v="0.14078269816475136"/>
    <n v="0.12641976478855307"/>
    <n v="8.3648160257663709E-2"/>
    <n v="0.12294668241106958"/>
    <n v="8.7936049368703181E-2"/>
    <n v="8.84469373314795E-2"/>
    <n v="8.0626991616807725E-2"/>
    <n v="8.7610357043437309E-2"/>
    <n v="0.11603201365565059"/>
    <m/>
    <m/>
  </r>
  <r>
    <x v="3"/>
    <x v="6"/>
    <s v="mt"/>
    <n v="8295.3719999999994"/>
    <n v="10362.859"/>
    <n v="12607.12"/>
    <n v="12196.843999999999"/>
    <n v="11305.895"/>
    <n v="11617.128599999998"/>
    <n v="11028.723999999998"/>
    <n v="11593.725"/>
    <n v="13144.353999999999"/>
    <n v="6138.4830000000002"/>
    <n v="11172.055999999999"/>
    <n v="10325.860999999999"/>
    <n v="9981.6270000000004"/>
    <n v="10090.790999999999"/>
    <n v="11439.529"/>
    <n v="11855.539999999999"/>
    <n v="10669.458000000001"/>
    <n v="11260.11"/>
    <n v="11689.5"/>
    <n v="4136.2780000000002"/>
    <n v="9923.902"/>
    <n v="10071.036"/>
    <n v="9543.8130000000019"/>
    <n v="6702.6419999999989"/>
    <n v="10334.137000000001"/>
    <n v="9668.7779999999984"/>
    <n v="10150.376000000002"/>
    <n v="11461.011999999999"/>
    <n v="11421.996999999999"/>
    <n v="11283.861000000003"/>
    <n v="12300.040999999999"/>
    <n v="9455.9539999999997"/>
    <n v="5922.6730000000007"/>
    <n v="10874.032999999999"/>
    <n v="11403.085999999999"/>
    <n v="14426.218000000001"/>
    <n v="12305.953000000001"/>
    <n v="11732.710000000001"/>
    <n v="13174.070999999998"/>
    <n v="13313.357"/>
    <n v="12383.495999999999"/>
    <n v="14204.467000000001"/>
    <n v="12803.725999999997"/>
    <n v="12500.833999999999"/>
    <n v="9957.655999999999"/>
    <n v="5004.4870000000001"/>
    <n v="12142.335000000001"/>
    <n v="10436.906000000001"/>
    <n v="12745.421"/>
    <n v="12270.536"/>
    <n v="13784.458000000002"/>
    <n v="13555.591999999999"/>
    <n v="4707.1140000000005"/>
    <n v="10948.963000000002"/>
    <n v="10267.209799999999"/>
    <n v="10673.475"/>
    <n v="10678.923000000001"/>
    <n v="8724.7989999999991"/>
    <n v="10190.168"/>
    <n v="10024.003000000002"/>
    <n v="10552.07"/>
    <n v="9074.8459999999995"/>
    <n v="10071.627999999999"/>
    <n v="10905.998000000003"/>
    <n v="2533.4889999999996"/>
    <n v="10302.236000000001"/>
    <n v="10497.732"/>
    <n v="10532.226000000001"/>
    <n v="10092.128000000001"/>
    <n v="7836.5539999999992"/>
    <m/>
    <m/>
  </r>
  <r>
    <x v="4"/>
    <x v="0"/>
    <s v="GJ"/>
    <n v="7.2"/>
    <n v="6325.2"/>
    <n v="6850.8"/>
    <n v="6602.4000000000005"/>
    <n v="6548.4000000000005"/>
    <n v="6246"/>
    <n v="6825.6"/>
    <n v="6548.4000000000005"/>
    <n v="6177.6"/>
    <n v="6919.2"/>
    <n v="5608.8"/>
    <n v="6973.2"/>
    <n v="6627.6"/>
    <n v="6868.8"/>
    <n v="7153.2"/>
    <n v="6559.2"/>
    <n v="7023.6"/>
    <n v="6462"/>
    <n v="6418.8"/>
    <n v="6228"/>
    <n v="6714"/>
    <n v="5263.2"/>
    <n v="6350.4000000000005"/>
    <n v="6818.4000000000005"/>
    <n v="6598.8"/>
    <n v="5961.6"/>
    <n v="6152.4000000000005"/>
    <n v="5720.4000000000005"/>
    <n v="5745.6"/>
    <n v="5986.8"/>
    <n v="5659.2"/>
    <n v="6030"/>
    <n v="4647.6000000000004"/>
    <n v="5338.8"/>
    <n v="5918.4000000000005"/>
    <n v="6652.8"/>
    <n v="6386.4000000000005"/>
    <n v="5745.6"/>
    <n v="6436.8"/>
    <n v="5918.4000000000005"/>
    <n v="6228"/>
    <n v="6012"/>
    <n v="6350.4000000000005"/>
    <n v="6343.2"/>
    <n v="6012"/>
    <n v="5893.2"/>
    <n v="6202.8"/>
    <n v="6539.76"/>
    <n v="6566.4000000000005"/>
    <n v="5857.92"/>
    <n v="6635.52"/>
    <n v="4484.16"/>
    <n v="6151.68"/>
    <n v="6186.2400000000007"/>
    <n v="5944.3200000000006"/>
    <n v="6212.16"/>
    <n v="5425.92"/>
    <n v="6523.2"/>
    <n v="6402.2400000000007"/>
    <n v="6212.16"/>
    <n v="6626.88"/>
    <n v="6099.84"/>
    <n v="6661.4400000000005"/>
    <n v="6160.3200000000006"/>
    <n v="5892.48"/>
    <n v="5209.92"/>
    <n v="6117.12"/>
    <n v="6367.68"/>
    <n v="5538.2400000000007"/>
    <n v="5659.2"/>
    <m/>
    <m/>
  </r>
  <r>
    <x v="4"/>
    <x v="7"/>
    <s v="GJ"/>
    <n v="58236"/>
    <n v="54227"/>
    <n v="50323.5"/>
    <n v="47369.5"/>
    <n v="42727.5"/>
    <n v="38929.5"/>
    <n v="38507.5"/>
    <n v="42938.5"/>
    <n v="44415.5"/>
    <n v="40301"/>
    <n v="51062"/>
    <n v="41989"/>
    <n v="56864.5"/>
    <n v="62667"/>
    <n v="58341.5"/>
    <n v="54649"/>
    <n v="49479.5"/>
    <n v="47369.5"/>
    <n v="40617.5"/>
    <n v="43677"/>
    <n v="43255"/>
    <n v="33760"/>
    <n v="73955.5"/>
    <n v="75538"/>
    <n v="70052"/>
    <n v="81868"/>
    <n v="46947.5"/>
    <n v="56864.5"/>
    <n v="44310"/>
    <n v="40512"/>
    <n v="39457"/>
    <n v="31650"/>
    <n v="38613"/>
    <n v="26480.5"/>
    <n v="33232.5"/>
    <n v="44837.5"/>
    <n v="59502"/>
    <n v="48002.5"/>
    <n v="45892.5"/>
    <n v="50429"/>
    <n v="40934"/>
    <n v="42548.15"/>
    <n v="38402"/>
    <n v="42200"/>
    <n v="42200"/>
    <n v="43149.5"/>
    <n v="41039.5"/>
    <n v="52433.5"/>
    <n v="56328.177411658209"/>
    <n v="63649.841802998315"/>
    <n v="53953.724248981387"/>
    <n v="55685.059884541464"/>
    <n v="36504.098251072763"/>
    <n v="45140.561122240273"/>
    <n v="40790.648077357029"/>
    <n v="39456.070295441627"/>
    <n v="40825.299217827414"/>
    <n v="34237.707723025385"/>
    <n v="49251.420871695431"/>
    <n v="51145.307200546027"/>
    <n v="53945.227416934693"/>
    <n v="59733.87370846227"/>
    <n v="48037.358740679338"/>
    <n v="61122.732326487669"/>
    <n v="58811.732490000002"/>
    <n v="45328.724880000002"/>
    <n v="31355.119060000001"/>
    <n v="40073.833180000001"/>
    <n v="39324.460349999994"/>
    <n v="39116.344720000008"/>
    <m/>
    <m/>
  </r>
  <r>
    <x v="4"/>
    <x v="2"/>
    <s v="GJ"/>
    <n v="48319"/>
    <n v="46103.5"/>
    <n v="42411"/>
    <n v="36925"/>
    <n v="33338"/>
    <n v="29012.5"/>
    <n v="32494"/>
    <n v="34920.5"/>
    <n v="30806"/>
    <n v="39035"/>
    <n v="31017"/>
    <n v="41461.5"/>
    <n v="44626.5"/>
    <n v="41250.5"/>
    <n v="43571.5"/>
    <n v="39140.5"/>
    <n v="37136"/>
    <n v="30489.5"/>
    <n v="34287.5"/>
    <n v="31755.5"/>
    <n v="32494"/>
    <n v="37769"/>
    <n v="36819.5"/>
    <n v="27113.5"/>
    <n v="39246"/>
    <n v="34815"/>
    <n v="36397.5"/>
    <n v="31122.5"/>
    <n v="29751"/>
    <n v="29329"/>
    <n v="26058.5"/>
    <n v="27746.5"/>
    <n v="20572.5"/>
    <n v="24265"/>
    <n v="35237"/>
    <n v="40934"/>
    <n v="43466"/>
    <n v="36503"/>
    <n v="40934"/>
    <n v="33338"/>
    <n v="33338"/>
    <n v="29540"/>
    <n v="30046.400000000001"/>
    <n v="28485"/>
    <n v="0"/>
    <n v="0"/>
    <n v="0"/>
    <n v="0"/>
    <n v="54207.392824999995"/>
    <n v="52865.981424999998"/>
    <n v="60149.189749999998"/>
    <n v="30406.165550000002"/>
    <n v="45930.733200000002"/>
    <n v="38967.749025000005"/>
    <n v="38858.065950000004"/>
    <n v="39813.695500000002"/>
    <n v="32805.325225000001"/>
    <n v="46344.250999999997"/>
    <n v="46054.284250000004"/>
    <n v="56316.585750000006"/>
    <n v="57501.667250000006"/>
    <n v="49899.495499999997"/>
    <n v="52647.875999999997"/>
    <n v="45015.44685"/>
    <n v="46834.673024999996"/>
    <n v="32457.365125"/>
    <n v="42750.396796875"/>
    <n v="36404.773895312501"/>
    <n v="42745.590282812504"/>
    <n v="34026.2585921875"/>
    <m/>
    <m/>
  </r>
  <r>
    <x v="4"/>
    <x v="4"/>
    <s v="mt"/>
    <m/>
    <m/>
    <m/>
    <m/>
    <m/>
    <m/>
    <m/>
    <m/>
    <m/>
    <m/>
    <m/>
    <m/>
    <m/>
    <m/>
    <m/>
    <m/>
    <m/>
    <m/>
    <m/>
    <m/>
    <m/>
    <m/>
    <m/>
    <m/>
    <m/>
    <m/>
    <m/>
    <m/>
    <m/>
    <m/>
    <m/>
    <m/>
    <m/>
    <m/>
    <m/>
    <m/>
    <n v="1318.4106519863944"/>
    <n v="1185.8453039285714"/>
    <n v="1328.106420867347"/>
    <n v="1221.5593051632652"/>
    <n v="1284.8499776462586"/>
    <n v="1240.4414476778911"/>
    <n v="1309.9333859999999"/>
    <n v="1308.6416068027213"/>
    <n v="1240.4239197278912"/>
    <n v="1216.0023354727891"/>
    <n v="1279.6648129557825"/>
    <n v="1349.6425365884354"/>
    <n v="1355.3256927365856"/>
    <n v="1209.7677784315881"/>
    <n v="1369.442883279055"/>
    <n v="926.41168170679168"/>
    <n v="1268.9072220476194"/>
    <n v="1276.4604005086833"/>
    <n v="1226.4128284816484"/>
    <n v="1281.5129848053657"/>
    <n v="1119.6390628228996"/>
    <n v="1345.3155673941333"/>
    <n v="1321.1571616551003"/>
    <n v="1282.1014907941947"/>
    <n v="1367.6628636610558"/>
    <n v="1259.3991966418266"/>
    <n v="1374.4837936196159"/>
    <n v="1271.9262629354589"/>
    <n v="1216.642566464631"/>
    <n v="1075.3759962448603"/>
    <n v="1261.5296243407433"/>
    <n v="1313.5767397392094"/>
    <n v="1142.6981955094886"/>
    <n v="1167.6020034401845"/>
    <m/>
    <m/>
  </r>
  <r>
    <x v="4"/>
    <x v="5"/>
    <s v="mt/mt"/>
    <m/>
    <m/>
    <m/>
    <m/>
    <m/>
    <m/>
    <m/>
    <m/>
    <m/>
    <m/>
    <m/>
    <m/>
    <m/>
    <m/>
    <m/>
    <m/>
    <m/>
    <m/>
    <m/>
    <m/>
    <m/>
    <m/>
    <m/>
    <m/>
    <m/>
    <m/>
    <m/>
    <m/>
    <m/>
    <m/>
    <m/>
    <m/>
    <m/>
    <m/>
    <m/>
    <m/>
    <n v="0.25850118152455215"/>
    <n v="0.28005237820909118"/>
    <n v="0.23402106791369132"/>
    <n v="0.28670666754839419"/>
    <n v="0.25979962294579667"/>
    <n v="0.23433037196352477"/>
    <n v="0.24704738217950775"/>
    <n v="0.22125569035047421"/>
    <n v="0.23293680813110565"/>
    <n v="0.23880636596077354"/>
    <n v="0.23039548678097366"/>
    <n v="0.26701725057314729"/>
    <n v="0.28035253277661631"/>
    <n v="0.25125721591792954"/>
    <n v="0.22733507698758362"/>
    <n v="0.40807169272306731"/>
    <n v="0.26660660542356873"/>
    <n v="0.2632240369049122"/>
    <n v="0.27274643466374499"/>
    <n v="0.26201124718454816"/>
    <n v="0.23501804279316815"/>
    <n v="0.25075487235778443"/>
    <n v="0.25741654301054651"/>
    <n v="0.23513925005948988"/>
    <n v="0.25993071056518757"/>
    <n v="0.24223647409000104"/>
    <n v="0.309175992002443"/>
    <n v="0.36763256096417146"/>
    <n v="0.23968621561677769"/>
    <n v="0.28027301264768539"/>
    <n v="0.29944135224585267"/>
    <n v="0.31591099893156399"/>
    <n v="0.23404231276835055"/>
    <n v="0.38688438263208158"/>
    <m/>
    <m/>
  </r>
  <r>
    <x v="4"/>
    <x v="6"/>
    <s v="mt"/>
    <n v="3595.99937817"/>
    <n v="4305.9588997600003"/>
    <n v="5109.1375166099997"/>
    <n v="5413.4215642599993"/>
    <n v="5219.2582824500005"/>
    <n v="5290.1947689600001"/>
    <n v="6032.9334254899995"/>
    <n v="5776.9113538399997"/>
    <n v="5319.1941384299998"/>
    <n v="6298.28675062"/>
    <n v="2852.5735327900002"/>
    <n v="5096.83343427"/>
    <n v="5776.2468444900005"/>
    <n v="4701.88853896"/>
    <n v="4730.73414142"/>
    <n v="4578.0013166199997"/>
    <n v="5931.27256674"/>
    <n v="5818.6656741100005"/>
    <n v="6878.8565495800003"/>
    <n v="5775.3138098600002"/>
    <n v="4083.5659907099998"/>
    <n v="5800.2136329099994"/>
    <n v="5420.4757959400004"/>
    <n v="4857.1188302999999"/>
    <n v="4910.7337919862503"/>
    <n v="4765.5254393991672"/>
    <n v="3821.934503827084"/>
    <n v="4441.8008267424993"/>
    <n v="4920.7174023841662"/>
    <n v="6092.8459551379165"/>
    <n v="4460.5190496741661"/>
    <n v="5459.8280169674999"/>
    <n v="3312.8716186012498"/>
    <n v="4884.9786115937504"/>
    <n v="5015.4962991562488"/>
    <n v="4570.1749991616671"/>
    <n v="5100.211319"/>
    <n v="4234.3696972400003"/>
    <n v="5675.1575091399991"/>
    <n v="4260.6588664599994"/>
    <n v="4945.5421184900006"/>
    <n v="5293.5581388099999"/>
    <n v="5302.3568776299999"/>
    <n v="5914.6122060399994"/>
    <n v="5325.1520430800001"/>
    <n v="5092.0013399999998"/>
    <n v="5554.2095499999996"/>
    <n v="5054.5143944499996"/>
    <n v="4834.36222"/>
    <n v="4814.8578500000003"/>
    <n v="6023.8960983299994"/>
    <n v="2270.2179499999997"/>
    <n v="4759.4740574099997"/>
    <n v="4849.3306899999998"/>
    <n v="4496.5311095400002"/>
    <n v="4891.0609699999995"/>
    <n v="4764.0557699999999"/>
    <n v="5365.0625199999995"/>
    <n v="5132.3708500000002"/>
    <n v="5452.5201150800003"/>
    <n v="5261.6440000000002"/>
    <n v="5199.0485799999997"/>
    <n v="4445.6355899999999"/>
    <n v="3459.7758686000002"/>
    <n v="5075.9805411999996"/>
    <n v="3836.8874194700002"/>
    <n v="4212.9439199999997"/>
    <n v="4158.0595299999995"/>
    <n v="4882.4427599999999"/>
    <n v="3017.961065"/>
    <m/>
    <m/>
  </r>
  <r>
    <x v="5"/>
    <x v="0"/>
    <s v="GJ"/>
    <n v="2739.8273823911268"/>
    <n v="2273.6632549786741"/>
    <n v="2264.0075999999999"/>
    <n v="2203.5843719999998"/>
    <n v="2674.7776483049943"/>
    <n v="2686.1635986824704"/>
    <n v="1950.4368000000002"/>
    <n v="2121.6709816386356"/>
    <n v="2609.3695909796929"/>
    <n v="2799.6299999999997"/>
    <n v="1964.1427533966405"/>
    <n v="1789.8266297837317"/>
    <n v="2551.8636000000001"/>
    <n v="2468.3508000000002"/>
    <n v="2461.4842676468038"/>
    <n v="2179.0044000000003"/>
    <n v="2453.9409199017196"/>
    <n v="2413.0439999999999"/>
    <n v="2608.3728000000001"/>
    <n v="1906.3812240000004"/>
    <n v="2453.8319999999999"/>
    <n v="2497.070515419452"/>
    <n v="2331.8496"/>
    <n v="1507.2012"/>
    <n v="2132.6565599999999"/>
    <n v="2336.2560000000003"/>
    <n v="2531.0663999999997"/>
    <n v="1617.1056000000001"/>
    <n v="2493.2196000000004"/>
    <n v="2107.4929224382781"/>
    <n v="2140.86708"/>
    <n v="1823.2596000000001"/>
    <n v="2069.0351999999998"/>
    <n v="2345.9976000000001"/>
    <n v="2014.6068000000002"/>
    <n v="1706.2927199999999"/>
    <n v="2110.2517812438305"/>
    <n v="2146.1710070410368"/>
    <n v="2385.6768472538856"/>
    <n v="2272.4343926359834"/>
    <n v="2343.3778732839796"/>
    <n v="2382.0336000000002"/>
    <n v="1916.2656000000002"/>
    <n v="1601.028"/>
    <n v="2299.4798400000004"/>
    <n v="2420.6184000000003"/>
    <n v="2132.1215999999999"/>
    <n v="1759.212"/>
    <n v="2214.56088"/>
    <n v="1999.8899999999999"/>
    <n v="2384.7228"/>
    <n v="2330.3521799999999"/>
    <n v="2402.0460000000003"/>
    <n v="2371.9715999999999"/>
    <n v="1619.838"/>
    <n v="1710.6048000000001"/>
    <n v="2311.1711999999998"/>
    <n v="2067.9336000000003"/>
    <n v="2310.0727765682659"/>
    <n v="1519.7868000000001"/>
    <n v="2214.7775999999999"/>
    <n v="1903.9860000000001"/>
    <n v="1929.1176"/>
    <n v="2047.6404"/>
    <n v="1665.9792000000002"/>
    <n v="1896.4692000000002"/>
    <n v="2233.998"/>
    <n v="2540.0210011976051"/>
    <n v="1286.9748"/>
    <n v="2551.1477435721326"/>
    <m/>
    <m/>
  </r>
  <r>
    <x v="5"/>
    <x v="9"/>
    <s v="GJ"/>
    <n v="5415.0543969502323"/>
    <n v="4480.5227406076383"/>
    <n v="4404.6812430346654"/>
    <n v="3975.2819652414005"/>
    <n v="5771.1462252611736"/>
    <n v="4462.7987762851635"/>
    <n v="3084.4429679824002"/>
    <n v="3453.0560378871401"/>
    <n v="4354.2536178153568"/>
    <n v="4944.3511493959995"/>
    <n v="629.09327527523499"/>
    <n v="590.86635364012147"/>
    <n v="5163.1670414986665"/>
    <n v="4086.4413018680007"/>
    <n v="4585.1307513448428"/>
    <n v="3723.3342385520004"/>
    <n v="4596.3245224535231"/>
    <n v="4311.236469208"/>
    <n v="4348.6196582400007"/>
    <n v="2616.4408763547999"/>
    <n v="4095.1459996799999"/>
    <n v="4890.6629826582139"/>
    <n v="1505.7233793599999"/>
    <n v="633.85693007999998"/>
    <n v="4237.6263019360003"/>
    <n v="5623.0752016253346"/>
    <n v="5473.6177979347267"/>
    <n v="2648.6027105613334"/>
    <n v="5143.9867369498315"/>
    <n v="3283.9432474600812"/>
    <n v="3790.4581784699994"/>
    <n v="2051.4212763573332"/>
    <n v="2975.5190322146668"/>
    <n v="4692.0831369586667"/>
    <n v="1165.76428964"/>
    <n v="821.64536772320082"/>
    <n v="4668.6561313963584"/>
    <n v="5029.2830981990828"/>
    <n v="5338.6739512856293"/>
    <n v="4798.0103260553587"/>
    <n v="4788.8799305785087"/>
    <n v="4227.1589706106661"/>
    <n v="3339.0287774960007"/>
    <n v="2587.3276182"/>
    <n v="4511.5784262359994"/>
    <n v="4906.6684686520002"/>
    <n v="1432.2744768560001"/>
    <n v="960.63982433600006"/>
    <n v="5092.1397502653335"/>
    <n v="4907.7171695986672"/>
    <n v="5312.4706192733338"/>
    <n v="5030.6954378874007"/>
    <n v="5132.5600924280006"/>
    <n v="4897.910495872"/>
    <n v="2943.439582226667"/>
    <n v="2438.2369003199997"/>
    <n v="4453.796203961333"/>
    <n v="3566.916052776"/>
    <n v="547.75370842788186"/>
    <n v="466.24812129600002"/>
    <n v="5802.3785858173333"/>
    <n v="4018.5891507320002"/>
    <n v="3809.6344072106672"/>
    <n v="3989.4160662280001"/>
    <n v="2741.6419226946659"/>
    <n v="3220.1216886706675"/>
    <n v="4172.6661176440002"/>
    <n v="4277.6646371035895"/>
    <n v="2016.8916577960001"/>
    <n v="5314.9300337325449"/>
    <m/>
    <m/>
  </r>
  <r>
    <x v="5"/>
    <x v="2"/>
    <s v="GJ"/>
    <n v="3828.7127222817876"/>
    <n v="3159.8524584045408"/>
    <n v="3051.2839559626664"/>
    <n v="2828.5291359049997"/>
    <n v="3904.1546280462035"/>
    <n v="3363.0515000089435"/>
    <n v="2108.9688007999998"/>
    <n v="1554.1583826007586"/>
    <n v="2900.5586733748346"/>
    <n v="3247.9696183400001"/>
    <n v="2044.9271720848076"/>
    <n v="1860.9021484291602"/>
    <n v="3936.7081646666666"/>
    <n v="2763.0248630040005"/>
    <n v="3417.3570196682526"/>
    <n v="2645.2346286880002"/>
    <n v="3132.720179255999"/>
    <n v="2825.013168"/>
    <n v="2945.2490113200001"/>
    <n v="1765.3271869068001"/>
    <n v="2824.7539924799999"/>
    <n v="3468.0634208977999"/>
    <n v="3535.3033587013338"/>
    <n v="1733.1551776613333"/>
    <n v="3129.2117954159999"/>
    <n v="3996.3845280333339"/>
    <n v="3780.0756786867269"/>
    <n v="1940.962829529333"/>
    <n v="3514.4566515498318"/>
    <n v="2045.2611542016002"/>
    <n v="2529.876684634"/>
    <n v="1330.4612134613333"/>
    <n v="1831.0690493666668"/>
    <n v="3204.648910126667"/>
    <n v="2693.9423480800001"/>
    <n v="1959.904000472"/>
    <n v="3475.9946804871074"/>
    <n v="3634.9901959289882"/>
    <n v="3732.4141913654971"/>
    <n v="3223.6726442165732"/>
    <n v="3141.9608412748739"/>
    <n v="2622.0979340266663"/>
    <n v="2134.6588542880004"/>
    <n v="1633.2377352000001"/>
    <n v="2853.146670696"/>
    <n v="3208.7419635240003"/>
    <n v="1704.1899135279998"/>
    <n v="1837.433488224"/>
    <n v="3710.1395648333332"/>
    <n v="3602.9656877666666"/>
    <n v="3884.4970161853335"/>
    <n v="3521.0884933432003"/>
    <n v="3460.5640980760004"/>
    <n v="3280.1138622080007"/>
    <n v="1901.4589608026668"/>
    <n v="1712.2243546479999"/>
    <n v="3085.1997125053331"/>
    <n v="2660.3920770159998"/>
    <n v="3629.8472141035004"/>
    <n v="2080.1062469653334"/>
    <n v="3938.4300020333335"/>
    <n v="3052.0617225000001"/>
    <n v="2679.8408000186669"/>
    <n v="2806.3417315800002"/>
    <n v="1829.6061475426661"/>
    <n v="2288.2935429746672"/>
    <n v="3082.8748120999999"/>
    <n v="2763.1565028962864"/>
    <n v="1479.7417534120002"/>
    <n v="3600.7381701632003"/>
    <m/>
    <m/>
  </r>
  <r>
    <x v="5"/>
    <x v="4"/>
    <s v="mt"/>
    <m/>
    <m/>
    <m/>
    <m/>
    <m/>
    <m/>
    <m/>
    <m/>
    <m/>
    <m/>
    <m/>
    <m/>
    <m/>
    <m/>
    <m/>
    <m/>
    <m/>
    <m/>
    <m/>
    <m/>
    <m/>
    <m/>
    <m/>
    <m/>
    <m/>
    <m/>
    <m/>
    <m/>
    <m/>
    <m/>
    <m/>
    <m/>
    <m/>
    <m/>
    <m/>
    <m/>
    <n v="445.45017158241905"/>
    <n v="473.00952670638338"/>
    <n v="498.61272097523073"/>
    <n v="433.67551410710837"/>
    <n v="430.57823262921221"/>
    <n v="341.77113685485864"/>
    <n v="311.00385613024412"/>
    <n v="243.39861343100006"/>
    <n v="402.64848860466003"/>
    <n v="444.32981953180007"/>
    <n v="114.159426083608"/>
    <n v="83.059915279248003"/>
    <n v="485.32317631050933"/>
    <n v="466.45236478504268"/>
    <n v="500.36336954229739"/>
    <n v="469.95321855544262"/>
    <n v="476.82829954870408"/>
    <n v="455.46849607089604"/>
    <n v="237.54627293034667"/>
    <n v="241.66859252236003"/>
    <n v="418.80032538663733"/>
    <n v="321.34496549916804"/>
    <n v="73.136961277560545"/>
    <n v="53.447287656528005"/>
    <n v="532.48557130124539"/>
    <n v="392.28565451757601"/>
    <n v="363.67316286064272"/>
    <n v="381.37923083506394"/>
    <n v="232.94294085969864"/>
    <n v="308.29976752820272"/>
    <n v="402.82492902179195"/>
    <n v="403.24335676481883"/>
    <n v="129.03207335552798"/>
    <n v="478.47009207110432"/>
    <m/>
    <m/>
  </r>
  <r>
    <x v="5"/>
    <x v="5"/>
    <s v="mt/mt"/>
    <m/>
    <m/>
    <m/>
    <m/>
    <m/>
    <m/>
    <m/>
    <m/>
    <m/>
    <m/>
    <m/>
    <m/>
    <m/>
    <m/>
    <m/>
    <m/>
    <m/>
    <m/>
    <m/>
    <m/>
    <m/>
    <m/>
    <m/>
    <m/>
    <m/>
    <m/>
    <m/>
    <m/>
    <m/>
    <m/>
    <m/>
    <m/>
    <m/>
    <m/>
    <m/>
    <m/>
    <n v="0.73313063130747047"/>
    <n v="0.51086459305149956"/>
    <n v="0.4307297174976078"/>
    <n v="0.45382536009534152"/>
    <n v="0.42502737511027205"/>
    <n v="0.33685308185970692"/>
    <n v="0.40067489838990478"/>
    <n v="0.42701511128245623"/>
    <n v="0.45008773597659291"/>
    <n v="0.3753419661528975"/>
    <n v="0.16523292239630627"/>
    <n v="0.13353684128496462"/>
    <n v="0.45285357498414602"/>
    <n v="0.73689157154035179"/>
    <n v="0.53231278276377947"/>
    <n v="0.42470897179059097"/>
    <n v="0.43105071374860249"/>
    <n v="0.38098577672178674"/>
    <n v="0.52265406585334806"/>
    <n v="0.43764685353560306"/>
    <n v="0.4357510408767426"/>
    <n v="0.32653690224486132"/>
    <n v="6.7500656462907746E-2"/>
    <n v="9.3570181471512609E-2"/>
    <n v="0.45983209956929655"/>
    <n v="0.45220248359374754"/>
    <n v="0.48425188130578256"/>
    <n v="0.34502716837506692"/>
    <n v="0.26214600591908466"/>
    <n v="0.39904189428967474"/>
    <n v="0.51315277582393881"/>
    <n v="0.37113976692574213"/>
    <n v="0.2875046197761319"/>
    <n v="0.33674208382910892"/>
    <m/>
    <m/>
  </r>
  <r>
    <x v="5"/>
    <x v="6"/>
    <s v="mt"/>
    <n v="936"/>
    <n v="780"/>
    <n v="736.92499999999995"/>
    <n v="532.73"/>
    <n v="1166"/>
    <n v="1040"/>
    <n v="604"/>
    <n v="648"/>
    <n v="869"/>
    <n v="1120.24"/>
    <n v="410.72500000000002"/>
    <n v="303.89999999999998"/>
    <n v="846"/>
    <n v="949"/>
    <n v="691"/>
    <n v="628"/>
    <n v="823"/>
    <n v="800"/>
    <n v="726"/>
    <n v="407.66"/>
    <n v="692"/>
    <n v="927"/>
    <n v="829.1"/>
    <n v="297.8"/>
    <n v="559.4"/>
    <n v="998.4"/>
    <n v="950.1"/>
    <n v="283.5"/>
    <n v="1052"/>
    <n v="739.82"/>
    <n v="806.9"/>
    <n v="489.6"/>
    <n v="584"/>
    <n v="921"/>
    <n v="839"/>
    <n v="542.29999999999995"/>
    <n v="607.6"/>
    <n v="925.9"/>
    <n v="1157.5999999999999"/>
    <n v="955.6"/>
    <n v="1013.06"/>
    <n v="1014.6"/>
    <n v="776.2"/>
    <n v="570"/>
    <n v="894.6"/>
    <n v="1183.8"/>
    <n v="690.9"/>
    <n v="622"/>
    <n v="1071.7"/>
    <n v="633"/>
    <n v="939.98"/>
    <n v="1106.53"/>
    <n v="1106.2"/>
    <n v="1195.5"/>
    <n v="454.5"/>
    <n v="552.20000000000005"/>
    <n v="961.1"/>
    <n v="984.1"/>
    <n v="1083.5"/>
    <n v="571.20000000000005"/>
    <n v="1158"/>
    <n v="867.5"/>
    <n v="751"/>
    <n v="1105.3599999999999"/>
    <n v="888.6"/>
    <n v="772.6"/>
    <n v="785"/>
    <n v="1086.5"/>
    <n v="448.79999999999995"/>
    <n v="1420.88"/>
    <m/>
    <m/>
  </r>
  <r>
    <x v="6"/>
    <x v="0"/>
    <s v="GJ"/>
    <n v="422.37360000000001"/>
    <n v="291.31560000000002"/>
    <n v="295.03440000000001"/>
    <n v="294.48360000000002"/>
    <n v="301.22640000000001"/>
    <n v="238.70880000000002"/>
    <n v="207.7056"/>
    <n v="190.90512000000001"/>
    <n v="175.68360000000001"/>
    <n v="175.68360000000001"/>
    <n v="199.44720000000001"/>
    <n v="199.44720000000001"/>
    <n v="190.86120000000003"/>
    <n v="172.1088"/>
    <n v="189.3492"/>
    <n v="161.56440000000001"/>
    <n v="158.43960000000001"/>
    <n v="153.9864"/>
    <n v="158.38560000000001"/>
    <n v="181.7244"/>
    <n v="140.34959999999998"/>
    <n v="187.48439999999999"/>
    <n v="193.9032"/>
    <n v="211.1832"/>
    <n v="222.80040000000002"/>
    <n v="203.92920000000001"/>
    <n v="184.31639999999999"/>
    <n v="173.52719999999999"/>
    <n v="185.5368"/>
    <n v="179.35920000000002"/>
    <n v="182.0196"/>
    <n v="207.072"/>
    <n v="167.65200000000002"/>
    <n v="180.2988"/>
    <n v="193.8672"/>
    <n v="208.8"/>
    <n v="222.48"/>
    <n v="203.4"/>
    <n v="208.8"/>
    <n v="194.4"/>
    <n v="198"/>
    <n v="190.8"/>
    <n v="187.20000000000002"/>
    <n v="192.6"/>
    <n v="194.76000000000002"/>
    <n v="178.56"/>
    <n v="206.64"/>
    <n v="203.76000000000002"/>
    <n v="228.45600000000002"/>
    <n v="195.12"/>
    <n v="214.56"/>
    <n v="186.48"/>
    <n v="182.52"/>
    <n v="226.8"/>
    <n v="230.04"/>
    <n v="252.72000000000003"/>
    <n v="280.44000000000005"/>
    <n v="261"/>
    <n v="221.76000000000002"/>
    <n v="221.04"/>
    <n v="315"/>
    <n v="285.48"/>
    <n v="270.36"/>
    <n v="272.15999999999997"/>
    <n v="241.55999999999997"/>
    <n v="221.76000000000002"/>
    <n v="230.04"/>
    <n v="187.56"/>
    <n v="223.3476"/>
    <n v="251.27280000000002"/>
    <m/>
    <m/>
  </r>
  <r>
    <x v="6"/>
    <x v="8"/>
    <s v="GJ"/>
    <n v="2292.7553343641262"/>
    <n v="1191.888777935296"/>
    <n v="1385.6605672332967"/>
    <n v="1101.9356250597241"/>
    <n v="1147.5551121423798"/>
    <n v="1036.306566253548"/>
    <n v="735.13118414825601"/>
    <n v="525.10077956012287"/>
    <n v="798.66147695097993"/>
    <n v="614.43766402390713"/>
    <n v="724.57997189814273"/>
    <n v="796.43372729141538"/>
    <n v="728.52068552740593"/>
    <n v="636.33757511797842"/>
    <n v="806.12608844156853"/>
    <n v="645.54110510050396"/>
    <n v="779.24809878224062"/>
    <n v="824.2305841335932"/>
    <n v="662.29835650000416"/>
    <n v="774.05963619552938"/>
    <n v="435.74609560978018"/>
    <n v="770.42304375064759"/>
    <n v="876.69756384347193"/>
    <n v="1090.0629145511955"/>
    <n v="962.88836993418329"/>
    <n v="962.88836993418329"/>
    <n v="660.68589580799312"/>
    <n v="567.21975694981097"/>
    <n v="772.3707953523425"/>
    <n v="541.82075208215451"/>
    <n v="522.28498688171362"/>
    <n v="664.52329081986454"/>
    <n v="390.10515674851518"/>
    <n v="465.13461382821072"/>
    <n v="510.51761237571378"/>
    <n v="440.72634455146311"/>
    <n v="902.23998454552191"/>
    <n v="954.36466724462014"/>
    <n v="896.89027663956699"/>
    <n v="749.42065305483891"/>
    <n v="860.22752959081106"/>
    <n v="847.37774921329424"/>
    <n v="658.40069791933388"/>
    <n v="775.22751170069807"/>
    <n v="816.99011988082862"/>
    <n v="610.4831916780181"/>
    <n v="887.01694179343622"/>
    <n v="753.61315434817504"/>
    <n v="881.12014003713114"/>
    <n v="942.5234759414958"/>
    <n v="912.55715762102409"/>
    <n v="757.21761862232472"/>
    <n v="695.63722079925913"/>
    <n v="748.47450242541527"/>
    <n v="864.31797669476305"/>
    <n v="843.25078368857612"/>
    <n v="850.25922615186687"/>
    <n v="859.52849289156654"/>
    <n v="689.75233736436564"/>
    <n v="561.77786579245458"/>
    <n v="918.54765604256193"/>
    <n v="885.22494282371974"/>
    <n v="710.68620746150259"/>
    <n v="834.2037682946459"/>
    <n v="376.66906275368757"/>
    <n v="588.00331010547961"/>
    <n v="957.39761005924424"/>
    <n v="707.59027123350745"/>
    <n v="499.20126069001935"/>
    <n v="534.959271251372"/>
    <m/>
    <m/>
  </r>
  <r>
    <x v="6"/>
    <x v="2"/>
    <s v="GJ"/>
    <n v="3181.00208463648"/>
    <n v="2809.9784094537604"/>
    <n v="3090.9028145803204"/>
    <n v="3010.6417843684799"/>
    <n v="3092.8251051316806"/>
    <n v="2092.1864780678402"/>
    <n v="2871.9452812723202"/>
    <n v="2994.6478950057603"/>
    <n v="2753.7892086744005"/>
    <n v="2722.2658035091204"/>
    <n v="3038.8929758424006"/>
    <n v="3092.5227223483207"/>
    <n v="3152.5997017708805"/>
    <n v="2742.2554653662401"/>
    <n v="3004.1621532964805"/>
    <n v="2862.89539654176"/>
    <n v="2913.2205312009601"/>
    <n v="2826.6850582344005"/>
    <n v="2731.0241048414405"/>
    <n v="2957.4656120376003"/>
    <n v="2647.3504689316801"/>
    <n v="3035.4155738337604"/>
    <n v="3009.9506237208002"/>
    <n v="3562.0907867510405"/>
    <n v="3213.4326381518408"/>
    <n v="2961.5261808427204"/>
    <n v="3069.36884065104"/>
    <n v="2908.5227986737605"/>
    <n v="2945.4242976288001"/>
    <n v="2524.5830588875201"/>
    <n v="2395.7247956356805"/>
    <n v="2511.0406299470405"/>
    <n v="2263.7455100841603"/>
    <n v="2363.4670322822408"/>
    <n v="2377.5278317084799"/>
    <n v="2456.23375046304"/>
    <n v="2533.09297436208"/>
    <n v="2234.6843647262399"/>
    <n v="2442.5185313606403"/>
    <n v="2393.7269093884802"/>
    <n v="2363.1538501137597"/>
    <n v="2332.9479699331205"/>
    <n v="2411.7294843835198"/>
    <n v="2325.4531966598406"/>
    <n v="2430.0884390875203"/>
    <n v="2332.1380160491208"/>
    <n v="1871.2202591275202"/>
    <n v="2513.9240657740806"/>
    <n v="2541.0953187360005"/>
    <n v="2358.6073089782403"/>
    <n v="2548.2229129152006"/>
    <n v="2336.8357485763204"/>
    <n v="2353.3480084248004"/>
    <n v="2230.8397836235199"/>
    <n v="2326.3063480843207"/>
    <n v="2359.7736425712001"/>
    <n v="2242.4923201679999"/>
    <n v="2427.6801762057603"/>
    <n v="2276.58597899184"/>
    <n v="2488.1135353372802"/>
    <n v="2638.5057725184001"/>
    <n v="2308.8437423452801"/>
    <n v="2403.5003529220799"/>
    <n v="2720.7430902072006"/>
    <n v="2226.4228351094403"/>
    <n v="2270.6031196353606"/>
    <n v="618.26479812000002"/>
    <n v="496.7717155200001"/>
    <n v="2368.2295611201603"/>
    <n v="2429.6672630678404"/>
    <m/>
    <m/>
  </r>
  <r>
    <x v="6"/>
    <x v="4"/>
    <s v="mt"/>
    <m/>
    <m/>
    <m/>
    <m/>
    <m/>
    <m/>
    <m/>
    <m/>
    <m/>
    <m/>
    <m/>
    <m/>
    <m/>
    <m/>
    <m/>
    <m/>
    <m/>
    <m/>
    <m/>
    <m/>
    <m/>
    <m/>
    <m/>
    <m/>
    <m/>
    <m/>
    <m/>
    <m/>
    <m/>
    <m/>
    <m/>
    <m/>
    <m/>
    <m/>
    <m/>
    <m/>
    <n v="201.73657171656652"/>
    <n v="175.13524466782013"/>
    <n v="189.36154330039093"/>
    <n v="186.95328590798596"/>
    <n v="185.22794171888245"/>
    <n v="176.16231660355774"/>
    <n v="176.89929303233413"/>
    <n v="184.75330528478889"/>
    <n v="190.20732495523009"/>
    <n v="192.96319190908824"/>
    <n v="191.77676713362933"/>
    <n v="205.39816767946681"/>
    <n v="202.28261244738394"/>
    <n v="180.18225153845501"/>
    <n v="197.98746798068868"/>
    <n v="185.41771629906407"/>
    <n v="192.50262404601366"/>
    <n v="182.15619887895764"/>
    <n v="185.04701357434593"/>
    <n v="190.75499696469552"/>
    <n v="184.61526443370536"/>
    <n v="199.72236136078081"/>
    <n v="194.76347562768581"/>
    <n v="217.50683661804572"/>
    <n v="221.12603217426795"/>
    <n v="189.2030932730072"/>
    <n v="208.07552205878073"/>
    <n v="211.75727403100746"/>
    <n v="220.70944438746855"/>
    <n v="193.27724319152944"/>
    <n v="189.71530430165075"/>
    <n v="193.42111635989841"/>
    <n v="208.23073802330833"/>
    <n v="217.08676552666401"/>
    <m/>
    <m/>
  </r>
  <r>
    <x v="6"/>
    <x v="5"/>
    <s v="mt/mt"/>
    <m/>
    <m/>
    <m/>
    <m/>
    <m/>
    <m/>
    <m/>
    <m/>
    <m/>
    <m/>
    <m/>
    <m/>
    <m/>
    <m/>
    <m/>
    <m/>
    <m/>
    <m/>
    <m/>
    <m/>
    <m/>
    <m/>
    <m/>
    <m/>
    <m/>
    <m/>
    <m/>
    <m/>
    <m/>
    <m/>
    <m/>
    <m/>
    <m/>
    <m/>
    <m/>
    <m/>
    <n v="0.29407663515534477"/>
    <n v="0.19744672454094717"/>
    <n v="0.23523173080793905"/>
    <n v="0.21994504224468936"/>
    <n v="0.25478396384990709"/>
    <n v="0.18388550793690786"/>
    <n v="0.17224858133625523"/>
    <n v="0.24865855354614924"/>
    <n v="0.22834012599667478"/>
    <n v="0.34957099983530476"/>
    <n v="0.2471350091928213"/>
    <n v="0.27349955749596111"/>
    <n v="0.20047830767827943"/>
    <n v="0.21247907021044221"/>
    <n v="0.23156429003589318"/>
    <n v="0.2505644814852217"/>
    <n v="0.25362664564692183"/>
    <n v="0.21230326209668723"/>
    <n v="0.22649573264913822"/>
    <n v="0.18537900579659428"/>
    <n v="0.22296529520978908"/>
    <n v="0.22773359334182533"/>
    <n v="0.42617828364920307"/>
    <n v="0.3919042101226049"/>
    <n v="0.26933743261177584"/>
    <n v="0.20085254062951932"/>
    <n v="0.28859295708568755"/>
    <n v="0.23528586003445273"/>
    <n v="0.6013881318459634"/>
    <n v="0.34452271513641608"/>
    <n v="0.18383265920702591"/>
    <n v="0.25517297672809813"/>
    <n v="0.55676667920670675"/>
    <n v="0.40201252875308152"/>
    <m/>
    <m/>
  </r>
  <r>
    <x v="6"/>
    <x v="6"/>
    <s v="mt"/>
    <n v="1440.655"/>
    <n v="839"/>
    <n v="1116.8150000000001"/>
    <n v="1129.6500000000001"/>
    <n v="1129.7070000000001"/>
    <n v="791.08900000000006"/>
    <n v="586.19000000000005"/>
    <n v="477.94499999999999"/>
    <n v="557.35500000000002"/>
    <n v="513.51"/>
    <n v="591.33100000000002"/>
    <n v="719.53700000000003"/>
    <n v="694.33699999999999"/>
    <n v="538.23199999999997"/>
    <n v="829.98500000000001"/>
    <n v="484.59"/>
    <n v="476.12099999999998"/>
    <n v="745.44200000000001"/>
    <n v="566.23500000000001"/>
    <n v="528.87699999999995"/>
    <n v="429.483"/>
    <n v="696.18399999999997"/>
    <n v="935.60299999999995"/>
    <n v="998.59799999999996"/>
    <n v="886.96199999999999"/>
    <n v="812.47"/>
    <n v="768.82299999999998"/>
    <n v="563.00099999999998"/>
    <n v="722.33299999999997"/>
    <n v="789.73800000000006"/>
    <n v="585.73500000000001"/>
    <n v="1060.248"/>
    <n v="624.58000000000004"/>
    <n v="732.66"/>
    <n v="686.78300000000002"/>
    <n v="784.02"/>
    <n v="686"/>
    <n v="887"/>
    <n v="805"/>
    <n v="850"/>
    <n v="727"/>
    <n v="958"/>
    <n v="1027"/>
    <n v="743"/>
    <n v="833"/>
    <n v="552"/>
    <n v="776"/>
    <n v="751"/>
    <n v="1009"/>
    <n v="848"/>
    <n v="855"/>
    <n v="740"/>
    <n v="759"/>
    <n v="858"/>
    <n v="817"/>
    <n v="1029"/>
    <n v="828"/>
    <n v="877"/>
    <n v="457"/>
    <n v="555"/>
    <n v="821"/>
    <n v="942"/>
    <n v="721"/>
    <n v="900"/>
    <n v="367"/>
    <n v="561"/>
    <n v="1032"/>
    <n v="758"/>
    <n v="374"/>
    <n v="540"/>
    <m/>
    <m/>
  </r>
  <r>
    <x v="7"/>
    <x v="0"/>
    <s v="GJ"/>
    <m/>
    <m/>
    <m/>
    <m/>
    <m/>
    <m/>
    <m/>
    <m/>
    <m/>
    <m/>
    <m/>
    <m/>
    <m/>
    <m/>
    <m/>
    <m/>
    <m/>
    <m/>
    <m/>
    <m/>
    <m/>
    <m/>
    <m/>
    <m/>
    <m/>
    <m/>
    <m/>
    <m/>
    <m/>
    <m/>
    <m/>
    <m/>
    <m/>
    <m/>
    <m/>
    <m/>
    <m/>
    <m/>
    <m/>
    <m/>
    <m/>
    <m/>
    <m/>
    <m/>
    <m/>
    <m/>
    <m/>
    <m/>
    <n v="903.6"/>
    <n v="709.2"/>
    <n v="766.80000000000007"/>
    <n v="716.4"/>
    <n v="725.04000000000008"/>
    <n v="787.72320000000002"/>
    <n v="867.6"/>
    <n v="896.4"/>
    <n v="666"/>
    <n v="554.4"/>
    <n v="655.20000000000005"/>
    <n v="705.6"/>
    <n v="900.55799999999999"/>
    <n v="701.12160000000006"/>
    <n v="752.65560000000005"/>
    <n v="575.38080000000002"/>
    <n v="793.08"/>
    <n v="790.2"/>
    <n v="813.6"/>
    <n v="864.47159999999997"/>
    <n v="465.49800000000005"/>
    <n v="800.57159999999999"/>
    <m/>
    <m/>
  </r>
  <r>
    <x v="7"/>
    <x v="10"/>
    <s v="GJ"/>
    <m/>
    <m/>
    <m/>
    <m/>
    <m/>
    <m/>
    <m/>
    <m/>
    <m/>
    <m/>
    <m/>
    <m/>
    <m/>
    <m/>
    <m/>
    <m/>
    <m/>
    <m/>
    <m/>
    <m/>
    <m/>
    <m/>
    <m/>
    <m/>
    <m/>
    <m/>
    <m/>
    <m/>
    <m/>
    <m/>
    <m/>
    <m/>
    <m/>
    <m/>
    <m/>
    <m/>
    <m/>
    <m/>
    <m/>
    <m/>
    <m/>
    <m/>
    <m/>
    <m/>
    <m/>
    <m/>
    <m/>
    <m/>
    <n v="1317.6000000000001"/>
    <n v="1270.8"/>
    <n v="1382.4"/>
    <n v="1422"/>
    <n v="1149.8399999999999"/>
    <n v="1151.0640000000001"/>
    <n v="1450.8"/>
    <n v="1368"/>
    <n v="669.6"/>
    <n v="925.2"/>
    <n v="1047.6000000000001"/>
    <n v="1267.2"/>
    <n v="1468.7136"/>
    <n v="1393.7472"/>
    <n v="1392.3534528"/>
    <n v="1088.6004"/>
    <n v="1436.04"/>
    <n v="1380.96"/>
    <n v="1363.32"/>
    <n v="1357.848"/>
    <n v="480.41999999999996"/>
    <n v="1485.6084000000001"/>
    <m/>
    <m/>
  </r>
  <r>
    <x v="7"/>
    <x v="2"/>
    <s v="GJ"/>
    <m/>
    <m/>
    <m/>
    <m/>
    <m/>
    <m/>
    <m/>
    <m/>
    <m/>
    <m/>
    <m/>
    <m/>
    <m/>
    <m/>
    <m/>
    <m/>
    <m/>
    <m/>
    <m/>
    <m/>
    <m/>
    <m/>
    <m/>
    <m/>
    <m/>
    <m/>
    <m/>
    <m/>
    <m/>
    <m/>
    <m/>
    <m/>
    <m/>
    <m/>
    <m/>
    <m/>
    <m/>
    <m/>
    <m/>
    <m/>
    <m/>
    <m/>
    <m/>
    <m/>
    <m/>
    <m/>
    <m/>
    <m/>
    <n v="1610.6038373540478"/>
    <n v="1284.7288752634606"/>
    <n v="1064.9423803311058"/>
    <n v="1289.7805542583178"/>
    <n v="1102.3035487849966"/>
    <n v="1030.2261318300455"/>
    <n v="1242.3807346529868"/>
    <n v="863.88105474457132"/>
    <n v="1352.5414794386697"/>
    <n v="1146.1595040453924"/>
    <n v="1320.7253292899647"/>
    <n v="1197.4460067687799"/>
    <n v="881.26929882210209"/>
    <n v="948.5441527446302"/>
    <n v="934.49240489432702"/>
    <n v="1795.8914702391046"/>
    <n v="893.53649068322989"/>
    <n v="893.6696580160077"/>
    <n v="933.17752045044097"/>
    <n v="826.55346851654213"/>
    <n v="3402.6206896551726"/>
    <n v="1067.6830912502605"/>
    <m/>
    <m/>
  </r>
  <r>
    <x v="7"/>
    <x v="4"/>
    <s v="mt"/>
    <m/>
    <m/>
    <m/>
    <m/>
    <m/>
    <m/>
    <m/>
    <m/>
    <m/>
    <m/>
    <m/>
    <m/>
    <m/>
    <m/>
    <m/>
    <m/>
    <m/>
    <m/>
    <m/>
    <m/>
    <m/>
    <m/>
    <m/>
    <m/>
    <m/>
    <m/>
    <m/>
    <m/>
    <m/>
    <m/>
    <m/>
    <m/>
    <m/>
    <m/>
    <m/>
    <m/>
    <m/>
    <m/>
    <m/>
    <m/>
    <m/>
    <m/>
    <m/>
    <m/>
    <m/>
    <m/>
    <m/>
    <m/>
    <n v="286.0279476870295"/>
    <n v="234.93733223376418"/>
    <n v="254.17353580843539"/>
    <n v="244.19093047018137"/>
    <n v="232.27901384054874"/>
    <n v="242.27976124050386"/>
    <n v="277.44299368161001"/>
    <n v="277.13318126394563"/>
    <n v="185.25117119859411"/>
    <n v="177.20859212746032"/>
    <n v="209.63305061730159"/>
    <n v="232.76374638222222"/>
    <n v="285.70788452840651"/>
    <n v="237.82874423758403"/>
    <n v="250.81588268571289"/>
    <n v="188.43085434037681"/>
    <n v="264.23986583269163"/>
    <n v="253.87524499979142"/>
    <n v="256.47731480614743"/>
    <n v="269.4023477364567"/>
    <n v="127.71569328981519"/>
    <n v="262.06570084679043"/>
    <m/>
    <m/>
  </r>
  <r>
    <x v="7"/>
    <x v="5"/>
    <s v="mt/mt"/>
    <m/>
    <m/>
    <m/>
    <m/>
    <m/>
    <m/>
    <m/>
    <m/>
    <m/>
    <m/>
    <m/>
    <m/>
    <m/>
    <m/>
    <m/>
    <m/>
    <m/>
    <m/>
    <m/>
    <m/>
    <m/>
    <m/>
    <m/>
    <m/>
    <m/>
    <m/>
    <m/>
    <m/>
    <m/>
    <m/>
    <m/>
    <m/>
    <m/>
    <m/>
    <m/>
    <m/>
    <m/>
    <m/>
    <m/>
    <m/>
    <m/>
    <m/>
    <m/>
    <m/>
    <m/>
    <m/>
    <m/>
    <m/>
    <n v="0.48725091524918074"/>
    <n v="0.41351381461138048"/>
    <n v="0.34534186608527701"/>
    <n v="0.421127793119139"/>
    <n v="0.35386976442258877"/>
    <n v="0.37904241571717379"/>
    <n v="0.44533225970141943"/>
    <n v="0.3324588630836377"/>
    <n v="0.58343144784371825"/>
    <n v="0.41050763084629371"/>
    <n v="0.43364019567433532"/>
    <n v="0.39787624844678943"/>
    <n v="0.31842745896264746"/>
    <n v="0.32086492212768247"/>
    <n v="0.30754018802281485"/>
    <n v="0.7044617512122554"/>
    <n v="0.28268256483820836"/>
    <n v="0.3393778999952814"/>
    <n v="0.37543732378391786"/>
    <n v="0.31693362512045398"/>
    <n v="1.765306443659264"/>
    <n v="0.40152824467480219"/>
    <m/>
    <m/>
  </r>
  <r>
    <x v="7"/>
    <x v="6"/>
    <s v="mt"/>
    <m/>
    <m/>
    <m/>
    <m/>
    <m/>
    <m/>
    <m/>
    <m/>
    <m/>
    <m/>
    <m/>
    <m/>
    <m/>
    <m/>
    <m/>
    <m/>
    <m/>
    <m/>
    <m/>
    <m/>
    <m/>
    <m/>
    <m/>
    <m/>
    <m/>
    <m/>
    <m/>
    <m/>
    <m/>
    <m/>
    <m/>
    <m/>
    <m/>
    <m/>
    <m/>
    <m/>
    <m/>
    <m/>
    <m/>
    <m/>
    <m/>
    <m/>
    <m/>
    <m/>
    <m/>
    <m/>
    <m/>
    <m/>
    <n v="587.02393107"/>
    <n v="568.14869039999996"/>
    <n v="736.00556657000004"/>
    <n v="579.84995162999996"/>
    <n v="656.39689284999997"/>
    <n v="639.18904902000008"/>
    <n v="623.00223627999992"/>
    <n v="833.58638326999994"/>
    <n v="317.52003064499996"/>
    <n v="431.681603"/>
    <n v="483.42624302000002"/>
    <n v="585.0154345499999"/>
    <n v="897.24637899999993"/>
    <n v="741.21141899999998"/>
    <n v="815.55481999999995"/>
    <n v="267.48202300000003"/>
    <n v="934.75827200000003"/>
    <n v="748.06062800000007"/>
    <n v="683.14282719999994"/>
    <n v="850.02765999999997"/>
    <n v="72.347605000000001"/>
    <n v="652.67065100000002"/>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3">
  <r>
    <x v="0"/>
    <x v="0"/>
    <s v="GJ"/>
    <x v="0"/>
    <n v="2014"/>
    <n v="6688.116"/>
  </r>
  <r>
    <x v="0"/>
    <x v="1"/>
    <s v="GJ"/>
    <x v="0"/>
    <n v="2014"/>
    <n v="95498.599999999991"/>
  </r>
  <r>
    <x v="0"/>
    <x v="2"/>
    <s v="GJ"/>
    <x v="0"/>
    <n v="2014"/>
    <n v="71982.650000000009"/>
  </r>
  <r>
    <x v="0"/>
    <x v="3"/>
    <s v="GJ"/>
    <x v="0"/>
    <n v="2014"/>
    <n v="18810.649999999998"/>
  </r>
  <r>
    <x v="0"/>
    <x v="4"/>
    <s v="mt"/>
    <x v="0"/>
    <n v="2014"/>
    <n v="5291.9222915599721"/>
  </r>
  <r>
    <x v="0"/>
    <x v="5"/>
    <s v="mt/mt"/>
    <x v="0"/>
    <n v="2014"/>
    <n v="0.22378824459177846"/>
  </r>
  <r>
    <x v="0"/>
    <x v="6"/>
    <s v="mt"/>
    <x v="0"/>
    <n v="2014"/>
    <n v="23647.00747"/>
  </r>
  <r>
    <x v="1"/>
    <x v="0"/>
    <s v="GJ"/>
    <x v="0"/>
    <n v="2014"/>
    <n v="10289.790000000001"/>
  </r>
  <r>
    <x v="1"/>
    <x v="1"/>
    <s v="GJ"/>
    <x v="0"/>
    <n v="2014"/>
    <n v="140516.505"/>
  </r>
  <r>
    <x v="1"/>
    <x v="2"/>
    <s v="mt"/>
    <x v="0"/>
    <n v="2014"/>
    <m/>
  </r>
  <r>
    <x v="1"/>
    <x v="3"/>
    <s v="mt/mt"/>
    <x v="0"/>
    <n v="2014"/>
    <m/>
  </r>
  <r>
    <x v="1"/>
    <x v="4"/>
    <s v="GJ"/>
    <x v="0"/>
    <n v="2014"/>
    <n v="75863.803239352128"/>
  </r>
  <r>
    <x v="1"/>
    <x v="5"/>
    <s v="GJ"/>
    <x v="0"/>
    <n v="2014"/>
    <n v="1263.2153569286143"/>
  </r>
  <r>
    <x v="1"/>
    <x v="6"/>
    <s v="mt"/>
    <x v="0"/>
    <n v="2014"/>
    <n v="13362.699712213593"/>
  </r>
  <r>
    <x v="2"/>
    <x v="0"/>
    <s v="GJ"/>
    <x v="0"/>
    <n v="2014"/>
    <n v="11509.092000000001"/>
  </r>
  <r>
    <x v="2"/>
    <x v="1"/>
    <s v="GJ"/>
    <x v="0"/>
    <n v="2014"/>
    <n v="58786.503609999985"/>
  </r>
  <r>
    <x v="2"/>
    <x v="2"/>
    <s v="GJ"/>
    <x v="0"/>
    <n v="2014"/>
    <n v="28861.974599999998"/>
  </r>
  <r>
    <x v="2"/>
    <x v="4"/>
    <s v="mt"/>
    <x v="0"/>
    <n v="2014"/>
    <m/>
  </r>
  <r>
    <x v="2"/>
    <x v="5"/>
    <s v="mt/mt"/>
    <x v="0"/>
    <n v="2014"/>
    <m/>
  </r>
  <r>
    <x v="2"/>
    <x v="6"/>
    <s v="mt"/>
    <x v="0"/>
    <n v="2014"/>
    <n v="17631.194339999998"/>
  </r>
  <r>
    <x v="3"/>
    <x v="0"/>
    <s v="GJ"/>
    <x v="0"/>
    <n v="2014"/>
    <n v="7342.2359999999999"/>
  </r>
  <r>
    <x v="3"/>
    <x v="1"/>
    <s v="GJ"/>
    <x v="0"/>
    <n v="2014"/>
    <n v="16815.531716444442"/>
  </r>
  <r>
    <x v="3"/>
    <x v="2"/>
    <s v="GJ"/>
    <x v="0"/>
    <n v="2014"/>
    <n v="13144.743544739611"/>
  </r>
  <r>
    <x v="3"/>
    <x v="3"/>
    <s v="GJ"/>
    <x v="0"/>
    <n v="2014"/>
    <n v="3715.1996668896677"/>
  </r>
  <r>
    <x v="3"/>
    <x v="4"/>
    <s v="mt"/>
    <x v="0"/>
    <n v="2014"/>
    <m/>
  </r>
  <r>
    <x v="3"/>
    <x v="5"/>
    <s v="mt/mt"/>
    <x v="0"/>
    <n v="2014"/>
    <m/>
  </r>
  <r>
    <x v="3"/>
    <x v="6"/>
    <s v="mt"/>
    <x v="0"/>
    <n v="2014"/>
    <n v="8295.3719999999994"/>
  </r>
  <r>
    <x v="4"/>
    <x v="0"/>
    <s v="GJ"/>
    <x v="0"/>
    <n v="2014"/>
    <n v="7.2"/>
  </r>
  <r>
    <x v="4"/>
    <x v="1"/>
    <s v="GJ"/>
    <x v="0"/>
    <n v="2014"/>
    <n v="58236"/>
  </r>
  <r>
    <x v="4"/>
    <x v="2"/>
    <s v="GJ"/>
    <x v="0"/>
    <n v="2014"/>
    <n v="48319"/>
  </r>
  <r>
    <x v="4"/>
    <x v="4"/>
    <s v="mt"/>
    <x v="0"/>
    <n v="2014"/>
    <m/>
  </r>
  <r>
    <x v="4"/>
    <x v="5"/>
    <s v="mt/mt"/>
    <x v="0"/>
    <n v="2014"/>
    <m/>
  </r>
  <r>
    <x v="4"/>
    <x v="6"/>
    <s v="mt"/>
    <x v="0"/>
    <n v="2014"/>
    <n v="3595.99937817"/>
  </r>
  <r>
    <x v="5"/>
    <x v="0"/>
    <s v="GJ"/>
    <x v="0"/>
    <n v="2014"/>
    <n v="2739.8273823911268"/>
  </r>
  <r>
    <x v="5"/>
    <x v="1"/>
    <s v="GJ"/>
    <x v="0"/>
    <n v="2014"/>
    <n v="5415.0543969502323"/>
  </r>
  <r>
    <x v="5"/>
    <x v="2"/>
    <s v="GJ"/>
    <x v="0"/>
    <n v="2014"/>
    <n v="3828.7127222817876"/>
  </r>
  <r>
    <x v="5"/>
    <x v="4"/>
    <s v="mt"/>
    <x v="0"/>
    <n v="2014"/>
    <m/>
  </r>
  <r>
    <x v="5"/>
    <x v="5"/>
    <s v="mt/mt"/>
    <x v="0"/>
    <n v="2014"/>
    <m/>
  </r>
  <r>
    <x v="5"/>
    <x v="6"/>
    <s v="mt"/>
    <x v="0"/>
    <n v="2014"/>
    <n v="936"/>
  </r>
  <r>
    <x v="6"/>
    <x v="0"/>
    <s v="GJ"/>
    <x v="0"/>
    <n v="2014"/>
    <n v="422.37360000000001"/>
  </r>
  <r>
    <x v="6"/>
    <x v="1"/>
    <s v="GJ"/>
    <x v="0"/>
    <n v="2014"/>
    <n v="2292.7553343641262"/>
  </r>
  <r>
    <x v="6"/>
    <x v="2"/>
    <s v="GJ"/>
    <x v="0"/>
    <n v="2014"/>
    <n v="3181.00208463648"/>
  </r>
  <r>
    <x v="6"/>
    <x v="4"/>
    <s v="mt"/>
    <x v="0"/>
    <n v="2014"/>
    <m/>
  </r>
  <r>
    <x v="6"/>
    <x v="5"/>
    <s v="mt/mt"/>
    <x v="0"/>
    <n v="2014"/>
    <m/>
  </r>
  <r>
    <x v="6"/>
    <x v="6"/>
    <s v="mt"/>
    <x v="0"/>
    <n v="2014"/>
    <n v="1440.655"/>
  </r>
  <r>
    <x v="7"/>
    <x v="0"/>
    <s v="GJ"/>
    <x v="0"/>
    <n v="2014"/>
    <m/>
  </r>
  <r>
    <x v="7"/>
    <x v="1"/>
    <s v="GJ"/>
    <x v="0"/>
    <n v="2014"/>
    <m/>
  </r>
  <r>
    <x v="7"/>
    <x v="2"/>
    <s v="GJ"/>
    <x v="0"/>
    <n v="2014"/>
    <m/>
  </r>
  <r>
    <x v="7"/>
    <x v="4"/>
    <s v="mt"/>
    <x v="0"/>
    <n v="2014"/>
    <m/>
  </r>
  <r>
    <x v="7"/>
    <x v="5"/>
    <s v="mt/mt"/>
    <x v="0"/>
    <n v="2014"/>
    <m/>
  </r>
  <r>
    <x v="7"/>
    <x v="6"/>
    <s v="mt"/>
    <x v="0"/>
    <n v="2014"/>
    <m/>
  </r>
  <r>
    <x v="0"/>
    <x v="0"/>
    <s v="GJ"/>
    <x v="1"/>
    <n v="2014"/>
    <n v="6628.14"/>
  </r>
  <r>
    <x v="0"/>
    <x v="1"/>
    <s v="GJ"/>
    <x v="1"/>
    <n v="2014"/>
    <n v="88634.76999999999"/>
  </r>
  <r>
    <x v="0"/>
    <x v="2"/>
    <s v="GJ"/>
    <x v="1"/>
    <n v="2014"/>
    <n v="61833.55"/>
  </r>
  <r>
    <x v="0"/>
    <x v="3"/>
    <s v="GJ"/>
    <x v="1"/>
    <n v="2014"/>
    <n v="7469.4"/>
  </r>
  <r>
    <x v="0"/>
    <x v="4"/>
    <s v="mt"/>
    <x v="1"/>
    <n v="2014"/>
    <n v="4656.4514194691228"/>
  </r>
  <r>
    <x v="0"/>
    <x v="5"/>
    <s v="mt/mt"/>
    <x v="1"/>
    <n v="2014"/>
    <n v="0.22316861687975592"/>
  </r>
  <r>
    <x v="0"/>
    <x v="6"/>
    <s v="mt"/>
    <x v="1"/>
    <n v="2014"/>
    <n v="20865.17129771"/>
  </r>
  <r>
    <x v="1"/>
    <x v="0"/>
    <s v="GJ"/>
    <x v="1"/>
    <n v="2014"/>
    <n v="9146.4804000000004"/>
  </r>
  <r>
    <x v="1"/>
    <x v="1"/>
    <s v="GJ"/>
    <x v="1"/>
    <n v="2014"/>
    <n v="124199.875"/>
  </r>
  <r>
    <x v="1"/>
    <x v="2"/>
    <s v="mt"/>
    <x v="1"/>
    <n v="2014"/>
    <m/>
  </r>
  <r>
    <x v="1"/>
    <x v="3"/>
    <s v="mt/mt"/>
    <x v="1"/>
    <n v="2014"/>
    <m/>
  </r>
  <r>
    <x v="1"/>
    <x v="4"/>
    <s v="GJ"/>
    <x v="1"/>
    <n v="2014"/>
    <n v="65946.803239352128"/>
  </r>
  <r>
    <x v="1"/>
    <x v="5"/>
    <s v="GJ"/>
    <x v="1"/>
    <n v="2014"/>
    <n v="1.055E-2"/>
  </r>
  <r>
    <x v="1"/>
    <x v="6"/>
    <s v="mt"/>
    <x v="1"/>
    <n v="2014"/>
    <n v="13714.058690833588"/>
  </r>
  <r>
    <x v="2"/>
    <x v="0"/>
    <s v="GJ"/>
    <x v="1"/>
    <n v="2014"/>
    <n v="10373.075999999999"/>
  </r>
  <r>
    <x v="2"/>
    <x v="1"/>
    <s v="GJ"/>
    <x v="1"/>
    <n v="2014"/>
    <n v="51172.578379999999"/>
  </r>
  <r>
    <x v="2"/>
    <x v="2"/>
    <s v="GJ"/>
    <x v="1"/>
    <n v="2014"/>
    <n v="25746.65941"/>
  </r>
  <r>
    <x v="2"/>
    <x v="4"/>
    <s v="mt"/>
    <x v="1"/>
    <n v="2014"/>
    <m/>
  </r>
  <r>
    <x v="2"/>
    <x v="5"/>
    <s v="mt/mt"/>
    <x v="1"/>
    <n v="2014"/>
    <m/>
  </r>
  <r>
    <x v="2"/>
    <x v="6"/>
    <s v="mt"/>
    <x v="1"/>
    <n v="2014"/>
    <n v="15934.09331"/>
  </r>
  <r>
    <x v="3"/>
    <x v="0"/>
    <s v="GJ"/>
    <x v="1"/>
    <n v="2014"/>
    <n v="7231.2840000000006"/>
  </r>
  <r>
    <x v="3"/>
    <x v="1"/>
    <s v="GJ"/>
    <x v="1"/>
    <n v="2014"/>
    <n v="17151.260005777778"/>
  </r>
  <r>
    <x v="3"/>
    <x v="2"/>
    <s v="GJ"/>
    <x v="1"/>
    <n v="2014"/>
    <n v="8132.8797721380552"/>
  </r>
  <r>
    <x v="3"/>
    <x v="3"/>
    <s v="GJ"/>
    <x v="1"/>
    <n v="2014"/>
    <n v="-1605.9607915991112"/>
  </r>
  <r>
    <x v="3"/>
    <x v="4"/>
    <s v="mt"/>
    <x v="1"/>
    <n v="2014"/>
    <m/>
  </r>
  <r>
    <x v="3"/>
    <x v="5"/>
    <s v="mt/mt"/>
    <x v="1"/>
    <n v="2014"/>
    <m/>
  </r>
  <r>
    <x v="3"/>
    <x v="6"/>
    <s v="mt"/>
    <x v="1"/>
    <n v="2014"/>
    <n v="10362.859"/>
  </r>
  <r>
    <x v="4"/>
    <x v="0"/>
    <s v="GJ"/>
    <x v="1"/>
    <n v="2014"/>
    <n v="6325.2"/>
  </r>
  <r>
    <x v="4"/>
    <x v="1"/>
    <s v="GJ"/>
    <x v="1"/>
    <n v="2014"/>
    <n v="54227"/>
  </r>
  <r>
    <x v="4"/>
    <x v="2"/>
    <s v="GJ"/>
    <x v="1"/>
    <n v="2014"/>
    <n v="46103.5"/>
  </r>
  <r>
    <x v="4"/>
    <x v="4"/>
    <s v="mt"/>
    <x v="1"/>
    <n v="2014"/>
    <m/>
  </r>
  <r>
    <x v="4"/>
    <x v="5"/>
    <s v="mt/mt"/>
    <x v="1"/>
    <n v="2014"/>
    <m/>
  </r>
  <r>
    <x v="4"/>
    <x v="6"/>
    <s v="mt"/>
    <x v="1"/>
    <n v="2014"/>
    <n v="4305.9588997600003"/>
  </r>
  <r>
    <x v="5"/>
    <x v="0"/>
    <s v="GJ"/>
    <x v="1"/>
    <n v="2014"/>
    <n v="2273.6632549786741"/>
  </r>
  <r>
    <x v="5"/>
    <x v="1"/>
    <s v="GJ"/>
    <x v="1"/>
    <n v="2014"/>
    <n v="4480.5227406076383"/>
  </r>
  <r>
    <x v="5"/>
    <x v="2"/>
    <s v="GJ"/>
    <x v="1"/>
    <n v="2014"/>
    <n v="3159.8524584045408"/>
  </r>
  <r>
    <x v="5"/>
    <x v="4"/>
    <s v="mt"/>
    <x v="1"/>
    <n v="2014"/>
    <m/>
  </r>
  <r>
    <x v="5"/>
    <x v="5"/>
    <s v="mt/mt"/>
    <x v="1"/>
    <n v="2014"/>
    <m/>
  </r>
  <r>
    <x v="5"/>
    <x v="6"/>
    <s v="mt"/>
    <x v="1"/>
    <n v="2014"/>
    <n v="780"/>
  </r>
  <r>
    <x v="6"/>
    <x v="0"/>
    <s v="GJ"/>
    <x v="1"/>
    <n v="2014"/>
    <n v="291.31560000000002"/>
  </r>
  <r>
    <x v="6"/>
    <x v="1"/>
    <s v="GJ"/>
    <x v="1"/>
    <n v="2014"/>
    <n v="1191.888777935296"/>
  </r>
  <r>
    <x v="6"/>
    <x v="2"/>
    <s v="GJ"/>
    <x v="1"/>
    <n v="2014"/>
    <n v="2809.9784094537604"/>
  </r>
  <r>
    <x v="6"/>
    <x v="4"/>
    <s v="mt"/>
    <x v="1"/>
    <n v="2014"/>
    <m/>
  </r>
  <r>
    <x v="6"/>
    <x v="5"/>
    <s v="mt/mt"/>
    <x v="1"/>
    <n v="2014"/>
    <m/>
  </r>
  <r>
    <x v="6"/>
    <x v="6"/>
    <s v="mt"/>
    <x v="1"/>
    <n v="2014"/>
    <n v="839"/>
  </r>
  <r>
    <x v="7"/>
    <x v="0"/>
    <s v="GJ"/>
    <x v="1"/>
    <n v="2014"/>
    <m/>
  </r>
  <r>
    <x v="7"/>
    <x v="1"/>
    <s v="GJ"/>
    <x v="1"/>
    <n v="2014"/>
    <m/>
  </r>
  <r>
    <x v="7"/>
    <x v="2"/>
    <s v="GJ"/>
    <x v="1"/>
    <n v="2014"/>
    <m/>
  </r>
  <r>
    <x v="7"/>
    <x v="4"/>
    <s v="mt"/>
    <x v="1"/>
    <n v="2014"/>
    <m/>
  </r>
  <r>
    <x v="7"/>
    <x v="5"/>
    <s v="mt/mt"/>
    <x v="1"/>
    <n v="2014"/>
    <m/>
  </r>
  <r>
    <x v="7"/>
    <x v="6"/>
    <s v="mt"/>
    <x v="1"/>
    <n v="2014"/>
    <m/>
  </r>
  <r>
    <x v="0"/>
    <x v="0"/>
    <s v="GJ"/>
    <x v="2"/>
    <n v="2014"/>
    <n v="6617.52"/>
  </r>
  <r>
    <x v="0"/>
    <x v="1"/>
    <s v="GJ"/>
    <x v="2"/>
    <n v="2014"/>
    <n v="104339.5"/>
  </r>
  <r>
    <x v="0"/>
    <x v="2"/>
    <s v="GJ"/>
    <x v="2"/>
    <n v="2014"/>
    <n v="66633.8"/>
  </r>
  <r>
    <x v="0"/>
    <x v="3"/>
    <s v="GJ"/>
    <x v="2"/>
    <n v="2014"/>
    <n v="3376"/>
  </r>
  <r>
    <x v="0"/>
    <x v="4"/>
    <s v="mt"/>
    <x v="2"/>
    <n v="2014"/>
    <n v="5342.4911589950398"/>
  </r>
  <r>
    <x v="0"/>
    <x v="5"/>
    <s v="mt/mt"/>
    <x v="2"/>
    <n v="2014"/>
    <n v="0.23189786003679094"/>
  </r>
  <r>
    <x v="0"/>
    <x v="6"/>
    <s v="mt"/>
    <x v="2"/>
    <n v="2014"/>
    <n v="23038.121861699998"/>
  </r>
  <r>
    <x v="1"/>
    <x v="0"/>
    <s v="GJ"/>
    <x v="2"/>
    <n v="2014"/>
    <n v="9790.1928000000007"/>
  </r>
  <r>
    <x v="1"/>
    <x v="1"/>
    <s v="GJ"/>
    <x v="2"/>
    <n v="2014"/>
    <n v="136500.12"/>
  </r>
  <r>
    <x v="1"/>
    <x v="2"/>
    <s v="mt"/>
    <x v="2"/>
    <n v="2014"/>
    <m/>
  </r>
  <r>
    <x v="1"/>
    <x v="3"/>
    <s v="mt/mt"/>
    <x v="2"/>
    <n v="2014"/>
    <m/>
  </r>
  <r>
    <x v="1"/>
    <x v="4"/>
    <s v="GJ"/>
    <x v="2"/>
    <n v="2014"/>
    <n v="73270.667666466703"/>
  </r>
  <r>
    <x v="1"/>
    <x v="5"/>
    <s v="GJ"/>
    <x v="2"/>
    <n v="2014"/>
    <n v="1.055E-2"/>
  </r>
  <r>
    <x v="1"/>
    <x v="6"/>
    <s v="mt"/>
    <x v="2"/>
    <n v="2014"/>
    <n v="15621.772052815899"/>
  </r>
  <r>
    <x v="2"/>
    <x v="0"/>
    <s v="GJ"/>
    <x v="2"/>
    <n v="2014"/>
    <n v="11255.616"/>
  </r>
  <r>
    <x v="2"/>
    <x v="1"/>
    <s v="GJ"/>
    <x v="2"/>
    <n v="2014"/>
    <n v="58877.067780000005"/>
  </r>
  <r>
    <x v="2"/>
    <x v="2"/>
    <s v="GJ"/>
    <x v="2"/>
    <n v="2014"/>
    <n v="27809.165519999999"/>
  </r>
  <r>
    <x v="2"/>
    <x v="4"/>
    <s v="mt"/>
    <x v="2"/>
    <n v="2014"/>
    <m/>
  </r>
  <r>
    <x v="2"/>
    <x v="5"/>
    <s v="mt/mt"/>
    <x v="2"/>
    <n v="2014"/>
    <m/>
  </r>
  <r>
    <x v="2"/>
    <x v="6"/>
    <s v="mt"/>
    <x v="2"/>
    <n v="2014"/>
    <n v="17775.501900000003"/>
  </r>
  <r>
    <x v="3"/>
    <x v="0"/>
    <s v="GJ"/>
    <x v="2"/>
    <n v="2014"/>
    <n v="9614.1959999999999"/>
  </r>
  <r>
    <x v="3"/>
    <x v="1"/>
    <s v="GJ"/>
    <x v="2"/>
    <n v="2014"/>
    <n v="22051.357175111116"/>
  </r>
  <r>
    <x v="3"/>
    <x v="2"/>
    <s v="GJ"/>
    <x v="2"/>
    <n v="2014"/>
    <n v="9099.0143774735006"/>
  </r>
  <r>
    <x v="3"/>
    <x v="3"/>
    <s v="GJ"/>
    <x v="2"/>
    <n v="2014"/>
    <n v="-4824.2777007372779"/>
  </r>
  <r>
    <x v="3"/>
    <x v="4"/>
    <s v="mt"/>
    <x v="2"/>
    <n v="2014"/>
    <m/>
  </r>
  <r>
    <x v="3"/>
    <x v="5"/>
    <s v="mt/mt"/>
    <x v="2"/>
    <n v="2014"/>
    <m/>
  </r>
  <r>
    <x v="3"/>
    <x v="6"/>
    <s v="mt"/>
    <x v="2"/>
    <n v="2014"/>
    <n v="12607.12"/>
  </r>
  <r>
    <x v="4"/>
    <x v="0"/>
    <s v="GJ"/>
    <x v="2"/>
    <n v="2014"/>
    <n v="6850.8"/>
  </r>
  <r>
    <x v="4"/>
    <x v="1"/>
    <s v="GJ"/>
    <x v="2"/>
    <n v="2014"/>
    <n v="50323.5"/>
  </r>
  <r>
    <x v="4"/>
    <x v="2"/>
    <s v="GJ"/>
    <x v="2"/>
    <n v="2014"/>
    <n v="42411"/>
  </r>
  <r>
    <x v="4"/>
    <x v="4"/>
    <s v="mt"/>
    <x v="2"/>
    <n v="2014"/>
    <m/>
  </r>
  <r>
    <x v="4"/>
    <x v="5"/>
    <s v="mt/mt"/>
    <x v="2"/>
    <n v="2014"/>
    <m/>
  </r>
  <r>
    <x v="4"/>
    <x v="6"/>
    <s v="mt"/>
    <x v="2"/>
    <n v="2014"/>
    <n v="5109.1375166099997"/>
  </r>
  <r>
    <x v="5"/>
    <x v="0"/>
    <s v="GJ"/>
    <x v="2"/>
    <n v="2014"/>
    <n v="2264.0075999999999"/>
  </r>
  <r>
    <x v="5"/>
    <x v="1"/>
    <s v="GJ"/>
    <x v="2"/>
    <n v="2014"/>
    <n v="4404.6812430346654"/>
  </r>
  <r>
    <x v="5"/>
    <x v="2"/>
    <s v="GJ"/>
    <x v="2"/>
    <n v="2014"/>
    <n v="3051.2839559626664"/>
  </r>
  <r>
    <x v="5"/>
    <x v="4"/>
    <s v="mt"/>
    <x v="2"/>
    <n v="2014"/>
    <m/>
  </r>
  <r>
    <x v="5"/>
    <x v="5"/>
    <s v="mt/mt"/>
    <x v="2"/>
    <n v="2014"/>
    <m/>
  </r>
  <r>
    <x v="5"/>
    <x v="6"/>
    <s v="mt"/>
    <x v="2"/>
    <n v="2014"/>
    <n v="736.92499999999995"/>
  </r>
  <r>
    <x v="6"/>
    <x v="0"/>
    <s v="GJ"/>
    <x v="2"/>
    <n v="2014"/>
    <n v="295.03440000000001"/>
  </r>
  <r>
    <x v="6"/>
    <x v="1"/>
    <s v="GJ"/>
    <x v="2"/>
    <n v="2014"/>
    <n v="1385.6605672332967"/>
  </r>
  <r>
    <x v="6"/>
    <x v="2"/>
    <s v="GJ"/>
    <x v="2"/>
    <n v="2014"/>
    <n v="3090.9028145803204"/>
  </r>
  <r>
    <x v="6"/>
    <x v="4"/>
    <s v="mt"/>
    <x v="2"/>
    <n v="2014"/>
    <m/>
  </r>
  <r>
    <x v="6"/>
    <x v="5"/>
    <s v="mt/mt"/>
    <x v="2"/>
    <n v="2014"/>
    <m/>
  </r>
  <r>
    <x v="6"/>
    <x v="6"/>
    <s v="mt"/>
    <x v="2"/>
    <n v="2014"/>
    <n v="1116.8150000000001"/>
  </r>
  <r>
    <x v="7"/>
    <x v="0"/>
    <s v="GJ"/>
    <x v="2"/>
    <n v="2014"/>
    <m/>
  </r>
  <r>
    <x v="7"/>
    <x v="1"/>
    <s v="GJ"/>
    <x v="2"/>
    <n v="2014"/>
    <m/>
  </r>
  <r>
    <x v="7"/>
    <x v="2"/>
    <s v="GJ"/>
    <x v="2"/>
    <n v="2014"/>
    <m/>
  </r>
  <r>
    <x v="7"/>
    <x v="4"/>
    <s v="mt"/>
    <x v="2"/>
    <n v="2014"/>
    <m/>
  </r>
  <r>
    <x v="7"/>
    <x v="5"/>
    <s v="mt/mt"/>
    <x v="2"/>
    <n v="2014"/>
    <m/>
  </r>
  <r>
    <x v="7"/>
    <x v="6"/>
    <s v="mt"/>
    <x v="2"/>
    <n v="2014"/>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91352C1-8368-4B77-82E7-2042C6F564F0}"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4:E9" firstHeaderRow="0" firstDataRow="1" firstDataCol="1" rowPageCount="1" colPageCount="1"/>
  <pivotFields count="75">
    <pivotField axis="axisRow" showAll="0">
      <items count="67">
        <item h="1" x="56"/>
        <item h="1" x="49"/>
        <item h="1" x="64"/>
        <item h="1" x="20"/>
        <item h="1" x="26"/>
        <item h="1" x="18"/>
        <item h="1" x="14"/>
        <item h="1" x="28"/>
        <item h="1" x="22"/>
        <item h="1" x="24"/>
        <item h="1" x="33"/>
        <item h="1" x="47"/>
        <item x="44"/>
        <item h="1" x="5"/>
        <item h="1" x="8"/>
        <item h="1" x="55"/>
        <item h="1" x="61"/>
        <item h="1" x="25"/>
        <item h="1" x="6"/>
        <item h="1" x="50"/>
        <item h="1" x="57"/>
        <item h="1" x="34"/>
        <item h="1" x="15"/>
        <item h="1" x="16"/>
        <item h="1" x="59"/>
        <item h="1" x="17"/>
        <item h="1" x="13"/>
        <item h="1" x="9"/>
        <item h="1" x="46"/>
        <item h="1" x="45"/>
        <item h="1" x="31"/>
        <item h="1" x="32"/>
        <item h="1" x="21"/>
        <item h="1" x="27"/>
        <item h="1" x="51"/>
        <item h="1" x="65"/>
        <item h="1" x="58"/>
        <item h="1" x="62"/>
        <item h="1" x="7"/>
        <item h="1" x="42"/>
        <item h="1" x="3"/>
        <item h="1" x="37"/>
        <item h="1" x="12"/>
        <item h="1" x="2"/>
        <item h="1" x="11"/>
        <item h="1" x="41"/>
        <item h="1" x="36"/>
        <item h="1" x="4"/>
        <item h="1" x="43"/>
        <item h="1" x="38"/>
        <item h="1" x="19"/>
        <item h="1" x="23"/>
        <item h="1" x="10"/>
        <item h="1" x="0"/>
        <item h="1" x="29"/>
        <item h="1" x="39"/>
        <item h="1" x="48"/>
        <item h="1" x="54"/>
        <item h="1" x="60"/>
        <item h="1" x="63"/>
        <item h="1" x="52"/>
        <item h="1" x="53"/>
        <item h="1" x="1"/>
        <item h="1" x="30"/>
        <item h="1" x="35"/>
        <item h="1" x="40"/>
        <item t="default"/>
      </items>
    </pivotField>
    <pivotField axis="axisPage" showAll="0">
      <items count="15">
        <item x="4"/>
        <item x="12"/>
        <item x="2"/>
        <item x="3"/>
        <item x="11"/>
        <item x="6"/>
        <item x="7"/>
        <item x="8"/>
        <item x="10"/>
        <item x="0"/>
        <item x="5"/>
        <item x="1"/>
        <item x="9"/>
        <item x="13"/>
        <item t="default"/>
      </items>
    </pivotField>
    <pivotField axis="axisRow" showAll="0">
      <items count="13">
        <item x="4"/>
        <item x="6"/>
        <item x="5"/>
        <item x="11"/>
        <item x="3"/>
        <item x="1"/>
        <item x="9"/>
        <item x="7"/>
        <item x="2"/>
        <item x="10"/>
        <item x="0"/>
        <item x="8"/>
        <item t="default"/>
      </items>
    </pivotField>
    <pivotField dataField="1" showAll="0"/>
    <pivotField dataField="1" showAll="0"/>
    <pivotField dataField="1" showAll="0"/>
    <pivotField dataField="1" showAll="0">
      <items count="71">
        <item x="22"/>
        <item x="26"/>
        <item x="8"/>
        <item x="36"/>
        <item x="45"/>
        <item x="67"/>
        <item x="46"/>
        <item x="44"/>
        <item x="37"/>
        <item x="38"/>
        <item x="42"/>
        <item x="39"/>
        <item x="35"/>
        <item x="43"/>
        <item x="0"/>
        <item x="23"/>
        <item x="31"/>
        <item x="24"/>
        <item x="57"/>
        <item x="25"/>
        <item x="16"/>
        <item x="20"/>
        <item x="50"/>
        <item x="11"/>
        <item x="55"/>
        <item x="30"/>
        <item x="29"/>
        <item x="3"/>
        <item x="32"/>
        <item x="54"/>
        <item x="2"/>
        <item x="9"/>
        <item x="1"/>
        <item x="10"/>
        <item x="47"/>
        <item x="4"/>
        <item x="12"/>
        <item x="64"/>
        <item x="49"/>
        <item x="41"/>
        <item x="40"/>
        <item x="52"/>
        <item x="68"/>
        <item x="63"/>
        <item x="56"/>
        <item x="18"/>
        <item x="69"/>
        <item x="60"/>
        <item x="48"/>
        <item x="53"/>
        <item x="33"/>
        <item x="62"/>
        <item x="6"/>
        <item x="17"/>
        <item x="65"/>
        <item x="13"/>
        <item x="27"/>
        <item x="61"/>
        <item x="34"/>
        <item x="15"/>
        <item x="19"/>
        <item x="66"/>
        <item x="14"/>
        <item x="28"/>
        <item x="59"/>
        <item x="21"/>
        <item x="58"/>
        <item x="7"/>
        <item x="51"/>
        <item x="5"/>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2">
    <field x="2"/>
    <field x="0"/>
  </rowFields>
  <rowItems count="5">
    <i>
      <x v="1"/>
    </i>
    <i r="1">
      <x v="12"/>
    </i>
    <i>
      <x v="2"/>
    </i>
    <i r="1">
      <x v="12"/>
    </i>
    <i t="grand">
      <x/>
    </i>
  </rowItems>
  <colFields count="1">
    <field x="-2"/>
  </colFields>
  <colItems count="4">
    <i>
      <x/>
    </i>
    <i i="1">
      <x v="1"/>
    </i>
    <i i="2">
      <x v="2"/>
    </i>
    <i i="3">
      <x v="3"/>
    </i>
  </colItems>
  <pageFields count="1">
    <pageField fld="1" hier="-1"/>
  </pageFields>
  <dataFields count="4">
    <dataField name="Sum of Jan-14" fld="3" baseField="0" baseItem="0"/>
    <dataField name="Sum of Feb-14" fld="4" baseField="0" baseItem="0"/>
    <dataField name="Sum of Mar-14" fld="5" baseField="0" baseItem="0"/>
    <dataField name="Sum of Apr-14" fld="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6181D48-454C-4A66-A796-C12FEE694A79}" name="PivotTable2"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20" firstHeaderRow="1" firstDataRow="1" firstDataCol="0"/>
  <pivotFields count="75">
    <pivotField showAll="0">
      <items count="9">
        <item x="4"/>
        <item x="6"/>
        <item x="5"/>
        <item x="3"/>
        <item x="1"/>
        <item x="7"/>
        <item x="2"/>
        <item x="0"/>
        <item t="default"/>
      </items>
    </pivotField>
    <pivotField showAll="0">
      <items count="12">
        <item x="4"/>
        <item h="1" x="5"/>
        <item h="1" x="0"/>
        <item h="1" x="8"/>
        <item h="1" x="9"/>
        <item h="1" x="7"/>
        <item h="1" x="1"/>
        <item h="1" x="10"/>
        <item h="1" x="6"/>
        <item h="1" x="3"/>
        <item h="1"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numFmtId="1" showAll="0"/>
    <pivotField showAll="0"/>
    <pivotField showAll="0"/>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EBBF8E9-C496-4B90-A85F-0D6380C5E772}" name="PivotTable3" cacheId="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C55" firstHeaderRow="1" firstDataRow="1" firstDataCol="2"/>
  <pivotFields count="6">
    <pivotField axis="axisRow" outline="0" showAll="0" defaultSubtotal="0">
      <items count="8">
        <item x="4"/>
        <item x="6"/>
        <item x="5"/>
        <item x="3"/>
        <item x="1"/>
        <item x="7"/>
        <item x="2"/>
        <item x="0"/>
      </items>
      <extLst>
        <ext xmlns:x14="http://schemas.microsoft.com/office/spreadsheetml/2009/9/main" uri="{2946ED86-A175-432a-8AC1-64E0C546D7DE}">
          <x14:pivotField fillDownLabels="1"/>
        </ext>
      </extLst>
    </pivotField>
    <pivotField axis="axisRow" showAll="0">
      <items count="12">
        <item x="4"/>
        <item x="5"/>
        <item x="0"/>
        <item m="1" x="10"/>
        <item m="1" x="7"/>
        <item m="1" x="8"/>
        <item x="1"/>
        <item m="1" x="9"/>
        <item x="6"/>
        <item x="3"/>
        <item x="2"/>
        <item t="default"/>
      </items>
    </pivotField>
    <pivotField showAll="0"/>
    <pivotField numFmtId="1" showAll="0">
      <items count="4">
        <item x="0"/>
        <item x="1"/>
        <item x="2"/>
        <item t="default"/>
      </items>
    </pivotField>
    <pivotField numFmtId="1" showAll="0"/>
    <pivotField dataField="1" showAll="0"/>
  </pivotFields>
  <rowFields count="2">
    <field x="0"/>
    <field x="1"/>
  </rowFields>
  <rowItems count="52">
    <i>
      <x/>
      <x/>
    </i>
    <i r="1">
      <x v="1"/>
    </i>
    <i r="1">
      <x v="2"/>
    </i>
    <i r="1">
      <x v="6"/>
    </i>
    <i r="1">
      <x v="8"/>
    </i>
    <i r="1">
      <x v="10"/>
    </i>
    <i>
      <x v="1"/>
      <x/>
    </i>
    <i r="1">
      <x v="1"/>
    </i>
    <i r="1">
      <x v="2"/>
    </i>
    <i r="1">
      <x v="6"/>
    </i>
    <i r="1">
      <x v="8"/>
    </i>
    <i r="1">
      <x v="10"/>
    </i>
    <i>
      <x v="2"/>
      <x/>
    </i>
    <i r="1">
      <x v="1"/>
    </i>
    <i r="1">
      <x v="2"/>
    </i>
    <i r="1">
      <x v="6"/>
    </i>
    <i r="1">
      <x v="8"/>
    </i>
    <i r="1">
      <x v="10"/>
    </i>
    <i>
      <x v="3"/>
      <x/>
    </i>
    <i r="1">
      <x v="1"/>
    </i>
    <i r="1">
      <x v="2"/>
    </i>
    <i r="1">
      <x v="6"/>
    </i>
    <i r="1">
      <x v="8"/>
    </i>
    <i r="1">
      <x v="9"/>
    </i>
    <i r="1">
      <x v="10"/>
    </i>
    <i>
      <x v="4"/>
      <x/>
    </i>
    <i r="1">
      <x v="1"/>
    </i>
    <i r="1">
      <x v="2"/>
    </i>
    <i r="1">
      <x v="6"/>
    </i>
    <i r="1">
      <x v="8"/>
    </i>
    <i r="1">
      <x v="9"/>
    </i>
    <i r="1">
      <x v="10"/>
    </i>
    <i>
      <x v="5"/>
      <x/>
    </i>
    <i r="1">
      <x v="1"/>
    </i>
    <i r="1">
      <x v="2"/>
    </i>
    <i r="1">
      <x v="6"/>
    </i>
    <i r="1">
      <x v="8"/>
    </i>
    <i r="1">
      <x v="10"/>
    </i>
    <i>
      <x v="6"/>
      <x/>
    </i>
    <i r="1">
      <x v="1"/>
    </i>
    <i r="1">
      <x v="2"/>
    </i>
    <i r="1">
      <x v="6"/>
    </i>
    <i r="1">
      <x v="8"/>
    </i>
    <i r="1">
      <x v="10"/>
    </i>
    <i>
      <x v="7"/>
      <x/>
    </i>
    <i r="1">
      <x v="1"/>
    </i>
    <i r="1">
      <x v="2"/>
    </i>
    <i r="1">
      <x v="6"/>
    </i>
    <i r="1">
      <x v="8"/>
    </i>
    <i r="1">
      <x v="9"/>
    </i>
    <i r="1">
      <x v="10"/>
    </i>
    <i t="grand">
      <x/>
    </i>
  </rowItems>
  <colItems count="1">
    <i/>
  </colItems>
  <dataFields count="1">
    <dataField name="Sum of Value"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51ECC6D9-A37D-47D6-8EB8-6FDF44082AFE}" sourceName="Month">
  <pivotTables>
    <pivotTable tabId="55" name="PivotTable3"/>
  </pivotTables>
  <data>
    <tabular pivotCacheId="1299185151">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1D53AC76-5E47-4484-8B9E-FB65B4615630}" cache="Slicer_Month" caption="Month" rowHeight="225425"/>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0C80F2E-AFD7-450E-A920-752BE1A1FF55}" name="Table1" displayName="Table1" ref="D6:BZ127" totalsRowShown="0" headerRowDxfId="9" dataDxfId="8">
  <autoFilter ref="D6:BZ127" xr:uid="{D30AA280-9669-4230-B959-149D365A731C}"/>
  <tableColumns count="75">
    <tableColumn id="1" xr3:uid="{EE975402-5328-432A-A60E-E4BF5F23598B}" name="Site/Line"/>
    <tableColumn id="2" xr3:uid="{21A54AD1-C660-4230-A12A-F18C02B28B6C}" name="Units"/>
    <tableColumn id="3" xr3:uid="{233DF5F9-0B4C-40D6-9653-52451AA33C14}" name="Plant"/>
    <tableColumn id="4" xr3:uid="{04DDF657-0CC3-4388-B6EA-D3D4B61239F0}" name="Jan-14"/>
    <tableColumn id="5" xr3:uid="{254E5B3D-ECB1-4CE5-9423-B8B0DD6C864F}" name="Feb-14"/>
    <tableColumn id="6" xr3:uid="{FFADD7C8-112D-452D-AC29-DA0262F7EC72}" name="Mar-14"/>
    <tableColumn id="7" xr3:uid="{AD6FE284-4D4D-4DE7-A4F4-98434DF39979}" name="Apr-14"/>
    <tableColumn id="8" xr3:uid="{C7F58288-5D65-4A8F-9378-061F3B107E5A}" name="May-14"/>
    <tableColumn id="9" xr3:uid="{AEEFE2DE-D5E9-4A86-AFDE-3BBCDF4E27A2}" name="Jun-14"/>
    <tableColumn id="10" xr3:uid="{BDF782A5-BF40-41B8-8422-5D402024D513}" name="Jul-14"/>
    <tableColumn id="11" xr3:uid="{8A0A2A1D-6495-4197-9D54-67D5159DB9CA}" name="Aug-14"/>
    <tableColumn id="12" xr3:uid="{23CFB06D-5857-425E-BC0C-2EA133D162AE}" name="Sep-14"/>
    <tableColumn id="13" xr3:uid="{1F38854E-FEBF-4D96-927E-9119F7354E0A}" name="Oct-14"/>
    <tableColumn id="14" xr3:uid="{AA9DA1A3-CC43-4045-A5E2-78E25AF2051A}" name="Nov-14"/>
    <tableColumn id="15" xr3:uid="{6B8E0EBB-FD5C-4DFB-9E06-652D0D114227}" name="Dec-14"/>
    <tableColumn id="16" xr3:uid="{60E19D1A-937D-4B94-928D-FE5DA5BEE3F8}" name="Jan-15"/>
    <tableColumn id="17" xr3:uid="{02275C30-218F-4090-BE03-5FDDCCE1E871}" name="Feb-15"/>
    <tableColumn id="18" xr3:uid="{08B6342B-991A-4224-A300-623F6989BE95}" name="Mar-15"/>
    <tableColumn id="19" xr3:uid="{1F67238E-AC9D-42AE-989D-9BB089A41E5D}" name="Apr-15"/>
    <tableColumn id="20" xr3:uid="{9EE9B4E7-B2DD-42E3-B935-9BB3DA7046E2}" name="May-15"/>
    <tableColumn id="21" xr3:uid="{5A81C96E-51D0-4785-96A0-B604AC09585F}" name="Jun-15"/>
    <tableColumn id="22" xr3:uid="{18FADCFB-20C8-4295-8A82-E1036C5AD551}" name="Jul-15"/>
    <tableColumn id="23" xr3:uid="{8EC5A722-47CB-4C55-8D0E-2B601DD932E6}" name="Aug-15"/>
    <tableColumn id="24" xr3:uid="{0CD0AE6C-A69A-4283-91DC-8741FCC59BEF}" name="Sep-15"/>
    <tableColumn id="25" xr3:uid="{01A384CE-89AF-4C1E-93B8-8624AFA8C8B0}" name="Oct-15"/>
    <tableColumn id="26" xr3:uid="{5E9D4FBE-E07C-4C98-AA71-E8E95B817DF0}" name="Nov-15"/>
    <tableColumn id="27" xr3:uid="{98AB7A2C-D1D1-4D0B-8F5D-3A4D16041527}" name="Dec-15"/>
    <tableColumn id="28" xr3:uid="{62A4B6DD-B18F-4587-AD65-282A521F0729}" name="Jan-16"/>
    <tableColumn id="29" xr3:uid="{034E404F-259A-4102-8943-7291212EECC4}" name="Feb-16"/>
    <tableColumn id="30" xr3:uid="{E377AD3C-C9A4-4257-9FE7-D05A112959FA}" name="Mar-16"/>
    <tableColumn id="31" xr3:uid="{BFF58A87-1854-4FFF-80D5-AB723C97935A}" name="Apr-16"/>
    <tableColumn id="32" xr3:uid="{E1338D11-696A-4C13-9EE4-A29776822AA3}" name="May-16"/>
    <tableColumn id="33" xr3:uid="{F9F67545-8E83-4F90-8A3D-A2D50589181F}" name="Jun-16"/>
    <tableColumn id="34" xr3:uid="{441D60A9-EC4D-469A-A2E1-83EF51CC5847}" name="Jul-16"/>
    <tableColumn id="35" xr3:uid="{DCC5A4EE-70A7-40F1-8418-02A8F0A9759C}" name="Aug-16"/>
    <tableColumn id="36" xr3:uid="{F42D8202-3F81-42B1-896C-CCE94BC779EC}" name="Sep-16"/>
    <tableColumn id="37" xr3:uid="{AEAA214C-E9E9-495C-92BF-75F2B2A65498}" name="Oct-16"/>
    <tableColumn id="38" xr3:uid="{11A49FEC-2DFC-4F9C-A43D-47A6FDFE72E7}" name="Nov-16"/>
    <tableColumn id="39" xr3:uid="{A1F0F562-A5B7-4F9F-9C03-0048B08573DF}" name="Dec-16"/>
    <tableColumn id="40" xr3:uid="{E02CE23A-B5C5-4442-B04D-27278639771F}" name="Jan-17"/>
    <tableColumn id="41" xr3:uid="{A1DC128B-016D-4B1D-B949-74B5A86B24A5}" name="Feb-17"/>
    <tableColumn id="42" xr3:uid="{EE78362D-87D1-48BB-9645-0B8936CE3D20}" name="Mar-17"/>
    <tableColumn id="43" xr3:uid="{DCBD971C-2178-44B8-BEBF-04CEEFE1F189}" name="Apr-17"/>
    <tableColumn id="44" xr3:uid="{EFDEAF0F-67E1-4A7F-93A8-62E4EDD5393E}" name="May-17"/>
    <tableColumn id="45" xr3:uid="{389C2793-16DE-4A46-9474-63D597976809}" name="Jun-17"/>
    <tableColumn id="46" xr3:uid="{6EC377EF-6CB8-4218-AC09-37FE2208C48A}" name="Jul-17"/>
    <tableColumn id="47" xr3:uid="{F412AF5A-8390-4F08-BE63-0BEECDA2085F}" name="Aug-17"/>
    <tableColumn id="48" xr3:uid="{BB9DD7CF-2BA2-444C-8E05-8CA6D4331BA0}" name="Sep-17"/>
    <tableColumn id="49" xr3:uid="{CF987B38-BB63-4950-9C26-2ED1CA6491CD}" name="Oct-17"/>
    <tableColumn id="50" xr3:uid="{5A333469-C9CF-44F6-A2BE-FD6E7C35C6B4}" name="Nov-17"/>
    <tableColumn id="51" xr3:uid="{33F46A65-01F9-45AC-A93D-7823B3908330}" name="Dec-17"/>
    <tableColumn id="52" xr3:uid="{01D77771-6E47-4174-A7AC-6B5E2DA3CDAC}" name="Jan-18"/>
    <tableColumn id="53" xr3:uid="{2E3EF9F1-8A46-4AFB-ADBD-C30E18605DF9}" name="Feb-18"/>
    <tableColumn id="54" xr3:uid="{BDB74A4A-FEB4-4083-9B47-01E5D57BCA42}" name="Mar-18"/>
    <tableColumn id="55" xr3:uid="{27D2B2A6-8989-4D07-B17E-D13402590666}" name="Apr-18"/>
    <tableColumn id="56" xr3:uid="{AD60E3E0-31AB-4170-9E7E-7BB4A7F7FB65}" name="May-18"/>
    <tableColumn id="57" xr3:uid="{16FA94AF-608F-409F-9F9C-AED5D8B0137C}" name="Jun-18"/>
    <tableColumn id="58" xr3:uid="{59CC1331-7CF0-4758-BA76-CD3D12D37DB4}" name="Jul-18"/>
    <tableColumn id="59" xr3:uid="{8CB663A9-4C20-431E-AA10-87573D297455}" name="Aug-18"/>
    <tableColumn id="60" xr3:uid="{04469EEE-4F22-4454-83D3-306DC9B4450C}" name="Sep-18"/>
    <tableColumn id="61" xr3:uid="{FD2E8E68-2BF3-4B4A-B07F-6139BF08F470}" name="Oct-18"/>
    <tableColumn id="62" xr3:uid="{B6B613E7-5C7D-4FAC-A63B-965B81CD8D43}" name="Nov-18"/>
    <tableColumn id="63" xr3:uid="{47138AF8-9CBA-4382-A03F-7861448AE8AC}" name="Dec-18"/>
    <tableColumn id="64" xr3:uid="{21F6B0A4-5519-49CF-845B-7C03F79E039F}" name="Jan-19"/>
    <tableColumn id="65" xr3:uid="{79666833-B6E8-4522-B76D-B5F68A2E3883}" name="Feb-19"/>
    <tableColumn id="66" xr3:uid="{64A163BB-EA01-4ECE-B434-85A2291BF127}" name="Mar-19"/>
    <tableColumn id="67" xr3:uid="{E2C0BD11-8794-4688-BAC9-5353AF2B4771}" name="Apr-19"/>
    <tableColumn id="68" xr3:uid="{617226A4-490A-429A-8E99-F2ED3D62674F}" name="May-19"/>
    <tableColumn id="69" xr3:uid="{0CB15D03-72DD-4666-B6DD-3E54C26781CC}" name="Jun-19"/>
    <tableColumn id="70" xr3:uid="{B1512234-20F0-4B19-8A85-09CF93A60FAF}" name="Jul-19"/>
    <tableColumn id="71" xr3:uid="{E782D4D2-8D90-40C6-95D4-073035ECD14A}" name="Aug-19"/>
    <tableColumn id="72" xr3:uid="{816EFEBE-547A-49DB-91AD-14754EE4B973}" name="Sep-19"/>
    <tableColumn id="73" xr3:uid="{B67B14A5-1D5E-4631-B7A6-66CF3E7DE78B}" name="Oct-19"/>
    <tableColumn id="74" xr3:uid="{03251CA4-CD67-4737-AE7C-95F60B9AFE58}" name="Nov-19"/>
    <tableColumn id="75" xr3:uid="{668B756C-17CC-4663-82BE-72CD1AA92848}" name="Dec-19"/>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18.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0.xml"/><Relationship Id="rId1" Type="http://schemas.openxmlformats.org/officeDocument/2006/relationships/pivotTable" Target="../pivotTables/pivotTable3.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table" Target="../tables/table1.xml"/><Relationship Id="rId1" Type="http://schemas.openxmlformats.org/officeDocument/2006/relationships/vmlDrawing" Target="../drawings/vmlDrawing2.v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omments" Target="../comments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BZ282"/>
  <sheetViews>
    <sheetView zoomScale="85" zoomScaleNormal="70" workbookViewId="0">
      <pane xSplit="5" ySplit="6" topLeftCell="F92" activePane="bottomRight" state="frozen"/>
      <selection activeCell="BY131" sqref="BY131"/>
      <selection pane="topRight" activeCell="BY131" sqref="BY131"/>
      <selection pane="bottomLeft" activeCell="BY131" sqref="BY131"/>
      <selection pane="bottomRight" activeCell="G15" sqref="G15"/>
    </sheetView>
  </sheetViews>
  <sheetFormatPr defaultColWidth="8.83203125" defaultRowHeight="12.3" x14ac:dyDescent="0.4"/>
  <cols>
    <col min="1" max="1" width="9" customWidth="1"/>
    <col min="2" max="3" width="9" style="74" customWidth="1"/>
    <col min="4" max="4" width="62.1640625" customWidth="1"/>
    <col min="5" max="5" width="38.1640625" customWidth="1"/>
    <col min="6" max="6" width="38.1640625" style="74" customWidth="1"/>
    <col min="7" max="7" width="18.83203125" bestFit="1" customWidth="1"/>
    <col min="8" max="30" width="12.33203125" bestFit="1" customWidth="1"/>
    <col min="31" max="33" width="13.6640625" bestFit="1" customWidth="1"/>
    <col min="34" max="35" width="11.33203125" bestFit="1" customWidth="1"/>
    <col min="36" max="36" width="11.6640625" bestFit="1" customWidth="1"/>
    <col min="37" max="37" width="10.33203125" bestFit="1" customWidth="1"/>
    <col min="38" max="38" width="15" bestFit="1" customWidth="1"/>
    <col min="39" max="39" width="10.33203125" bestFit="1" customWidth="1"/>
    <col min="40" max="40" width="11.33203125" customWidth="1"/>
    <col min="41" max="42" width="9.6640625" customWidth="1"/>
    <col min="43" max="45" width="12" bestFit="1" customWidth="1"/>
    <col min="46" max="46" width="9.6640625" customWidth="1"/>
    <col min="47" max="48" width="12.6640625" bestFit="1" customWidth="1"/>
    <col min="49" max="49" width="11.33203125" customWidth="1"/>
    <col min="50" max="51" width="12.6640625" bestFit="1" customWidth="1"/>
    <col min="52" max="53" width="12.6640625" style="74" bestFit="1" customWidth="1"/>
    <col min="54" max="54" width="12" style="74" customWidth="1"/>
    <col min="55" max="61" width="11" bestFit="1" customWidth="1"/>
    <col min="62" max="62" width="10.6640625" bestFit="1" customWidth="1"/>
    <col min="63" max="65" width="11" bestFit="1" customWidth="1"/>
    <col min="67" max="70" width="13.1640625" bestFit="1" customWidth="1"/>
  </cols>
  <sheetData>
    <row r="2" spans="4:78" ht="30.3" x14ac:dyDescent="1">
      <c r="D2" s="433" t="s">
        <v>72</v>
      </c>
      <c r="E2" s="433"/>
      <c r="F2" s="312"/>
    </row>
    <row r="3" spans="4:78" x14ac:dyDescent="0.4">
      <c r="D3" s="434" t="s">
        <v>53</v>
      </c>
      <c r="E3" s="434"/>
      <c r="F3" s="313"/>
    </row>
    <row r="5" spans="4:78" ht="12" customHeight="1" x14ac:dyDescent="0.4">
      <c r="D5" s="12" t="s">
        <v>55</v>
      </c>
    </row>
    <row r="6" spans="4:78" x14ac:dyDescent="0.4">
      <c r="D6" s="2" t="s">
        <v>0</v>
      </c>
      <c r="E6" s="2" t="s">
        <v>7</v>
      </c>
      <c r="F6" s="2"/>
      <c r="G6" s="87">
        <v>41640</v>
      </c>
      <c r="H6" s="87">
        <v>41671</v>
      </c>
      <c r="I6" s="87">
        <v>41699</v>
      </c>
      <c r="J6" s="87">
        <v>41730</v>
      </c>
      <c r="K6" s="87">
        <v>41760</v>
      </c>
      <c r="L6" s="87">
        <v>41791</v>
      </c>
      <c r="M6" s="87">
        <v>41821</v>
      </c>
      <c r="N6" s="87">
        <v>41852</v>
      </c>
      <c r="O6" s="87">
        <v>41883</v>
      </c>
      <c r="P6" s="87">
        <v>41913</v>
      </c>
      <c r="Q6" s="87">
        <v>41944</v>
      </c>
      <c r="R6" s="87">
        <v>41974</v>
      </c>
      <c r="S6" s="87">
        <v>42005</v>
      </c>
      <c r="T6" s="87">
        <v>42036</v>
      </c>
      <c r="U6" s="87">
        <v>42064</v>
      </c>
      <c r="V6" s="87">
        <v>42095</v>
      </c>
      <c r="W6" s="87">
        <v>42125</v>
      </c>
      <c r="X6" s="87">
        <v>42156</v>
      </c>
      <c r="Y6" s="87">
        <v>42186</v>
      </c>
      <c r="Z6" s="87">
        <v>42217</v>
      </c>
      <c r="AA6" s="87">
        <v>42248</v>
      </c>
      <c r="AB6" s="87">
        <v>42278</v>
      </c>
      <c r="AC6" s="87">
        <v>42309</v>
      </c>
      <c r="AD6" s="87">
        <v>42339</v>
      </c>
      <c r="AE6" s="87">
        <v>42370</v>
      </c>
      <c r="AF6" s="87">
        <v>42401</v>
      </c>
      <c r="AG6" s="87">
        <v>42430</v>
      </c>
      <c r="AH6" s="87">
        <v>42461</v>
      </c>
      <c r="AI6" s="87">
        <v>42491</v>
      </c>
      <c r="AJ6" s="87">
        <v>42522</v>
      </c>
      <c r="AK6" s="87">
        <v>42552</v>
      </c>
      <c r="AL6" s="87">
        <v>42583</v>
      </c>
      <c r="AM6" s="87">
        <v>42614</v>
      </c>
      <c r="AN6" s="87">
        <v>42644</v>
      </c>
      <c r="AO6" s="87">
        <v>42675</v>
      </c>
      <c r="AP6" s="87">
        <v>42705</v>
      </c>
      <c r="AQ6" s="24">
        <v>42736</v>
      </c>
      <c r="AR6" s="24">
        <v>42767</v>
      </c>
      <c r="AS6" s="24">
        <v>42795</v>
      </c>
      <c r="AT6" s="24">
        <v>42826</v>
      </c>
      <c r="AU6" s="24">
        <v>42856</v>
      </c>
      <c r="AV6" s="24">
        <v>42887</v>
      </c>
      <c r="AW6" s="24">
        <v>42917</v>
      </c>
      <c r="AX6" s="24">
        <v>42948</v>
      </c>
      <c r="AY6" s="24">
        <v>42979</v>
      </c>
      <c r="AZ6" s="24">
        <v>43009</v>
      </c>
      <c r="BA6" s="24">
        <v>43040</v>
      </c>
      <c r="BB6" s="24">
        <v>43070</v>
      </c>
      <c r="BC6" s="24">
        <v>43101</v>
      </c>
      <c r="BD6" s="24">
        <v>43132</v>
      </c>
      <c r="BE6" s="24">
        <v>43160</v>
      </c>
      <c r="BF6" s="24">
        <v>43191</v>
      </c>
      <c r="BG6" s="24">
        <v>43221</v>
      </c>
      <c r="BH6" s="24">
        <v>43252</v>
      </c>
      <c r="BI6" s="24">
        <v>43282</v>
      </c>
      <c r="BJ6" s="24">
        <v>43313</v>
      </c>
      <c r="BK6" s="24">
        <v>43344</v>
      </c>
      <c r="BL6" s="24">
        <v>43374</v>
      </c>
      <c r="BM6" s="24">
        <v>43405</v>
      </c>
      <c r="BN6" s="24">
        <v>43435</v>
      </c>
      <c r="BO6" s="24">
        <v>43466</v>
      </c>
      <c r="BP6" s="24">
        <v>43497</v>
      </c>
      <c r="BQ6" s="24">
        <v>43525</v>
      </c>
      <c r="BR6" s="24">
        <v>43556</v>
      </c>
      <c r="BS6" s="24">
        <v>43586</v>
      </c>
      <c r="BT6" s="24">
        <v>43617</v>
      </c>
      <c r="BU6" s="24">
        <v>43647</v>
      </c>
      <c r="BV6" s="24">
        <v>43678</v>
      </c>
      <c r="BW6" s="24">
        <v>43709</v>
      </c>
      <c r="BX6" s="24">
        <v>43739</v>
      </c>
      <c r="BY6" s="24">
        <v>43770</v>
      </c>
      <c r="BZ6" s="24">
        <v>43800</v>
      </c>
    </row>
    <row r="7" spans="4:78" x14ac:dyDescent="0.4">
      <c r="D7" s="2"/>
      <c r="E7" s="2"/>
      <c r="F7" s="2"/>
      <c r="G7" s="78"/>
      <c r="H7" s="78"/>
      <c r="I7" s="78"/>
      <c r="J7" s="78"/>
      <c r="K7" s="78"/>
      <c r="L7" s="78"/>
      <c r="M7" s="78"/>
      <c r="N7" s="78"/>
      <c r="O7" s="78"/>
      <c r="P7" s="78"/>
      <c r="Q7" s="78"/>
      <c r="R7" s="78"/>
      <c r="S7" s="78"/>
      <c r="T7" s="78"/>
      <c r="U7" s="78"/>
      <c r="V7" s="78"/>
      <c r="W7" s="78"/>
      <c r="X7" s="78"/>
      <c r="Y7" s="78"/>
      <c r="Z7" s="78"/>
      <c r="AA7" s="78"/>
      <c r="AB7" s="78"/>
      <c r="AC7" s="78"/>
      <c r="AD7" s="78"/>
      <c r="AE7" s="78"/>
      <c r="AF7" s="78"/>
      <c r="AG7" s="78"/>
      <c r="AH7" s="78"/>
      <c r="AI7" s="78"/>
      <c r="AJ7" s="78"/>
      <c r="AK7" s="78"/>
      <c r="AL7" s="78"/>
      <c r="AM7" s="78"/>
      <c r="AN7" s="78"/>
      <c r="AO7" s="78"/>
      <c r="AP7" s="78"/>
    </row>
    <row r="8" spans="4:78" x14ac:dyDescent="0.4">
      <c r="D8" s="20" t="s">
        <v>221</v>
      </c>
      <c r="E8" s="2"/>
      <c r="F8" s="2"/>
      <c r="G8" s="78"/>
      <c r="H8" s="78"/>
      <c r="I8" s="78"/>
      <c r="J8" s="78"/>
      <c r="K8" s="78"/>
      <c r="L8" s="78"/>
      <c r="M8" s="78"/>
      <c r="N8" s="78"/>
      <c r="O8" s="78"/>
      <c r="P8" s="78"/>
      <c r="Q8" s="78"/>
      <c r="R8" s="78"/>
      <c r="S8" s="78"/>
      <c r="T8" s="78"/>
      <c r="U8" s="78"/>
      <c r="V8" s="78"/>
      <c r="W8" s="78"/>
      <c r="X8" s="78"/>
      <c r="Y8" s="78"/>
      <c r="Z8" s="78"/>
      <c r="AA8" s="78"/>
      <c r="AB8" s="78"/>
      <c r="AC8" s="78"/>
      <c r="AD8" s="78"/>
      <c r="AE8" s="78"/>
      <c r="AF8" s="78"/>
      <c r="AG8" s="78"/>
      <c r="AH8" s="78"/>
      <c r="AI8" s="78"/>
      <c r="AJ8" s="78"/>
      <c r="AK8" s="78"/>
      <c r="AL8" s="78"/>
      <c r="AM8" s="78"/>
      <c r="AN8" s="78"/>
      <c r="AO8" s="78"/>
      <c r="AP8" s="78"/>
    </row>
    <row r="9" spans="4:78" ht="12.6" x14ac:dyDescent="0.45">
      <c r="D9" s="69" t="s">
        <v>229</v>
      </c>
      <c r="E9" s="69" t="s">
        <v>222</v>
      </c>
      <c r="F9" s="69"/>
      <c r="G9" s="79">
        <v>17.829999999999998</v>
      </c>
      <c r="H9" s="79">
        <v>7.08</v>
      </c>
      <c r="I9" s="79">
        <v>3.2</v>
      </c>
      <c r="J9" s="79">
        <v>8.6999999999999993</v>
      </c>
      <c r="K9" s="79">
        <v>21.48</v>
      </c>
      <c r="L9" s="79">
        <v>15</v>
      </c>
      <c r="M9" s="79">
        <v>15.8</v>
      </c>
      <c r="N9" s="79">
        <v>14.31</v>
      </c>
      <c r="O9" s="79">
        <v>14.2</v>
      </c>
      <c r="P9" s="79">
        <v>21.4</v>
      </c>
      <c r="Q9" s="79">
        <v>24.8</v>
      </c>
      <c r="R9" s="79">
        <v>16.399999999999999</v>
      </c>
      <c r="S9" s="79">
        <v>17.329999999999998</v>
      </c>
      <c r="T9" s="79">
        <v>5.6</v>
      </c>
      <c r="U9" s="79">
        <v>14.2</v>
      </c>
      <c r="V9" s="79">
        <v>21.4</v>
      </c>
      <c r="W9" s="79">
        <v>21.9</v>
      </c>
      <c r="X9" s="79">
        <v>23.2</v>
      </c>
      <c r="Y9" s="79">
        <v>24.1</v>
      </c>
      <c r="Z9" s="79">
        <v>28.6</v>
      </c>
      <c r="AA9" s="79">
        <v>23.7</v>
      </c>
      <c r="AB9" s="79">
        <v>18.899999999999999</v>
      </c>
      <c r="AC9" s="79">
        <v>13.9</v>
      </c>
      <c r="AD9" s="79">
        <v>14.6</v>
      </c>
      <c r="AE9" s="79">
        <v>18</v>
      </c>
      <c r="AF9" s="78">
        <v>9.4</v>
      </c>
      <c r="AG9" s="78">
        <v>5.6</v>
      </c>
      <c r="AH9" s="78">
        <v>4.2</v>
      </c>
      <c r="AI9" s="78">
        <v>11.8</v>
      </c>
      <c r="AJ9" s="78">
        <v>10.3</v>
      </c>
      <c r="AK9" s="78">
        <v>6.7</v>
      </c>
      <c r="AL9" s="78">
        <v>4.9000000000000004</v>
      </c>
      <c r="AM9" s="78">
        <v>18.8</v>
      </c>
      <c r="AN9" s="78">
        <v>24.7</v>
      </c>
      <c r="AO9" s="79">
        <v>8.48</v>
      </c>
      <c r="AP9" s="79">
        <v>9.9260000000000002</v>
      </c>
      <c r="AQ9" s="67">
        <v>15.5</v>
      </c>
      <c r="AR9" s="67">
        <v>16.8</v>
      </c>
      <c r="AS9" s="67">
        <v>14</v>
      </c>
      <c r="AT9" s="67">
        <v>11.4</v>
      </c>
      <c r="AU9" s="67">
        <v>7</v>
      </c>
      <c r="AV9" s="67">
        <v>17</v>
      </c>
      <c r="AW9" s="67">
        <v>16.100000000000001</v>
      </c>
      <c r="AX9" s="67">
        <v>21.4</v>
      </c>
      <c r="AY9" s="67">
        <v>25.5</v>
      </c>
      <c r="AZ9" s="33">
        <v>17.3</v>
      </c>
      <c r="BA9" s="33">
        <v>19.600000000000001</v>
      </c>
      <c r="BB9" s="33">
        <v>13.4</v>
      </c>
      <c r="BC9" s="13">
        <v>24.728826169657189</v>
      </c>
      <c r="BD9" s="13">
        <v>26.763695963322824</v>
      </c>
      <c r="BE9" s="13">
        <v>22.586884961822726</v>
      </c>
      <c r="BF9" s="13">
        <v>21.550542150555181</v>
      </c>
      <c r="BG9" s="13">
        <v>31.887226702153161</v>
      </c>
      <c r="BH9" s="13">
        <v>27.816625915242007</v>
      </c>
      <c r="BI9" s="13">
        <v>26.167606714514939</v>
      </c>
      <c r="BJ9" s="13">
        <v>23.521635981497365</v>
      </c>
      <c r="BK9" s="13">
        <v>14.196103825539589</v>
      </c>
      <c r="BL9" s="13">
        <v>26.424873527868034</v>
      </c>
      <c r="BM9" s="13">
        <v>19.130999419584974</v>
      </c>
      <c r="BN9">
        <v>15.957542937586069</v>
      </c>
      <c r="BO9">
        <v>15.987500302691044</v>
      </c>
      <c r="BP9">
        <v>5.5212134650172064</v>
      </c>
      <c r="BQ9">
        <v>22.937003159572274</v>
      </c>
      <c r="BR9">
        <v>36.614791109979521</v>
      </c>
      <c r="BS9">
        <v>25.424421362267683</v>
      </c>
      <c r="BT9">
        <v>24.793575368040468</v>
      </c>
      <c r="BU9">
        <v>29.22992083478017</v>
      </c>
      <c r="BV9">
        <v>31.207923746558382</v>
      </c>
      <c r="BW9">
        <v>31.029758468114334</v>
      </c>
      <c r="BX9">
        <v>16.662169918218449</v>
      </c>
    </row>
    <row r="10" spans="4:78" ht="12.6" x14ac:dyDescent="0.45">
      <c r="D10" s="69" t="s">
        <v>228</v>
      </c>
      <c r="E10" s="69" t="s">
        <v>222</v>
      </c>
      <c r="F10" s="69"/>
      <c r="G10" s="84">
        <v>68.23</v>
      </c>
      <c r="H10" s="84">
        <v>58.61</v>
      </c>
      <c r="I10" s="84">
        <v>63.16</v>
      </c>
      <c r="J10" s="84">
        <v>58.9</v>
      </c>
      <c r="K10" s="84">
        <v>59.1</v>
      </c>
      <c r="L10" s="84">
        <v>52.6</v>
      </c>
      <c r="M10" s="84">
        <v>60.3</v>
      </c>
      <c r="N10" s="84">
        <v>58.8</v>
      </c>
      <c r="O10" s="84">
        <v>56.2</v>
      </c>
      <c r="P10" s="84">
        <v>67.2</v>
      </c>
      <c r="Q10" s="84">
        <v>52.2</v>
      </c>
      <c r="R10" s="84">
        <v>61.3</v>
      </c>
      <c r="S10" s="84">
        <v>60.7</v>
      </c>
      <c r="T10" s="84">
        <v>56.9</v>
      </c>
      <c r="U10" s="84">
        <v>63.1</v>
      </c>
      <c r="V10" s="84">
        <v>57</v>
      </c>
      <c r="W10" s="84">
        <v>59.4</v>
      </c>
      <c r="X10" s="84">
        <v>55.2</v>
      </c>
      <c r="Y10" s="84">
        <v>56.1</v>
      </c>
      <c r="Z10" s="84">
        <v>57.7</v>
      </c>
      <c r="AA10" s="84">
        <v>39.700000000000003</v>
      </c>
      <c r="AB10" s="84">
        <v>54.2</v>
      </c>
      <c r="AC10" s="84">
        <v>55.4</v>
      </c>
      <c r="AD10" s="84">
        <v>57.3</v>
      </c>
      <c r="AE10" s="84">
        <v>68.400000000000006</v>
      </c>
      <c r="AF10" s="84">
        <v>72.599999999999994</v>
      </c>
      <c r="AG10" s="84">
        <v>75.7</v>
      </c>
      <c r="AH10" s="84">
        <v>74.2</v>
      </c>
      <c r="AI10" s="84">
        <v>68.599999999999994</v>
      </c>
      <c r="AJ10" s="84">
        <v>65.5</v>
      </c>
      <c r="AK10" s="85">
        <v>70.5</v>
      </c>
      <c r="AL10" s="85">
        <v>69.900000000000006</v>
      </c>
      <c r="AM10" s="85">
        <v>68.5</v>
      </c>
      <c r="AN10" s="85">
        <v>54.02</v>
      </c>
      <c r="AO10" s="79">
        <v>63.2</v>
      </c>
      <c r="AP10" s="79">
        <v>65.8</v>
      </c>
      <c r="AQ10" s="67">
        <v>66.8</v>
      </c>
      <c r="AR10" s="67">
        <v>54.6</v>
      </c>
      <c r="AS10" s="67">
        <v>74.3</v>
      </c>
      <c r="AT10" s="67">
        <v>76.099999999999994</v>
      </c>
      <c r="AU10" s="67">
        <v>67.099999999999994</v>
      </c>
      <c r="AV10" s="67">
        <v>65.400000000000006</v>
      </c>
      <c r="AW10" s="67">
        <v>67.099999999999994</v>
      </c>
      <c r="AX10" s="67">
        <v>66.5</v>
      </c>
      <c r="AY10" s="67">
        <v>56.4</v>
      </c>
      <c r="AZ10" s="33">
        <v>64.7</v>
      </c>
      <c r="BA10" s="33">
        <v>72.7</v>
      </c>
      <c r="BB10" s="33">
        <v>76.5</v>
      </c>
      <c r="BC10" s="13">
        <v>68.448684285758048</v>
      </c>
      <c r="BD10" s="13">
        <v>57.474962630104564</v>
      </c>
      <c r="BE10" s="13">
        <v>61.616154805302017</v>
      </c>
      <c r="BF10" s="13">
        <v>59.999642153517605</v>
      </c>
      <c r="BG10" s="13">
        <v>40.879772973924005</v>
      </c>
      <c r="BH10" s="13">
        <v>53.55764620644014</v>
      </c>
      <c r="BI10" s="13">
        <v>55.566899167123239</v>
      </c>
      <c r="BJ10" s="13">
        <v>55.025769051868778</v>
      </c>
      <c r="BK10" s="13">
        <v>54.651730861063257</v>
      </c>
      <c r="BL10" s="13">
        <v>51.785580273540376</v>
      </c>
      <c r="BM10" s="13">
        <v>48.973491490337544</v>
      </c>
      <c r="BN10">
        <v>46.0613495916228</v>
      </c>
      <c r="BO10">
        <v>51.553118016458008</v>
      </c>
      <c r="BP10">
        <v>45.990867050332085</v>
      </c>
      <c r="BQ10">
        <v>48.825126515490297</v>
      </c>
      <c r="BR10">
        <v>47.459766253075905</v>
      </c>
      <c r="BS10">
        <v>30.624685732797559</v>
      </c>
      <c r="BT10">
        <v>46.928541261806842</v>
      </c>
      <c r="BU10">
        <v>48.852175313047965</v>
      </c>
      <c r="BV10">
        <v>47.652442922360372</v>
      </c>
      <c r="BW10">
        <v>45.059191823761594</v>
      </c>
      <c r="BX10">
        <v>33.525538575507916</v>
      </c>
    </row>
    <row r="11" spans="4:78" ht="12.6" x14ac:dyDescent="0.45">
      <c r="D11" s="69" t="s">
        <v>227</v>
      </c>
      <c r="E11" s="69" t="s">
        <v>222</v>
      </c>
      <c r="F11" s="69"/>
      <c r="G11" s="79">
        <v>43.959000000000003</v>
      </c>
      <c r="H11" s="79">
        <v>46.969000000000001</v>
      </c>
      <c r="I11" s="79">
        <v>55.96</v>
      </c>
      <c r="J11" s="79">
        <v>45.4</v>
      </c>
      <c r="K11" s="79">
        <v>29.9</v>
      </c>
      <c r="L11" s="79">
        <v>30.7</v>
      </c>
      <c r="M11" s="79">
        <v>38.5</v>
      </c>
      <c r="N11" s="79">
        <v>38.299999999999997</v>
      </c>
      <c r="O11" s="79">
        <v>36.9</v>
      </c>
      <c r="P11" s="79">
        <v>38.97</v>
      </c>
      <c r="Q11" s="79">
        <v>18.565000000000001</v>
      </c>
      <c r="R11" s="79">
        <v>36.299999999999997</v>
      </c>
      <c r="S11" s="79">
        <v>51.1</v>
      </c>
      <c r="T11" s="79">
        <v>48.7</v>
      </c>
      <c r="U11" s="79">
        <v>46.2</v>
      </c>
      <c r="V11" s="79">
        <v>47.6</v>
      </c>
      <c r="W11" s="79">
        <v>30.9</v>
      </c>
      <c r="X11" s="79">
        <v>25.8</v>
      </c>
      <c r="Y11" s="79">
        <v>24.3</v>
      </c>
      <c r="Z11" s="79">
        <v>22.2</v>
      </c>
      <c r="AA11" s="79">
        <v>9.4</v>
      </c>
      <c r="AB11" s="79">
        <v>23.2</v>
      </c>
      <c r="AC11" s="79">
        <v>38</v>
      </c>
      <c r="AD11" s="79">
        <v>38.700000000000003</v>
      </c>
      <c r="AE11" s="79">
        <v>39.78</v>
      </c>
      <c r="AF11" s="79">
        <v>36.1</v>
      </c>
      <c r="AG11" s="79">
        <v>49.3</v>
      </c>
      <c r="AH11" s="79">
        <v>49.7</v>
      </c>
      <c r="AI11" s="79">
        <v>41.2</v>
      </c>
      <c r="AJ11" s="79">
        <v>38</v>
      </c>
      <c r="AK11" s="79">
        <v>43</v>
      </c>
      <c r="AL11" s="79">
        <v>42.4</v>
      </c>
      <c r="AM11" s="79">
        <v>45.1</v>
      </c>
      <c r="AN11" s="79">
        <v>26.405000000000001</v>
      </c>
      <c r="AO11" s="79">
        <v>48.4</v>
      </c>
      <c r="AP11" s="79">
        <v>44.5</v>
      </c>
      <c r="AQ11" s="67">
        <v>41.6</v>
      </c>
      <c r="AR11" s="67">
        <v>33.700000000000003</v>
      </c>
      <c r="AS11" s="67">
        <v>41.7</v>
      </c>
      <c r="AT11" s="67">
        <v>43</v>
      </c>
      <c r="AU11" s="67">
        <v>52.4</v>
      </c>
      <c r="AV11" s="67">
        <v>47.8</v>
      </c>
      <c r="AW11" s="67">
        <v>37.799999999999997</v>
      </c>
      <c r="AX11" s="67">
        <v>27.6</v>
      </c>
      <c r="AY11" s="67">
        <v>20.5</v>
      </c>
      <c r="AZ11" s="33">
        <v>33.799999999999997</v>
      </c>
      <c r="BA11" s="33">
        <v>18.2</v>
      </c>
      <c r="BB11" s="33">
        <v>46</v>
      </c>
      <c r="BC11" s="13">
        <v>62.402772152867001</v>
      </c>
      <c r="BD11" s="13">
        <v>50.185811101406451</v>
      </c>
      <c r="BE11" s="13">
        <v>59.281669964318205</v>
      </c>
      <c r="BF11" s="13">
        <v>59.621308461380572</v>
      </c>
      <c r="BG11" s="13">
        <v>48.510338514116945</v>
      </c>
      <c r="BH11" s="13">
        <v>49.332086760988183</v>
      </c>
      <c r="BI11" s="13">
        <v>53.764192637237855</v>
      </c>
      <c r="BJ11" s="13">
        <v>55.764158221962809</v>
      </c>
      <c r="BK11" s="13">
        <v>62.725545262935384</v>
      </c>
      <c r="BL11" s="13">
        <v>41.326234446784902</v>
      </c>
      <c r="BM11" s="13">
        <v>47.445707095601016</v>
      </c>
      <c r="BN11">
        <v>47.323504032087513</v>
      </c>
      <c r="BO11">
        <v>53.407079943681062</v>
      </c>
      <c r="BP11">
        <v>55.884588628311825</v>
      </c>
      <c r="BQ11">
        <v>43.596292377855171</v>
      </c>
      <c r="BR11">
        <v>28.424987520900434</v>
      </c>
      <c r="BS11">
        <v>41.147874448449365</v>
      </c>
      <c r="BT11">
        <v>38.961585169220442</v>
      </c>
      <c r="BU11">
        <v>36.445136563687143</v>
      </c>
      <c r="BV11">
        <v>32.495100744074584</v>
      </c>
      <c r="BW11">
        <v>23.310672366414579</v>
      </c>
      <c r="BX11">
        <v>18.051711591626756</v>
      </c>
    </row>
    <row r="12" spans="4:78" ht="12.6" x14ac:dyDescent="0.45">
      <c r="D12" s="69" t="s">
        <v>226</v>
      </c>
      <c r="E12" s="69" t="s">
        <v>222</v>
      </c>
      <c r="F12" s="69"/>
      <c r="G12" s="84">
        <v>46.560999999999993</v>
      </c>
      <c r="H12" s="84">
        <v>37.044999999999995</v>
      </c>
      <c r="I12" s="84">
        <v>42.940000000000005</v>
      </c>
      <c r="J12" s="84">
        <v>42.9</v>
      </c>
      <c r="K12" s="84">
        <v>45.199999999999996</v>
      </c>
      <c r="L12" s="84">
        <v>37.399999999999991</v>
      </c>
      <c r="M12" s="84">
        <v>41.5</v>
      </c>
      <c r="N12" s="84">
        <v>42</v>
      </c>
      <c r="O12" s="84">
        <v>42.500000000000007</v>
      </c>
      <c r="P12" s="84">
        <v>44.33</v>
      </c>
      <c r="Q12" s="84">
        <v>43.594999999999999</v>
      </c>
      <c r="R12" s="84">
        <v>35.200000000000003</v>
      </c>
      <c r="S12" s="84">
        <v>34.6</v>
      </c>
      <c r="T12" s="84">
        <v>34.799999999999997</v>
      </c>
      <c r="U12" s="84">
        <v>38.5</v>
      </c>
      <c r="V12" s="84">
        <v>35.1</v>
      </c>
      <c r="W12" s="84">
        <v>38.9</v>
      </c>
      <c r="X12" s="84">
        <v>35.200000000000003</v>
      </c>
      <c r="Y12" s="84">
        <v>35.900000000000006</v>
      </c>
      <c r="Z12" s="84">
        <v>37.599999999999994</v>
      </c>
      <c r="AA12" s="84">
        <v>22.200000000000003</v>
      </c>
      <c r="AB12" s="84">
        <v>39.799999999999997</v>
      </c>
      <c r="AC12" s="84">
        <v>39.5</v>
      </c>
      <c r="AD12" s="84">
        <v>37.599999999999994</v>
      </c>
      <c r="AE12" s="84">
        <v>38.120000000000005</v>
      </c>
      <c r="AF12" s="84">
        <v>38.699999999999996</v>
      </c>
      <c r="AG12" s="84">
        <v>41.900000000000006</v>
      </c>
      <c r="AH12" s="85">
        <v>39.200000000000003</v>
      </c>
      <c r="AI12" s="85">
        <v>38.599999999999994</v>
      </c>
      <c r="AJ12" s="78">
        <v>37.799999999999997</v>
      </c>
      <c r="AK12" s="78">
        <v>37.5</v>
      </c>
      <c r="AL12" s="78">
        <v>38.1</v>
      </c>
      <c r="AM12" s="78">
        <v>20.6</v>
      </c>
      <c r="AN12" s="78">
        <v>57.269000000000005</v>
      </c>
      <c r="AO12" s="79">
        <v>40.428000000000004</v>
      </c>
      <c r="AP12" s="79">
        <v>37.400000000000006</v>
      </c>
      <c r="AQ12" s="67">
        <v>39.199999999999996</v>
      </c>
      <c r="AR12" s="67">
        <v>36.399999999999991</v>
      </c>
      <c r="AS12" s="67">
        <v>40.799999999999997</v>
      </c>
      <c r="AT12" s="67">
        <v>38.799999999999997</v>
      </c>
      <c r="AU12" s="67">
        <v>39.9</v>
      </c>
      <c r="AV12" s="67">
        <v>39</v>
      </c>
      <c r="AW12" s="67">
        <v>37.100000000000009</v>
      </c>
      <c r="AX12" s="67">
        <v>35.299999999999997</v>
      </c>
      <c r="AY12" s="67">
        <v>28.799999999999997</v>
      </c>
      <c r="AZ12" s="33">
        <v>23.800000000000004</v>
      </c>
      <c r="BA12" s="33">
        <v>28.7</v>
      </c>
      <c r="BB12" s="33">
        <v>36.299999999999997</v>
      </c>
      <c r="BC12" s="13">
        <v>32.728193031962249</v>
      </c>
      <c r="BD12" s="13">
        <v>33.122326153375703</v>
      </c>
      <c r="BE12" s="13">
        <v>35.030512693195249</v>
      </c>
      <c r="BF12" s="13">
        <v>34.391565711438972</v>
      </c>
      <c r="BG12" s="13">
        <v>32.990722960153732</v>
      </c>
      <c r="BH12" s="13">
        <v>34.83678282518234</v>
      </c>
      <c r="BI12" s="13">
        <v>33.897878508293999</v>
      </c>
      <c r="BJ12" s="13">
        <v>33.368171188199824</v>
      </c>
      <c r="BK12" s="13">
        <v>33.914937260456973</v>
      </c>
      <c r="BL12" s="13">
        <v>35.416457378781956</v>
      </c>
      <c r="BM12" s="13">
        <v>33.564092240598363</v>
      </c>
      <c r="BN12">
        <v>26.380466173537766</v>
      </c>
      <c r="BO12">
        <v>37.349574400288994</v>
      </c>
      <c r="BP12">
        <v>31.578662766210673</v>
      </c>
      <c r="BQ12">
        <v>35.028868398759123</v>
      </c>
      <c r="BR12">
        <v>35.381698799100732</v>
      </c>
      <c r="BS12">
        <v>35.815536195492896</v>
      </c>
      <c r="BT12">
        <v>32.433214659162992</v>
      </c>
      <c r="BU12">
        <v>33.235673421485984</v>
      </c>
      <c r="BV12">
        <v>34.913500946606959</v>
      </c>
      <c r="BW12">
        <v>28.92414617607411</v>
      </c>
      <c r="BX12">
        <v>17.375092092652896</v>
      </c>
    </row>
    <row r="13" spans="4:78" ht="12.6" x14ac:dyDescent="0.45">
      <c r="D13" s="18" t="s">
        <v>225</v>
      </c>
      <c r="E13" s="69" t="s">
        <v>222</v>
      </c>
      <c r="F13" s="69"/>
      <c r="G13" s="78">
        <v>90.52</v>
      </c>
      <c r="H13" s="78">
        <v>84.013999999999996</v>
      </c>
      <c r="I13" s="78">
        <v>98.9</v>
      </c>
      <c r="J13" s="78">
        <v>88.3</v>
      </c>
      <c r="K13" s="78">
        <v>75.099999999999994</v>
      </c>
      <c r="L13" s="78">
        <v>68.099999999999994</v>
      </c>
      <c r="M13" s="78">
        <v>80</v>
      </c>
      <c r="N13" s="78">
        <v>80.3</v>
      </c>
      <c r="O13" s="78">
        <v>79.400000000000006</v>
      </c>
      <c r="P13" s="78">
        <v>83.3</v>
      </c>
      <c r="Q13" s="78">
        <v>62.16</v>
      </c>
      <c r="R13" s="78">
        <v>71.5</v>
      </c>
      <c r="S13" s="78">
        <v>85.7</v>
      </c>
      <c r="T13" s="78">
        <v>83.5</v>
      </c>
      <c r="U13" s="78">
        <v>84.7</v>
      </c>
      <c r="V13" s="78">
        <v>82.7</v>
      </c>
      <c r="W13" s="78">
        <v>69.8</v>
      </c>
      <c r="X13" s="78">
        <v>61</v>
      </c>
      <c r="Y13" s="78">
        <v>60.2</v>
      </c>
      <c r="Z13" s="78">
        <v>59.8</v>
      </c>
      <c r="AA13" s="78">
        <v>31.6</v>
      </c>
      <c r="AB13" s="78">
        <v>63</v>
      </c>
      <c r="AC13" s="78">
        <v>77.5</v>
      </c>
      <c r="AD13" s="78">
        <v>76.3</v>
      </c>
      <c r="AE13" s="78">
        <v>77.900000000000006</v>
      </c>
      <c r="AF13" s="78">
        <v>74.8</v>
      </c>
      <c r="AG13" s="78">
        <v>91.2</v>
      </c>
      <c r="AH13" s="78">
        <v>88.9</v>
      </c>
      <c r="AI13" s="78">
        <v>79.8</v>
      </c>
      <c r="AJ13" s="78">
        <v>75.8</v>
      </c>
      <c r="AK13" s="78">
        <v>80.5</v>
      </c>
      <c r="AL13" s="78">
        <v>80.5</v>
      </c>
      <c r="AM13" s="78">
        <v>65.7</v>
      </c>
      <c r="AN13" s="78">
        <v>83.674000000000007</v>
      </c>
      <c r="AO13" s="78">
        <v>88.828000000000003</v>
      </c>
      <c r="AP13" s="78">
        <v>81.900000000000006</v>
      </c>
      <c r="AQ13">
        <v>80.8</v>
      </c>
      <c r="AR13">
        <v>70.099999999999994</v>
      </c>
      <c r="AS13">
        <v>82.5</v>
      </c>
      <c r="AT13">
        <v>81.8</v>
      </c>
      <c r="AU13">
        <v>92.3</v>
      </c>
      <c r="AV13">
        <v>86.8</v>
      </c>
      <c r="AW13">
        <v>74.900000000000006</v>
      </c>
      <c r="AX13">
        <v>62.9</v>
      </c>
      <c r="AY13">
        <v>49.3</v>
      </c>
      <c r="AZ13" s="76">
        <v>57.6</v>
      </c>
      <c r="BA13" s="76">
        <v>46.9</v>
      </c>
      <c r="BB13" s="76">
        <v>82.3</v>
      </c>
      <c r="BC13" s="13">
        <v>95.13096518482925</v>
      </c>
      <c r="BD13" s="13">
        <v>83.308137254782153</v>
      </c>
      <c r="BE13" s="13">
        <v>94.312182657513461</v>
      </c>
      <c r="BF13" s="13">
        <v>94.012874172819551</v>
      </c>
      <c r="BG13" s="13">
        <v>81.501061474270671</v>
      </c>
      <c r="BH13" s="13">
        <v>84.16886958617053</v>
      </c>
      <c r="BI13" s="13">
        <v>87.662071145531854</v>
      </c>
      <c r="BJ13" s="13">
        <v>89.13232941016264</v>
      </c>
      <c r="BK13" s="13">
        <v>96.640482523392365</v>
      </c>
      <c r="BL13" s="13">
        <v>76.742691825566851</v>
      </c>
      <c r="BM13" s="13">
        <v>81.009799336199379</v>
      </c>
      <c r="BN13">
        <v>73.703970205625282</v>
      </c>
      <c r="BO13">
        <v>90.756654343970055</v>
      </c>
      <c r="BP13">
        <v>87.463251394522501</v>
      </c>
      <c r="BQ13">
        <v>78.625160776614294</v>
      </c>
      <c r="BR13">
        <v>63.806686320001162</v>
      </c>
      <c r="BS13">
        <v>76.963410643942268</v>
      </c>
      <c r="BT13">
        <v>71.394799828383441</v>
      </c>
      <c r="BU13">
        <v>69.680809985173127</v>
      </c>
      <c r="BV13">
        <v>67.408601690681536</v>
      </c>
      <c r="BW13">
        <v>52.234818542488689</v>
      </c>
      <c r="BX13">
        <v>35.426803684279648</v>
      </c>
    </row>
    <row r="14" spans="4:78" s="74" customFormat="1" ht="12.6" x14ac:dyDescent="0.45">
      <c r="D14" s="305" t="s">
        <v>715</v>
      </c>
      <c r="E14" s="69" t="s">
        <v>222</v>
      </c>
      <c r="F14" s="69"/>
      <c r="G14" s="78"/>
      <c r="H14" s="78"/>
      <c r="I14" s="78"/>
      <c r="J14" s="78"/>
      <c r="K14" s="78"/>
      <c r="L14" s="78"/>
      <c r="M14" s="78"/>
      <c r="N14" s="78"/>
      <c r="O14" s="78"/>
      <c r="P14" s="78"/>
      <c r="Q14" s="78"/>
      <c r="R14" s="78"/>
      <c r="S14" s="78"/>
      <c r="T14" s="78"/>
      <c r="U14" s="78"/>
      <c r="V14" s="78"/>
      <c r="W14" s="78"/>
      <c r="X14" s="78"/>
      <c r="Y14" s="78"/>
      <c r="Z14" s="78"/>
      <c r="AA14" s="78"/>
      <c r="AB14" s="78"/>
      <c r="AC14" s="78"/>
      <c r="AD14" s="78"/>
      <c r="AE14" s="78"/>
      <c r="AF14" s="78"/>
      <c r="AG14" s="78"/>
      <c r="AH14" s="78"/>
      <c r="AI14" s="78"/>
      <c r="AJ14" s="78"/>
      <c r="AK14" s="78"/>
      <c r="AL14" s="78"/>
      <c r="AM14" s="78"/>
      <c r="AN14" s="78"/>
      <c r="AO14" s="78"/>
      <c r="AP14" s="78"/>
      <c r="AZ14" s="76"/>
      <c r="BA14" s="76"/>
      <c r="BB14" s="76"/>
      <c r="BC14" s="306">
        <v>17.908038728953109</v>
      </c>
      <c r="BD14" s="307">
        <v>15.190603957545115</v>
      </c>
      <c r="BE14" s="307">
        <v>15.839209854959821</v>
      </c>
      <c r="BF14" s="307">
        <v>15.566533986886194</v>
      </c>
      <c r="BG14" s="307">
        <v>32.647781701474813</v>
      </c>
      <c r="BH14" s="307">
        <v>16.447339855931329</v>
      </c>
      <c r="BI14" s="307">
        <v>16.929005057438761</v>
      </c>
      <c r="BJ14" s="307">
        <v>16.822903971444031</v>
      </c>
      <c r="BK14" s="307">
        <v>14.983046921413386</v>
      </c>
      <c r="BL14" s="307">
        <v>13.896228139042165</v>
      </c>
      <c r="BM14" s="307">
        <v>17.19487707670833</v>
      </c>
      <c r="BN14" s="307">
        <v>17.475900570206203</v>
      </c>
      <c r="BO14" s="74">
        <v>17.961972011945413</v>
      </c>
      <c r="BP14" s="74">
        <v>15.160288862086166</v>
      </c>
      <c r="BQ14" s="74">
        <v>18.091972885337256</v>
      </c>
      <c r="BR14" s="74">
        <v>18.102543539172778</v>
      </c>
      <c r="BS14" s="74">
        <v>35.88954994252218</v>
      </c>
      <c r="BT14" s="74">
        <v>17.352102991264616</v>
      </c>
      <c r="BU14">
        <v>18.015794884063766</v>
      </c>
      <c r="BV14">
        <v>17.940463993625194</v>
      </c>
      <c r="BW14">
        <v>14.224869991698494</v>
      </c>
      <c r="BX14">
        <v>12.0512295663014</v>
      </c>
    </row>
    <row r="15" spans="4:78" ht="12.6" x14ac:dyDescent="0.45">
      <c r="D15" s="69" t="s">
        <v>224</v>
      </c>
      <c r="E15" s="69" t="s">
        <v>223</v>
      </c>
      <c r="F15" s="69"/>
      <c r="G15" s="86">
        <v>1857.81</v>
      </c>
      <c r="H15" s="86">
        <v>1841.15</v>
      </c>
      <c r="I15" s="86">
        <v>1838.2</v>
      </c>
      <c r="J15" s="86">
        <v>1859.115</v>
      </c>
      <c r="K15" s="86">
        <v>2195.4470000000001</v>
      </c>
      <c r="L15" s="86">
        <v>1800</v>
      </c>
      <c r="M15" s="86">
        <v>2220</v>
      </c>
      <c r="N15" s="86">
        <v>2337</v>
      </c>
      <c r="O15" s="86">
        <v>2197</v>
      </c>
      <c r="P15" s="86">
        <v>2229</v>
      </c>
      <c r="Q15" s="86">
        <v>1902.4</v>
      </c>
      <c r="R15" s="86">
        <v>2047</v>
      </c>
      <c r="S15" s="86">
        <v>2077</v>
      </c>
      <c r="T15" s="86">
        <v>1962</v>
      </c>
      <c r="U15" s="86">
        <v>2012</v>
      </c>
      <c r="V15" s="86">
        <v>2205</v>
      </c>
      <c r="W15" s="86">
        <v>2129</v>
      </c>
      <c r="X15" s="86">
        <v>2113</v>
      </c>
      <c r="Y15" s="86">
        <v>2317</v>
      </c>
      <c r="Z15" s="86">
        <v>2147</v>
      </c>
      <c r="AA15" s="86">
        <v>1690</v>
      </c>
      <c r="AB15" s="86">
        <v>2020</v>
      </c>
      <c r="AC15" s="86">
        <v>2048</v>
      </c>
      <c r="AD15" s="86">
        <v>2286</v>
      </c>
      <c r="AE15" s="86">
        <v>2069</v>
      </c>
      <c r="AF15" s="86">
        <v>1925</v>
      </c>
      <c r="AG15" s="86">
        <v>2152</v>
      </c>
      <c r="AH15" s="86">
        <v>1949</v>
      </c>
      <c r="AI15" s="86">
        <v>1986</v>
      </c>
      <c r="AJ15" s="86">
        <v>2054</v>
      </c>
      <c r="AK15" s="86">
        <v>2261</v>
      </c>
      <c r="AL15" s="86">
        <v>2143</v>
      </c>
      <c r="AM15" s="86">
        <v>2170</v>
      </c>
      <c r="AN15" s="86">
        <v>1580</v>
      </c>
      <c r="AO15" s="86">
        <v>1818.818</v>
      </c>
      <c r="AP15" s="86">
        <v>2120.1999999999998</v>
      </c>
      <c r="AQ15" s="74">
        <v>1868</v>
      </c>
      <c r="AR15" s="74">
        <v>1792</v>
      </c>
      <c r="AS15" s="74">
        <v>1942</v>
      </c>
      <c r="AT15" s="74">
        <v>1919</v>
      </c>
      <c r="AU15" s="74">
        <v>1906.6</v>
      </c>
      <c r="AV15" s="74">
        <v>2019</v>
      </c>
      <c r="AW15" s="74">
        <v>2003</v>
      </c>
      <c r="AX15" s="74">
        <v>1984</v>
      </c>
      <c r="AY15" s="74">
        <v>1730</v>
      </c>
      <c r="AZ15" s="74">
        <v>1692</v>
      </c>
      <c r="BA15" s="74">
        <v>1228</v>
      </c>
      <c r="BB15" s="74">
        <v>1832</v>
      </c>
      <c r="BC15">
        <v>2103</v>
      </c>
      <c r="BD15">
        <v>1773</v>
      </c>
      <c r="BE15">
        <v>1807</v>
      </c>
      <c r="BF15">
        <v>1762</v>
      </c>
      <c r="BG15">
        <v>1799</v>
      </c>
      <c r="BH15">
        <v>2031</v>
      </c>
      <c r="BI15">
        <v>1897</v>
      </c>
      <c r="BJ15" s="303">
        <v>2024.69</v>
      </c>
      <c r="BK15" s="303">
        <v>1915.646</v>
      </c>
      <c r="BL15" s="303">
        <v>1809.153</v>
      </c>
      <c r="BM15" s="308">
        <v>2033</v>
      </c>
      <c r="BN15" s="303">
        <v>1843</v>
      </c>
      <c r="BO15">
        <v>2004.9970000000001</v>
      </c>
      <c r="BP15">
        <v>2040.442</v>
      </c>
      <c r="BQ15">
        <v>1909</v>
      </c>
      <c r="BR15">
        <v>2011.298</v>
      </c>
      <c r="BS15">
        <v>1969</v>
      </c>
      <c r="BT15">
        <v>2201</v>
      </c>
      <c r="BU15">
        <v>2045</v>
      </c>
      <c r="BV15">
        <v>2222</v>
      </c>
      <c r="BW15">
        <v>1894</v>
      </c>
      <c r="BX15">
        <v>1511</v>
      </c>
    </row>
    <row r="16" spans="4:78" s="74" customFormat="1" ht="12.6" x14ac:dyDescent="0.45">
      <c r="D16" s="69"/>
      <c r="E16" s="69"/>
      <c r="F16" s="69"/>
      <c r="G16" s="68"/>
      <c r="H16" s="68"/>
      <c r="I16" s="68"/>
      <c r="J16" s="68"/>
      <c r="K16" s="68"/>
      <c r="L16" s="68"/>
      <c r="M16" s="68"/>
      <c r="N16" s="68"/>
      <c r="O16" s="68"/>
      <c r="P16" s="68"/>
      <c r="Q16" s="68"/>
      <c r="R16" s="68"/>
      <c r="S16" s="68"/>
      <c r="T16" s="68"/>
      <c r="U16" s="68"/>
      <c r="V16" s="68"/>
      <c r="W16" s="68"/>
      <c r="X16" s="68"/>
      <c r="Y16" s="68"/>
      <c r="Z16" s="68"/>
      <c r="AA16" s="68"/>
      <c r="AB16" s="68"/>
      <c r="AC16" s="68"/>
      <c r="AD16" s="68"/>
      <c r="AE16" s="68"/>
      <c r="AF16" s="68"/>
      <c r="AG16" s="68"/>
      <c r="AH16" s="68"/>
      <c r="AI16" s="68"/>
      <c r="AJ16" s="68"/>
      <c r="AK16" s="68"/>
      <c r="AL16" s="68"/>
      <c r="AM16" s="68"/>
      <c r="AN16" s="68"/>
      <c r="AO16" s="68"/>
      <c r="AP16" s="68"/>
      <c r="AQ16" s="68"/>
      <c r="AR16" s="68"/>
      <c r="AS16" s="68"/>
      <c r="AT16" s="68"/>
      <c r="AU16" s="68"/>
      <c r="AV16" s="68"/>
      <c r="AW16" s="66"/>
      <c r="AX16" s="66"/>
      <c r="AY16" s="66"/>
      <c r="AZ16" s="81"/>
      <c r="BA16" s="81"/>
      <c r="BB16" s="81"/>
    </row>
    <row r="17" spans="4:76" ht="12.6" x14ac:dyDescent="0.45">
      <c r="D17" s="69" t="s">
        <v>35</v>
      </c>
      <c r="E17" s="69" t="s">
        <v>188</v>
      </c>
      <c r="F17" s="69"/>
      <c r="G17" s="68"/>
      <c r="H17" s="68"/>
      <c r="I17" s="68"/>
      <c r="J17" s="68"/>
      <c r="K17" s="68"/>
      <c r="L17" s="68"/>
      <c r="M17" s="68"/>
      <c r="N17" s="68"/>
      <c r="O17" s="68"/>
      <c r="P17" s="68"/>
      <c r="Q17" s="68"/>
      <c r="R17" s="68"/>
      <c r="S17" s="68"/>
      <c r="T17" s="68"/>
      <c r="U17" s="68"/>
      <c r="V17" s="68"/>
      <c r="W17" s="68"/>
      <c r="X17" s="68"/>
      <c r="Y17" s="68"/>
      <c r="Z17" s="68"/>
      <c r="AA17" s="68"/>
      <c r="AB17" s="68"/>
      <c r="AC17" s="68"/>
      <c r="AD17" s="68"/>
      <c r="AE17" s="68"/>
      <c r="AF17" s="68"/>
      <c r="AG17" s="68"/>
      <c r="AH17" s="68"/>
      <c r="AI17" s="68"/>
      <c r="AJ17" s="68"/>
      <c r="AK17" s="68"/>
      <c r="AL17" s="68"/>
      <c r="AM17" s="68"/>
      <c r="AN17" s="68"/>
      <c r="AO17" s="68"/>
      <c r="AP17" s="68"/>
      <c r="AQ17" s="68"/>
      <c r="AR17" s="68"/>
      <c r="AS17" s="68"/>
      <c r="AT17" s="68"/>
      <c r="AU17" s="68"/>
      <c r="AV17" s="68"/>
      <c r="AW17" s="68"/>
      <c r="AX17" s="68"/>
      <c r="AY17" s="68"/>
      <c r="AZ17" s="37"/>
      <c r="BA17" s="37"/>
      <c r="BB17" s="81"/>
    </row>
    <row r="18" spans="4:76" ht="12.6" x14ac:dyDescent="0.45">
      <c r="D18" s="69" t="s">
        <v>43</v>
      </c>
      <c r="E18" s="69" t="s">
        <v>189</v>
      </c>
      <c r="F18" s="69"/>
      <c r="G18" s="68"/>
      <c r="H18" s="68"/>
      <c r="I18" s="68"/>
      <c r="J18" s="68"/>
      <c r="K18" s="68"/>
      <c r="L18" s="68"/>
      <c r="M18" s="68"/>
      <c r="N18" s="68"/>
      <c r="O18" s="68"/>
      <c r="P18" s="68"/>
      <c r="Q18" s="68"/>
      <c r="R18" s="68"/>
      <c r="S18" s="68"/>
      <c r="T18" s="68"/>
      <c r="U18" s="68"/>
      <c r="V18" s="68"/>
      <c r="W18" s="68"/>
      <c r="X18" s="68"/>
      <c r="Y18" s="68"/>
      <c r="Z18" s="68"/>
      <c r="AA18" s="68"/>
      <c r="AB18" s="68"/>
      <c r="AC18" s="68"/>
      <c r="AD18" s="68"/>
      <c r="AE18" s="68"/>
      <c r="AF18" s="68"/>
      <c r="AG18" s="68"/>
      <c r="AH18" s="68"/>
      <c r="AI18" s="68"/>
      <c r="AJ18" s="68"/>
      <c r="AK18" s="68"/>
      <c r="AL18" s="68"/>
      <c r="AM18" s="68"/>
      <c r="AN18" s="68"/>
      <c r="AO18" s="68"/>
      <c r="AP18" s="68"/>
      <c r="AQ18" s="68"/>
      <c r="AR18" s="68"/>
      <c r="AS18" s="68"/>
      <c r="AT18" s="68"/>
      <c r="AU18" s="68"/>
      <c r="AV18" s="68"/>
      <c r="AW18" s="68"/>
      <c r="AX18" s="68"/>
      <c r="AY18" s="68"/>
      <c r="AZ18" s="81"/>
      <c r="BA18" s="81"/>
      <c r="BB18" s="81"/>
    </row>
    <row r="19" spans="4:76" ht="12.6" x14ac:dyDescent="0.45">
      <c r="D19" s="69" t="s">
        <v>44</v>
      </c>
      <c r="E19" s="69" t="s">
        <v>216</v>
      </c>
      <c r="F19" s="69"/>
      <c r="G19" s="73"/>
      <c r="H19" s="73"/>
      <c r="I19" s="73"/>
      <c r="J19" s="73"/>
      <c r="K19" s="73"/>
      <c r="L19" s="73"/>
      <c r="M19" s="73"/>
      <c r="N19" s="73"/>
      <c r="O19" s="73"/>
      <c r="P19" s="73"/>
      <c r="Q19" s="73"/>
      <c r="R19" s="73"/>
      <c r="S19" s="73"/>
      <c r="T19" s="73"/>
      <c r="U19" s="73"/>
      <c r="V19" s="73"/>
      <c r="W19" s="73"/>
      <c r="X19" s="73"/>
      <c r="Y19" s="73"/>
      <c r="Z19" s="73"/>
      <c r="AA19" s="73"/>
      <c r="AB19" s="73"/>
      <c r="AC19" s="73"/>
      <c r="AD19" s="73"/>
      <c r="AE19" s="73"/>
      <c r="AF19" s="73"/>
      <c r="AG19" s="73"/>
      <c r="AH19" s="73"/>
      <c r="AI19" s="73"/>
      <c r="AJ19" s="73"/>
      <c r="AK19" s="73"/>
      <c r="AL19" s="73"/>
      <c r="AM19" s="73"/>
      <c r="AN19" s="73"/>
      <c r="AO19" s="73"/>
      <c r="AP19" s="73"/>
      <c r="AQ19" s="73"/>
      <c r="AR19" s="73"/>
      <c r="AS19" s="73"/>
      <c r="AT19" s="73"/>
      <c r="AU19" s="73"/>
      <c r="AV19" s="73"/>
      <c r="AW19" s="73"/>
      <c r="AX19" s="73"/>
      <c r="AY19" s="73"/>
      <c r="AZ19" s="82"/>
      <c r="BA19" s="82"/>
      <c r="BB19" s="82"/>
    </row>
    <row r="20" spans="4:76" ht="12.6" x14ac:dyDescent="0.45">
      <c r="E20" s="18"/>
      <c r="F20" s="18"/>
      <c r="G20" s="74"/>
      <c r="H20" s="74"/>
      <c r="I20" s="74"/>
      <c r="J20" s="74"/>
      <c r="K20" s="74"/>
      <c r="L20" s="74"/>
      <c r="M20" s="74"/>
      <c r="N20" s="74"/>
      <c r="O20" s="74"/>
      <c r="P20" s="74"/>
      <c r="Q20" s="74"/>
      <c r="R20" s="74"/>
      <c r="S20" s="74"/>
      <c r="T20" s="74"/>
      <c r="U20" s="74"/>
      <c r="V20" s="74"/>
      <c r="W20" s="74"/>
      <c r="X20" s="74"/>
      <c r="Y20" s="74"/>
      <c r="Z20" s="74"/>
      <c r="AA20" s="74"/>
      <c r="AB20" s="74"/>
      <c r="AC20" s="74"/>
      <c r="AD20" s="74"/>
      <c r="AE20" s="74"/>
      <c r="AF20" s="74"/>
      <c r="AG20" s="74"/>
      <c r="AH20" s="74"/>
      <c r="AI20" s="74"/>
      <c r="AJ20" s="74"/>
      <c r="AK20" s="74"/>
      <c r="AL20" s="74"/>
      <c r="AM20" s="74"/>
      <c r="AN20" s="74"/>
      <c r="AO20" s="74"/>
      <c r="AP20" s="74"/>
      <c r="AZ20" s="76"/>
      <c r="BA20" s="76"/>
      <c r="BB20" s="76"/>
    </row>
    <row r="21" spans="4:76" ht="12.6" x14ac:dyDescent="0.45">
      <c r="D21" s="69" t="s">
        <v>54</v>
      </c>
      <c r="E21" s="69" t="s">
        <v>260</v>
      </c>
      <c r="F21" s="69"/>
      <c r="G21" s="79">
        <v>23647.00747</v>
      </c>
      <c r="H21" s="79">
        <v>20865.17129771</v>
      </c>
      <c r="I21" s="79">
        <v>23038.121861699998</v>
      </c>
      <c r="J21" s="79">
        <v>20309.446891</v>
      </c>
      <c r="K21" s="79">
        <v>23049.405820130003</v>
      </c>
      <c r="L21" s="79">
        <v>19122.855450999999</v>
      </c>
      <c r="M21" s="79">
        <v>24934.205172000002</v>
      </c>
      <c r="N21" s="79">
        <v>24556.9906562</v>
      </c>
      <c r="O21" s="79">
        <v>24611.43438714372</v>
      </c>
      <c r="P21" s="79">
        <v>24630.100292399999</v>
      </c>
      <c r="Q21" s="79">
        <v>23740.270563490001</v>
      </c>
      <c r="R21" s="79">
        <v>14458.999781277578</v>
      </c>
      <c r="S21" s="79">
        <v>17704.165668471302</v>
      </c>
      <c r="T21" s="79">
        <v>19649.049882286719</v>
      </c>
      <c r="U21" s="79">
        <v>23211.878582999998</v>
      </c>
      <c r="V21" s="79">
        <v>19669.159247</v>
      </c>
      <c r="W21" s="79">
        <v>23737.367934486349</v>
      </c>
      <c r="X21" s="79">
        <v>21767.640357328997</v>
      </c>
      <c r="Y21" s="79">
        <v>19846.286142000001</v>
      </c>
      <c r="Z21" s="79">
        <v>24435.709762000002</v>
      </c>
      <c r="AA21" s="79">
        <v>12282.461532667701</v>
      </c>
      <c r="AB21" s="79">
        <v>23904.931625956</v>
      </c>
      <c r="AC21" s="79">
        <v>23573.480531000005</v>
      </c>
      <c r="AD21" s="79">
        <v>20513.164705967502</v>
      </c>
      <c r="AE21" s="79">
        <v>20268.87778234922</v>
      </c>
      <c r="AF21" s="79">
        <v>20625.002464631689</v>
      </c>
      <c r="AG21" s="79">
        <v>23019.654217004005</v>
      </c>
      <c r="AH21" s="79">
        <v>21171.993208625401</v>
      </c>
      <c r="AI21" s="79">
        <v>23407.058359999999</v>
      </c>
      <c r="AJ21" s="84">
        <v>21079.415916000002</v>
      </c>
      <c r="AK21" s="84">
        <v>20808.44125</v>
      </c>
      <c r="AL21" s="84">
        <v>20135.313689999999</v>
      </c>
      <c r="AM21" s="84">
        <v>21037.12590594</v>
      </c>
      <c r="AN21" s="88">
        <v>15904.007494260999</v>
      </c>
      <c r="AO21" s="79">
        <v>21406.541752255329</v>
      </c>
      <c r="AP21" s="79">
        <v>19123.923741178511</v>
      </c>
      <c r="AQ21" s="67">
        <v>21088.759869999998</v>
      </c>
      <c r="AR21" s="67">
        <v>18992.856556999999</v>
      </c>
      <c r="AS21" s="67">
        <v>21673.89097</v>
      </c>
      <c r="AT21" s="67">
        <v>20464.166440000001</v>
      </c>
      <c r="AU21" s="67">
        <v>21998.691069796507</v>
      </c>
      <c r="AV21" s="67">
        <v>20182.462102549998</v>
      </c>
      <c r="AW21" s="67">
        <v>21607.499001700002</v>
      </c>
      <c r="AX21" s="67">
        <v>20506.36076388873</v>
      </c>
      <c r="AY21" s="67">
        <v>17174.264693841098</v>
      </c>
      <c r="AZ21" s="33">
        <v>14264.04473</v>
      </c>
      <c r="BA21" s="33">
        <v>15566.755209999999</v>
      </c>
      <c r="BB21" s="33">
        <v>20385.19596741</v>
      </c>
      <c r="BC21">
        <v>17209.658189999998</v>
      </c>
      <c r="BD21">
        <v>20313.665277999997</v>
      </c>
      <c r="BE21">
        <v>19443.818120883399</v>
      </c>
      <c r="BF21">
        <v>20279.000115840001</v>
      </c>
      <c r="BG21">
        <v>17584.323530000001</v>
      </c>
      <c r="BH21">
        <v>21079.234479999999</v>
      </c>
      <c r="BI21">
        <v>20759.136017000001</v>
      </c>
      <c r="BJ21">
        <v>19856.35584</v>
      </c>
      <c r="BK21">
        <v>19243.691827000002</v>
      </c>
      <c r="BL21">
        <v>22125.530532999997</v>
      </c>
      <c r="BM21">
        <v>20155.72524</v>
      </c>
      <c r="BN21">
        <v>15713.26478</v>
      </c>
      <c r="BO21">
        <v>22446.354739999999</v>
      </c>
      <c r="BP21">
        <v>18512.141875000001</v>
      </c>
      <c r="BQ21">
        <v>19803.285810000001</v>
      </c>
      <c r="BR21">
        <v>22857.307280000001</v>
      </c>
      <c r="BS21">
        <v>21913.840079999998</v>
      </c>
      <c r="BT21">
        <v>18816.908996000002</v>
      </c>
      <c r="BU21">
        <v>19273.991639</v>
      </c>
      <c r="BV21">
        <v>20345.779449999998</v>
      </c>
      <c r="BW21">
        <v>16875.362359999999</v>
      </c>
      <c r="BX21">
        <v>6975.7606100000003</v>
      </c>
    </row>
    <row r="22" spans="4:76" x14ac:dyDescent="0.4">
      <c r="G22" s="74"/>
      <c r="H22" s="74"/>
      <c r="I22" s="74"/>
      <c r="J22" s="74"/>
      <c r="K22" s="74"/>
      <c r="L22" s="74"/>
      <c r="M22" s="74"/>
      <c r="N22" s="74"/>
      <c r="O22" s="74"/>
      <c r="P22" s="74"/>
      <c r="Q22" s="74"/>
      <c r="R22" s="74"/>
      <c r="S22" s="74"/>
      <c r="T22" s="74"/>
      <c r="U22" s="74"/>
      <c r="V22" s="74"/>
      <c r="W22" s="74"/>
      <c r="X22" s="74"/>
      <c r="Y22" s="74"/>
      <c r="Z22" s="74"/>
      <c r="AA22" s="74"/>
      <c r="AB22" s="74"/>
      <c r="AC22" s="74"/>
      <c r="AD22" s="74"/>
      <c r="AE22" s="74"/>
      <c r="AF22" s="74"/>
      <c r="AG22" s="74"/>
      <c r="AH22" s="74"/>
      <c r="AI22" s="74"/>
      <c r="AJ22" s="74"/>
      <c r="AK22" s="74"/>
      <c r="AL22" s="74"/>
      <c r="AM22" s="74"/>
      <c r="AN22" s="74"/>
      <c r="AO22" s="74"/>
      <c r="AP22" s="74"/>
      <c r="AZ22" s="76"/>
      <c r="BA22" s="76"/>
      <c r="BB22" s="76"/>
    </row>
    <row r="23" spans="4:76" s="74" customFormat="1" x14ac:dyDescent="0.4">
      <c r="D23" s="20" t="s">
        <v>230</v>
      </c>
      <c r="E23" s="2"/>
      <c r="F23" s="2"/>
    </row>
    <row r="24" spans="4:76" s="74" customFormat="1" ht="12.6" x14ac:dyDescent="0.45">
      <c r="D24" s="69" t="s">
        <v>229</v>
      </c>
      <c r="E24" s="69" t="s">
        <v>222</v>
      </c>
      <c r="F24" s="69"/>
      <c r="G24" s="79">
        <v>1.197360527894421</v>
      </c>
      <c r="H24" s="79">
        <v>1.0000000000000001E-5</v>
      </c>
      <c r="I24" s="79">
        <v>1.0000000000000001E-5</v>
      </c>
      <c r="J24" s="79">
        <v>1.0000000000000001E-5</v>
      </c>
      <c r="K24" s="79">
        <v>1.0000000000000001E-5</v>
      </c>
      <c r="L24" s="79">
        <v>1.0000000000000001E-5</v>
      </c>
      <c r="M24" s="79">
        <v>1.0000000000000001E-5</v>
      </c>
      <c r="N24" s="79">
        <v>1.0000000000000001E-5</v>
      </c>
      <c r="O24" s="79">
        <v>1.0000000000000001E-5</v>
      </c>
      <c r="P24" s="79">
        <v>1.0000000000000001E-5</v>
      </c>
      <c r="Q24" s="79">
        <v>1.0000000000000001E-5</v>
      </c>
      <c r="R24" s="79">
        <v>1.0000000000000001E-5</v>
      </c>
      <c r="S24" s="79">
        <v>0.16676664667066587</v>
      </c>
      <c r="T24" s="79">
        <v>9.9999999999999995E-7</v>
      </c>
      <c r="U24" s="79">
        <v>9.9999999999999995E-7</v>
      </c>
      <c r="V24" s="79">
        <v>0.7654469106178764</v>
      </c>
      <c r="W24" s="79">
        <v>13.33125374925015</v>
      </c>
      <c r="X24" s="79">
        <v>1.0000000000000001E-5</v>
      </c>
      <c r="Y24" s="79">
        <v>9.9999999999999995E-7</v>
      </c>
      <c r="Z24" s="79">
        <v>9.9999999999999995E-7</v>
      </c>
      <c r="AA24" s="79">
        <v>9.9999999999999995E-7</v>
      </c>
      <c r="AB24" s="79">
        <v>9.9999999999999995E-7</v>
      </c>
      <c r="AC24" s="79">
        <v>9.9999999999999995E-7</v>
      </c>
      <c r="AD24" s="79">
        <v>2.5311337732453505</v>
      </c>
      <c r="AE24" s="79">
        <v>9.9999999999999995E-7</v>
      </c>
      <c r="AF24" s="78">
        <v>9.9999999999999995E-7</v>
      </c>
      <c r="AG24" s="78">
        <v>1.0760000000000001</v>
      </c>
      <c r="AH24" s="78">
        <v>9.9999999999999995E-7</v>
      </c>
      <c r="AI24" s="78">
        <v>9.9999999999999995E-7</v>
      </c>
      <c r="AJ24" s="78">
        <v>9.9999999999999995E-7</v>
      </c>
      <c r="AK24" s="78">
        <v>3.0782243551289739</v>
      </c>
      <c r="AL24" s="78">
        <v>1E-8</v>
      </c>
      <c r="AM24" s="78">
        <v>1E-8</v>
      </c>
      <c r="AN24" s="78">
        <v>1E-8</v>
      </c>
      <c r="AO24" s="79">
        <v>3.752129574085183</v>
      </c>
      <c r="AP24" s="79">
        <v>9.9999999999999995E-7</v>
      </c>
      <c r="AQ24" s="67">
        <v>1E-8</v>
      </c>
      <c r="AR24" s="67">
        <v>1E-8</v>
      </c>
      <c r="AS24" s="67">
        <v>1E-8</v>
      </c>
      <c r="AT24" s="67">
        <v>1E-8</v>
      </c>
      <c r="AU24" s="67">
        <v>0.40084607078584283</v>
      </c>
      <c r="AV24" s="67">
        <v>1E-8</v>
      </c>
      <c r="AW24" s="67">
        <v>3.901619676064787</v>
      </c>
      <c r="AX24" s="67">
        <v>9.9999999999999995E-7</v>
      </c>
      <c r="AY24" s="67">
        <v>9.9999999999999995E-7</v>
      </c>
      <c r="AZ24" s="33">
        <v>9.9999999999999995E-7</v>
      </c>
      <c r="BA24" s="33">
        <v>9.9999999999999995E-7</v>
      </c>
      <c r="BB24" s="33">
        <v>9.9999999999999995E-7</v>
      </c>
      <c r="BC24" s="74">
        <v>9.9999999999999995E-8</v>
      </c>
      <c r="BD24" s="74">
        <v>9.9999999999999995E-8</v>
      </c>
      <c r="BE24" s="74">
        <v>1.7682063587282544</v>
      </c>
      <c r="BF24" s="74">
        <v>9.9999999999999995E-8</v>
      </c>
      <c r="BG24" s="74">
        <v>9.9999999999999995E-7</v>
      </c>
      <c r="BH24" s="74">
        <v>9.9999999999999995E-7</v>
      </c>
      <c r="BI24" s="74">
        <v>9.9999999999999995E-7</v>
      </c>
      <c r="BJ24" s="74">
        <v>9.9999999999999995E-7</v>
      </c>
      <c r="BK24" s="74">
        <v>0.74265146970605878</v>
      </c>
      <c r="BL24" s="74">
        <v>0</v>
      </c>
      <c r="BM24" s="74">
        <v>0</v>
      </c>
      <c r="BN24" s="74">
        <v>0</v>
      </c>
      <c r="BO24" s="74">
        <v>0</v>
      </c>
      <c r="BP24" s="74">
        <v>0</v>
      </c>
      <c r="BQ24" s="74">
        <v>1.1740851829634074</v>
      </c>
      <c r="BR24" s="74">
        <v>8.8062387522495511E-2</v>
      </c>
      <c r="BS24" s="74">
        <v>0</v>
      </c>
      <c r="BT24" s="74">
        <v>7.390521895620876E-2</v>
      </c>
      <c r="BU24" s="74">
        <v>1.5269346130773847</v>
      </c>
      <c r="BV24" s="74">
        <v>0</v>
      </c>
      <c r="BW24" s="74">
        <v>0</v>
      </c>
      <c r="BX24" s="74">
        <v>0</v>
      </c>
    </row>
    <row r="25" spans="4:76" s="74" customFormat="1" ht="12.6" x14ac:dyDescent="0.45">
      <c r="D25" s="69" t="s">
        <v>228</v>
      </c>
      <c r="E25" s="69" t="s">
        <v>222</v>
      </c>
      <c r="F25" s="69"/>
      <c r="G25" s="84">
        <v>71.90881823635273</v>
      </c>
      <c r="H25" s="84">
        <v>62.508818236352731</v>
      </c>
      <c r="I25" s="84">
        <v>69.45086982603479</v>
      </c>
      <c r="J25" s="84">
        <v>58.775644871025797</v>
      </c>
      <c r="K25" s="84">
        <v>49.441271745650873</v>
      </c>
      <c r="L25" s="84">
        <v>61.119496100779841</v>
      </c>
      <c r="M25" s="84">
        <v>65.873185362927416</v>
      </c>
      <c r="N25" s="84">
        <v>65.481103779244151</v>
      </c>
      <c r="O25" s="84">
        <v>62.483503299340128</v>
      </c>
      <c r="P25" s="84">
        <v>65.732693461307733</v>
      </c>
      <c r="Q25" s="84">
        <v>68.088662267546496</v>
      </c>
      <c r="R25" s="84">
        <v>68.052909418116371</v>
      </c>
      <c r="S25" s="84">
        <v>73.198920215956818</v>
      </c>
      <c r="T25" s="84">
        <v>61.718656268746251</v>
      </c>
      <c r="U25" s="84">
        <v>63.972885422915418</v>
      </c>
      <c r="V25" s="84">
        <v>60.574445110977805</v>
      </c>
      <c r="W25" s="84">
        <v>56.980923815236956</v>
      </c>
      <c r="X25" s="84">
        <v>65.377204559088185</v>
      </c>
      <c r="Y25" s="84">
        <v>47.889982003599286</v>
      </c>
      <c r="Z25" s="84">
        <v>62.956808638272342</v>
      </c>
      <c r="AA25" s="84">
        <v>64.144931013797247</v>
      </c>
      <c r="AB25" s="84">
        <v>62.632273545290943</v>
      </c>
      <c r="AC25" s="84">
        <v>70.357288542291542</v>
      </c>
      <c r="AD25" s="84">
        <v>87.629634073185358</v>
      </c>
      <c r="AE25" s="84">
        <v>73.265386922615477</v>
      </c>
      <c r="AF25" s="84">
        <v>49.029994001199761</v>
      </c>
      <c r="AG25" s="84">
        <v>66.365086982603486</v>
      </c>
      <c r="AH25" s="84">
        <v>68.18560287942411</v>
      </c>
      <c r="AI25" s="84">
        <v>67.537852429514103</v>
      </c>
      <c r="AJ25" s="84">
        <v>64.872585482903418</v>
      </c>
      <c r="AK25" s="85">
        <v>65.836232753449309</v>
      </c>
      <c r="AL25" s="85">
        <v>73.619916016796637</v>
      </c>
      <c r="AM25" s="85">
        <v>63.535332933413315</v>
      </c>
      <c r="AN25" s="85">
        <v>72.445110977804433</v>
      </c>
      <c r="AO25" s="79">
        <v>67.126934613077381</v>
      </c>
      <c r="AP25" s="79">
        <v>68.312897420515895</v>
      </c>
      <c r="AQ25" s="67">
        <v>74.456388722255554</v>
      </c>
      <c r="AR25" s="67">
        <v>65.39172165566886</v>
      </c>
      <c r="AS25" s="67">
        <v>74.8381523695261</v>
      </c>
      <c r="AT25" s="67">
        <v>66.880383923215362</v>
      </c>
      <c r="AU25" s="67">
        <v>62.709418116376732</v>
      </c>
      <c r="AV25" s="67">
        <v>70.846310737852434</v>
      </c>
      <c r="AW25" s="67">
        <v>62.813317336532698</v>
      </c>
      <c r="AX25" s="67">
        <v>69.380323935212957</v>
      </c>
      <c r="AY25" s="67">
        <v>60.813197360527894</v>
      </c>
      <c r="AZ25" s="33">
        <v>70.047510497900419</v>
      </c>
      <c r="BA25" s="33">
        <v>68.435512897420523</v>
      </c>
      <c r="BB25" s="33">
        <v>74.743971205758839</v>
      </c>
      <c r="BC25" s="74">
        <v>81.562927414517091</v>
      </c>
      <c r="BD25" s="74">
        <v>67.732333533293342</v>
      </c>
      <c r="BE25" s="74">
        <v>74.04055188962208</v>
      </c>
      <c r="BF25" s="74">
        <v>71.836352729454106</v>
      </c>
      <c r="BG25" s="74">
        <v>66.385962807438503</v>
      </c>
      <c r="BH25" s="74">
        <v>48.507618476304735</v>
      </c>
      <c r="BI25" s="74">
        <v>73.14697060587882</v>
      </c>
      <c r="BJ25" s="74">
        <v>68.590761847630475</v>
      </c>
      <c r="BK25" s="74">
        <v>70.015716856628671</v>
      </c>
      <c r="BL25" s="74">
        <v>18.539052189562085</v>
      </c>
      <c r="BM25" s="74">
        <v>36.356568686262747</v>
      </c>
      <c r="BN25" s="74">
        <v>70.269226154769044</v>
      </c>
      <c r="BO25" s="74">
        <v>75.268146370725859</v>
      </c>
      <c r="BP25" s="74">
        <v>59.998200359928013</v>
      </c>
      <c r="BQ25" s="74">
        <v>68.868026394721056</v>
      </c>
      <c r="BR25" s="74">
        <v>61.822675464907014</v>
      </c>
      <c r="BS25" s="74">
        <v>64.115416916616667</v>
      </c>
      <c r="BT25" s="74">
        <v>64.248710257948417</v>
      </c>
      <c r="BU25" s="74">
        <v>71.806838632273539</v>
      </c>
      <c r="BV25" s="74">
        <v>70.158008398320334</v>
      </c>
      <c r="BW25" s="74">
        <v>68.209238152369522</v>
      </c>
      <c r="BX25" s="74">
        <v>66.713857228554289</v>
      </c>
    </row>
    <row r="26" spans="4:76" s="74" customFormat="1" ht="12.6" x14ac:dyDescent="0.45">
      <c r="D26" s="69" t="s">
        <v>231</v>
      </c>
      <c r="E26" s="69" t="s">
        <v>222</v>
      </c>
      <c r="F26" s="69"/>
      <c r="G26" s="79">
        <v>94.016999999999996</v>
      </c>
      <c r="H26" s="79">
        <v>83.132000000000005</v>
      </c>
      <c r="I26" s="79">
        <v>92.4</v>
      </c>
      <c r="J26" s="79">
        <v>77.472999999999999</v>
      </c>
      <c r="K26" s="79">
        <v>64.8</v>
      </c>
      <c r="L26" s="79">
        <v>81.241</v>
      </c>
      <c r="M26" s="79">
        <v>85.292000000000002</v>
      </c>
      <c r="N26" s="79">
        <v>85.352000000000004</v>
      </c>
      <c r="O26" s="79">
        <v>81.308000000000007</v>
      </c>
      <c r="P26" s="79">
        <v>84.74</v>
      </c>
      <c r="Q26" s="79">
        <v>87.411000000000001</v>
      </c>
      <c r="R26" s="79">
        <v>85.14</v>
      </c>
      <c r="S26" s="79">
        <v>96.709000000000003</v>
      </c>
      <c r="T26" s="79">
        <v>86.093000000000004</v>
      </c>
      <c r="U26" s="79">
        <v>89.25</v>
      </c>
      <c r="V26" s="79">
        <v>85.284999999999997</v>
      </c>
      <c r="W26" s="79">
        <v>55.851999999999997</v>
      </c>
      <c r="X26" s="79">
        <v>80.331999999999994</v>
      </c>
      <c r="Y26" s="79">
        <v>71.245999999999995</v>
      </c>
      <c r="Z26" s="79">
        <v>75.67</v>
      </c>
      <c r="AA26" s="79">
        <v>76.614000000000004</v>
      </c>
      <c r="AB26" s="79">
        <v>75.41</v>
      </c>
      <c r="AC26" s="79">
        <v>84.983999999999995</v>
      </c>
      <c r="AD26" s="79">
        <v>80.997</v>
      </c>
      <c r="AE26" s="79">
        <v>90.197999999999993</v>
      </c>
      <c r="AF26" s="79">
        <v>57.997</v>
      </c>
      <c r="AG26" s="79">
        <v>79.494</v>
      </c>
      <c r="AH26" s="79">
        <v>87.504999999999995</v>
      </c>
      <c r="AI26" s="79">
        <v>89.073999999999998</v>
      </c>
      <c r="AJ26" s="79">
        <v>71.227000000000004</v>
      </c>
      <c r="AK26" s="79">
        <v>69.927000000000007</v>
      </c>
      <c r="AL26" s="79">
        <v>75.638999999999996</v>
      </c>
      <c r="AM26" s="79">
        <v>68.22</v>
      </c>
      <c r="AN26" s="79">
        <v>75.855999999999995</v>
      </c>
      <c r="AO26" s="79">
        <v>68.834999999999994</v>
      </c>
      <c r="AP26" s="79">
        <v>72.194000000000003</v>
      </c>
      <c r="AQ26" s="67">
        <v>78.899000000000001</v>
      </c>
      <c r="AR26" s="67">
        <v>68.363</v>
      </c>
      <c r="AS26" s="67">
        <v>76.991</v>
      </c>
      <c r="AT26" s="67">
        <v>69.23</v>
      </c>
      <c r="AU26" s="67">
        <v>68.986999999999995</v>
      </c>
      <c r="AV26" s="67">
        <v>72.741</v>
      </c>
      <c r="AW26" s="67">
        <v>65.182000000000002</v>
      </c>
      <c r="AX26" s="67">
        <v>72.885000000000005</v>
      </c>
      <c r="AY26" s="67">
        <v>63.814</v>
      </c>
      <c r="AZ26" s="33">
        <v>72.093999999999994</v>
      </c>
      <c r="BA26" s="33">
        <v>72.447000000000003</v>
      </c>
      <c r="BB26" s="33">
        <v>77.728999999999999</v>
      </c>
      <c r="BC26" s="74">
        <v>84.929000000000002</v>
      </c>
      <c r="BD26" s="74">
        <v>71.201999999999998</v>
      </c>
      <c r="BE26" s="74">
        <v>80.808999999999997</v>
      </c>
      <c r="BF26" s="74">
        <v>78.805000000000007</v>
      </c>
      <c r="BG26" s="74">
        <v>73.98</v>
      </c>
      <c r="BH26" s="74">
        <v>52.287999999999997</v>
      </c>
      <c r="BI26" s="74">
        <v>78.8</v>
      </c>
      <c r="BJ26" s="74">
        <v>71.823999999999998</v>
      </c>
      <c r="BK26" s="74">
        <v>72.667000000000002</v>
      </c>
      <c r="BL26" s="74">
        <v>21</v>
      </c>
      <c r="BM26" s="74">
        <v>64.358999999999995</v>
      </c>
      <c r="BN26" s="74">
        <v>72.501000000000005</v>
      </c>
      <c r="BO26" s="74">
        <v>78.105000000000004</v>
      </c>
      <c r="BP26" s="74">
        <v>64.667000000000002</v>
      </c>
      <c r="BQ26" s="74">
        <v>74.721999999999994</v>
      </c>
      <c r="BR26" s="74">
        <v>67.664000000000001</v>
      </c>
      <c r="BS26" s="74">
        <v>76.555999999999997</v>
      </c>
      <c r="BT26" s="74">
        <v>66.764799999999994</v>
      </c>
      <c r="BU26" s="74">
        <v>75.891999999999996</v>
      </c>
      <c r="BV26" s="74">
        <v>75.912999999999997</v>
      </c>
      <c r="BW26" s="74">
        <v>74.11</v>
      </c>
      <c r="BX26" s="74">
        <v>73.721999999999994</v>
      </c>
    </row>
    <row r="27" spans="4:76" s="74" customFormat="1" ht="12.6" x14ac:dyDescent="0.45">
      <c r="D27" s="69" t="s">
        <v>232</v>
      </c>
      <c r="E27" s="69" t="s">
        <v>222</v>
      </c>
      <c r="F27" s="69"/>
      <c r="G27" s="84">
        <v>39.173999999999999</v>
      </c>
      <c r="H27" s="84">
        <v>34.593000000000004</v>
      </c>
      <c r="I27" s="84">
        <v>36.984000000000002</v>
      </c>
      <c r="J27" s="84">
        <v>30.091000000000001</v>
      </c>
      <c r="K27" s="84">
        <v>26.9</v>
      </c>
      <c r="L27" s="84">
        <v>36.314999999999998</v>
      </c>
      <c r="M27" s="84">
        <v>38.468000000000004</v>
      </c>
      <c r="N27" s="84">
        <v>37.781999999999996</v>
      </c>
      <c r="O27" s="84">
        <v>35.722000000000001</v>
      </c>
      <c r="P27" s="84">
        <v>39.143000000000001</v>
      </c>
      <c r="Q27" s="84">
        <v>39.137999999999998</v>
      </c>
      <c r="R27" s="84">
        <v>35.162999999999997</v>
      </c>
      <c r="S27" s="84">
        <v>40.145000000000003</v>
      </c>
      <c r="T27" s="84">
        <v>33.563000000000002</v>
      </c>
      <c r="U27" s="84">
        <v>29.527000000000001</v>
      </c>
      <c r="V27" s="84">
        <v>36.307000000000002</v>
      </c>
      <c r="W27" s="84">
        <v>32.427</v>
      </c>
      <c r="X27" s="84">
        <v>37.85</v>
      </c>
      <c r="Y27" s="84">
        <v>23.870999999999999</v>
      </c>
      <c r="Z27" s="84">
        <v>37.012999999999998</v>
      </c>
      <c r="AA27" s="84">
        <v>35.856999999999999</v>
      </c>
      <c r="AB27" s="84">
        <v>35.598999999999997</v>
      </c>
      <c r="AC27" s="84">
        <v>35.801000000000002</v>
      </c>
      <c r="AD27" s="84">
        <v>35.677</v>
      </c>
      <c r="AE27" s="84">
        <v>38.503</v>
      </c>
      <c r="AF27" s="84">
        <v>16.783999999999999</v>
      </c>
      <c r="AG27" s="84">
        <v>38.271000000000001</v>
      </c>
      <c r="AH27" s="85">
        <v>36.643999999999998</v>
      </c>
      <c r="AI27" s="85">
        <v>36.984000000000002</v>
      </c>
      <c r="AJ27" s="78">
        <v>34.113999999999997</v>
      </c>
      <c r="AK27" s="78">
        <v>36.607999999999997</v>
      </c>
      <c r="AL27" s="78">
        <v>36.378</v>
      </c>
      <c r="AM27" s="78">
        <v>37.090000000000003</v>
      </c>
      <c r="AN27" s="78">
        <v>39.819000000000003</v>
      </c>
      <c r="AO27" s="79">
        <v>36.67</v>
      </c>
      <c r="AP27" s="79">
        <v>37.909999999999997</v>
      </c>
      <c r="AQ27" s="67">
        <v>32.656999999999996</v>
      </c>
      <c r="AR27" s="67">
        <v>34.082000000000001</v>
      </c>
      <c r="AS27" s="67">
        <v>37.923999999999999</v>
      </c>
      <c r="AT27" s="67">
        <v>33.76</v>
      </c>
      <c r="AU27" s="67">
        <v>35.692</v>
      </c>
      <c r="AV27" s="67">
        <v>38.783999999999999</v>
      </c>
      <c r="AW27" s="67">
        <v>35.683</v>
      </c>
      <c r="AX27" s="67">
        <v>33.850999999999999</v>
      </c>
      <c r="AY27" s="67">
        <v>32.567</v>
      </c>
      <c r="AZ27" s="33">
        <v>34.597999999999999</v>
      </c>
      <c r="BA27" s="33">
        <v>38.31</v>
      </c>
      <c r="BB27" s="33">
        <v>39.35</v>
      </c>
      <c r="BC27" s="74">
        <v>36.137999999999998</v>
      </c>
      <c r="BD27" s="74">
        <v>31.138999999999999</v>
      </c>
      <c r="BE27" s="74">
        <v>38.454000000000001</v>
      </c>
      <c r="BF27" s="74">
        <v>37.595999999999997</v>
      </c>
      <c r="BG27" s="74">
        <v>31.885999999999999</v>
      </c>
      <c r="BH27" s="74">
        <v>21.75</v>
      </c>
      <c r="BI27" s="74">
        <v>36.488999999999997</v>
      </c>
      <c r="BJ27" s="74">
        <v>37.404000000000003</v>
      </c>
      <c r="BK27" s="74">
        <v>35.143999999999998</v>
      </c>
      <c r="BL27" s="74">
        <v>9.5</v>
      </c>
      <c r="BM27" s="74">
        <v>24.119</v>
      </c>
      <c r="BN27" s="74">
        <v>35.875</v>
      </c>
      <c r="BO27" s="74">
        <v>38.975999999999999</v>
      </c>
      <c r="BP27" s="74">
        <v>26.588000000000001</v>
      </c>
      <c r="BQ27" s="74">
        <v>34.814</v>
      </c>
      <c r="BR27" s="74">
        <v>36.506</v>
      </c>
      <c r="BS27" s="74">
        <v>35.67</v>
      </c>
      <c r="BT27" s="74">
        <v>32.237200000000001</v>
      </c>
      <c r="BU27" s="74">
        <v>34.774000000000001</v>
      </c>
      <c r="BV27" s="74">
        <v>38.085999999999999</v>
      </c>
      <c r="BW27" s="74">
        <v>33.892000000000003</v>
      </c>
      <c r="BX27" s="74">
        <v>30.989000000000001</v>
      </c>
    </row>
    <row r="28" spans="4:76" s="74" customFormat="1" ht="12.6" x14ac:dyDescent="0.45">
      <c r="D28" s="18" t="s">
        <v>225</v>
      </c>
      <c r="E28" s="69" t="s">
        <v>222</v>
      </c>
      <c r="F28" s="69"/>
      <c r="G28" s="78">
        <v>133.191</v>
      </c>
      <c r="H28" s="78">
        <v>117.72499999999999</v>
      </c>
      <c r="I28" s="78">
        <v>129.38399999999999</v>
      </c>
      <c r="J28" s="78">
        <v>107.56399999999999</v>
      </c>
      <c r="K28" s="78">
        <v>91.699999999999989</v>
      </c>
      <c r="L28" s="78">
        <v>117.556</v>
      </c>
      <c r="M28" s="78">
        <v>123.76</v>
      </c>
      <c r="N28" s="78">
        <v>123.134</v>
      </c>
      <c r="O28" s="78">
        <v>117.03</v>
      </c>
      <c r="P28" s="78">
        <v>123.883</v>
      </c>
      <c r="Q28" s="78">
        <v>126.54900000000001</v>
      </c>
      <c r="R28" s="78">
        <v>120.303</v>
      </c>
      <c r="S28" s="78">
        <v>136.85400000000001</v>
      </c>
      <c r="T28" s="78">
        <v>119.65600000000001</v>
      </c>
      <c r="U28" s="78">
        <v>118.777</v>
      </c>
      <c r="V28" s="78">
        <v>121.592</v>
      </c>
      <c r="W28" s="78">
        <v>88.278999999999996</v>
      </c>
      <c r="X28" s="78">
        <v>118.18199999999999</v>
      </c>
      <c r="Y28" s="78">
        <v>95.11699999999999</v>
      </c>
      <c r="Z28" s="78">
        <v>112.68299999999999</v>
      </c>
      <c r="AA28" s="78">
        <v>112.471</v>
      </c>
      <c r="AB28" s="78">
        <v>111.00899999999999</v>
      </c>
      <c r="AC28" s="78">
        <v>120.785</v>
      </c>
      <c r="AD28" s="78">
        <v>116.67400000000001</v>
      </c>
      <c r="AE28" s="78">
        <v>128.70099999999999</v>
      </c>
      <c r="AF28" s="78">
        <v>74.781000000000006</v>
      </c>
      <c r="AG28" s="78">
        <v>117.765</v>
      </c>
      <c r="AH28" s="78">
        <v>124.149</v>
      </c>
      <c r="AI28" s="78">
        <v>126.05799999999999</v>
      </c>
      <c r="AJ28" s="78">
        <v>105.34100000000001</v>
      </c>
      <c r="AK28" s="78">
        <v>106.535</v>
      </c>
      <c r="AL28" s="78">
        <v>112.017</v>
      </c>
      <c r="AM28" s="78">
        <v>105.31</v>
      </c>
      <c r="AN28" s="78">
        <v>115.675</v>
      </c>
      <c r="AO28" s="78">
        <v>105.505</v>
      </c>
      <c r="AP28" s="78">
        <v>110.104</v>
      </c>
      <c r="AQ28" s="74">
        <v>111.556</v>
      </c>
      <c r="AR28" s="74">
        <v>102.44499999999999</v>
      </c>
      <c r="AS28" s="74">
        <v>114.91499999999999</v>
      </c>
      <c r="AT28" s="74">
        <v>102.99000000000001</v>
      </c>
      <c r="AU28" s="74">
        <v>104.679</v>
      </c>
      <c r="AV28" s="74">
        <v>111.52500000000001</v>
      </c>
      <c r="AW28" s="74">
        <v>100.86500000000001</v>
      </c>
      <c r="AX28" s="74">
        <v>106.736</v>
      </c>
      <c r="AY28" s="74">
        <v>96.381</v>
      </c>
      <c r="AZ28" s="76">
        <v>106.69199999999999</v>
      </c>
      <c r="BA28" s="76">
        <v>110.75700000000001</v>
      </c>
      <c r="BB28" s="76">
        <v>117.07900000000001</v>
      </c>
      <c r="BC28" s="74">
        <v>121.06700000000001</v>
      </c>
      <c r="BD28" s="74">
        <v>102.34099999999999</v>
      </c>
      <c r="BE28" s="74">
        <v>119.26300000000001</v>
      </c>
      <c r="BF28" s="74">
        <v>116.40100000000001</v>
      </c>
      <c r="BG28" s="74">
        <v>105.866</v>
      </c>
      <c r="BH28" s="74">
        <v>74.037999999999997</v>
      </c>
      <c r="BI28" s="74">
        <v>115.28899999999999</v>
      </c>
      <c r="BJ28" s="74">
        <v>109.22800000000001</v>
      </c>
      <c r="BK28" s="74">
        <v>107.81100000000001</v>
      </c>
      <c r="BL28" s="74">
        <v>30.5</v>
      </c>
      <c r="BM28" s="74">
        <v>88.477999999999994</v>
      </c>
      <c r="BN28" s="74">
        <v>108.376</v>
      </c>
      <c r="BO28" s="74">
        <v>117.081</v>
      </c>
      <c r="BP28" s="74">
        <v>91.254999999999995</v>
      </c>
      <c r="BQ28" s="74">
        <v>109.536</v>
      </c>
      <c r="BR28" s="74">
        <v>104.17</v>
      </c>
      <c r="BS28" s="74">
        <v>112.226</v>
      </c>
      <c r="BT28" s="74">
        <v>99.001999999999995</v>
      </c>
      <c r="BU28" s="74">
        <v>110.666</v>
      </c>
      <c r="BV28" s="74">
        <v>113.999</v>
      </c>
      <c r="BW28" s="74">
        <v>108.00200000000001</v>
      </c>
      <c r="BX28" s="74">
        <v>104.711</v>
      </c>
    </row>
    <row r="29" spans="4:76" s="74" customFormat="1" ht="12.6" x14ac:dyDescent="0.45">
      <c r="D29" s="69" t="s">
        <v>224</v>
      </c>
      <c r="E29" s="69" t="s">
        <v>223</v>
      </c>
      <c r="F29" s="69"/>
      <c r="G29" s="78">
        <v>2858.2750000000001</v>
      </c>
      <c r="H29" s="78">
        <v>2540.6889999999999</v>
      </c>
      <c r="I29" s="78">
        <v>2719.498</v>
      </c>
      <c r="J29" s="78">
        <v>2591.2170000000001</v>
      </c>
      <c r="K29" s="78">
        <v>2391.8910000000001</v>
      </c>
      <c r="L29" s="78">
        <v>2647.7060000000001</v>
      </c>
      <c r="M29" s="78">
        <v>3094.0569999999998</v>
      </c>
      <c r="N29" s="78">
        <v>2869.7979999999998</v>
      </c>
      <c r="O29" s="78">
        <v>2730.998</v>
      </c>
      <c r="P29" s="78">
        <v>2906.3589999999999</v>
      </c>
      <c r="Q29" s="78">
        <v>2883.8009999999999</v>
      </c>
      <c r="R29" s="78">
        <v>2777.5810000000001</v>
      </c>
      <c r="S29" s="78">
        <v>2937.308</v>
      </c>
      <c r="T29" s="78">
        <v>2523.337</v>
      </c>
      <c r="U29" s="78">
        <v>2703.009</v>
      </c>
      <c r="V29" s="78">
        <v>2772.3220000000001</v>
      </c>
      <c r="W29" s="78">
        <v>2653.72</v>
      </c>
      <c r="X29" s="78">
        <v>3021.18</v>
      </c>
      <c r="Y29" s="78">
        <v>2706.1080000000002</v>
      </c>
      <c r="Z29" s="78">
        <v>2941.8969999999999</v>
      </c>
      <c r="AA29" s="78">
        <v>2968.39</v>
      </c>
      <c r="AB29" s="78">
        <v>2643.4989999999998</v>
      </c>
      <c r="AC29" s="78">
        <v>2797.0740000000001</v>
      </c>
      <c r="AD29" s="78">
        <v>2804.6750000000002</v>
      </c>
      <c r="AE29" s="78">
        <v>2800</v>
      </c>
      <c r="AF29" s="78">
        <v>1924.663</v>
      </c>
      <c r="AG29" s="78">
        <v>1928.5630000000001</v>
      </c>
      <c r="AH29" s="78">
        <v>2909.759</v>
      </c>
      <c r="AI29" s="78">
        <v>2870.556</v>
      </c>
      <c r="AJ29" s="78">
        <v>2915.3229999999999</v>
      </c>
      <c r="AK29" s="78">
        <v>2856.9180000000001</v>
      </c>
      <c r="AL29" s="78">
        <v>2947.8209999999999</v>
      </c>
      <c r="AM29" s="78">
        <v>2978.0140000000001</v>
      </c>
      <c r="AN29" s="78">
        <v>3027.76</v>
      </c>
      <c r="AO29" s="78">
        <v>2897.6379999999999</v>
      </c>
      <c r="AP29" s="78">
        <v>2834.3429999999998</v>
      </c>
      <c r="AQ29" s="74">
        <v>2784.5790000000002</v>
      </c>
      <c r="AR29" s="74">
        <v>2784.2779999999998</v>
      </c>
      <c r="AS29" s="74">
        <v>2593.0590000000002</v>
      </c>
      <c r="AT29" s="74">
        <v>2675.7809999999999</v>
      </c>
      <c r="AU29" s="74">
        <v>2867.1550000000002</v>
      </c>
      <c r="AV29" s="74">
        <v>3072.6350000000002</v>
      </c>
      <c r="AW29" s="74">
        <v>3032.8339999999998</v>
      </c>
      <c r="AX29" s="74">
        <v>3056.1039999999998</v>
      </c>
      <c r="AY29" s="74">
        <v>2711.808</v>
      </c>
      <c r="AZ29" s="74">
        <v>2735.4090000000001</v>
      </c>
      <c r="BA29" s="74">
        <v>2888.4520000000002</v>
      </c>
      <c r="BB29" s="74">
        <v>2959.8420000000001</v>
      </c>
      <c r="BC29" s="74">
        <v>2878.433</v>
      </c>
      <c r="BD29" s="74">
        <v>2594.0590000000002</v>
      </c>
      <c r="BE29" s="74">
        <v>2705.5419999999999</v>
      </c>
      <c r="BF29" s="74">
        <v>2731.9630000000002</v>
      </c>
      <c r="BG29" s="74">
        <v>2575.5990000000002</v>
      </c>
      <c r="BH29" s="74">
        <v>2579.1990000000001</v>
      </c>
      <c r="BI29" s="74">
        <v>3004.6579999999999</v>
      </c>
      <c r="BJ29" s="74">
        <v>2855.1419999999998</v>
      </c>
      <c r="BK29" s="74">
        <v>2853.3420000000001</v>
      </c>
      <c r="BL29" s="74">
        <v>958.81700000000001</v>
      </c>
      <c r="BM29" s="74">
        <v>1726.4</v>
      </c>
      <c r="BN29" s="74">
        <v>2718.875</v>
      </c>
      <c r="BO29" s="74">
        <v>3080.951</v>
      </c>
      <c r="BP29" s="74">
        <v>2594.596</v>
      </c>
      <c r="BQ29" s="74">
        <v>2914.6880000000001</v>
      </c>
      <c r="BR29" s="74">
        <v>2890.54</v>
      </c>
      <c r="BS29" s="74">
        <v>3090.13</v>
      </c>
      <c r="BT29" s="74">
        <v>3108.8270000000002</v>
      </c>
      <c r="BU29" s="74">
        <v>3339.0720000000001</v>
      </c>
      <c r="BV29" s="74">
        <v>3441.3519999999999</v>
      </c>
      <c r="BW29" s="74">
        <v>3228.0830000000001</v>
      </c>
      <c r="BX29" s="74">
        <v>3138.5259999999998</v>
      </c>
    </row>
    <row r="30" spans="4:76" s="74" customFormat="1" ht="12.6" x14ac:dyDescent="0.45">
      <c r="D30" s="69"/>
      <c r="E30" s="69"/>
      <c r="F30" s="69"/>
      <c r="G30" s="68"/>
      <c r="H30" s="68"/>
      <c r="I30" s="68"/>
      <c r="J30" s="68"/>
      <c r="K30" s="68"/>
      <c r="L30" s="68"/>
      <c r="M30" s="68"/>
      <c r="N30" s="68"/>
      <c r="O30" s="68"/>
      <c r="P30" s="68"/>
      <c r="Q30" s="68"/>
      <c r="R30" s="68"/>
      <c r="S30" s="68"/>
      <c r="T30" s="68"/>
      <c r="U30" s="68"/>
      <c r="V30" s="68"/>
      <c r="W30" s="68"/>
      <c r="X30" s="68"/>
      <c r="Y30" s="68"/>
      <c r="Z30" s="68"/>
      <c r="AA30" s="68"/>
      <c r="AB30" s="68"/>
      <c r="AC30" s="68"/>
      <c r="AD30" s="68"/>
      <c r="AE30" s="68"/>
      <c r="AF30" s="68"/>
      <c r="AG30" s="68"/>
      <c r="AH30" s="68"/>
      <c r="AI30" s="68"/>
      <c r="AJ30" s="68"/>
      <c r="AK30" s="68"/>
      <c r="AL30" s="68"/>
      <c r="AM30" s="68"/>
      <c r="AN30" s="68"/>
      <c r="AO30" s="68"/>
      <c r="AP30" s="68"/>
      <c r="AQ30" s="68"/>
      <c r="AR30" s="68"/>
      <c r="AS30" s="68"/>
      <c r="AT30" s="68"/>
      <c r="AU30" s="68"/>
      <c r="AV30" s="68"/>
      <c r="AW30" s="66"/>
      <c r="AX30" s="66"/>
      <c r="AY30" s="66"/>
      <c r="AZ30" s="81"/>
      <c r="BA30" s="81"/>
      <c r="BB30" s="81"/>
    </row>
    <row r="31" spans="4:76" s="74" customFormat="1" ht="12.6" x14ac:dyDescent="0.45">
      <c r="D31" s="69" t="s">
        <v>35</v>
      </c>
      <c r="E31" s="69" t="s">
        <v>188</v>
      </c>
      <c r="F31" s="69"/>
      <c r="G31" s="68"/>
      <c r="H31" s="68"/>
      <c r="I31" s="68"/>
      <c r="J31" s="68"/>
      <c r="K31" s="68"/>
      <c r="L31" s="68"/>
      <c r="M31" s="68"/>
      <c r="N31" s="68"/>
      <c r="O31" s="68"/>
      <c r="P31" s="68"/>
      <c r="Q31" s="68"/>
      <c r="R31" s="68"/>
      <c r="S31" s="68"/>
      <c r="T31" s="68"/>
      <c r="U31" s="68"/>
      <c r="V31" s="68"/>
      <c r="W31" s="68"/>
      <c r="X31" s="68"/>
      <c r="Y31" s="68"/>
      <c r="Z31" s="68"/>
      <c r="AA31" s="68"/>
      <c r="AB31" s="68"/>
      <c r="AC31" s="68"/>
      <c r="AD31" s="68"/>
      <c r="AE31" s="68"/>
      <c r="AF31" s="68"/>
      <c r="AG31" s="68"/>
      <c r="AH31" s="68"/>
      <c r="AI31" s="68"/>
      <c r="AJ31" s="68"/>
      <c r="AK31" s="68"/>
      <c r="AL31" s="68"/>
      <c r="AM31" s="68"/>
      <c r="AN31" s="68"/>
      <c r="AO31" s="68"/>
      <c r="AP31" s="68"/>
      <c r="AQ31" s="68"/>
      <c r="AR31" s="68"/>
      <c r="AS31" s="68"/>
      <c r="AT31" s="68"/>
      <c r="AU31" s="68"/>
      <c r="AV31" s="68"/>
      <c r="AW31" s="68"/>
      <c r="AX31" s="68"/>
      <c r="AY31" s="68"/>
      <c r="AZ31" s="37"/>
      <c r="BA31" s="37"/>
      <c r="BB31" s="81"/>
    </row>
    <row r="32" spans="4:76" s="74" customFormat="1" ht="12.6" x14ac:dyDescent="0.45">
      <c r="D32" s="69" t="s">
        <v>43</v>
      </c>
      <c r="E32" s="69" t="s">
        <v>189</v>
      </c>
      <c r="F32" s="69"/>
      <c r="G32" s="68"/>
      <c r="H32" s="68"/>
      <c r="I32" s="68"/>
      <c r="J32" s="68"/>
      <c r="K32" s="68"/>
      <c r="L32" s="68"/>
      <c r="M32" s="68"/>
      <c r="N32" s="68"/>
      <c r="O32" s="68"/>
      <c r="P32" s="68"/>
      <c r="Q32" s="68"/>
      <c r="R32" s="68"/>
      <c r="S32" s="68"/>
      <c r="T32" s="68"/>
      <c r="U32" s="68"/>
      <c r="V32" s="68"/>
      <c r="W32" s="68"/>
      <c r="X32" s="68"/>
      <c r="Y32" s="68"/>
      <c r="Z32" s="68"/>
      <c r="AA32" s="68"/>
      <c r="AB32" s="68"/>
      <c r="AC32" s="68"/>
      <c r="AD32" s="68"/>
      <c r="AE32" s="68"/>
      <c r="AF32" s="68"/>
      <c r="AG32" s="68"/>
      <c r="AH32" s="68"/>
      <c r="AI32" s="68"/>
      <c r="AJ32" s="68"/>
      <c r="AK32" s="68"/>
      <c r="AL32" s="68"/>
      <c r="AM32" s="68"/>
      <c r="AN32" s="68"/>
      <c r="AO32" s="68"/>
      <c r="AP32" s="68"/>
      <c r="AQ32" s="68"/>
      <c r="AR32" s="68"/>
      <c r="AS32" s="68"/>
      <c r="AT32" s="68"/>
      <c r="AU32" s="68"/>
      <c r="AV32" s="68"/>
      <c r="AW32" s="68"/>
      <c r="AX32" s="68"/>
      <c r="AY32" s="68"/>
      <c r="AZ32" s="81"/>
      <c r="BA32" s="81"/>
      <c r="BB32" s="81"/>
    </row>
    <row r="33" spans="2:76" s="74" customFormat="1" ht="12.6" x14ac:dyDescent="0.45">
      <c r="D33" s="69" t="s">
        <v>44</v>
      </c>
      <c r="E33" s="69" t="s">
        <v>216</v>
      </c>
      <c r="F33" s="69"/>
      <c r="G33" s="73"/>
      <c r="H33" s="73"/>
      <c r="I33" s="73"/>
      <c r="J33" s="73"/>
      <c r="K33" s="73"/>
      <c r="L33" s="73"/>
      <c r="M33" s="73"/>
      <c r="N33" s="73"/>
      <c r="O33" s="73"/>
      <c r="P33" s="73"/>
      <c r="Q33" s="73"/>
      <c r="R33" s="73"/>
      <c r="S33" s="73"/>
      <c r="T33" s="73"/>
      <c r="U33" s="73"/>
      <c r="V33" s="73"/>
      <c r="W33" s="73"/>
      <c r="X33" s="73"/>
      <c r="Y33" s="73"/>
      <c r="Z33" s="73"/>
      <c r="AA33" s="73"/>
      <c r="AB33" s="73"/>
      <c r="AC33" s="73"/>
      <c r="AD33" s="73"/>
      <c r="AE33" s="73"/>
      <c r="AF33" s="73"/>
      <c r="AG33" s="73"/>
      <c r="AH33" s="73"/>
      <c r="AI33" s="73"/>
      <c r="AJ33" s="73"/>
      <c r="AK33" s="73"/>
      <c r="AL33" s="73"/>
      <c r="AM33" s="73"/>
      <c r="AN33" s="73"/>
      <c r="AO33" s="73"/>
      <c r="AP33" s="73"/>
      <c r="AQ33" s="73"/>
      <c r="AR33" s="73"/>
      <c r="AS33" s="73"/>
      <c r="AT33" s="73"/>
      <c r="AU33" s="73"/>
      <c r="AV33" s="73"/>
      <c r="AW33" s="73"/>
      <c r="AX33" s="73"/>
      <c r="AY33" s="73"/>
      <c r="AZ33" s="82"/>
      <c r="BA33" s="82"/>
      <c r="BB33" s="82"/>
    </row>
    <row r="34" spans="2:76" s="74" customFormat="1" ht="12.6" x14ac:dyDescent="0.45">
      <c r="E34" s="18"/>
      <c r="F34" s="18"/>
      <c r="AZ34" s="76"/>
      <c r="BA34" s="76"/>
      <c r="BB34" s="76"/>
    </row>
    <row r="35" spans="2:76" s="74" customFormat="1" ht="12.6" x14ac:dyDescent="0.45">
      <c r="D35" s="69" t="s">
        <v>54</v>
      </c>
      <c r="E35" s="69" t="s">
        <v>260</v>
      </c>
      <c r="F35" s="69"/>
      <c r="G35" s="79">
        <v>13362.699712213593</v>
      </c>
      <c r="H35" s="79">
        <v>13714.058690833588</v>
      </c>
      <c r="I35" s="79">
        <v>15621.772052815899</v>
      </c>
      <c r="J35" s="79">
        <v>12054.510776275898</v>
      </c>
      <c r="K35" s="79">
        <v>10316.9775825259</v>
      </c>
      <c r="L35" s="79">
        <v>15096.79378658359</v>
      </c>
      <c r="M35" s="79">
        <v>14311.632218123586</v>
      </c>
      <c r="N35" s="79">
        <v>14322.054355553591</v>
      </c>
      <c r="O35" s="79">
        <v>13782.72359862359</v>
      </c>
      <c r="P35" s="79">
        <v>15165.812494573587</v>
      </c>
      <c r="Q35" s="79">
        <v>14214.223765623588</v>
      </c>
      <c r="R35" s="79">
        <v>12504.260679253588</v>
      </c>
      <c r="S35" s="79">
        <v>15007.732301345899</v>
      </c>
      <c r="T35" s="79">
        <v>12047.61076111359</v>
      </c>
      <c r="U35" s="79">
        <v>11306.01152225536</v>
      </c>
      <c r="V35" s="79">
        <v>13209.655728755901</v>
      </c>
      <c r="W35" s="79">
        <v>11350.060558825899</v>
      </c>
      <c r="X35" s="79">
        <v>14828.889021785901</v>
      </c>
      <c r="Y35" s="79">
        <v>9344.8507519658997</v>
      </c>
      <c r="Z35" s="79">
        <v>14979.450057665899</v>
      </c>
      <c r="AA35" s="79">
        <v>14166.709310025899</v>
      </c>
      <c r="AB35" s="79">
        <v>12959.063129405899</v>
      </c>
      <c r="AC35" s="79">
        <v>13508.410967895898</v>
      </c>
      <c r="AD35" s="79">
        <v>13340.524608375901</v>
      </c>
      <c r="AE35" s="79">
        <v>13365.160442045901</v>
      </c>
      <c r="AF35" s="79">
        <v>7107.8782274259001</v>
      </c>
      <c r="AG35" s="79">
        <v>14052.340673835899</v>
      </c>
      <c r="AH35" s="79">
        <v>14610.08808745536</v>
      </c>
      <c r="AI35" s="79">
        <v>15179.385267735363</v>
      </c>
      <c r="AJ35" s="84">
        <v>12092.973842969999</v>
      </c>
      <c r="AK35" s="84">
        <v>14170.381570129999</v>
      </c>
      <c r="AL35" s="84">
        <v>14228.191615630001</v>
      </c>
      <c r="AM35" s="84">
        <v>14305.592213683591</v>
      </c>
      <c r="AN35" s="88">
        <v>16444.094884715356</v>
      </c>
      <c r="AO35" s="79">
        <v>14803.31969540536</v>
      </c>
      <c r="AP35" s="79">
        <v>14721.90165158359</v>
      </c>
      <c r="AQ35" s="67">
        <v>12291.487506923586</v>
      </c>
      <c r="AR35" s="67">
        <v>13191.592410103591</v>
      </c>
      <c r="AS35" s="67">
        <v>14505.831787133588</v>
      </c>
      <c r="AT35" s="67">
        <v>13403.942382963589</v>
      </c>
      <c r="AU35" s="67">
        <v>13270.669929933591</v>
      </c>
      <c r="AV35" s="67">
        <v>16518.644215529999</v>
      </c>
      <c r="AW35" s="67">
        <v>14462.802878963588</v>
      </c>
      <c r="AX35" s="67">
        <v>14127.388496023588</v>
      </c>
      <c r="AY35" s="67">
        <v>12098.041804493589</v>
      </c>
      <c r="AZ35" s="33">
        <v>14736.27455791359</v>
      </c>
      <c r="BA35" s="33">
        <v>14824.632986815901</v>
      </c>
      <c r="BB35" s="33">
        <v>15391.199551213587</v>
      </c>
      <c r="BC35" s="74">
        <v>12139.700421355901</v>
      </c>
      <c r="BD35" s="74">
        <v>10432.5527681159</v>
      </c>
      <c r="BE35" s="74">
        <v>15005.712011485899</v>
      </c>
      <c r="BF35" s="74">
        <v>14730.806988135899</v>
      </c>
      <c r="BG35" s="74">
        <v>12316.328367355898</v>
      </c>
      <c r="BH35" s="74">
        <v>8484.1723451759008</v>
      </c>
      <c r="BI35" s="74">
        <v>14947.589891983589</v>
      </c>
      <c r="BJ35" s="74">
        <v>14515.20159576359</v>
      </c>
      <c r="BK35" s="74">
        <v>14197.804714803589</v>
      </c>
      <c r="BL35" s="74">
        <v>4076.1085179735901</v>
      </c>
      <c r="BM35" s="74">
        <v>6496.2366022035903</v>
      </c>
      <c r="BN35" s="74">
        <v>11193.270820983591</v>
      </c>
      <c r="BO35" s="74">
        <v>12808.364202165896</v>
      </c>
      <c r="BP35" s="74">
        <v>7858.1510138559006</v>
      </c>
      <c r="BQ35" s="74">
        <v>13512.407095795899</v>
      </c>
      <c r="BR35" s="74">
        <v>13460.7028252859</v>
      </c>
      <c r="BS35" s="74">
        <v>14104.408723525901</v>
      </c>
      <c r="BT35" s="74">
        <v>12162.327758505899</v>
      </c>
      <c r="BU35" s="74">
        <v>12901.514347663591</v>
      </c>
      <c r="BV35" s="74">
        <v>12912.102952623591</v>
      </c>
      <c r="BW35" s="74">
        <v>12674.383691063591</v>
      </c>
      <c r="BX35" s="74">
        <v>11283.835961607179</v>
      </c>
    </row>
    <row r="36" spans="2:76" s="25" customFormat="1" x14ac:dyDescent="0.4">
      <c r="B36" s="76"/>
      <c r="C36" s="76"/>
      <c r="D36" s="34"/>
      <c r="E36" s="23"/>
      <c r="F36" s="23"/>
      <c r="G36" s="76"/>
      <c r="H36" s="76"/>
      <c r="I36" s="76"/>
      <c r="J36" s="76"/>
      <c r="K36" s="76"/>
      <c r="L36" s="76"/>
      <c r="M36" s="76"/>
      <c r="N36" s="76"/>
      <c r="O36" s="76"/>
      <c r="P36" s="76"/>
      <c r="Q36" s="76"/>
      <c r="R36" s="76"/>
      <c r="S36" s="76"/>
      <c r="T36" s="76"/>
      <c r="U36" s="76"/>
      <c r="V36" s="76"/>
      <c r="W36" s="76"/>
      <c r="X36" s="76"/>
      <c r="Y36" s="76"/>
      <c r="Z36" s="76"/>
      <c r="AA36" s="76"/>
      <c r="AB36" s="76"/>
      <c r="AC36" s="76"/>
      <c r="AD36" s="76"/>
      <c r="AE36" s="76"/>
      <c r="AF36" s="76"/>
      <c r="AG36" s="76"/>
      <c r="AH36" s="76"/>
      <c r="AI36" s="76"/>
      <c r="AJ36" s="76"/>
      <c r="AK36" s="76"/>
      <c r="AL36" s="76"/>
      <c r="AM36" s="76"/>
      <c r="AN36" s="76"/>
      <c r="AO36" s="76"/>
      <c r="AP36" s="76"/>
      <c r="AZ36" s="76"/>
      <c r="BA36" s="76"/>
      <c r="BB36" s="76"/>
    </row>
    <row r="37" spans="2:76" s="74" customFormat="1" x14ac:dyDescent="0.4">
      <c r="D37" s="20" t="s">
        <v>233</v>
      </c>
      <c r="E37" s="2"/>
      <c r="F37" s="2"/>
    </row>
    <row r="38" spans="2:76" s="74" customFormat="1" ht="12.6" x14ac:dyDescent="0.45">
      <c r="D38" s="69" t="s">
        <v>234</v>
      </c>
      <c r="E38" s="69" t="s">
        <v>223</v>
      </c>
      <c r="F38" s="69"/>
      <c r="G38" s="79">
        <v>8017.2151666666659</v>
      </c>
      <c r="H38" s="79">
        <v>7151.8498361111106</v>
      </c>
      <c r="I38" s="79">
        <v>7724.7681999999995</v>
      </c>
      <c r="J38" s="79">
        <v>7553.1933666666664</v>
      </c>
      <c r="K38" s="79">
        <v>7462.9847222222215</v>
      </c>
      <c r="L38" s="79">
        <v>7248.1607777777772</v>
      </c>
      <c r="M38" s="79">
        <v>7390.7311444444431</v>
      </c>
      <c r="N38" s="79">
        <v>7402.490322222221</v>
      </c>
      <c r="O38" s="79">
        <v>4286.6857666666674</v>
      </c>
      <c r="P38" s="79">
        <v>7611.44231111111</v>
      </c>
      <c r="Q38" s="79">
        <v>7433.6998111111106</v>
      </c>
      <c r="R38" s="79">
        <v>8331.5448444444446</v>
      </c>
      <c r="S38" s="79">
        <v>8819.2274888888896</v>
      </c>
      <c r="T38" s="79">
        <v>7758.804844444443</v>
      </c>
      <c r="U38" s="79">
        <v>7699.2947111111116</v>
      </c>
      <c r="V38" s="79">
        <v>7342.0313888888895</v>
      </c>
      <c r="W38" s="79">
        <v>7425.1153555555547</v>
      </c>
      <c r="X38" s="79">
        <v>7160.5558333333329</v>
      </c>
      <c r="Y38" s="79">
        <v>7167.5609888888894</v>
      </c>
      <c r="Z38" s="79">
        <v>7216.509766666667</v>
      </c>
      <c r="AA38" s="79">
        <v>7267.9500444444448</v>
      </c>
      <c r="AB38" s="79">
        <v>6389.0116888888888</v>
      </c>
      <c r="AC38" s="79">
        <v>8157.5959000000003</v>
      </c>
      <c r="AD38" s="79">
        <v>8458.0978777777764</v>
      </c>
      <c r="AE38" s="79">
        <v>9046.8082222222238</v>
      </c>
      <c r="AF38" s="78">
        <v>7915.2413333333325</v>
      </c>
      <c r="AG38" s="78">
        <v>8482.9608444444439</v>
      </c>
      <c r="AH38" s="78">
        <v>7425.5404000000008</v>
      </c>
      <c r="AI38" s="78">
        <v>7616.6457555555562</v>
      </c>
      <c r="AJ38" s="78">
        <v>6535.9903127777779</v>
      </c>
      <c r="AK38" s="78">
        <v>6573.2464205555552</v>
      </c>
      <c r="AL38" s="78">
        <v>6831.8844111111102</v>
      </c>
      <c r="AM38" s="78">
        <v>5331.403077777778</v>
      </c>
      <c r="AN38" s="78">
        <v>4471.2586000000001</v>
      </c>
      <c r="AO38" s="79">
        <v>7223.0630000000001</v>
      </c>
      <c r="AP38" s="79">
        <v>6241.1795444444442</v>
      </c>
      <c r="AQ38" s="67">
        <v>9105.6133750000008</v>
      </c>
      <c r="AR38" s="67">
        <v>8164.4784222222215</v>
      </c>
      <c r="AS38" s="67">
        <v>8017.6484999999993</v>
      </c>
      <c r="AT38" s="67">
        <v>6611.0795888888888</v>
      </c>
      <c r="AU38" s="67">
        <v>7464.5398555555548</v>
      </c>
      <c r="AV38" s="67">
        <v>7039.8772777777776</v>
      </c>
      <c r="AW38" s="67">
        <v>6603.2212888888889</v>
      </c>
      <c r="AX38" s="67">
        <v>7305.7734444444441</v>
      </c>
      <c r="AY38" s="67">
        <v>6179.9229499999992</v>
      </c>
      <c r="AZ38" s="33">
        <v>7630.3449222222216</v>
      </c>
      <c r="BA38" s="33">
        <v>7763.7238777777784</v>
      </c>
      <c r="BB38" s="33">
        <v>8340.1145555555559</v>
      </c>
      <c r="BC38" s="74">
        <v>8914.6206111111114</v>
      </c>
      <c r="BD38" s="74">
        <v>7957.4819444444447</v>
      </c>
      <c r="BE38" s="74">
        <v>7896.732722222222</v>
      </c>
      <c r="BF38" s="74">
        <v>7064.6746111111097</v>
      </c>
      <c r="BG38" s="74">
        <v>6685.4881111111117</v>
      </c>
      <c r="BH38" s="74">
        <v>6114.8870555555559</v>
      </c>
      <c r="BI38" s="74">
        <v>6313.6211444444452</v>
      </c>
      <c r="BJ38" s="74">
        <v>6497.673499999999</v>
      </c>
      <c r="BK38" s="74">
        <v>4776.4057222222218</v>
      </c>
      <c r="BL38" s="74">
        <v>4861.0182777777773</v>
      </c>
      <c r="BM38" s="74">
        <v>8282.2457222222238</v>
      </c>
      <c r="BN38" s="74">
        <v>8722.9101666666666</v>
      </c>
      <c r="BO38" s="74">
        <v>8787.6709444444459</v>
      </c>
      <c r="BP38" s="74">
        <v>8169.0121999999992</v>
      </c>
      <c r="BQ38" s="74">
        <v>8772.5059444444432</v>
      </c>
      <c r="BR38" s="74">
        <v>7318.1124111111112</v>
      </c>
      <c r="BS38" s="74">
        <v>6925.2305888888886</v>
      </c>
      <c r="BT38" s="74">
        <v>6753.4207777777783</v>
      </c>
      <c r="BU38" s="74">
        <v>6494.7565555555548</v>
      </c>
      <c r="BV38" s="74">
        <v>6525.3882666666668</v>
      </c>
      <c r="BW38" s="74">
        <v>4855.1665305555553</v>
      </c>
      <c r="BX38" s="74">
        <v>7252.0740555555549</v>
      </c>
    </row>
    <row r="39" spans="2:76" s="74" customFormat="1" ht="12.6" x14ac:dyDescent="0.45">
      <c r="D39" s="69" t="s">
        <v>235</v>
      </c>
      <c r="E39" s="69" t="s">
        <v>222</v>
      </c>
      <c r="F39" s="69"/>
      <c r="G39" s="79">
        <v>27.355860558789999</v>
      </c>
      <c r="H39" s="79">
        <v>24.403112899788162</v>
      </c>
      <c r="I39" s="79">
        <v>26.357990565947997</v>
      </c>
      <c r="J39" s="79">
        <v>25.772553214137996</v>
      </c>
      <c r="K39" s="79">
        <v>25.464748690083329</v>
      </c>
      <c r="L39" s="79">
        <v>24.731739316286664</v>
      </c>
      <c r="M39" s="79">
        <v>25.218209367204661</v>
      </c>
      <c r="N39" s="79">
        <v>25.25833332806733</v>
      </c>
      <c r="O39" s="79">
        <v>14.626771971874003</v>
      </c>
      <c r="P39" s="79">
        <v>25.971306767434662</v>
      </c>
      <c r="Q39" s="79">
        <v>25.364824473484664</v>
      </c>
      <c r="R39" s="79">
        <v>28.428397425522668</v>
      </c>
      <c r="S39" s="79">
        <v>30.092438883937337</v>
      </c>
      <c r="T39" s="79">
        <v>26.474128361922659</v>
      </c>
      <c r="U39" s="79">
        <v>26.271071455570667</v>
      </c>
      <c r="V39" s="79">
        <v>25.052038983283335</v>
      </c>
      <c r="W39" s="79">
        <v>25.335533109305331</v>
      </c>
      <c r="X39" s="79">
        <v>24.432818981149996</v>
      </c>
      <c r="Y39" s="79">
        <v>24.456721552627332</v>
      </c>
      <c r="Z39" s="79">
        <v>24.623741635234001</v>
      </c>
      <c r="AA39" s="79">
        <v>24.799263064650667</v>
      </c>
      <c r="AB39" s="79">
        <v>21.800202344125331</v>
      </c>
      <c r="AC39" s="79">
        <v>27.834859274225998</v>
      </c>
      <c r="AD39" s="79">
        <v>28.860214092680661</v>
      </c>
      <c r="AE39" s="84">
        <v>30.868976207373336</v>
      </c>
      <c r="AF39" s="84">
        <v>27.007911563119997</v>
      </c>
      <c r="AG39" s="84">
        <v>28.945050015762664</v>
      </c>
      <c r="AH39" s="84">
        <v>25.336983420456004</v>
      </c>
      <c r="AI39" s="84">
        <v>25.989061648361336</v>
      </c>
      <c r="AJ39" s="84">
        <v>22.301713985841566</v>
      </c>
      <c r="AK39" s="85">
        <v>22.428837041434431</v>
      </c>
      <c r="AL39" s="85">
        <v>23.311346074528664</v>
      </c>
      <c r="AM39" s="85">
        <v>18.191493697808667</v>
      </c>
      <c r="AN39" s="85">
        <v>15.256560319404</v>
      </c>
      <c r="AO39" s="79">
        <v>24.646102184819998</v>
      </c>
      <c r="AP39" s="79">
        <v>21.295778370780667</v>
      </c>
      <c r="AQ39" s="67">
        <v>31.069627621372501</v>
      </c>
      <c r="AR39" s="67">
        <v>27.858343403601332</v>
      </c>
      <c r="AS39" s="67">
        <v>27.357339152789994</v>
      </c>
      <c r="AT39" s="67">
        <v>22.557929108431331</v>
      </c>
      <c r="AU39" s="67">
        <v>25.47005502273533</v>
      </c>
      <c r="AV39" s="67">
        <v>24.021046854596666</v>
      </c>
      <c r="AW39" s="67">
        <v>22.531115488669332</v>
      </c>
      <c r="AX39" s="67">
        <v>24.928321800726664</v>
      </c>
      <c r="AY39" s="67">
        <v>21.086762294612996</v>
      </c>
      <c r="AZ39" s="33">
        <v>26.035805122911331</v>
      </c>
      <c r="BA39" s="33">
        <v>26.490912792320668</v>
      </c>
      <c r="BB39" s="33">
        <v>28.457638479593331</v>
      </c>
      <c r="BC39" s="74">
        <v>30.417933571996667</v>
      </c>
      <c r="BD39" s="74">
        <v>27.152042441916667</v>
      </c>
      <c r="BE39" s="74">
        <v>26.944757590803334</v>
      </c>
      <c r="BF39" s="74">
        <v>24.105658827556663</v>
      </c>
      <c r="BG39" s="74">
        <v>22.811821403446668</v>
      </c>
      <c r="BH39" s="74">
        <v>20.864850717743334</v>
      </c>
      <c r="BI39" s="74">
        <v>21.542959251804668</v>
      </c>
      <c r="BJ39" s="74">
        <v>22.170971656289996</v>
      </c>
      <c r="BK39" s="74">
        <v>16.297765021023331</v>
      </c>
      <c r="BL39" s="74">
        <v>16.586474906336665</v>
      </c>
      <c r="BM39" s="74">
        <v>28.260181918623339</v>
      </c>
      <c r="BN39" s="74">
        <v>29.763790696089998</v>
      </c>
      <c r="BO39" s="74">
        <v>29.984763536376668</v>
      </c>
      <c r="BP39" s="74">
        <v>27.873813288107996</v>
      </c>
      <c r="BQ39" s="74">
        <v>29.933018433276661</v>
      </c>
      <c r="BR39" s="74">
        <v>24.970424082448666</v>
      </c>
      <c r="BS39" s="74">
        <v>23.629856301571333</v>
      </c>
      <c r="BT39" s="74">
        <v>23.043617172686666</v>
      </c>
      <c r="BU39" s="74">
        <v>22.161018633473329</v>
      </c>
      <c r="BV39" s="74">
        <v>22.265538320224</v>
      </c>
      <c r="BW39" s="74">
        <v>16.566507925569834</v>
      </c>
      <c r="BX39" s="74">
        <v>24.745091967923329</v>
      </c>
    </row>
    <row r="40" spans="2:76" s="74" customFormat="1" ht="12.6" x14ac:dyDescent="0.45">
      <c r="D40" s="69" t="s">
        <v>236</v>
      </c>
      <c r="E40" s="69" t="s">
        <v>223</v>
      </c>
      <c r="F40" s="69"/>
      <c r="G40" s="79">
        <v>2159.77</v>
      </c>
      <c r="H40" s="79">
        <v>1981.01</v>
      </c>
      <c r="I40" s="79">
        <v>2108.96</v>
      </c>
      <c r="J40" s="79">
        <v>1900.15</v>
      </c>
      <c r="K40" s="79">
        <v>1931.9599999999998</v>
      </c>
      <c r="L40" s="79">
        <v>2006.6299999999999</v>
      </c>
      <c r="M40" s="79">
        <v>1965</v>
      </c>
      <c r="N40" s="79">
        <v>1904.9099999999999</v>
      </c>
      <c r="O40" s="79">
        <v>1390.3799999999999</v>
      </c>
      <c r="P40" s="79">
        <v>2082.1799999999998</v>
      </c>
      <c r="Q40" s="79">
        <v>2775.3</v>
      </c>
      <c r="R40" s="79">
        <v>2939.02</v>
      </c>
      <c r="S40" s="79">
        <v>2104.4899999999998</v>
      </c>
      <c r="T40" s="79">
        <v>1900.0500000000002</v>
      </c>
      <c r="U40" s="79">
        <v>2136.09</v>
      </c>
      <c r="V40" s="79">
        <v>1972.7</v>
      </c>
      <c r="W40" s="79">
        <v>1909.48</v>
      </c>
      <c r="X40" s="79">
        <v>2163.38</v>
      </c>
      <c r="Y40" s="79">
        <v>2108.3299999999995</v>
      </c>
      <c r="Z40" s="79">
        <v>2068.46</v>
      </c>
      <c r="AA40" s="79">
        <v>1965.72</v>
      </c>
      <c r="AB40" s="79">
        <v>1896.24</v>
      </c>
      <c r="AC40" s="79">
        <v>2815.3</v>
      </c>
      <c r="AD40" s="79">
        <v>2954.75</v>
      </c>
      <c r="AE40" s="79">
        <v>2211.6799999999998</v>
      </c>
      <c r="AF40" s="79">
        <v>2181.9</v>
      </c>
      <c r="AG40" s="79">
        <v>2124.9500000000003</v>
      </c>
      <c r="AH40" s="79">
        <v>1835.3799999999999</v>
      </c>
      <c r="AI40" s="79">
        <v>2066.6</v>
      </c>
      <c r="AJ40" s="79">
        <v>1908.48</v>
      </c>
      <c r="AK40" s="79">
        <v>1776.8400000000001</v>
      </c>
      <c r="AL40" s="79">
        <v>2172.3919999999998</v>
      </c>
      <c r="AM40" s="79">
        <v>1711.92</v>
      </c>
      <c r="AN40" s="79">
        <v>1383.25</v>
      </c>
      <c r="AO40" s="79">
        <v>3020.0499999999997</v>
      </c>
      <c r="AP40" s="79">
        <v>3085.7500000000005</v>
      </c>
      <c r="AQ40" s="67">
        <v>2281.09</v>
      </c>
      <c r="AR40" s="67">
        <v>1979.64</v>
      </c>
      <c r="AS40" s="67">
        <v>2028.03</v>
      </c>
      <c r="AT40" s="67">
        <v>1738.1299999999999</v>
      </c>
      <c r="AU40" s="67">
        <v>2186.35</v>
      </c>
      <c r="AV40" s="67">
        <v>2009.9</v>
      </c>
      <c r="AW40" s="67">
        <v>1845.78</v>
      </c>
      <c r="AX40" s="67">
        <v>1995.1000000000001</v>
      </c>
      <c r="AY40" s="67">
        <v>1899.91</v>
      </c>
      <c r="AZ40" s="33">
        <v>2058.96</v>
      </c>
      <c r="BA40" s="33">
        <v>2875.1950000000002</v>
      </c>
      <c r="BB40" s="33">
        <v>2861.308</v>
      </c>
      <c r="BC40" s="74">
        <v>2339.1</v>
      </c>
      <c r="BD40" s="74">
        <v>2024.5</v>
      </c>
      <c r="BE40" s="74">
        <v>2057.7000000000003</v>
      </c>
      <c r="BF40" s="74">
        <v>2123.6999999999998</v>
      </c>
      <c r="BG40" s="74">
        <v>1931.8</v>
      </c>
      <c r="BH40" s="74">
        <v>1865.5699999999997</v>
      </c>
      <c r="BI40" s="74">
        <v>2308.17</v>
      </c>
      <c r="BJ40" s="74">
        <v>1885</v>
      </c>
      <c r="BK40" s="74">
        <v>1554.1999999999998</v>
      </c>
      <c r="BL40" s="74">
        <v>1551.1799999999998</v>
      </c>
      <c r="BM40" s="74">
        <v>2710.6</v>
      </c>
      <c r="BN40" s="74">
        <v>2569.6</v>
      </c>
      <c r="BO40" s="74">
        <v>2463.7000000000003</v>
      </c>
      <c r="BP40" s="74">
        <v>1960.25</v>
      </c>
      <c r="BQ40" s="74">
        <v>2002.8999999999999</v>
      </c>
      <c r="BR40" s="74">
        <v>2111.75</v>
      </c>
      <c r="BS40" s="74">
        <v>2019.54</v>
      </c>
      <c r="BT40" s="74">
        <v>1760.21</v>
      </c>
      <c r="BU40" s="74">
        <v>2217.1799999999998</v>
      </c>
      <c r="BV40" s="74">
        <v>1943.62</v>
      </c>
      <c r="BW40" s="74">
        <v>1391.481</v>
      </c>
      <c r="BX40" s="74">
        <v>2025.67</v>
      </c>
    </row>
    <row r="41" spans="2:76" s="74" customFormat="1" ht="12.6" x14ac:dyDescent="0.45">
      <c r="D41" s="69" t="s">
        <v>237</v>
      </c>
      <c r="E41" s="69" t="s">
        <v>223</v>
      </c>
      <c r="F41" s="69"/>
      <c r="G41" s="79">
        <v>1037.2</v>
      </c>
      <c r="H41" s="79">
        <v>900.4</v>
      </c>
      <c r="I41" s="79">
        <v>1017.6</v>
      </c>
      <c r="J41" s="79">
        <v>932.7</v>
      </c>
      <c r="K41" s="79">
        <v>934.5</v>
      </c>
      <c r="L41" s="79">
        <v>992.4</v>
      </c>
      <c r="M41" s="79">
        <v>870.5</v>
      </c>
      <c r="N41" s="79">
        <v>899.9</v>
      </c>
      <c r="O41" s="79">
        <v>499.5</v>
      </c>
      <c r="P41" s="79">
        <v>1007.5</v>
      </c>
      <c r="Q41" s="79">
        <v>892.4</v>
      </c>
      <c r="R41" s="79">
        <v>820.7</v>
      </c>
      <c r="S41" s="79">
        <v>847.7</v>
      </c>
      <c r="T41" s="79">
        <v>835.9</v>
      </c>
      <c r="U41" s="79">
        <v>1032.9000000000001</v>
      </c>
      <c r="V41" s="79">
        <v>868.7</v>
      </c>
      <c r="W41" s="79">
        <v>897.4</v>
      </c>
      <c r="X41" s="79">
        <v>1023.1</v>
      </c>
      <c r="Y41" s="79">
        <v>980.8</v>
      </c>
      <c r="Z41" s="79">
        <v>943.3</v>
      </c>
      <c r="AA41" s="79">
        <v>883.5</v>
      </c>
      <c r="AB41" s="79">
        <v>688.7</v>
      </c>
      <c r="AC41" s="79">
        <v>840.2</v>
      </c>
      <c r="AD41" s="79">
        <v>885</v>
      </c>
      <c r="AE41" s="84">
        <v>862.5</v>
      </c>
      <c r="AF41" s="84">
        <v>910.9</v>
      </c>
      <c r="AG41" s="84">
        <v>866</v>
      </c>
      <c r="AH41" s="85">
        <v>765.9</v>
      </c>
      <c r="AI41" s="85">
        <v>994</v>
      </c>
      <c r="AJ41" s="78">
        <v>881</v>
      </c>
      <c r="AK41" s="78">
        <v>848.1</v>
      </c>
      <c r="AL41" s="78">
        <v>1047.7</v>
      </c>
      <c r="AM41" s="78">
        <v>741.5</v>
      </c>
      <c r="AN41" s="78">
        <v>457.6</v>
      </c>
      <c r="AO41" s="79">
        <v>1001</v>
      </c>
      <c r="AP41" s="79">
        <v>1013.5</v>
      </c>
      <c r="AQ41" s="67">
        <v>987.8</v>
      </c>
      <c r="AR41" s="67">
        <v>911.5</v>
      </c>
      <c r="AS41" s="67">
        <v>1022</v>
      </c>
      <c r="AT41" s="67">
        <v>710.2</v>
      </c>
      <c r="AU41" s="67">
        <v>1201.9000000000001</v>
      </c>
      <c r="AV41" s="67">
        <v>1187.9000000000001</v>
      </c>
      <c r="AW41" s="67">
        <v>904.9</v>
      </c>
      <c r="AX41" s="67">
        <v>934</v>
      </c>
      <c r="AY41" s="67">
        <v>865.2</v>
      </c>
      <c r="AZ41" s="33">
        <v>881.2</v>
      </c>
      <c r="BA41" s="33">
        <v>843.58199999999999</v>
      </c>
      <c r="BB41" s="33">
        <v>744.8</v>
      </c>
      <c r="BC41" s="74">
        <v>849.1</v>
      </c>
      <c r="BD41" s="74">
        <v>866</v>
      </c>
      <c r="BE41" s="74">
        <v>969</v>
      </c>
      <c r="BF41" s="74">
        <v>1071</v>
      </c>
      <c r="BG41" s="74">
        <v>912</v>
      </c>
      <c r="BH41" s="74">
        <v>928.2</v>
      </c>
      <c r="BI41" s="74">
        <v>996.2</v>
      </c>
      <c r="BJ41" s="74">
        <v>993.1</v>
      </c>
      <c r="BK41" s="74">
        <v>688.1</v>
      </c>
      <c r="BL41" s="74">
        <v>412.9</v>
      </c>
      <c r="BM41" s="74">
        <v>779.8</v>
      </c>
      <c r="BN41" s="74">
        <v>707.4</v>
      </c>
      <c r="BO41" s="74">
        <v>804.2</v>
      </c>
      <c r="BP41" s="74">
        <v>658.6</v>
      </c>
      <c r="BQ41" s="74">
        <v>722.2</v>
      </c>
      <c r="BR41" s="74">
        <v>806.9</v>
      </c>
      <c r="BS41" s="74">
        <v>841.4</v>
      </c>
      <c r="BT41" s="74">
        <v>724.2</v>
      </c>
      <c r="BU41" s="74">
        <v>866.3</v>
      </c>
      <c r="BV41" s="74">
        <v>768.9</v>
      </c>
      <c r="BW41" s="74">
        <v>360.6</v>
      </c>
      <c r="BX41" s="74">
        <v>886.7</v>
      </c>
    </row>
    <row r="42" spans="2:76" s="74" customFormat="1" ht="12.6" x14ac:dyDescent="0.45">
      <c r="D42" s="18" t="s">
        <v>238</v>
      </c>
      <c r="E42" s="69" t="s">
        <v>223</v>
      </c>
      <c r="F42" s="69"/>
      <c r="G42" s="78">
        <v>8312.3691694444424</v>
      </c>
      <c r="H42" s="78">
        <v>7062.7552694444439</v>
      </c>
      <c r="I42" s="78">
        <v>8629.9728500000001</v>
      </c>
      <c r="J42" s="78">
        <v>7793.9147083333337</v>
      </c>
      <c r="K42" s="78">
        <v>8599.7819777777786</v>
      </c>
      <c r="L42" s="78">
        <v>7557.0587111111108</v>
      </c>
      <c r="M42" s="78">
        <v>7332.3695333333335</v>
      </c>
      <c r="N42" s="78">
        <v>8021.5908277777771</v>
      </c>
      <c r="O42" s="78">
        <v>2652.0868916666664</v>
      </c>
      <c r="P42" s="78">
        <v>8575.5051527777778</v>
      </c>
      <c r="Q42" s="78">
        <v>7786.0304916666664</v>
      </c>
      <c r="R42" s="78">
        <v>6673.9865277777781</v>
      </c>
      <c r="S42" s="78">
        <v>6960.3143111111112</v>
      </c>
      <c r="T42" s="78">
        <v>6361.1008222222226</v>
      </c>
      <c r="U42" s="78">
        <v>7606.1089833333335</v>
      </c>
      <c r="V42" s="78">
        <v>7591.2599277777772</v>
      </c>
      <c r="W42" s="78">
        <v>7903.9060388888884</v>
      </c>
      <c r="X42" s="78">
        <v>8486.2564416666664</v>
      </c>
      <c r="Y42" s="78">
        <v>8156.6472194444441</v>
      </c>
      <c r="Z42" s="78">
        <v>7869.7587361111109</v>
      </c>
      <c r="AA42" s="78">
        <v>7100.8961805555555</v>
      </c>
      <c r="AB42" s="78">
        <v>5420.7391416666669</v>
      </c>
      <c r="AC42" s="78">
        <v>6773.8863305555551</v>
      </c>
      <c r="AD42" s="78">
        <v>6797.5367555555549</v>
      </c>
      <c r="AE42" s="78">
        <v>6916.6506194444446</v>
      </c>
      <c r="AF42" s="78">
        <v>6431.7435444444436</v>
      </c>
      <c r="AG42" s="78">
        <v>6753.7215083333331</v>
      </c>
      <c r="AH42" s="78">
        <v>5399.4948749999994</v>
      </c>
      <c r="AI42" s="78">
        <v>6920.0023666666675</v>
      </c>
      <c r="AJ42" s="78">
        <v>6783.2346529166662</v>
      </c>
      <c r="AK42" s="78">
        <v>7114.1417631944441</v>
      </c>
      <c r="AL42" s="78">
        <v>7095.751484722221</v>
      </c>
      <c r="AM42" s="78">
        <v>5316.0634977777772</v>
      </c>
      <c r="AN42" s="78">
        <v>3212.4064694444446</v>
      </c>
      <c r="AO42" s="78">
        <v>7444.7027249999992</v>
      </c>
      <c r="AP42" s="78">
        <v>9084.6475055555547</v>
      </c>
      <c r="AQ42" s="74">
        <v>6980.5020388888879</v>
      </c>
      <c r="AR42" s="74">
        <v>6727.7131833333333</v>
      </c>
      <c r="AS42" s="74">
        <v>8021.9437083333323</v>
      </c>
      <c r="AT42" s="74">
        <v>5275.6703027777776</v>
      </c>
      <c r="AU42" s="74">
        <v>8401.9209749999991</v>
      </c>
      <c r="AV42" s="74">
        <v>8498.73076111111</v>
      </c>
      <c r="AW42" s="74">
        <v>6213.0772472222216</v>
      </c>
      <c r="AX42" s="74">
        <v>7462.4128249999994</v>
      </c>
      <c r="AY42" s="74">
        <v>8417.5923555555546</v>
      </c>
      <c r="AZ42" s="76">
        <v>7224.3498444444449</v>
      </c>
      <c r="BA42" s="76">
        <v>6867.2422194444434</v>
      </c>
      <c r="BB42" s="76">
        <v>7104.5692861111111</v>
      </c>
      <c r="BC42" s="74">
        <v>7095.5149999999994</v>
      </c>
      <c r="BD42" s="74">
        <v>6702.2355555555541</v>
      </c>
      <c r="BE42" s="74">
        <v>7447.404805555555</v>
      </c>
      <c r="BF42" s="74">
        <v>6981.0941666666658</v>
      </c>
      <c r="BG42" s="74">
        <v>7174.4886111111118</v>
      </c>
      <c r="BH42" s="74">
        <v>7012.0001388888886</v>
      </c>
      <c r="BI42" s="74">
        <v>7343.7818222222222</v>
      </c>
      <c r="BJ42" s="74">
        <v>7899.5081666666674</v>
      </c>
      <c r="BK42" s="74">
        <v>4735.8422222222216</v>
      </c>
      <c r="BL42" s="74">
        <v>4146.1870000000008</v>
      </c>
      <c r="BM42" s="74">
        <v>7071.6833333333325</v>
      </c>
      <c r="BN42" s="74">
        <v>6858.4486666666653</v>
      </c>
      <c r="BO42" s="74">
        <v>6822.7716666666674</v>
      </c>
      <c r="BP42" s="74">
        <v>5863.3720833333327</v>
      </c>
      <c r="BQ42" s="74">
        <v>6925.5491666666658</v>
      </c>
      <c r="BR42" s="74">
        <v>6923.5289472222221</v>
      </c>
      <c r="BS42" s="74">
        <v>7569.4778249999999</v>
      </c>
      <c r="BT42" s="74">
        <v>6583.8621722222215</v>
      </c>
      <c r="BU42" s="74">
        <v>6598.2027222222223</v>
      </c>
      <c r="BV42" s="74">
        <v>6805.128866666666</v>
      </c>
      <c r="BW42" s="74">
        <v>2847.4924527777775</v>
      </c>
      <c r="BX42" s="74">
        <v>6385.8669388888884</v>
      </c>
    </row>
    <row r="43" spans="2:76" s="74" customFormat="1" ht="12.6" x14ac:dyDescent="0.45">
      <c r="D43" s="304" t="s">
        <v>239</v>
      </c>
      <c r="E43" s="69" t="s">
        <v>223</v>
      </c>
      <c r="F43" s="69"/>
      <c r="G43" s="78">
        <v>28.362967337828159</v>
      </c>
      <c r="H43" s="78">
        <v>24.099109765082165</v>
      </c>
      <c r="I43" s="78">
        <v>29.446675560399001</v>
      </c>
      <c r="J43" s="78">
        <v>26.593928132892501</v>
      </c>
      <c r="K43" s="78">
        <v>29.343660077654668</v>
      </c>
      <c r="L43" s="78">
        <v>25.785742310530665</v>
      </c>
      <c r="M43" s="78">
        <v>25.019071379468002</v>
      </c>
      <c r="N43" s="78">
        <v>27.370790927093662</v>
      </c>
      <c r="O43" s="78">
        <v>9.0492917665314998</v>
      </c>
      <c r="P43" s="78">
        <v>29.260824151999163</v>
      </c>
      <c r="Q43" s="78">
        <v>26.567026081835497</v>
      </c>
      <c r="R43" s="78">
        <v>22.772576390891668</v>
      </c>
      <c r="S43" s="78">
        <v>23.749566873514667</v>
      </c>
      <c r="T43" s="78">
        <v>21.704966559537333</v>
      </c>
      <c r="U43" s="78">
        <v>25.953108706390999</v>
      </c>
      <c r="V43" s="78">
        <v>25.902441649967663</v>
      </c>
      <c r="W43" s="78">
        <v>26.969233951534331</v>
      </c>
      <c r="X43" s="78">
        <v>28.956295054868498</v>
      </c>
      <c r="Y43" s="78">
        <v>27.831622243355167</v>
      </c>
      <c r="Z43" s="78">
        <v>26.852718573834167</v>
      </c>
      <c r="AA43" s="78">
        <v>24.229251893520832</v>
      </c>
      <c r="AB43" s="78">
        <v>18.496320854846498</v>
      </c>
      <c r="AC43" s="78">
        <v>23.113448503941829</v>
      </c>
      <c r="AD43" s="78">
        <v>23.19414706510133</v>
      </c>
      <c r="AE43" s="78">
        <v>23.600580244631168</v>
      </c>
      <c r="AF43" s="78">
        <v>21.946009417740662</v>
      </c>
      <c r="AG43" s="78">
        <v>23.044643307444499</v>
      </c>
      <c r="AH43" s="78">
        <v>18.423832442782498</v>
      </c>
      <c r="AI43" s="78">
        <v>23.612016875398002</v>
      </c>
      <c r="AJ43" s="78">
        <v>23.145346288603072</v>
      </c>
      <c r="AK43" s="78">
        <v>24.274447675866291</v>
      </c>
      <c r="AL43" s="78">
        <v>24.211697471080079</v>
      </c>
      <c r="AM43" s="78">
        <v>18.139152903307465</v>
      </c>
      <c r="AN43" s="78">
        <v>10.961180610650167</v>
      </c>
      <c r="AO43" s="78">
        <v>25.402367956081495</v>
      </c>
      <c r="AP43" s="78">
        <v>30.998089139606332</v>
      </c>
      <c r="AQ43" s="78">
        <v>23.818450226974331</v>
      </c>
      <c r="AR43" s="74">
        <v>22.955899261378999</v>
      </c>
      <c r="AS43" s="74">
        <v>27.371995004952495</v>
      </c>
      <c r="AT43" s="74">
        <v>18.001325666920167</v>
      </c>
      <c r="AU43" s="74">
        <v>28.668530635636497</v>
      </c>
      <c r="AV43" s="74">
        <v>28.998859179217664</v>
      </c>
      <c r="AW43" s="74">
        <v>21.199889398336833</v>
      </c>
      <c r="AX43" s="74">
        <v>25.462797296695499</v>
      </c>
      <c r="AY43" s="74">
        <v>28.722003580085328</v>
      </c>
      <c r="AZ43" s="74">
        <v>24.650493078222667</v>
      </c>
      <c r="BA43" s="74">
        <v>23.431991866655164</v>
      </c>
      <c r="BB43" s="74">
        <v>24.241785043911168</v>
      </c>
      <c r="BC43" s="74">
        <v>24.210890552099997</v>
      </c>
      <c r="BD43" s="74">
        <v>22.868966028533329</v>
      </c>
      <c r="BE43" s="74">
        <v>25.411587833228332</v>
      </c>
      <c r="BF43" s="74">
        <v>23.820470649849995</v>
      </c>
      <c r="BG43" s="74">
        <v>24.480359569516668</v>
      </c>
      <c r="BH43" s="74">
        <v>23.925926153908332</v>
      </c>
      <c r="BI43" s="74">
        <v>25.05801170687733</v>
      </c>
      <c r="BJ43" s="74">
        <v>26.954227795810002</v>
      </c>
      <c r="BK43" s="74">
        <v>16.159356680133328</v>
      </c>
      <c r="BL43" s="74">
        <v>14.147370510180002</v>
      </c>
      <c r="BM43" s="74">
        <v>24.129573568999994</v>
      </c>
      <c r="BN43" s="74">
        <v>23.401987033479998</v>
      </c>
      <c r="BO43" s="74">
        <v>23.280252114700001</v>
      </c>
      <c r="BP43" s="74">
        <v>20.006646420424996</v>
      </c>
      <c r="BQ43" s="74">
        <v>23.630943333549993</v>
      </c>
      <c r="BR43" s="74">
        <v>23.624050061974831</v>
      </c>
      <c r="BS43" s="74">
        <v>25.828118065795501</v>
      </c>
      <c r="BT43" s="74">
        <v>22.465059472326331</v>
      </c>
      <c r="BU43" s="74">
        <v>22.513991436603334</v>
      </c>
      <c r="BV43" s="74">
        <v>23.220052411108</v>
      </c>
      <c r="BW43" s="74">
        <v>9.7160428978211648</v>
      </c>
      <c r="BX43" s="74">
        <v>21.789472016860334</v>
      </c>
    </row>
    <row r="44" spans="2:76" s="74" customFormat="1" ht="12.6" x14ac:dyDescent="0.45">
      <c r="D44" s="69" t="s">
        <v>609</v>
      </c>
      <c r="E44" s="69"/>
      <c r="F44" s="69"/>
      <c r="G44" s="68"/>
      <c r="H44" s="68"/>
      <c r="I44" s="68"/>
      <c r="J44" s="68"/>
      <c r="K44" s="68"/>
      <c r="L44" s="68"/>
      <c r="M44" s="68"/>
      <c r="N44" s="68"/>
      <c r="O44" s="68"/>
      <c r="P44" s="68"/>
      <c r="Q44" s="68"/>
      <c r="R44" s="68"/>
      <c r="S44" s="68"/>
      <c r="T44" s="68"/>
      <c r="U44" s="68"/>
      <c r="V44" s="68"/>
      <c r="W44" s="68"/>
      <c r="X44" s="68"/>
      <c r="Y44" s="68"/>
      <c r="Z44" s="68"/>
      <c r="AA44" s="68"/>
      <c r="AB44" s="68"/>
      <c r="AC44" s="68"/>
      <c r="AD44" s="68"/>
      <c r="AE44" s="68"/>
      <c r="AF44" s="68"/>
      <c r="AG44" s="68"/>
      <c r="AH44" s="68"/>
      <c r="AI44" s="68"/>
      <c r="AJ44" s="68"/>
      <c r="AK44" s="68"/>
      <c r="AL44" s="68"/>
      <c r="AM44" s="68"/>
      <c r="AN44" s="68"/>
      <c r="AO44" s="68"/>
      <c r="AP44" s="68"/>
      <c r="AQ44" s="75">
        <v>792.37800000000004</v>
      </c>
      <c r="AR44" s="75">
        <v>735.82299999999998</v>
      </c>
      <c r="AS44" s="75">
        <v>722.52</v>
      </c>
      <c r="AT44" s="75">
        <v>595.85799999999995</v>
      </c>
      <c r="AU44" s="75">
        <v>672.44200000000001</v>
      </c>
      <c r="AV44" s="75">
        <v>633.86</v>
      </c>
      <c r="AW44" s="75">
        <v>592.03300000000002</v>
      </c>
      <c r="AX44" s="75">
        <v>657.69500000000005</v>
      </c>
      <c r="AY44" s="75">
        <v>555.69899999999996</v>
      </c>
      <c r="AZ44" s="26">
        <v>687.35799999999995</v>
      </c>
      <c r="BA44" s="26">
        <v>699.61400000000003</v>
      </c>
      <c r="BB44" s="26">
        <v>751.399</v>
      </c>
      <c r="BC44" s="74">
        <v>803.57</v>
      </c>
      <c r="BD44" s="74">
        <v>717.5</v>
      </c>
      <c r="BE44" s="74">
        <v>712</v>
      </c>
      <c r="BF44" s="74">
        <v>636.79999999999995</v>
      </c>
      <c r="BG44" s="74">
        <v>516.20000000000005</v>
      </c>
      <c r="BH44" s="74">
        <v>550.6</v>
      </c>
      <c r="BI44" s="74">
        <v>568.38800000000003</v>
      </c>
      <c r="BJ44" s="74">
        <v>585</v>
      </c>
      <c r="BK44" s="74">
        <v>430.3</v>
      </c>
      <c r="BL44" s="74">
        <v>438.2</v>
      </c>
      <c r="BM44" s="74">
        <v>746.2</v>
      </c>
      <c r="BN44" s="74">
        <v>786</v>
      </c>
      <c r="BO44" s="74">
        <v>792.2</v>
      </c>
      <c r="BP44" s="74">
        <v>736.173</v>
      </c>
      <c r="BQ44" s="74">
        <v>790.4</v>
      </c>
      <c r="BR44" s="74">
        <v>659.46199999999999</v>
      </c>
      <c r="BS44" s="74">
        <v>623.75800000000004</v>
      </c>
      <c r="BT44" s="74">
        <v>608.255</v>
      </c>
      <c r="BU44" s="74">
        <v>585.02499999999998</v>
      </c>
      <c r="BV44" s="74">
        <v>587.73900000000003</v>
      </c>
      <c r="BW44" s="74">
        <v>432.43599999999998</v>
      </c>
      <c r="BX44" s="74">
        <v>653.38</v>
      </c>
    </row>
    <row r="45" spans="2:76" s="74" customFormat="1" ht="12.6" x14ac:dyDescent="0.45">
      <c r="D45" s="69" t="s">
        <v>610</v>
      </c>
      <c r="E45" s="69"/>
      <c r="F45" s="69"/>
      <c r="G45" s="68"/>
      <c r="H45" s="68"/>
      <c r="I45" s="68"/>
      <c r="J45" s="68"/>
      <c r="K45" s="68"/>
      <c r="L45" s="68"/>
      <c r="M45" s="68"/>
      <c r="N45" s="68"/>
      <c r="O45" s="68"/>
      <c r="P45" s="68"/>
      <c r="Q45" s="68"/>
      <c r="R45" s="68"/>
      <c r="S45" s="68"/>
      <c r="T45" s="68"/>
      <c r="U45" s="68"/>
      <c r="V45" s="68"/>
      <c r="W45" s="68"/>
      <c r="X45" s="68"/>
      <c r="Y45" s="68"/>
      <c r="Z45" s="68"/>
      <c r="AA45" s="68"/>
      <c r="AB45" s="68"/>
      <c r="AC45" s="68"/>
      <c r="AD45" s="68"/>
      <c r="AE45" s="68"/>
      <c r="AF45" s="68"/>
      <c r="AG45" s="68"/>
      <c r="AH45" s="68"/>
      <c r="AI45" s="68"/>
      <c r="AJ45" s="68"/>
      <c r="AK45" s="68"/>
      <c r="AL45" s="68"/>
      <c r="AM45" s="68"/>
      <c r="AN45" s="68"/>
      <c r="AO45" s="68"/>
      <c r="AP45" s="68"/>
      <c r="AQ45" s="75">
        <v>8813.0041999999994</v>
      </c>
      <c r="AR45" s="75">
        <v>8183.9869222222214</v>
      </c>
      <c r="AS45" s="75">
        <v>8036.0279999999993</v>
      </c>
      <c r="AT45" s="75">
        <v>6627.2650888888884</v>
      </c>
      <c r="AU45" s="75">
        <v>7479.0493555555549</v>
      </c>
      <c r="AV45" s="75">
        <v>7049.9317777777778</v>
      </c>
      <c r="AW45" s="75">
        <v>6584.7225888888888</v>
      </c>
      <c r="AX45" s="75">
        <v>7315.0299444444445</v>
      </c>
      <c r="AY45" s="75">
        <v>6180.6077666666661</v>
      </c>
      <c r="AZ45" s="26">
        <v>7644.9484222222218</v>
      </c>
      <c r="BA45" s="26">
        <v>7781.2623777777781</v>
      </c>
      <c r="BB45" s="26">
        <v>8357.2266555555561</v>
      </c>
      <c r="BC45" s="74">
        <v>8937.4841111111109</v>
      </c>
      <c r="BD45" s="74">
        <v>7980.1944444444443</v>
      </c>
      <c r="BE45" s="74">
        <v>7919.0222222222219</v>
      </c>
      <c r="BF45" s="74">
        <v>7082.6311111111099</v>
      </c>
      <c r="BG45" s="74">
        <v>5741.2911111111116</v>
      </c>
      <c r="BH45" s="74">
        <v>6123.8955555555558</v>
      </c>
      <c r="BI45" s="74">
        <v>6321.7376444444453</v>
      </c>
      <c r="BJ45" s="74">
        <v>6506.4999999999991</v>
      </c>
      <c r="BK45" s="74">
        <v>4785.8922222222218</v>
      </c>
      <c r="BL45" s="74">
        <v>4873.7577777777769</v>
      </c>
      <c r="BM45" s="74">
        <v>8299.4022222222229</v>
      </c>
      <c r="BN45" s="74">
        <v>8742.0666666666657</v>
      </c>
      <c r="BO45" s="74">
        <v>8811.0244444444452</v>
      </c>
      <c r="BP45" s="74">
        <v>8187.8796999999995</v>
      </c>
      <c r="BQ45" s="74">
        <v>8791.0044444444429</v>
      </c>
      <c r="BR45" s="74">
        <v>7334.682911111111</v>
      </c>
      <c r="BS45" s="74">
        <v>6937.5750888888888</v>
      </c>
      <c r="BT45" s="74">
        <v>6765.1472777777781</v>
      </c>
      <c r="BU45" s="74">
        <v>6506.7780555555546</v>
      </c>
      <c r="BV45" s="74">
        <v>6536.9637666666667</v>
      </c>
      <c r="BW45" s="74">
        <v>4809.6492888888879</v>
      </c>
      <c r="BX45" s="74">
        <v>7267.0375555555547</v>
      </c>
    </row>
    <row r="46" spans="2:76" s="74" customFormat="1" ht="12.6" x14ac:dyDescent="0.45">
      <c r="D46" s="69" t="s">
        <v>611</v>
      </c>
      <c r="E46" s="69"/>
      <c r="F46" s="69"/>
      <c r="G46" s="68"/>
      <c r="H46" s="68"/>
      <c r="I46" s="68"/>
      <c r="J46" s="68"/>
      <c r="K46" s="68"/>
      <c r="L46" s="68"/>
      <c r="M46" s="68"/>
      <c r="N46" s="68"/>
      <c r="O46" s="68"/>
      <c r="P46" s="68"/>
      <c r="Q46" s="68"/>
      <c r="R46" s="68"/>
      <c r="S46" s="68"/>
      <c r="T46" s="68"/>
      <c r="U46" s="68"/>
      <c r="V46" s="68"/>
      <c r="W46" s="68"/>
      <c r="X46" s="68"/>
      <c r="Y46" s="68"/>
      <c r="Z46" s="68"/>
      <c r="AA46" s="68"/>
      <c r="AB46" s="68"/>
      <c r="AC46" s="68"/>
      <c r="AD46" s="68"/>
      <c r="AE46" s="68"/>
      <c r="AF46" s="68"/>
      <c r="AG46" s="68"/>
      <c r="AH46" s="68"/>
      <c r="AI46" s="68"/>
      <c r="AJ46" s="68"/>
      <c r="AK46" s="68"/>
      <c r="AL46" s="68"/>
      <c r="AM46" s="68"/>
      <c r="AN46" s="68"/>
      <c r="AO46" s="68"/>
      <c r="AP46" s="68"/>
      <c r="AQ46" s="75">
        <v>25.221</v>
      </c>
      <c r="AR46" s="75"/>
      <c r="AS46" s="75"/>
      <c r="AT46" s="75"/>
      <c r="AU46" s="75"/>
      <c r="AV46" s="75"/>
      <c r="AW46" s="75">
        <v>2.1840000000000002</v>
      </c>
      <c r="AX46" s="75"/>
      <c r="AY46" s="75">
        <v>0.80200000000000005</v>
      </c>
      <c r="AZ46" s="26"/>
      <c r="BA46" s="26"/>
      <c r="BB46" s="26">
        <v>0.16800000000000001</v>
      </c>
      <c r="BC46" s="74">
        <v>0</v>
      </c>
      <c r="BD46" s="74">
        <v>0</v>
      </c>
      <c r="BE46" s="74">
        <v>0</v>
      </c>
      <c r="BF46" s="74">
        <v>0</v>
      </c>
      <c r="BG46" s="74">
        <v>76.5</v>
      </c>
      <c r="BH46" s="74">
        <v>0</v>
      </c>
      <c r="BJ46" s="74">
        <v>0</v>
      </c>
      <c r="BW46" s="74">
        <v>4.4690000000000003</v>
      </c>
    </row>
    <row r="47" spans="2:76" s="74" customFormat="1" ht="12.6" x14ac:dyDescent="0.45">
      <c r="D47" s="304" t="s">
        <v>612</v>
      </c>
      <c r="E47" s="69"/>
      <c r="F47" s="69"/>
      <c r="G47" s="73"/>
      <c r="H47" s="73"/>
      <c r="I47" s="73"/>
      <c r="J47" s="73"/>
      <c r="K47" s="73"/>
      <c r="L47" s="73"/>
      <c r="M47" s="73"/>
      <c r="N47" s="73"/>
      <c r="O47" s="73"/>
      <c r="P47" s="73"/>
      <c r="Q47" s="73"/>
      <c r="R47" s="73"/>
      <c r="S47" s="73"/>
      <c r="T47" s="73"/>
      <c r="U47" s="73"/>
      <c r="V47" s="73"/>
      <c r="W47" s="73"/>
      <c r="X47" s="73"/>
      <c r="Y47" s="73"/>
      <c r="Z47" s="73"/>
      <c r="AA47" s="73"/>
      <c r="AB47" s="73"/>
      <c r="AC47" s="73"/>
      <c r="AD47" s="73"/>
      <c r="AE47" s="73"/>
      <c r="AF47" s="73"/>
      <c r="AG47" s="73"/>
      <c r="AH47" s="73"/>
      <c r="AI47" s="73"/>
      <c r="AJ47" s="73"/>
      <c r="AK47" s="73"/>
      <c r="AL47" s="73"/>
      <c r="AM47" s="73"/>
      <c r="AN47" s="73"/>
      <c r="AO47" s="73"/>
      <c r="AP47" s="73"/>
      <c r="AQ47" s="217">
        <v>315.47267499999998</v>
      </c>
      <c r="AR47" s="217">
        <v>0</v>
      </c>
      <c r="AS47" s="217">
        <v>0</v>
      </c>
      <c r="AT47" s="217">
        <v>0</v>
      </c>
      <c r="AU47" s="217">
        <v>0</v>
      </c>
      <c r="AV47" s="217">
        <v>0</v>
      </c>
      <c r="AW47" s="217">
        <v>27.318200000000001</v>
      </c>
      <c r="AX47" s="217">
        <v>0</v>
      </c>
      <c r="AY47" s="217">
        <v>10.031683333333334</v>
      </c>
      <c r="AZ47" s="218">
        <v>0</v>
      </c>
      <c r="BA47" s="218">
        <v>0</v>
      </c>
      <c r="BB47" s="218">
        <v>2.1013999999999999</v>
      </c>
      <c r="BC47" s="74">
        <v>0</v>
      </c>
      <c r="BD47" s="74">
        <v>0</v>
      </c>
      <c r="BE47" s="74">
        <v>0</v>
      </c>
      <c r="BF47" s="74">
        <v>0</v>
      </c>
      <c r="BG47" s="74">
        <v>956.88750000000005</v>
      </c>
      <c r="BH47" s="74">
        <v>0</v>
      </c>
      <c r="BI47" s="74">
        <v>0</v>
      </c>
      <c r="BJ47" s="74">
        <v>0</v>
      </c>
      <c r="BK47" s="74">
        <v>0</v>
      </c>
      <c r="BL47" s="74">
        <v>0</v>
      </c>
      <c r="BM47" s="74">
        <v>0</v>
      </c>
      <c r="BN47" s="74">
        <v>0</v>
      </c>
      <c r="BO47" s="74">
        <v>0</v>
      </c>
      <c r="BP47" s="74">
        <v>0</v>
      </c>
      <c r="BQ47" s="74">
        <v>0</v>
      </c>
      <c r="BR47" s="74">
        <v>0</v>
      </c>
      <c r="BS47" s="74">
        <v>0</v>
      </c>
      <c r="BT47" s="74">
        <v>0</v>
      </c>
      <c r="BU47" s="74">
        <v>0</v>
      </c>
      <c r="BV47" s="74">
        <v>0</v>
      </c>
      <c r="BW47" s="74">
        <v>55.899741666666671</v>
      </c>
      <c r="BX47" s="74">
        <v>0</v>
      </c>
    </row>
    <row r="48" spans="2:76" s="74" customFormat="1" ht="12.6" x14ac:dyDescent="0.45">
      <c r="D48" s="69" t="s">
        <v>613</v>
      </c>
      <c r="E48" s="69"/>
      <c r="F48" s="69"/>
      <c r="G48" s="73"/>
      <c r="H48" s="73"/>
      <c r="I48" s="73"/>
      <c r="J48" s="73"/>
      <c r="K48" s="73"/>
      <c r="L48" s="73"/>
      <c r="M48" s="73"/>
      <c r="N48" s="73"/>
      <c r="O48" s="73"/>
      <c r="P48" s="73"/>
      <c r="Q48" s="73"/>
      <c r="R48" s="73"/>
      <c r="S48" s="73"/>
      <c r="T48" s="73"/>
      <c r="U48" s="73"/>
      <c r="V48" s="73"/>
      <c r="W48" s="73"/>
      <c r="X48" s="73"/>
      <c r="Y48" s="73"/>
      <c r="Z48" s="73"/>
      <c r="AA48" s="73"/>
      <c r="AB48" s="73"/>
      <c r="AC48" s="73"/>
      <c r="AD48" s="73"/>
      <c r="AE48" s="73"/>
      <c r="AF48" s="73"/>
      <c r="AG48" s="73"/>
      <c r="AH48" s="73"/>
      <c r="AI48" s="73"/>
      <c r="AJ48" s="73"/>
      <c r="AK48" s="73"/>
      <c r="AL48" s="73"/>
      <c r="AM48" s="73"/>
      <c r="AN48" s="73"/>
      <c r="AO48" s="73"/>
      <c r="AP48" s="73"/>
      <c r="AQ48" s="217">
        <v>345.4</v>
      </c>
      <c r="AR48" s="217">
        <v>274.51600000000002</v>
      </c>
      <c r="AS48" s="217">
        <v>316.17700000000002</v>
      </c>
      <c r="AT48" s="217">
        <v>226.25200000000001</v>
      </c>
      <c r="AU48" s="217">
        <v>363.71199999999999</v>
      </c>
      <c r="AV48" s="217">
        <v>383.08100000000002</v>
      </c>
      <c r="AW48" s="217">
        <v>283.61</v>
      </c>
      <c r="AX48" s="217">
        <v>339.916</v>
      </c>
      <c r="AY48" s="217">
        <v>398.98899999999998</v>
      </c>
      <c r="AZ48" s="218">
        <v>410.29700000000003</v>
      </c>
      <c r="BA48" s="218">
        <v>301.827</v>
      </c>
      <c r="BB48" s="218">
        <v>358.51100000000002</v>
      </c>
      <c r="BC48" s="74">
        <v>454.8</v>
      </c>
      <c r="BD48" s="74">
        <v>556</v>
      </c>
      <c r="BE48" s="74">
        <v>558</v>
      </c>
      <c r="BF48" s="74">
        <v>565</v>
      </c>
      <c r="BG48" s="74">
        <v>618.20000000000005</v>
      </c>
      <c r="BH48" s="74">
        <v>623.6</v>
      </c>
      <c r="BI48" s="74">
        <v>639.01300000000003</v>
      </c>
      <c r="BJ48" s="74">
        <v>704.96</v>
      </c>
      <c r="BK48" s="74">
        <v>425.8</v>
      </c>
      <c r="BL48" s="74">
        <v>325.8</v>
      </c>
      <c r="BM48" s="74">
        <v>609.9</v>
      </c>
      <c r="BN48" s="74">
        <v>578.4</v>
      </c>
      <c r="BO48" s="74">
        <v>610.20000000000005</v>
      </c>
      <c r="BP48" s="74">
        <v>480.47199999999998</v>
      </c>
      <c r="BQ48" s="74">
        <v>603.79999999999995</v>
      </c>
      <c r="BR48" s="74">
        <v>620.76599999999996</v>
      </c>
      <c r="BS48" s="74">
        <v>396.45</v>
      </c>
      <c r="BT48" s="74">
        <v>556.202</v>
      </c>
      <c r="BU48" s="74">
        <v>593.245</v>
      </c>
      <c r="BV48" s="74">
        <v>559.65499999999997</v>
      </c>
      <c r="BW48" s="74">
        <v>177.744</v>
      </c>
      <c r="BX48" s="74">
        <v>536.21699999999998</v>
      </c>
    </row>
    <row r="49" spans="1:76" s="74" customFormat="1" ht="12.6" x14ac:dyDescent="0.45">
      <c r="D49" s="69" t="s">
        <v>614</v>
      </c>
      <c r="E49" s="69"/>
      <c r="F49" s="69"/>
      <c r="G49" s="73"/>
      <c r="H49" s="73"/>
      <c r="I49" s="73"/>
      <c r="J49" s="73"/>
      <c r="K49" s="73"/>
      <c r="L49" s="73"/>
      <c r="M49" s="73"/>
      <c r="N49" s="73"/>
      <c r="O49" s="73"/>
      <c r="P49" s="73"/>
      <c r="Q49" s="73"/>
      <c r="R49" s="73"/>
      <c r="S49" s="73"/>
      <c r="T49" s="73"/>
      <c r="U49" s="73"/>
      <c r="V49" s="73"/>
      <c r="W49" s="73"/>
      <c r="X49" s="73"/>
      <c r="Y49" s="73"/>
      <c r="Z49" s="73"/>
      <c r="AA49" s="73"/>
      <c r="AB49" s="73"/>
      <c r="AC49" s="73"/>
      <c r="AD49" s="73"/>
      <c r="AE49" s="73"/>
      <c r="AF49" s="73"/>
      <c r="AG49" s="73"/>
      <c r="AH49" s="73"/>
      <c r="AI49" s="73"/>
      <c r="AJ49" s="73"/>
      <c r="AK49" s="73"/>
      <c r="AL49" s="73"/>
      <c r="AM49" s="73"/>
      <c r="AN49" s="73"/>
      <c r="AO49" s="73"/>
      <c r="AP49" s="73"/>
      <c r="AQ49" s="217">
        <v>3841.6155555555551</v>
      </c>
      <c r="AR49" s="217">
        <v>3053.2279555555556</v>
      </c>
      <c r="AS49" s="217">
        <v>3516.5908555555557</v>
      </c>
      <c r="AT49" s="217">
        <v>2516.4250222222222</v>
      </c>
      <c r="AU49" s="217">
        <v>4045.2856888888887</v>
      </c>
      <c r="AV49" s="217">
        <v>4260.7120111111108</v>
      </c>
      <c r="AW49" s="217">
        <v>3154.3734444444444</v>
      </c>
      <c r="AX49" s="217">
        <v>3780.6212888888886</v>
      </c>
      <c r="AY49" s="217">
        <v>4437.6443222222215</v>
      </c>
      <c r="AZ49" s="218">
        <v>4563.4144111111109</v>
      </c>
      <c r="BA49" s="218">
        <v>3356.9869666666664</v>
      </c>
      <c r="BB49" s="218">
        <v>3987.4390111111111</v>
      </c>
      <c r="BC49" s="74">
        <v>5058.3866666666663</v>
      </c>
      <c r="BD49" s="74">
        <v>6183.9555555555544</v>
      </c>
      <c r="BE49" s="74">
        <v>6206.2</v>
      </c>
      <c r="BF49" s="74">
        <v>6284.0555555555547</v>
      </c>
      <c r="BG49" s="74">
        <v>6875.7577777777788</v>
      </c>
      <c r="BH49" s="74">
        <v>6935.8177777777773</v>
      </c>
      <c r="BI49" s="74">
        <v>7107.2445888888888</v>
      </c>
      <c r="BJ49" s="74">
        <v>7840.7217777777787</v>
      </c>
      <c r="BK49" s="74">
        <v>4735.8422222222216</v>
      </c>
      <c r="BL49" s="74">
        <v>3623.6200000000003</v>
      </c>
      <c r="BM49" s="74">
        <v>6783.4433333333327</v>
      </c>
      <c r="BN49" s="74">
        <v>6433.0933333333323</v>
      </c>
      <c r="BO49" s="74">
        <v>6786.7800000000007</v>
      </c>
      <c r="BP49" s="74">
        <v>5343.9163555555551</v>
      </c>
      <c r="BQ49" s="74">
        <v>6715.5977777777771</v>
      </c>
      <c r="BR49" s="74">
        <v>6904.2973999999995</v>
      </c>
      <c r="BS49" s="74">
        <v>4409.4049999999997</v>
      </c>
      <c r="BT49" s="74">
        <v>6186.2022444444437</v>
      </c>
      <c r="BU49" s="74">
        <v>6598.2027222222223</v>
      </c>
      <c r="BV49" s="74">
        <v>6224.6072777777772</v>
      </c>
      <c r="BW49" s="74">
        <v>1976.9082666666666</v>
      </c>
      <c r="BX49" s="74">
        <v>5963.9246333333331</v>
      </c>
    </row>
    <row r="50" spans="1:76" s="74" customFormat="1" ht="12.6" x14ac:dyDescent="0.45">
      <c r="D50" s="69" t="s">
        <v>615</v>
      </c>
      <c r="E50" s="69"/>
      <c r="F50" s="69"/>
      <c r="G50" s="73"/>
      <c r="H50" s="73"/>
      <c r="I50" s="73"/>
      <c r="J50" s="73"/>
      <c r="K50" s="73"/>
      <c r="L50" s="73"/>
      <c r="M50" s="73"/>
      <c r="N50" s="73"/>
      <c r="O50" s="73"/>
      <c r="P50" s="73"/>
      <c r="Q50" s="73"/>
      <c r="R50" s="73"/>
      <c r="S50" s="73"/>
      <c r="T50" s="73"/>
      <c r="U50" s="73"/>
      <c r="V50" s="73"/>
      <c r="W50" s="73"/>
      <c r="X50" s="73"/>
      <c r="Y50" s="73"/>
      <c r="Z50" s="73"/>
      <c r="AA50" s="73"/>
      <c r="AB50" s="73"/>
      <c r="AC50" s="73"/>
      <c r="AD50" s="73"/>
      <c r="AE50" s="73"/>
      <c r="AF50" s="73"/>
      <c r="AG50" s="73"/>
      <c r="AH50" s="73"/>
      <c r="AI50" s="73"/>
      <c r="AJ50" s="73"/>
      <c r="AK50" s="73"/>
      <c r="AL50" s="73"/>
      <c r="AM50" s="73"/>
      <c r="AN50" s="73"/>
      <c r="AO50" s="73"/>
      <c r="AP50" s="73"/>
      <c r="AQ50" s="217">
        <v>227.166</v>
      </c>
      <c r="AR50" s="217">
        <v>306.27800000000002</v>
      </c>
      <c r="AS50" s="217">
        <v>375.53300000000002</v>
      </c>
      <c r="AT50" s="217">
        <v>224.035</v>
      </c>
      <c r="AU50" s="217">
        <v>363.137</v>
      </c>
      <c r="AV50" s="217">
        <v>353.25</v>
      </c>
      <c r="AW50" s="217">
        <v>254.95099999999999</v>
      </c>
      <c r="AX50" s="217">
        <v>306.887</v>
      </c>
      <c r="AY50" s="217">
        <v>253.839</v>
      </c>
      <c r="AZ50" s="218">
        <v>211.81200000000001</v>
      </c>
      <c r="BA50" s="218">
        <v>292.589</v>
      </c>
      <c r="BB50" s="218">
        <v>259.82100000000003</v>
      </c>
      <c r="BC50" s="74">
        <v>169.8</v>
      </c>
      <c r="BD50" s="74">
        <v>43.2</v>
      </c>
      <c r="BE50" s="74">
        <v>93.97</v>
      </c>
      <c r="BF50" s="74">
        <v>58.1</v>
      </c>
      <c r="BG50" s="74">
        <v>24.9</v>
      </c>
      <c r="BH50" s="74">
        <v>6.35</v>
      </c>
      <c r="BI50" s="74">
        <v>19.716000000000001</v>
      </c>
      <c r="BJ50" s="74">
        <v>4.9000000000000004</v>
      </c>
      <c r="BK50" s="74">
        <v>0</v>
      </c>
      <c r="BL50" s="74">
        <v>27.96</v>
      </c>
      <c r="BM50" s="74">
        <v>23.4</v>
      </c>
      <c r="BN50" s="74">
        <v>35.1</v>
      </c>
      <c r="BO50" s="74">
        <v>3</v>
      </c>
      <c r="BP50" s="74">
        <v>43.298000000000002</v>
      </c>
      <c r="BQ50" s="74">
        <v>17.5</v>
      </c>
      <c r="BR50" s="74">
        <v>1.603</v>
      </c>
      <c r="BS50" s="74">
        <v>120.837</v>
      </c>
      <c r="BT50" s="74">
        <v>33.146000000000001</v>
      </c>
      <c r="BV50" s="74">
        <v>48.387999999999998</v>
      </c>
      <c r="BW50" s="74">
        <v>60.610999999999997</v>
      </c>
      <c r="BX50" s="74">
        <v>35.17</v>
      </c>
    </row>
    <row r="51" spans="1:76" s="74" customFormat="1" ht="12.6" x14ac:dyDescent="0.45">
      <c r="D51" s="69" t="s">
        <v>616</v>
      </c>
      <c r="E51" s="69"/>
      <c r="F51" s="69"/>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217">
        <v>2725.3609833333335</v>
      </c>
      <c r="AR51" s="217">
        <v>3674.4852277777777</v>
      </c>
      <c r="AS51" s="217">
        <v>4505.3528527777771</v>
      </c>
      <c r="AT51" s="217">
        <v>2687.7976805555554</v>
      </c>
      <c r="AU51" s="217">
        <v>4356.6352861111109</v>
      </c>
      <c r="AV51" s="217">
        <v>4238.0187499999993</v>
      </c>
      <c r="AW51" s="217">
        <v>3058.7038027777776</v>
      </c>
      <c r="AX51" s="217">
        <v>3681.7915361111109</v>
      </c>
      <c r="AY51" s="217">
        <v>3045.3628916666662</v>
      </c>
      <c r="AZ51" s="218">
        <v>2541.1556333333333</v>
      </c>
      <c r="BA51" s="218">
        <v>3510.2552527777771</v>
      </c>
      <c r="BB51" s="218">
        <v>3117.130275</v>
      </c>
      <c r="BC51" s="74">
        <v>2037.1283333333333</v>
      </c>
      <c r="BD51" s="74">
        <v>518.28</v>
      </c>
      <c r="BE51" s="74">
        <v>1127.378972222222</v>
      </c>
      <c r="BF51" s="74">
        <v>697.03861111111109</v>
      </c>
      <c r="BG51" s="74">
        <v>298.73083333333329</v>
      </c>
      <c r="BH51" s="74">
        <v>76.182361111111092</v>
      </c>
      <c r="BI51" s="74">
        <v>236.53723333333332</v>
      </c>
      <c r="BJ51" s="74">
        <v>58.786388888888887</v>
      </c>
      <c r="BK51" s="74">
        <v>0</v>
      </c>
      <c r="BL51" s="74">
        <v>335.44233333333335</v>
      </c>
      <c r="BM51" s="74">
        <v>280.73499999999996</v>
      </c>
      <c r="BN51" s="74">
        <v>421.10250000000002</v>
      </c>
      <c r="BO51" s="74">
        <v>35.991666666666667</v>
      </c>
      <c r="BP51" s="74">
        <v>519.45572777777772</v>
      </c>
      <c r="BQ51" s="74">
        <v>209.95138888888886</v>
      </c>
      <c r="BR51" s="74">
        <v>19.231547222222222</v>
      </c>
      <c r="BS51" s="74">
        <v>1449.7083416666667</v>
      </c>
      <c r="BT51" s="74">
        <v>397.65992777777774</v>
      </c>
      <c r="BU51" s="74">
        <v>0</v>
      </c>
      <c r="BV51" s="74">
        <v>580.52158888888891</v>
      </c>
      <c r="BW51" s="74">
        <v>727.16363611111103</v>
      </c>
      <c r="BX51" s="74">
        <v>421.94230555555549</v>
      </c>
    </row>
    <row r="52" spans="1:76" s="74" customFormat="1" ht="12.6" x14ac:dyDescent="0.45">
      <c r="D52" s="69" t="s">
        <v>617</v>
      </c>
      <c r="E52" s="69"/>
      <c r="F52" s="69"/>
      <c r="G52" s="73"/>
      <c r="H52" s="73"/>
      <c r="I52" s="73"/>
      <c r="J52" s="73"/>
      <c r="K52" s="73"/>
      <c r="L52" s="73"/>
      <c r="M52" s="73"/>
      <c r="N52" s="73"/>
      <c r="O52" s="73"/>
      <c r="P52" s="73"/>
      <c r="Q52" s="73"/>
      <c r="R52" s="73"/>
      <c r="S52" s="73"/>
      <c r="T52" s="73"/>
      <c r="U52" s="73"/>
      <c r="V52" s="73"/>
      <c r="W52" s="73"/>
      <c r="X52" s="73"/>
      <c r="Y52" s="73"/>
      <c r="Z52" s="73"/>
      <c r="AA52" s="73"/>
      <c r="AB52" s="73"/>
      <c r="AC52" s="73"/>
      <c r="AD52" s="73"/>
      <c r="AE52" s="73"/>
      <c r="AF52" s="73"/>
      <c r="AG52" s="73"/>
      <c r="AH52" s="73"/>
      <c r="AI52" s="73"/>
      <c r="AJ52" s="73"/>
      <c r="AK52" s="73"/>
      <c r="AL52" s="73"/>
      <c r="AM52" s="73"/>
      <c r="AN52" s="73"/>
      <c r="AO52" s="73"/>
      <c r="AP52" s="73"/>
      <c r="AQ52" s="217">
        <v>33.06</v>
      </c>
      <c r="AR52" s="217">
        <v>0</v>
      </c>
      <c r="AS52" s="217">
        <v>0</v>
      </c>
      <c r="AT52" s="217">
        <v>5.7119999999999997</v>
      </c>
      <c r="AU52" s="217"/>
      <c r="AV52" s="217"/>
      <c r="AW52" s="217"/>
      <c r="AX52" s="217"/>
      <c r="AY52" s="217">
        <v>74.716999999999999</v>
      </c>
      <c r="AZ52" s="218">
        <v>9.5760000000000005</v>
      </c>
      <c r="BA52" s="218"/>
      <c r="BB52" s="218"/>
      <c r="BC52" s="74">
        <v>0</v>
      </c>
      <c r="BD52" s="74">
        <v>0</v>
      </c>
      <c r="BE52" s="74">
        <v>9.1</v>
      </c>
      <c r="BF52" s="74">
        <v>0</v>
      </c>
      <c r="BG52" s="74">
        <v>0</v>
      </c>
      <c r="BH52" s="74">
        <v>0</v>
      </c>
      <c r="BJ52" s="74">
        <v>0</v>
      </c>
      <c r="BK52" s="74">
        <v>0</v>
      </c>
      <c r="BL52" s="74">
        <v>14.96</v>
      </c>
      <c r="BM52" s="74">
        <v>0.6</v>
      </c>
      <c r="BN52" s="74">
        <v>0.34</v>
      </c>
      <c r="BO52" s="74">
        <v>0</v>
      </c>
      <c r="BP52" s="74">
        <v>0</v>
      </c>
      <c r="BQ52" s="74">
        <v>0</v>
      </c>
      <c r="BS52" s="74">
        <v>136.738</v>
      </c>
      <c r="BW52" s="74">
        <v>11.465999999999999</v>
      </c>
    </row>
    <row r="53" spans="1:76" s="78" customFormat="1" ht="12.6" x14ac:dyDescent="0.45">
      <c r="A53" s="74"/>
      <c r="B53" s="74"/>
      <c r="C53" s="74"/>
      <c r="D53" s="69" t="s">
        <v>618</v>
      </c>
      <c r="E53" s="69"/>
      <c r="F53" s="69"/>
      <c r="AQ53" s="90">
        <v>413.52550000000002</v>
      </c>
      <c r="AR53" s="90">
        <v>0</v>
      </c>
      <c r="AS53" s="90">
        <v>0</v>
      </c>
      <c r="AT53" s="90">
        <v>71.447600000000008</v>
      </c>
      <c r="AU53" s="90">
        <v>0</v>
      </c>
      <c r="AV53" s="90">
        <v>0</v>
      </c>
      <c r="AW53" s="90">
        <v>0</v>
      </c>
      <c r="AX53" s="90">
        <v>0</v>
      </c>
      <c r="AY53" s="90">
        <v>934.58514166666669</v>
      </c>
      <c r="AZ53" s="90">
        <v>119.77980000000001</v>
      </c>
      <c r="BA53" s="90">
        <v>0</v>
      </c>
      <c r="BB53" s="90">
        <v>0</v>
      </c>
      <c r="BC53" s="78">
        <v>0</v>
      </c>
      <c r="BD53" s="78">
        <v>0</v>
      </c>
      <c r="BE53" s="78">
        <v>113.82583333333332</v>
      </c>
      <c r="BF53" s="78">
        <v>0</v>
      </c>
      <c r="BG53" s="78">
        <v>0</v>
      </c>
      <c r="BH53" s="78">
        <v>0</v>
      </c>
      <c r="BI53" s="78">
        <v>0</v>
      </c>
      <c r="BJ53" s="78">
        <v>0</v>
      </c>
      <c r="BK53" s="78">
        <v>0</v>
      </c>
      <c r="BL53" s="78">
        <v>187.12466666666668</v>
      </c>
      <c r="BM53" s="78">
        <v>7.5049999999999999</v>
      </c>
      <c r="BN53" s="78">
        <v>4.2528333333333341</v>
      </c>
      <c r="BO53" s="78">
        <v>0</v>
      </c>
      <c r="BP53" s="78">
        <v>0</v>
      </c>
      <c r="BQ53" s="78">
        <v>0</v>
      </c>
      <c r="BR53" s="78">
        <v>0</v>
      </c>
      <c r="BS53" s="78">
        <v>1710.3644833333333</v>
      </c>
      <c r="BT53" s="78">
        <v>0</v>
      </c>
      <c r="BU53" s="78">
        <v>0</v>
      </c>
      <c r="BV53" s="78">
        <v>0</v>
      </c>
      <c r="BW53" s="78">
        <v>143.42054999999999</v>
      </c>
      <c r="BX53" s="78">
        <v>0</v>
      </c>
    </row>
    <row r="54" spans="1:76" s="78" customFormat="1" ht="12.6" x14ac:dyDescent="0.45">
      <c r="A54" s="74"/>
      <c r="B54" s="74"/>
      <c r="C54" s="74"/>
      <c r="D54" s="74"/>
      <c r="E54" s="18"/>
      <c r="F54" s="18"/>
    </row>
    <row r="55" spans="1:76" s="78" customFormat="1" ht="12.6" x14ac:dyDescent="0.45">
      <c r="A55" s="74"/>
      <c r="B55" s="74"/>
      <c r="C55" s="74"/>
      <c r="D55" s="69" t="s">
        <v>54</v>
      </c>
      <c r="E55" s="69" t="s">
        <v>260</v>
      </c>
      <c r="F55" s="69"/>
      <c r="G55" s="79">
        <v>17631.194339999998</v>
      </c>
      <c r="H55" s="79">
        <v>15934.09331</v>
      </c>
      <c r="I55" s="79">
        <v>17775.501900000003</v>
      </c>
      <c r="J55" s="79">
        <v>15403.127350000001</v>
      </c>
      <c r="K55" s="79">
        <v>16794.178209999998</v>
      </c>
      <c r="L55" s="79">
        <v>14904.034499999998</v>
      </c>
      <c r="M55" s="79">
        <v>14063.430939999998</v>
      </c>
      <c r="N55" s="79">
        <v>16646.513559999999</v>
      </c>
      <c r="O55" s="79">
        <v>5807.781899999999</v>
      </c>
      <c r="P55" s="79">
        <v>17879.92741</v>
      </c>
      <c r="Q55" s="79">
        <v>14408.001939999998</v>
      </c>
      <c r="R55" s="79">
        <v>12716.762279999999</v>
      </c>
      <c r="S55" s="79">
        <v>13402.062619999999</v>
      </c>
      <c r="T55" s="79">
        <v>12834.006789999999</v>
      </c>
      <c r="U55" s="79">
        <v>15930.842780000001</v>
      </c>
      <c r="V55" s="79">
        <v>16096.047219999999</v>
      </c>
      <c r="W55" s="79">
        <v>16015.90278</v>
      </c>
      <c r="X55" s="79">
        <v>16788.69685</v>
      </c>
      <c r="Y55" s="79">
        <v>16198.8688</v>
      </c>
      <c r="Z55" s="79">
        <v>15646.95508</v>
      </c>
      <c r="AA55" s="79">
        <v>13604.307400000002</v>
      </c>
      <c r="AB55" s="79">
        <v>10518.863499999999</v>
      </c>
      <c r="AC55" s="79">
        <v>12149.419999999998</v>
      </c>
      <c r="AD55" s="79">
        <v>13777.564639999997</v>
      </c>
      <c r="AE55" s="79">
        <v>13591.176969999999</v>
      </c>
      <c r="AF55" s="79">
        <v>12797.752979999999</v>
      </c>
      <c r="AG55" s="79">
        <v>13446.150319999999</v>
      </c>
      <c r="AH55" s="79">
        <v>11631.809569999999</v>
      </c>
      <c r="AI55" s="79">
        <v>14626.892080000001</v>
      </c>
      <c r="AJ55" s="84">
        <v>14063.536179999999</v>
      </c>
      <c r="AK55" s="84">
        <v>14456.265529999999</v>
      </c>
      <c r="AL55" s="84">
        <v>14597.267019999999</v>
      </c>
      <c r="AM55" s="84">
        <v>11132.861970000002</v>
      </c>
      <c r="AN55" s="88">
        <v>6066.9258600000003</v>
      </c>
      <c r="AO55" s="79">
        <v>14285.790529999998</v>
      </c>
      <c r="AP55" s="79">
        <v>14311.19868</v>
      </c>
      <c r="AQ55" s="79">
        <v>12224.40719</v>
      </c>
      <c r="AR55" s="79">
        <v>13168.645329999999</v>
      </c>
      <c r="AS55" s="79">
        <v>16379.14366</v>
      </c>
      <c r="AT55" s="79">
        <v>10610.506139999998</v>
      </c>
      <c r="AU55" s="79">
        <v>18005.545109999999</v>
      </c>
      <c r="AV55" s="79">
        <v>18103.545890000001</v>
      </c>
      <c r="AW55" s="79">
        <v>13221.689970000001</v>
      </c>
      <c r="AX55" s="79">
        <v>14882.054459999999</v>
      </c>
      <c r="AY55" s="79">
        <v>15405.058300000001</v>
      </c>
      <c r="AZ55" s="79">
        <v>14355.288639999999</v>
      </c>
      <c r="BA55" s="79">
        <v>14003.51469</v>
      </c>
      <c r="BB55" s="79">
        <v>13617.86</v>
      </c>
      <c r="BC55" s="78">
        <v>13786.34</v>
      </c>
      <c r="BD55" s="78">
        <v>13453.439999999999</v>
      </c>
      <c r="BE55" s="78">
        <v>15166.89</v>
      </c>
      <c r="BF55" s="78">
        <v>14297.189999999999</v>
      </c>
      <c r="BG55" s="78">
        <v>14120.04</v>
      </c>
      <c r="BH55" s="78">
        <v>13904.17</v>
      </c>
      <c r="BI55" s="78">
        <v>15592.41516</v>
      </c>
      <c r="BJ55" s="78">
        <v>17010.63</v>
      </c>
      <c r="BK55" s="78">
        <v>10496.71</v>
      </c>
      <c r="BL55" s="78">
        <v>7520.18</v>
      </c>
      <c r="BM55" s="78">
        <v>15360.18</v>
      </c>
      <c r="BN55" s="78">
        <v>13772.67</v>
      </c>
      <c r="BO55" s="78">
        <v>13730.438190000001</v>
      </c>
      <c r="BP55" s="78">
        <v>11997.11591</v>
      </c>
      <c r="BQ55" s="78">
        <v>14456.770399999999</v>
      </c>
      <c r="BR55" s="78">
        <v>14892.7549</v>
      </c>
      <c r="BS55" s="78">
        <v>16280.258969999999</v>
      </c>
      <c r="BT55" s="78">
        <v>13661.676439999999</v>
      </c>
      <c r="BU55" s="78">
        <v>14117.48121</v>
      </c>
      <c r="BV55" s="78">
        <v>13665.793399999999</v>
      </c>
      <c r="BW55" s="78">
        <v>5784.9269000000004</v>
      </c>
      <c r="BX55" s="78">
        <v>14200.78131</v>
      </c>
    </row>
    <row r="56" spans="1:76" s="25" customFormat="1" ht="12.6" hidden="1" x14ac:dyDescent="0.45">
      <c r="B56" s="76"/>
      <c r="C56" s="76"/>
      <c r="D56" s="28"/>
      <c r="F56" s="76"/>
      <c r="G56" s="39"/>
      <c r="H56" s="39"/>
      <c r="I56" s="39"/>
      <c r="J56" s="39"/>
      <c r="K56" s="39"/>
      <c r="L56" s="39"/>
      <c r="M56" s="39"/>
      <c r="N56" s="39"/>
      <c r="O56" s="39"/>
      <c r="P56" s="39"/>
      <c r="Q56" s="39"/>
      <c r="R56" s="39"/>
      <c r="S56" s="39"/>
      <c r="T56" s="39"/>
      <c r="U56" s="39"/>
      <c r="V56" s="39"/>
      <c r="W56" s="39"/>
      <c r="X56" s="39"/>
      <c r="Y56" s="39"/>
      <c r="Z56" s="39"/>
      <c r="AA56" s="39"/>
      <c r="AB56" s="39"/>
      <c r="AC56" s="39"/>
      <c r="AD56" s="39"/>
      <c r="AE56" s="39"/>
      <c r="AF56" s="39"/>
      <c r="AG56" s="39"/>
      <c r="AH56" s="39"/>
      <c r="AI56" s="39"/>
      <c r="AJ56" s="39"/>
      <c r="AK56" s="39"/>
      <c r="AL56" s="39"/>
      <c r="AM56" s="39"/>
      <c r="AN56" s="39"/>
      <c r="AO56" s="39"/>
      <c r="AP56" s="39"/>
      <c r="AZ56" s="76"/>
      <c r="BA56" s="76"/>
      <c r="BB56" s="76"/>
    </row>
    <row r="57" spans="1:76" s="25" customFormat="1" ht="12.6" hidden="1" x14ac:dyDescent="0.45">
      <c r="B57" s="76"/>
      <c r="C57" s="76"/>
      <c r="D57" s="28"/>
      <c r="F57" s="76"/>
      <c r="G57" s="39"/>
      <c r="H57" s="39"/>
      <c r="I57" s="39"/>
      <c r="J57" s="39"/>
      <c r="K57" s="39"/>
      <c r="L57" s="39"/>
      <c r="M57" s="39"/>
      <c r="N57" s="39"/>
      <c r="O57" s="39"/>
      <c r="P57" s="39"/>
      <c r="Q57" s="39"/>
      <c r="R57" s="39"/>
      <c r="S57" s="39"/>
      <c r="T57" s="39"/>
      <c r="U57" s="39"/>
      <c r="V57" s="39"/>
      <c r="W57" s="39"/>
      <c r="X57" s="39"/>
      <c r="Y57" s="39"/>
      <c r="Z57" s="39"/>
      <c r="AA57" s="39"/>
      <c r="AB57" s="39"/>
      <c r="AC57" s="39"/>
      <c r="AD57" s="39"/>
      <c r="AE57" s="39"/>
      <c r="AF57" s="39"/>
      <c r="AG57" s="39"/>
      <c r="AH57" s="39"/>
      <c r="AI57" s="39"/>
      <c r="AJ57" s="39"/>
      <c r="AK57" s="39"/>
      <c r="AL57" s="39"/>
      <c r="AM57" s="39"/>
      <c r="AN57" s="39"/>
      <c r="AO57" s="39"/>
      <c r="AP57" s="39"/>
      <c r="AZ57" s="76"/>
      <c r="BA57" s="76"/>
      <c r="BB57" s="76"/>
    </row>
    <row r="58" spans="1:76" s="25" customFormat="1" ht="12.6" hidden="1" x14ac:dyDescent="0.45">
      <c r="B58" s="76"/>
      <c r="C58" s="76"/>
      <c r="D58" s="28"/>
      <c r="F58" s="76"/>
      <c r="G58" s="39"/>
      <c r="H58" s="39"/>
      <c r="I58" s="39"/>
      <c r="J58" s="39"/>
      <c r="K58" s="39"/>
      <c r="L58" s="39"/>
      <c r="M58" s="39"/>
      <c r="N58" s="39"/>
      <c r="O58" s="39"/>
      <c r="P58" s="39"/>
      <c r="Q58" s="39"/>
      <c r="R58" s="39"/>
      <c r="S58" s="39"/>
      <c r="T58" s="39"/>
      <c r="U58" s="39"/>
      <c r="V58" s="39"/>
      <c r="W58" s="39"/>
      <c r="X58" s="39"/>
      <c r="Y58" s="39"/>
      <c r="Z58" s="39"/>
      <c r="AA58" s="39"/>
      <c r="AB58" s="39"/>
      <c r="AC58" s="39"/>
      <c r="AD58" s="39"/>
      <c r="AE58" s="39"/>
      <c r="AF58" s="39"/>
      <c r="AG58" s="39"/>
      <c r="AH58" s="39"/>
      <c r="AI58" s="39"/>
      <c r="AJ58" s="39"/>
      <c r="AK58" s="39"/>
      <c r="AL58" s="39"/>
      <c r="AM58" s="39"/>
      <c r="AN58" s="39"/>
      <c r="AO58" s="39"/>
      <c r="AP58" s="39"/>
      <c r="AZ58" s="76"/>
      <c r="BA58" s="76"/>
      <c r="BB58" s="76"/>
    </row>
    <row r="59" spans="1:76" s="25" customFormat="1" ht="12.6" hidden="1" x14ac:dyDescent="0.45">
      <c r="B59" s="76"/>
      <c r="C59" s="76"/>
      <c r="D59" s="28"/>
      <c r="F59" s="76"/>
      <c r="G59" s="39"/>
      <c r="H59" s="39"/>
      <c r="I59" s="39"/>
      <c r="J59" s="39"/>
      <c r="K59" s="39"/>
      <c r="L59" s="39"/>
      <c r="M59" s="39"/>
      <c r="N59" s="39"/>
      <c r="O59" s="39"/>
      <c r="P59" s="39"/>
      <c r="Q59" s="39"/>
      <c r="R59" s="39"/>
      <c r="S59" s="39"/>
      <c r="T59" s="39"/>
      <c r="U59" s="39"/>
      <c r="V59" s="39"/>
      <c r="W59" s="39"/>
      <c r="X59" s="39"/>
      <c r="Y59" s="39"/>
      <c r="Z59" s="39"/>
      <c r="AA59" s="39"/>
      <c r="AB59" s="39"/>
      <c r="AC59" s="39"/>
      <c r="AD59" s="39"/>
      <c r="AE59" s="39"/>
      <c r="AF59" s="39"/>
      <c r="AG59" s="39"/>
      <c r="AH59" s="39"/>
      <c r="AI59" s="39"/>
      <c r="AJ59" s="39"/>
      <c r="AK59" s="39"/>
      <c r="AL59" s="39"/>
      <c r="AM59" s="39"/>
      <c r="AN59" s="39"/>
      <c r="AO59" s="39"/>
      <c r="AP59" s="39"/>
      <c r="AZ59" s="76"/>
      <c r="BA59" s="76"/>
      <c r="BB59" s="76"/>
    </row>
    <row r="60" spans="1:76" s="25" customFormat="1" ht="12.6" hidden="1" x14ac:dyDescent="0.45">
      <c r="B60" s="76"/>
      <c r="C60" s="76"/>
      <c r="D60" s="28"/>
      <c r="F60" s="76"/>
      <c r="G60" s="39"/>
      <c r="H60" s="39"/>
      <c r="I60" s="39"/>
      <c r="J60" s="39"/>
      <c r="K60" s="39"/>
      <c r="L60" s="39"/>
      <c r="M60" s="39"/>
      <c r="N60" s="39"/>
      <c r="O60" s="39"/>
      <c r="P60" s="39"/>
      <c r="Q60" s="39"/>
      <c r="R60" s="39"/>
      <c r="S60" s="39"/>
      <c r="T60" s="39"/>
      <c r="U60" s="39"/>
      <c r="V60" s="39"/>
      <c r="W60" s="39"/>
      <c r="X60" s="39"/>
      <c r="Y60" s="39"/>
      <c r="Z60" s="39"/>
      <c r="AA60" s="39"/>
      <c r="AB60" s="39"/>
      <c r="AC60" s="39"/>
      <c r="AD60" s="39"/>
      <c r="AE60" s="39"/>
      <c r="AF60" s="39"/>
      <c r="AG60" s="39"/>
      <c r="AH60" s="39"/>
      <c r="AI60" s="39"/>
      <c r="AJ60" s="39"/>
      <c r="AK60" s="39"/>
      <c r="AL60" s="39"/>
      <c r="AM60" s="39"/>
      <c r="AN60" s="39"/>
      <c r="AO60" s="39"/>
      <c r="AP60" s="39"/>
      <c r="AZ60" s="76"/>
      <c r="BA60" s="76"/>
      <c r="BB60" s="76"/>
    </row>
    <row r="61" spans="1:76" s="25" customFormat="1" x14ac:dyDescent="0.4">
      <c r="B61" s="76"/>
      <c r="C61" s="76"/>
      <c r="D61" s="34"/>
      <c r="F61" s="76"/>
      <c r="G61" s="76"/>
      <c r="H61" s="76"/>
      <c r="I61" s="76"/>
      <c r="J61" s="76"/>
      <c r="K61" s="76"/>
      <c r="L61" s="76"/>
      <c r="M61" s="76"/>
      <c r="N61" s="76"/>
      <c r="O61" s="76"/>
      <c r="P61" s="76"/>
      <c r="Q61" s="76"/>
      <c r="R61" s="76"/>
      <c r="S61" s="76"/>
      <c r="T61" s="76"/>
      <c r="U61" s="76"/>
      <c r="V61" s="76"/>
      <c r="W61" s="76"/>
      <c r="X61" s="76"/>
      <c r="Y61" s="76"/>
      <c r="Z61" s="76"/>
      <c r="AA61" s="76"/>
      <c r="AB61" s="76"/>
      <c r="AC61" s="76"/>
      <c r="AD61" s="76"/>
      <c r="AE61" s="76"/>
      <c r="AF61" s="76"/>
      <c r="AG61" s="76"/>
      <c r="AH61" s="76"/>
      <c r="AI61" s="76"/>
      <c r="AJ61" s="76"/>
      <c r="AK61" s="76"/>
      <c r="AL61" s="76"/>
      <c r="AM61" s="76"/>
      <c r="AN61" s="76"/>
      <c r="AO61" s="76"/>
      <c r="AP61" s="76"/>
      <c r="AZ61" s="76"/>
      <c r="BA61" s="76"/>
      <c r="BB61" s="76"/>
    </row>
    <row r="62" spans="1:76" s="74" customFormat="1" x14ac:dyDescent="0.4">
      <c r="D62" s="20" t="s">
        <v>240</v>
      </c>
      <c r="E62" s="2"/>
      <c r="F62" s="2"/>
    </row>
    <row r="63" spans="1:76" s="74" customFormat="1" ht="12.6" x14ac:dyDescent="0.45">
      <c r="D63" s="69" t="s">
        <v>241</v>
      </c>
      <c r="E63" s="69" t="s">
        <v>247</v>
      </c>
      <c r="F63" s="69"/>
      <c r="G63" s="79">
        <v>3.5215162719333342</v>
      </c>
      <c r="H63" s="79">
        <v>-1.5222377171555557</v>
      </c>
      <c r="I63" s="79">
        <v>-4.5727750717888886</v>
      </c>
      <c r="J63" s="79">
        <v>-4.4438969130111099</v>
      </c>
      <c r="K63" s="79">
        <v>-2.8927672802444468</v>
      </c>
      <c r="L63" s="79">
        <v>-2.8962642390444446</v>
      </c>
      <c r="M63" s="79">
        <v>-2.5138355645111115</v>
      </c>
      <c r="N63" s="79">
        <v>-3.1234274177888892</v>
      </c>
      <c r="O63" s="79">
        <v>-4.6747539513888885</v>
      </c>
      <c r="P63" s="79">
        <v>2.4006622162000006</v>
      </c>
      <c r="Q63" s="79">
        <v>-2.7308386602555563</v>
      </c>
      <c r="R63" s="79">
        <v>-1.7727218305999999</v>
      </c>
      <c r="S63" s="79">
        <v>-1.6461487242444439</v>
      </c>
      <c r="T63" s="79">
        <v>-1.5809745484111113</v>
      </c>
      <c r="U63" s="79">
        <v>-2.7649471352777759</v>
      </c>
      <c r="V63" s="79">
        <v>0.5251739026666653</v>
      </c>
      <c r="W63" s="79">
        <v>1.4928207326555571</v>
      </c>
      <c r="X63" s="79">
        <v>1.1617831756222223</v>
      </c>
      <c r="Y63" s="79">
        <v>1.6413049637444459</v>
      </c>
      <c r="Z63" s="79">
        <v>0.48942721271111128</v>
      </c>
      <c r="AA63" s="79">
        <v>2.3906806566222203</v>
      </c>
      <c r="AB63" s="79">
        <v>0.98887536516666497</v>
      </c>
      <c r="AC63" s="79">
        <v>0.18227766477777821</v>
      </c>
      <c r="AD63" s="79">
        <v>0.14507128331111022</v>
      </c>
      <c r="AE63" s="79">
        <v>0.32052305253333302</v>
      </c>
      <c r="AF63" s="78">
        <v>0.51820623851111103</v>
      </c>
      <c r="AG63" s="78">
        <v>-0.61191790845555627</v>
      </c>
      <c r="AH63" s="78">
        <v>-1.4602454587888898</v>
      </c>
      <c r="AI63" s="78">
        <v>-0.56583786276666659</v>
      </c>
      <c r="AJ63" s="78">
        <v>-1.6935939490444445</v>
      </c>
      <c r="AK63" s="78">
        <v>-1.6938591088333328</v>
      </c>
      <c r="AL63" s="78">
        <v>-0.33487581061111005</v>
      </c>
      <c r="AM63" s="78">
        <v>-2.7243041779333335</v>
      </c>
      <c r="AN63" s="78">
        <v>-6.8787857447333334</v>
      </c>
      <c r="AO63" s="79">
        <v>-5.6891214111111106</v>
      </c>
      <c r="AP63" s="79">
        <v>-6.0409175666666659</v>
      </c>
      <c r="AQ63" s="67">
        <v>-6.0330415333333347</v>
      </c>
      <c r="AR63" s="67">
        <v>-4.9303968666666655</v>
      </c>
      <c r="AS63" s="67">
        <v>-5.8650194888888878</v>
      </c>
      <c r="AT63" s="67">
        <v>-5.1373921493888899</v>
      </c>
      <c r="AU63" s="67">
        <v>-1.7196006111111108</v>
      </c>
      <c r="AV63" s="67">
        <v>-6.2010819551888892</v>
      </c>
      <c r="AW63" s="67">
        <v>-1.4728182333333339</v>
      </c>
      <c r="AX63" s="67">
        <v>-4.9172701444444451</v>
      </c>
      <c r="AY63" s="67">
        <v>-3.300057966666667</v>
      </c>
      <c r="AZ63" s="33">
        <v>-1.6933471666666668</v>
      </c>
      <c r="BA63" s="33">
        <v>-5.1561764888888879</v>
      </c>
      <c r="BB63" s="33">
        <v>-4.0694991671333325</v>
      </c>
      <c r="BC63" s="74">
        <v>-5.075150483299999</v>
      </c>
      <c r="BD63" s="74">
        <v>-4.0661150981444454</v>
      </c>
      <c r="BE63" s="74">
        <v>-5.1404244222222237</v>
      </c>
      <c r="BF63" s="74">
        <v>-3.2320536695222226</v>
      </c>
      <c r="BG63" s="74">
        <v>-0.66683748888888883</v>
      </c>
      <c r="BH63" s="74">
        <v>-2.0818981444444447</v>
      </c>
      <c r="BI63" s="74">
        <v>-3.2738701558333343</v>
      </c>
      <c r="BJ63" s="74">
        <v>-3.9065125333333328</v>
      </c>
      <c r="BK63" s="74">
        <v>-2.6778513333333334</v>
      </c>
      <c r="BL63" s="74">
        <v>-0.93199727777777719</v>
      </c>
      <c r="BM63" s="74">
        <v>-1.9217521333333327</v>
      </c>
      <c r="BN63" s="74">
        <v>-1.523122749938266</v>
      </c>
      <c r="BO63" s="74">
        <v>-1.2355973600222221</v>
      </c>
      <c r="BP63" s="74">
        <v>-1.2388029055888887</v>
      </c>
      <c r="BQ63" s="74">
        <v>-2.1121079829666662</v>
      </c>
      <c r="BR63" s="74">
        <v>-3.9432673555555562</v>
      </c>
      <c r="BS63" s="74">
        <v>-0.9596395294333333</v>
      </c>
      <c r="BT63" s="74">
        <v>-3.6785538752222227</v>
      </c>
      <c r="BU63" s="74">
        <v>-4.0682573792111105</v>
      </c>
      <c r="BV63" s="74">
        <v>-3.8717398461666668</v>
      </c>
      <c r="BW63" s="74">
        <v>-3.0560269498666668</v>
      </c>
      <c r="BX63" s="74">
        <v>-1.9312453788444437</v>
      </c>
    </row>
    <row r="64" spans="1:76" s="74" customFormat="1" ht="12.6" x14ac:dyDescent="0.45">
      <c r="D64" s="69" t="s">
        <v>242</v>
      </c>
      <c r="E64" s="69" t="s">
        <v>247</v>
      </c>
      <c r="F64" s="69"/>
      <c r="G64" s="79">
        <v>12.459472554255555</v>
      </c>
      <c r="H64" s="79">
        <v>7.7088907792777777</v>
      </c>
      <c r="I64" s="79">
        <v>8.6246581777000006</v>
      </c>
      <c r="J64" s="79">
        <v>8.8460692267666694</v>
      </c>
      <c r="K64" s="79">
        <v>8.6249495909333316</v>
      </c>
      <c r="L64" s="79">
        <v>8.491671354866666</v>
      </c>
      <c r="M64" s="79">
        <v>9.0491238674777783</v>
      </c>
      <c r="N64" s="79">
        <v>8.0440054962333321</v>
      </c>
      <c r="O64" s="79">
        <v>7.4698531676111113</v>
      </c>
      <c r="P64" s="79">
        <v>6.5907250762555565</v>
      </c>
      <c r="Q64" s="79">
        <v>8.964291112444446</v>
      </c>
      <c r="R64" s="79">
        <v>9.0136108331777791</v>
      </c>
      <c r="S64" s="79">
        <v>9.2770877762777761</v>
      </c>
      <c r="T64" s="79">
        <v>8.1153439808222227</v>
      </c>
      <c r="U64" s="79">
        <v>8.8512490313555556</v>
      </c>
      <c r="V64" s="79">
        <v>9.3696863001777775</v>
      </c>
      <c r="W64" s="79">
        <v>8.1270661437666671</v>
      </c>
      <c r="X64" s="79">
        <v>8.6001663393777772</v>
      </c>
      <c r="Y64" s="79">
        <v>8.7095618170333342</v>
      </c>
      <c r="Z64" s="79">
        <v>2.9031872723444447</v>
      </c>
      <c r="AA64" s="79">
        <v>10.459766068333332</v>
      </c>
      <c r="AB64" s="79">
        <v>8.1219362207222208</v>
      </c>
      <c r="AC64" s="79">
        <v>8.3750351772333325</v>
      </c>
      <c r="AD64" s="79">
        <v>8.1735321150888876</v>
      </c>
      <c r="AE64" s="84">
        <v>9.6265132457999982</v>
      </c>
      <c r="AF64" s="84">
        <v>9.2783111867888888</v>
      </c>
      <c r="AG64" s="84">
        <v>8.2080632705666652</v>
      </c>
      <c r="AH64" s="84">
        <v>7.9604512839444448</v>
      </c>
      <c r="AI64" s="84">
        <v>9.0393995916555561</v>
      </c>
      <c r="AJ64" s="84">
        <v>7.948650360666667</v>
      </c>
      <c r="AK64" s="85">
        <v>8.3814541443999993</v>
      </c>
      <c r="AL64" s="85">
        <v>7.1338012026888897</v>
      </c>
      <c r="AM64" s="85">
        <v>2.5627352301333333</v>
      </c>
      <c r="AN64" s="85">
        <v>2.7465093412444439</v>
      </c>
      <c r="AO64" s="79">
        <v>3.2370496999999996</v>
      </c>
      <c r="AP64" s="79">
        <v>4.0666585444444445</v>
      </c>
      <c r="AQ64" s="67">
        <v>3.7069863555555553</v>
      </c>
      <c r="AR64" s="67">
        <v>3.8645070222222224</v>
      </c>
      <c r="AS64" s="67">
        <v>4.0640332000000008</v>
      </c>
      <c r="AT64" s="67">
        <v>4.2961083982000003</v>
      </c>
      <c r="AU64" s="67">
        <v>6.9099065777777779</v>
      </c>
      <c r="AV64" s="67">
        <v>3.2629119681222223</v>
      </c>
      <c r="AW64" s="67">
        <v>6.208939611111111</v>
      </c>
      <c r="AX64" s="67">
        <v>4.2819367888888884</v>
      </c>
      <c r="AY64" s="67">
        <v>3.8776337444444446</v>
      </c>
      <c r="AZ64" s="33">
        <v>1.7747328444444443</v>
      </c>
      <c r="BA64" s="33">
        <v>3.7542425555555554</v>
      </c>
      <c r="BB64" s="33">
        <v>4.6971402634666672</v>
      </c>
      <c r="BC64" s="74">
        <v>4.2316955722555551</v>
      </c>
      <c r="BD64" s="74">
        <v>4.7411121575666657</v>
      </c>
      <c r="BE64" s="74">
        <v>4.6206062222222224</v>
      </c>
      <c r="BF64" s="74">
        <v>6.2874794155111111</v>
      </c>
      <c r="BG64" s="74">
        <v>2.7093554666666666</v>
      </c>
      <c r="BH64" s="74">
        <v>5.5631048777777776</v>
      </c>
      <c r="BI64" s="74">
        <v>4.1850957083666662</v>
      </c>
      <c r="BJ64" s="74">
        <v>3.8330028888888892</v>
      </c>
      <c r="BK64" s="74">
        <v>5.397708177777778</v>
      </c>
      <c r="BL64" s="74">
        <v>5.4764685111111113</v>
      </c>
      <c r="BM64" s="74">
        <v>5.2611902666666666</v>
      </c>
      <c r="BN64" s="74">
        <v>4.1895975906790213</v>
      </c>
      <c r="BO64" s="74">
        <v>6.0891136399777777</v>
      </c>
      <c r="BP64" s="74">
        <v>5.3310638090555553</v>
      </c>
      <c r="BQ64" s="74">
        <v>5.0787104503666667</v>
      </c>
      <c r="BR64" s="74">
        <v>3.2659284888888891</v>
      </c>
      <c r="BS64" s="74">
        <v>0.47838238863333327</v>
      </c>
      <c r="BT64" s="74">
        <v>3.7459202136666661</v>
      </c>
      <c r="BU64" s="74">
        <v>3.4305349602111117</v>
      </c>
      <c r="BV64" s="74">
        <v>3.2580708329666672</v>
      </c>
      <c r="BW64" s="74">
        <v>3.4382639742555554</v>
      </c>
      <c r="BX64" s="74">
        <v>3.6912342888888894</v>
      </c>
    </row>
    <row r="65" spans="4:76" s="74" customFormat="1" ht="12.6" x14ac:dyDescent="0.45">
      <c r="D65" s="69" t="s">
        <v>243</v>
      </c>
      <c r="E65" s="69" t="s">
        <v>247</v>
      </c>
      <c r="F65" s="69"/>
      <c r="G65" s="79">
        <v>8.9379562823222223</v>
      </c>
      <c r="H65" s="79">
        <v>9.2311284964333336</v>
      </c>
      <c r="I65" s="79">
        <v>13.19743324948889</v>
      </c>
      <c r="J65" s="79">
        <v>13.289966139777778</v>
      </c>
      <c r="K65" s="79">
        <v>11.517716871177779</v>
      </c>
      <c r="L65" s="79">
        <v>11.387935593911111</v>
      </c>
      <c r="M65" s="79">
        <v>11.562959431988888</v>
      </c>
      <c r="N65" s="79">
        <v>11.167432914022221</v>
      </c>
      <c r="O65" s="79">
        <v>12.144607119</v>
      </c>
      <c r="P65" s="79">
        <v>4.1900628600555558</v>
      </c>
      <c r="Q65" s="79">
        <v>11.695129772700001</v>
      </c>
      <c r="R65" s="79">
        <v>10.786332663777777</v>
      </c>
      <c r="S65" s="79">
        <v>10.92323650052222</v>
      </c>
      <c r="T65" s="79">
        <v>9.6963185292333343</v>
      </c>
      <c r="U65" s="79">
        <v>11.616196166633332</v>
      </c>
      <c r="V65" s="79">
        <v>8.844512397511112</v>
      </c>
      <c r="W65" s="79">
        <v>6.6342454111111104</v>
      </c>
      <c r="X65" s="79">
        <v>7.4383831637555557</v>
      </c>
      <c r="Y65" s="79">
        <v>7.0682568532888883</v>
      </c>
      <c r="Z65" s="79">
        <v>2.4137600596333337</v>
      </c>
      <c r="AA65" s="79">
        <v>8.0690854117111108</v>
      </c>
      <c r="AB65" s="79">
        <v>7.1330608555555566</v>
      </c>
      <c r="AC65" s="79">
        <v>8.1927575124555556</v>
      </c>
      <c r="AD65" s="79">
        <v>8.0284608317777781</v>
      </c>
      <c r="AE65" s="79">
        <v>9.3059901932666662</v>
      </c>
      <c r="AF65" s="79">
        <v>8.7601049482777782</v>
      </c>
      <c r="AG65" s="79">
        <v>8.8199811790222231</v>
      </c>
      <c r="AH65" s="79">
        <v>9.4206967427333339</v>
      </c>
      <c r="AI65" s="79">
        <v>9.6052374544222214</v>
      </c>
      <c r="AJ65" s="79">
        <v>9.6422443097111117</v>
      </c>
      <c r="AK65" s="79">
        <v>10.075313253233332</v>
      </c>
      <c r="AL65" s="79">
        <v>7.4686770132999998</v>
      </c>
      <c r="AM65" s="79">
        <v>5.2870394080666667</v>
      </c>
      <c r="AN65" s="79">
        <v>9.6252950859777773</v>
      </c>
      <c r="AO65" s="79">
        <v>8.9261711111111097</v>
      </c>
      <c r="AP65" s="79">
        <v>10.107576111111111</v>
      </c>
      <c r="AQ65" s="67">
        <v>9.7400278888888909</v>
      </c>
      <c r="AR65" s="67">
        <v>8.7949038888888893</v>
      </c>
      <c r="AS65" s="67">
        <v>9.9290526888888895</v>
      </c>
      <c r="AT65" s="67">
        <v>9.4335005475888902</v>
      </c>
      <c r="AU65" s="67">
        <v>8.6295071888888888</v>
      </c>
      <c r="AV65" s="67">
        <v>9.4639939233111114</v>
      </c>
      <c r="AW65" s="67">
        <v>7.6817578444444452</v>
      </c>
      <c r="AX65" s="67">
        <v>9.1992069333333326</v>
      </c>
      <c r="AY65" s="67">
        <v>7.1776917111111107</v>
      </c>
      <c r="AZ65" s="33">
        <v>3.4680800111111112</v>
      </c>
      <c r="BA65" s="33">
        <v>8.9104190444444438</v>
      </c>
      <c r="BB65" s="33">
        <v>8.7666394305999997</v>
      </c>
      <c r="BC65" s="74">
        <v>9.306846055555555</v>
      </c>
      <c r="BD65" s="74">
        <v>8.807227255711112</v>
      </c>
      <c r="BE65" s="74">
        <v>9.7610306444444461</v>
      </c>
      <c r="BF65" s="74">
        <v>9.5195330850333342</v>
      </c>
      <c r="BG65" s="74">
        <v>3.3761929555555552</v>
      </c>
      <c r="BH65" s="74">
        <v>7.6450030222222223</v>
      </c>
      <c r="BI65" s="74">
        <v>7.4589658642000005</v>
      </c>
      <c r="BJ65" s="74">
        <v>7.7395154222222216</v>
      </c>
      <c r="BK65" s="74">
        <v>8.0755595111111109</v>
      </c>
      <c r="BL65" s="74">
        <v>6.408465788888889</v>
      </c>
      <c r="BM65" s="74">
        <v>7.1829423999999999</v>
      </c>
      <c r="BN65" s="74">
        <v>5.7127203406172864</v>
      </c>
      <c r="BO65" s="74">
        <v>7.3247110000000006</v>
      </c>
      <c r="BP65" s="74">
        <v>6.5698667146444443</v>
      </c>
      <c r="BQ65" s="74">
        <v>7.1908184333333329</v>
      </c>
      <c r="BR65" s="74">
        <v>7.2091958444444453</v>
      </c>
      <c r="BS65" s="74">
        <v>1.4380219180666667</v>
      </c>
      <c r="BT65" s="74">
        <v>7.42447408888889</v>
      </c>
      <c r="BU65" s="74">
        <v>7.4987923394222218</v>
      </c>
      <c r="BV65" s="74">
        <v>7.1298106791333336</v>
      </c>
      <c r="BW65" s="74">
        <v>6.4942909241222226</v>
      </c>
      <c r="BX65" s="74">
        <v>5.6224796677333329</v>
      </c>
    </row>
    <row r="66" spans="4:76" s="74" customFormat="1" ht="12.6" x14ac:dyDescent="0.45">
      <c r="D66" s="69" t="s">
        <v>244</v>
      </c>
      <c r="E66" s="69" t="s">
        <v>247</v>
      </c>
      <c r="F66" s="69"/>
      <c r="G66" s="79">
        <v>15.93889262222222</v>
      </c>
      <c r="H66" s="79">
        <v>16.257118488888889</v>
      </c>
      <c r="I66" s="79">
        <v>20.624175200000003</v>
      </c>
      <c r="J66" s="79">
        <v>20.399741422222224</v>
      </c>
      <c r="K66" s="79">
        <v>16.857289288888889</v>
      </c>
      <c r="L66" s="79">
        <v>16.655450533333333</v>
      </c>
      <c r="M66" s="79">
        <v>17.722307111111114</v>
      </c>
      <c r="N66" s="79">
        <v>18.560370133333336</v>
      </c>
      <c r="O66" s="79">
        <v>19.829368755555553</v>
      </c>
      <c r="P66" s="79">
        <v>9.7839100000000006</v>
      </c>
      <c r="Q66" s="79">
        <v>18.37350626666667</v>
      </c>
      <c r="R66" s="79">
        <v>17.935632933333331</v>
      </c>
      <c r="S66" s="79">
        <v>18.208251733333334</v>
      </c>
      <c r="T66" s="79">
        <v>15.344143111111112</v>
      </c>
      <c r="U66" s="79">
        <v>17.96937382222222</v>
      </c>
      <c r="V66" s="79">
        <v>18.862180488888889</v>
      </c>
      <c r="W66" s="79">
        <v>13.992915288888888</v>
      </c>
      <c r="X66" s="79">
        <v>17.006583244444442</v>
      </c>
      <c r="Y66" s="79">
        <v>19.103977555555556</v>
      </c>
      <c r="Z66" s="79">
        <v>6.8437516888888883</v>
      </c>
      <c r="AA66" s="79">
        <v>16.68157128888889</v>
      </c>
      <c r="AB66" s="79">
        <v>16.849479600000002</v>
      </c>
      <c r="AC66" s="79">
        <v>16.262160666666666</v>
      </c>
      <c r="AD66" s="79">
        <v>13.022732044444446</v>
      </c>
      <c r="AE66" s="84">
        <v>18.037575911111112</v>
      </c>
      <c r="AF66" s="84">
        <v>16.545697866666668</v>
      </c>
      <c r="AG66" s="84">
        <v>15.221803955555556</v>
      </c>
      <c r="AH66" s="85">
        <v>7.2744219111111104</v>
      </c>
      <c r="AI66" s="85">
        <v>7.1821841777777777</v>
      </c>
      <c r="AJ66" s="78">
        <v>8.7105706222222228</v>
      </c>
      <c r="AK66" s="78">
        <v>6.4457229333333323</v>
      </c>
      <c r="AL66" s="78">
        <v>1.7223776000000002</v>
      </c>
      <c r="AM66" s="78">
        <v>4.5586973777777775</v>
      </c>
      <c r="AN66" s="78">
        <v>2.9570666666666665</v>
      </c>
      <c r="AO66" s="79">
        <v>3.1173548444444443</v>
      </c>
      <c r="AP66" s="79">
        <v>0</v>
      </c>
      <c r="AQ66" s="67">
        <v>0</v>
      </c>
      <c r="AR66" s="67">
        <v>0</v>
      </c>
      <c r="AS66" s="67">
        <v>0</v>
      </c>
      <c r="AT66" s="67">
        <v>0</v>
      </c>
      <c r="AU66" s="67">
        <v>0</v>
      </c>
      <c r="AV66" s="67">
        <v>0</v>
      </c>
      <c r="AW66" s="67">
        <v>0</v>
      </c>
      <c r="AX66" s="67">
        <v>1.5529907555555555</v>
      </c>
      <c r="AY66" s="67">
        <v>3.1228519555555558</v>
      </c>
      <c r="AZ66" s="33">
        <v>4.6630666666666674</v>
      </c>
      <c r="BA66" s="33">
        <v>3.1125022222222221</v>
      </c>
      <c r="BB66" s="33">
        <v>12.344881377777778</v>
      </c>
      <c r="BC66" s="74">
        <v>5.4763737333333333</v>
      </c>
      <c r="BD66" s="74">
        <v>5.4578731111111116</v>
      </c>
      <c r="BE66" s="74">
        <v>2.7341114222222225</v>
      </c>
      <c r="BF66" s="74">
        <v>1.8262540444444444</v>
      </c>
      <c r="BG66" s="74">
        <v>0</v>
      </c>
      <c r="BH66" s="74">
        <v>0</v>
      </c>
      <c r="BI66" s="74">
        <v>0.92268062222222225</v>
      </c>
      <c r="BJ66" s="74">
        <v>0</v>
      </c>
      <c r="BK66" s="74">
        <v>0</v>
      </c>
      <c r="BL66" s="74">
        <v>0</v>
      </c>
      <c r="BM66" s="74">
        <v>0</v>
      </c>
      <c r="BN66" s="74">
        <v>0</v>
      </c>
      <c r="BO66" s="74">
        <v>0</v>
      </c>
      <c r="BP66" s="74">
        <v>0</v>
      </c>
      <c r="BQ66" s="74">
        <v>0</v>
      </c>
      <c r="BR66" s="74">
        <v>0</v>
      </c>
      <c r="BS66" s="74">
        <v>0</v>
      </c>
      <c r="BT66" s="74">
        <v>0</v>
      </c>
      <c r="BU66" s="74">
        <v>0</v>
      </c>
      <c r="BV66" s="74">
        <v>0</v>
      </c>
      <c r="BW66" s="74">
        <v>0</v>
      </c>
      <c r="BX66" s="74">
        <v>0</v>
      </c>
    </row>
    <row r="67" spans="4:76" s="74" customFormat="1" ht="12.6" x14ac:dyDescent="0.45">
      <c r="D67" s="18" t="s">
        <v>245</v>
      </c>
      <c r="E67" s="69" t="s">
        <v>247</v>
      </c>
      <c r="F67" s="69"/>
      <c r="G67" s="78">
        <v>0</v>
      </c>
      <c r="H67" s="78">
        <v>0</v>
      </c>
      <c r="I67" s="78">
        <v>0.27758515555555557</v>
      </c>
      <c r="J67" s="78">
        <v>0</v>
      </c>
      <c r="K67" s="78">
        <v>0</v>
      </c>
      <c r="L67" s="78">
        <v>0</v>
      </c>
      <c r="M67" s="78">
        <v>0</v>
      </c>
      <c r="N67" s="78">
        <v>0</v>
      </c>
      <c r="O67" s="78">
        <v>0</v>
      </c>
      <c r="P67" s="78">
        <v>0</v>
      </c>
      <c r="Q67" s="78">
        <v>0</v>
      </c>
      <c r="R67" s="78">
        <v>0</v>
      </c>
      <c r="S67" s="78">
        <v>0</v>
      </c>
      <c r="T67" s="78">
        <v>0</v>
      </c>
      <c r="U67" s="78">
        <v>0</v>
      </c>
      <c r="V67" s="78">
        <v>0</v>
      </c>
      <c r="W67" s="78">
        <v>0</v>
      </c>
      <c r="X67" s="78">
        <v>0</v>
      </c>
      <c r="Y67" s="78">
        <v>0</v>
      </c>
      <c r="Z67" s="78">
        <v>0</v>
      </c>
      <c r="AA67" s="78">
        <v>0</v>
      </c>
      <c r="AB67" s="78">
        <v>0</v>
      </c>
      <c r="AC67" s="78">
        <v>0</v>
      </c>
      <c r="AD67" s="78">
        <v>0</v>
      </c>
      <c r="AE67" s="78">
        <v>0</v>
      </c>
      <c r="AF67" s="78">
        <v>0</v>
      </c>
      <c r="AG67" s="78">
        <v>3.2982666666666667</v>
      </c>
      <c r="AH67" s="78">
        <v>14.376727377777778</v>
      </c>
      <c r="AI67" s="78">
        <v>14.194337022222223</v>
      </c>
      <c r="AJ67" s="78">
        <v>14.295900888888889</v>
      </c>
      <c r="AK67" s="78">
        <v>15.121187866666666</v>
      </c>
      <c r="AL67" s="78">
        <v>14.066121644444445</v>
      </c>
      <c r="AM67" s="78">
        <v>6.0735495555555561</v>
      </c>
      <c r="AN67" s="78">
        <v>17.667411822222224</v>
      </c>
      <c r="AO67" s="78">
        <v>19.486311111111114</v>
      </c>
      <c r="AP67" s="78">
        <v>24.032914844444445</v>
      </c>
      <c r="AQ67" s="74">
        <v>21.74532048888889</v>
      </c>
      <c r="AR67" s="74">
        <v>20.604006488888889</v>
      </c>
      <c r="AS67" s="74">
        <v>23.095259333333335</v>
      </c>
      <c r="AT67" s="74">
        <v>22.246694933333334</v>
      </c>
      <c r="AU67" s="74">
        <v>20.851111111111113</v>
      </c>
      <c r="AV67" s="74">
        <v>22.860817022222221</v>
      </c>
      <c r="AW67" s="74">
        <v>21.988444444444443</v>
      </c>
      <c r="AX67" s="74">
        <v>21.149888577777777</v>
      </c>
      <c r="AY67" s="74">
        <v>12.766604577777777</v>
      </c>
      <c r="AZ67" s="76">
        <v>4.7388888888888889</v>
      </c>
      <c r="BA67" s="76">
        <v>17.173733333333331</v>
      </c>
      <c r="BB67" s="76">
        <v>8.6513155555555556</v>
      </c>
      <c r="BC67" s="74">
        <v>13.34471111111111</v>
      </c>
      <c r="BD67" s="74">
        <v>13.797976355555557</v>
      </c>
      <c r="BE67" s="74">
        <v>19.827511111111111</v>
      </c>
      <c r="BF67" s="74">
        <v>20.010545955555557</v>
      </c>
      <c r="BG67" s="74">
        <v>7.3196119555555557</v>
      </c>
      <c r="BH67" s="74">
        <v>19.460114533333336</v>
      </c>
      <c r="BI67" s="74">
        <v>18.035756177777781</v>
      </c>
      <c r="BJ67" s="74">
        <v>18.987817911111112</v>
      </c>
      <c r="BK67" s="74">
        <v>19.850902266666665</v>
      </c>
      <c r="BL67" s="74">
        <v>17.189011511111115</v>
      </c>
      <c r="BM67" s="74">
        <v>19.001958755555556</v>
      </c>
      <c r="BN67" s="74">
        <v>20.671374533333335</v>
      </c>
      <c r="BO67" s="74">
        <v>20.885269022222221</v>
      </c>
      <c r="BP67" s="74">
        <v>15.38201631111111</v>
      </c>
      <c r="BQ67" s="74">
        <v>19.635870444444446</v>
      </c>
      <c r="BR67" s="74">
        <v>20.383363822222226</v>
      </c>
      <c r="BS67" s="74">
        <v>5.2317333333333336</v>
      </c>
      <c r="BT67" s="74">
        <v>20.56647448888889</v>
      </c>
      <c r="BU67" s="74">
        <v>19.010147555555552</v>
      </c>
      <c r="BV67" s="74">
        <v>20.325473555555558</v>
      </c>
      <c r="BW67" s="74">
        <v>18.003266355555557</v>
      </c>
      <c r="BX67" s="74">
        <v>11.551326</v>
      </c>
    </row>
    <row r="68" spans="4:76" s="74" customFormat="1" ht="12.6" x14ac:dyDescent="0.45">
      <c r="D68" s="69" t="s">
        <v>246</v>
      </c>
      <c r="E68" s="69" t="s">
        <v>223</v>
      </c>
      <c r="F68" s="69"/>
      <c r="G68" s="78">
        <v>2039.51</v>
      </c>
      <c r="H68" s="78">
        <v>2008.69</v>
      </c>
      <c r="I68" s="78">
        <v>2670.6099999999997</v>
      </c>
      <c r="J68" s="78">
        <v>2615.0709999999999</v>
      </c>
      <c r="K68" s="78">
        <v>2280.1289999999999</v>
      </c>
      <c r="L68" s="78">
        <v>2262.1999999999998</v>
      </c>
      <c r="M68" s="78">
        <v>2222.83</v>
      </c>
      <c r="N68" s="78">
        <v>2219.96</v>
      </c>
      <c r="O68" s="78">
        <v>2182.2250000000004</v>
      </c>
      <c r="P68" s="78">
        <v>1405.02</v>
      </c>
      <c r="Q68" s="78">
        <v>2372.9499999999998</v>
      </c>
      <c r="R68" s="78">
        <v>2439.3100000000004</v>
      </c>
      <c r="S68" s="78">
        <v>2428.17</v>
      </c>
      <c r="T68" s="78">
        <v>2133.1000000000004</v>
      </c>
      <c r="U68" s="78">
        <v>2351.3220000000001</v>
      </c>
      <c r="V68" s="78">
        <v>2214.6480000000001</v>
      </c>
      <c r="W68" s="78">
        <v>2214.6480000000001</v>
      </c>
      <c r="X68" s="78">
        <v>2282.59</v>
      </c>
      <c r="Y68" s="78">
        <v>2337.83</v>
      </c>
      <c r="Z68" s="78">
        <v>893.08999999999992</v>
      </c>
      <c r="AA68" s="78">
        <v>2155.84</v>
      </c>
      <c r="AB68" s="78">
        <v>2297.7919999999999</v>
      </c>
      <c r="AC68" s="78">
        <v>2302.8200000000002</v>
      </c>
      <c r="AD68" s="78">
        <v>2021.03</v>
      </c>
      <c r="AE68" s="78">
        <v>2615.09</v>
      </c>
      <c r="AF68" s="78">
        <v>2401.9500000000003</v>
      </c>
      <c r="AG68" s="78">
        <v>2263.25</v>
      </c>
      <c r="AH68" s="78">
        <v>1707.05</v>
      </c>
      <c r="AI68" s="78">
        <v>1624.5100000000002</v>
      </c>
      <c r="AJ68" s="78">
        <v>1546</v>
      </c>
      <c r="AK68" s="78">
        <v>1695.5700000000002</v>
      </c>
      <c r="AL68" s="78">
        <v>1458.94</v>
      </c>
      <c r="AM68" s="78">
        <v>1174.6100000000001</v>
      </c>
      <c r="AN68" s="78">
        <v>1852.72</v>
      </c>
      <c r="AO68" s="78">
        <v>2057.25</v>
      </c>
      <c r="AP68" s="78">
        <v>2254.35</v>
      </c>
      <c r="AQ68" s="74">
        <v>2388.86</v>
      </c>
      <c r="AR68" s="74">
        <v>2164.1480000000001</v>
      </c>
      <c r="AS68" s="74">
        <v>2452.3339999999998</v>
      </c>
      <c r="AT68" s="74">
        <v>2392.049</v>
      </c>
      <c r="AU68" s="74">
        <v>2321.9120000000003</v>
      </c>
      <c r="AV68" s="74">
        <v>1911.857</v>
      </c>
      <c r="AW68" s="74">
        <v>1861.0549999999998</v>
      </c>
      <c r="AX68" s="74">
        <v>1959.895</v>
      </c>
      <c r="AY68" s="74">
        <v>1971.6619999999998</v>
      </c>
      <c r="AZ68" s="74">
        <v>1331.0119999999999</v>
      </c>
      <c r="BA68" s="74">
        <v>2375.9449999999997</v>
      </c>
      <c r="BB68" s="74">
        <v>2391.6999999999998</v>
      </c>
      <c r="BC68" s="74">
        <v>2604.2889999999998</v>
      </c>
      <c r="BD68" s="74">
        <v>2435.29</v>
      </c>
      <c r="BE68" s="74">
        <v>2652.0079999999998</v>
      </c>
      <c r="BF68" s="74">
        <v>2439.7660000000001</v>
      </c>
      <c r="BG68" s="74">
        <v>1230.2539999999999</v>
      </c>
      <c r="BH68" s="74">
        <v>1854.752</v>
      </c>
      <c r="BI68" s="74">
        <v>1741.45</v>
      </c>
      <c r="BJ68" s="74">
        <v>1724.0900000000001</v>
      </c>
      <c r="BK68" s="74">
        <v>1959.8110000000001</v>
      </c>
      <c r="BL68" s="74">
        <v>1768.549</v>
      </c>
      <c r="BM68" s="74">
        <v>2246.8000000000002</v>
      </c>
      <c r="BN68" s="74">
        <v>2032.87</v>
      </c>
      <c r="BO68" s="74">
        <v>2053.654</v>
      </c>
      <c r="BP68" s="74">
        <v>2138.0479999999998</v>
      </c>
      <c r="BQ68" s="74">
        <v>2254.4670000000001</v>
      </c>
      <c r="BR68" s="74">
        <v>1812.1100000000001</v>
      </c>
      <c r="BS68" s="74">
        <v>954.80500000000006</v>
      </c>
      <c r="BT68" s="74">
        <v>1534.2329999999999</v>
      </c>
      <c r="BU68" s="74">
        <v>1788.1179999999999</v>
      </c>
      <c r="BV68" s="74">
        <v>1571.742</v>
      </c>
      <c r="BW68" s="74">
        <v>1612.2660000000001</v>
      </c>
      <c r="BX68" s="74">
        <v>1576.0940000000001</v>
      </c>
    </row>
    <row r="69" spans="4:76" s="74" customFormat="1" ht="12.6" x14ac:dyDescent="0.45">
      <c r="D69" s="69"/>
      <c r="E69" s="69"/>
      <c r="F69" s="69"/>
      <c r="G69" s="68"/>
      <c r="H69" s="68"/>
      <c r="I69" s="68"/>
      <c r="J69" s="68"/>
      <c r="K69" s="68"/>
      <c r="L69" s="68"/>
      <c r="M69" s="68"/>
      <c r="N69" s="68"/>
      <c r="O69" s="68"/>
      <c r="P69" s="68"/>
      <c r="Q69" s="68"/>
      <c r="R69" s="68"/>
      <c r="S69" s="68"/>
      <c r="T69" s="68"/>
      <c r="U69" s="68"/>
      <c r="V69" s="68"/>
      <c r="W69" s="68"/>
      <c r="X69" s="68"/>
      <c r="Y69" s="68"/>
      <c r="Z69" s="68"/>
      <c r="AA69" s="68"/>
      <c r="AB69" s="68"/>
      <c r="AC69" s="68"/>
      <c r="AD69" s="68"/>
      <c r="AE69" s="68"/>
      <c r="AF69" s="68"/>
      <c r="AG69" s="68"/>
      <c r="AH69" s="68"/>
      <c r="AI69" s="68"/>
      <c r="AJ69" s="68"/>
      <c r="AK69" s="68"/>
      <c r="AL69" s="68"/>
      <c r="AM69" s="68"/>
      <c r="AN69" s="68"/>
      <c r="AO69" s="68"/>
      <c r="AP69" s="68"/>
      <c r="AQ69" s="68"/>
      <c r="AR69" s="68"/>
      <c r="AS69" s="68"/>
      <c r="AT69" s="68"/>
      <c r="AU69" s="68"/>
      <c r="AV69" s="68"/>
      <c r="AW69" s="66"/>
      <c r="AX69" s="66"/>
      <c r="AY69" s="66"/>
      <c r="AZ69" s="81"/>
      <c r="BA69" s="81"/>
      <c r="BB69" s="81"/>
    </row>
    <row r="70" spans="4:76" s="74" customFormat="1" ht="12.6" x14ac:dyDescent="0.45">
      <c r="D70" s="69" t="s">
        <v>35</v>
      </c>
      <c r="E70" s="69" t="s">
        <v>188</v>
      </c>
      <c r="F70" s="69"/>
      <c r="G70" s="68"/>
      <c r="H70" s="68"/>
      <c r="I70" s="68"/>
      <c r="J70" s="68"/>
      <c r="K70" s="68"/>
      <c r="L70" s="68"/>
      <c r="M70" s="68"/>
      <c r="N70" s="68"/>
      <c r="O70" s="68"/>
      <c r="P70" s="68"/>
      <c r="Q70" s="68"/>
      <c r="R70" s="68"/>
      <c r="S70" s="68"/>
      <c r="T70" s="68"/>
      <c r="U70" s="68"/>
      <c r="V70" s="68"/>
      <c r="W70" s="68"/>
      <c r="X70" s="68"/>
      <c r="Y70" s="68"/>
      <c r="Z70" s="68"/>
      <c r="AA70" s="68"/>
      <c r="AB70" s="68"/>
      <c r="AC70" s="68"/>
      <c r="AD70" s="68"/>
      <c r="AE70" s="68"/>
      <c r="AF70" s="68"/>
      <c r="AG70" s="68"/>
      <c r="AH70" s="68"/>
      <c r="AI70" s="68"/>
      <c r="AJ70" s="68"/>
      <c r="AK70" s="68"/>
      <c r="AL70" s="68"/>
      <c r="AM70" s="68"/>
      <c r="AN70" s="68"/>
      <c r="AO70" s="68"/>
      <c r="AP70" s="68"/>
      <c r="AQ70" s="68"/>
      <c r="AR70" s="68"/>
      <c r="AS70" s="68"/>
      <c r="AT70" s="68"/>
      <c r="AU70" s="68"/>
      <c r="AV70" s="68"/>
      <c r="AW70" s="68"/>
      <c r="AX70" s="68"/>
      <c r="AY70" s="68"/>
      <c r="AZ70" s="37"/>
      <c r="BA70" s="37"/>
      <c r="BB70" s="81"/>
    </row>
    <row r="71" spans="4:76" s="74" customFormat="1" ht="12.6" x14ac:dyDescent="0.45">
      <c r="D71" s="69" t="s">
        <v>43</v>
      </c>
      <c r="E71" s="69" t="s">
        <v>189</v>
      </c>
      <c r="F71" s="69"/>
      <c r="G71" s="68"/>
      <c r="H71" s="68"/>
      <c r="I71" s="68"/>
      <c r="J71" s="68"/>
      <c r="K71" s="68"/>
      <c r="L71" s="68"/>
      <c r="M71" s="68"/>
      <c r="N71" s="68"/>
      <c r="O71" s="68"/>
      <c r="P71" s="68"/>
      <c r="Q71" s="68"/>
      <c r="R71" s="68"/>
      <c r="S71" s="68"/>
      <c r="T71" s="68"/>
      <c r="U71" s="68"/>
      <c r="V71" s="68"/>
      <c r="W71" s="68"/>
      <c r="X71" s="68"/>
      <c r="Y71" s="68"/>
      <c r="Z71" s="68"/>
      <c r="AA71" s="68"/>
      <c r="AB71" s="68"/>
      <c r="AC71" s="68"/>
      <c r="AD71" s="68"/>
      <c r="AE71" s="68"/>
      <c r="AF71" s="68"/>
      <c r="AG71" s="68"/>
      <c r="AH71" s="68"/>
      <c r="AI71" s="68"/>
      <c r="AJ71" s="68"/>
      <c r="AK71" s="68"/>
      <c r="AL71" s="68"/>
      <c r="AM71" s="68"/>
      <c r="AN71" s="68"/>
      <c r="AO71" s="68"/>
      <c r="AP71" s="68"/>
      <c r="AQ71" s="68"/>
      <c r="AR71" s="68"/>
      <c r="AS71" s="68"/>
      <c r="AT71" s="68"/>
      <c r="AU71" s="68"/>
      <c r="AV71" s="68"/>
      <c r="AW71" s="68"/>
      <c r="AX71" s="68"/>
      <c r="AY71" s="68"/>
      <c r="AZ71" s="81"/>
      <c r="BA71" s="81"/>
      <c r="BB71" s="81"/>
    </row>
    <row r="72" spans="4:76" s="74" customFormat="1" ht="12.6" x14ac:dyDescent="0.45">
      <c r="D72" s="69" t="s">
        <v>44</v>
      </c>
      <c r="E72" s="69" t="s">
        <v>216</v>
      </c>
      <c r="F72" s="69"/>
      <c r="G72" s="73"/>
      <c r="H72" s="73"/>
      <c r="I72" s="73"/>
      <c r="J72" s="73"/>
      <c r="K72" s="73"/>
      <c r="L72" s="73"/>
      <c r="M72" s="73"/>
      <c r="N72" s="73"/>
      <c r="O72" s="73"/>
      <c r="P72" s="73"/>
      <c r="Q72" s="73"/>
      <c r="R72" s="73"/>
      <c r="S72" s="73"/>
      <c r="T72" s="73"/>
      <c r="U72" s="73"/>
      <c r="V72" s="73"/>
      <c r="W72" s="73"/>
      <c r="X72" s="73"/>
      <c r="Y72" s="73"/>
      <c r="Z72" s="73"/>
      <c r="AA72" s="73"/>
      <c r="AB72" s="73"/>
      <c r="AC72" s="73"/>
      <c r="AD72" s="73"/>
      <c r="AE72" s="73"/>
      <c r="AF72" s="73"/>
      <c r="AG72" s="73"/>
      <c r="AH72" s="73"/>
      <c r="AI72" s="73"/>
      <c r="AJ72" s="73"/>
      <c r="AK72" s="73"/>
      <c r="AL72" s="73"/>
      <c r="AM72" s="73"/>
      <c r="AN72" s="73"/>
      <c r="AO72" s="73"/>
      <c r="AP72" s="73"/>
      <c r="AQ72" s="73"/>
      <c r="AR72" s="73"/>
      <c r="AS72" s="73"/>
      <c r="AT72" s="73"/>
      <c r="AU72" s="73"/>
      <c r="AV72" s="73"/>
      <c r="AW72" s="73"/>
      <c r="AX72" s="73"/>
      <c r="AY72" s="73"/>
      <c r="AZ72" s="82"/>
      <c r="BA72" s="82"/>
      <c r="BB72" s="82"/>
    </row>
    <row r="73" spans="4:76" s="74" customFormat="1" ht="12.6" x14ac:dyDescent="0.45">
      <c r="E73" s="18"/>
      <c r="F73" s="18"/>
      <c r="AZ73" s="76"/>
      <c r="BA73" s="76"/>
      <c r="BB73" s="76"/>
    </row>
    <row r="74" spans="4:76" s="74" customFormat="1" ht="12.6" x14ac:dyDescent="0.45">
      <c r="D74" s="69" t="s">
        <v>54</v>
      </c>
      <c r="E74" s="69" t="s">
        <v>260</v>
      </c>
      <c r="F74" s="69"/>
      <c r="G74" s="79">
        <v>8295.3719999999994</v>
      </c>
      <c r="H74" s="79">
        <v>10362.859</v>
      </c>
      <c r="I74" s="79">
        <v>12607.12</v>
      </c>
      <c r="J74" s="79">
        <v>12196.843999999999</v>
      </c>
      <c r="K74" s="79">
        <v>11305.895</v>
      </c>
      <c r="L74" s="79">
        <v>11617.128599999998</v>
      </c>
      <c r="M74" s="79">
        <v>11028.723999999998</v>
      </c>
      <c r="N74" s="79">
        <v>11593.725</v>
      </c>
      <c r="O74" s="79">
        <v>13144.353999999999</v>
      </c>
      <c r="P74" s="79">
        <v>6138.4830000000002</v>
      </c>
      <c r="Q74" s="79">
        <v>11172.055999999999</v>
      </c>
      <c r="R74" s="79">
        <v>10325.860999999999</v>
      </c>
      <c r="S74" s="79">
        <v>9981.6270000000004</v>
      </c>
      <c r="T74" s="79">
        <v>10090.790999999999</v>
      </c>
      <c r="U74" s="79">
        <v>11439.529</v>
      </c>
      <c r="V74" s="79">
        <v>11855.539999999999</v>
      </c>
      <c r="W74" s="79">
        <v>10669.458000000001</v>
      </c>
      <c r="X74" s="79">
        <v>11260.11</v>
      </c>
      <c r="Y74" s="79">
        <v>11689.5</v>
      </c>
      <c r="Z74" s="79">
        <v>4136.2780000000002</v>
      </c>
      <c r="AA74" s="79">
        <v>9923.902</v>
      </c>
      <c r="AB74" s="79">
        <v>10071.036</v>
      </c>
      <c r="AC74" s="79">
        <v>9543.8130000000019</v>
      </c>
      <c r="AD74" s="79">
        <v>6702.6419999999989</v>
      </c>
      <c r="AE74" s="79">
        <v>10334.137000000001</v>
      </c>
      <c r="AF74" s="79">
        <v>9668.7779999999984</v>
      </c>
      <c r="AG74" s="79">
        <v>10150.376000000002</v>
      </c>
      <c r="AH74" s="79">
        <v>11461.011999999999</v>
      </c>
      <c r="AI74" s="79">
        <v>11421.996999999999</v>
      </c>
      <c r="AJ74" s="84">
        <v>11283.861000000003</v>
      </c>
      <c r="AK74" s="84">
        <v>12300.040999999999</v>
      </c>
      <c r="AL74" s="84">
        <v>9455.9539999999997</v>
      </c>
      <c r="AM74" s="84">
        <v>5922.6730000000007</v>
      </c>
      <c r="AN74" s="88">
        <v>10874.032999999999</v>
      </c>
      <c r="AO74" s="79">
        <v>11403.085999999999</v>
      </c>
      <c r="AP74" s="79">
        <v>14426.218000000001</v>
      </c>
      <c r="AQ74" s="67">
        <v>12305.953000000001</v>
      </c>
      <c r="AR74" s="67">
        <v>11732.710000000001</v>
      </c>
      <c r="AS74" s="67">
        <v>13174.070999999998</v>
      </c>
      <c r="AT74" s="67">
        <v>13313.357</v>
      </c>
      <c r="AU74" s="67">
        <v>12383.495999999999</v>
      </c>
      <c r="AV74" s="67">
        <v>14204.467000000001</v>
      </c>
      <c r="AW74" s="67">
        <v>12803.725999999997</v>
      </c>
      <c r="AX74" s="67">
        <v>12500.833999999999</v>
      </c>
      <c r="AY74" s="67">
        <v>9957.655999999999</v>
      </c>
      <c r="AZ74" s="33">
        <v>5004.4870000000001</v>
      </c>
      <c r="BA74" s="33">
        <v>12142.335000000001</v>
      </c>
      <c r="BB74" s="33">
        <v>10436.906000000001</v>
      </c>
      <c r="BC74" s="74">
        <v>12745.421</v>
      </c>
      <c r="BD74" s="74">
        <v>12270.536</v>
      </c>
      <c r="BE74" s="74">
        <v>13784.458000000002</v>
      </c>
      <c r="BF74" s="74">
        <v>13555.591999999999</v>
      </c>
      <c r="BG74" s="74">
        <v>4707.1140000000005</v>
      </c>
      <c r="BH74" s="74">
        <v>10948.963000000002</v>
      </c>
      <c r="BI74" s="74">
        <v>10267.209799999999</v>
      </c>
      <c r="BJ74" s="74">
        <v>10673.475</v>
      </c>
      <c r="BK74" s="74">
        <v>10678.923000000001</v>
      </c>
      <c r="BL74" s="74">
        <v>8724.7989999999991</v>
      </c>
      <c r="BM74" s="74">
        <v>10190.168</v>
      </c>
      <c r="BN74" s="74">
        <v>10024.003000000002</v>
      </c>
      <c r="BO74" s="74">
        <v>10552.07</v>
      </c>
      <c r="BP74" s="74">
        <v>9074.8459999999995</v>
      </c>
      <c r="BQ74" s="74">
        <v>10071.627999999999</v>
      </c>
      <c r="BR74" s="74">
        <v>10905.998000000003</v>
      </c>
      <c r="BS74" s="74">
        <v>2533.4889999999996</v>
      </c>
      <c r="BT74" s="74">
        <v>10302.236000000001</v>
      </c>
      <c r="BU74" s="74">
        <v>10497.732</v>
      </c>
      <c r="BV74" s="74">
        <v>10532.226000000001</v>
      </c>
      <c r="BW74" s="74">
        <v>10092.128000000001</v>
      </c>
      <c r="BX74" s="74">
        <v>7836.5539999999992</v>
      </c>
    </row>
    <row r="75" spans="4:76" ht="12.6" x14ac:dyDescent="0.45">
      <c r="D75" s="5"/>
      <c r="G75" s="42"/>
      <c r="H75" s="42"/>
      <c r="I75" s="42"/>
      <c r="J75" s="42"/>
      <c r="K75" s="42"/>
      <c r="L75" s="42"/>
      <c r="M75" s="42"/>
      <c r="N75" s="42"/>
      <c r="O75" s="42"/>
      <c r="P75" s="42"/>
      <c r="Q75" s="42"/>
      <c r="R75" s="42"/>
      <c r="S75" s="42"/>
      <c r="T75" s="42"/>
      <c r="U75" s="42"/>
      <c r="V75" s="42"/>
      <c r="W75" s="42"/>
      <c r="X75" s="42"/>
      <c r="Y75" s="42"/>
      <c r="Z75" s="42"/>
      <c r="AA75" s="42"/>
      <c r="AB75" s="42"/>
      <c r="AC75" s="42"/>
      <c r="AD75" s="42"/>
      <c r="AE75" s="42"/>
      <c r="AF75" s="42"/>
      <c r="AG75" s="42"/>
      <c r="AH75" s="42"/>
      <c r="AI75" s="42"/>
      <c r="AJ75" s="42"/>
      <c r="AK75" s="42"/>
      <c r="AL75" s="42"/>
      <c r="AM75" s="42"/>
      <c r="AN75" s="42"/>
      <c r="AO75" s="42"/>
      <c r="AP75" s="42"/>
      <c r="AQ75" s="42"/>
      <c r="AR75" s="42"/>
      <c r="AS75" s="42"/>
      <c r="AT75" s="42"/>
      <c r="AU75" s="42"/>
      <c r="AV75" s="42"/>
      <c r="AW75" s="42"/>
      <c r="AX75" s="42"/>
      <c r="AY75" s="42"/>
      <c r="AZ75" s="42"/>
      <c r="BA75" s="42"/>
      <c r="BB75" s="42"/>
    </row>
    <row r="76" spans="4:76" s="74" customFormat="1" x14ac:dyDescent="0.4">
      <c r="D76" s="20" t="s">
        <v>248</v>
      </c>
      <c r="E76" s="2"/>
      <c r="F76" s="2"/>
    </row>
    <row r="77" spans="4:76" s="74" customFormat="1" ht="12.6" x14ac:dyDescent="0.45">
      <c r="D77" s="69" t="s">
        <v>217</v>
      </c>
      <c r="E77" s="69" t="s">
        <v>247</v>
      </c>
      <c r="F77" s="69"/>
      <c r="G77" s="79">
        <v>45.8</v>
      </c>
      <c r="H77" s="79">
        <v>43.7</v>
      </c>
      <c r="I77" s="79">
        <v>40.200000000000003</v>
      </c>
      <c r="J77" s="79">
        <v>35</v>
      </c>
      <c r="K77" s="79">
        <v>31.6</v>
      </c>
      <c r="L77" s="79">
        <v>27.5</v>
      </c>
      <c r="M77" s="79">
        <v>30.8</v>
      </c>
      <c r="N77" s="79">
        <v>33.1</v>
      </c>
      <c r="O77" s="79">
        <v>29.2</v>
      </c>
      <c r="P77" s="79">
        <v>37</v>
      </c>
      <c r="Q77" s="79">
        <v>29.4</v>
      </c>
      <c r="R77" s="79">
        <v>39.299999999999997</v>
      </c>
      <c r="S77" s="79">
        <v>42.3</v>
      </c>
      <c r="T77" s="79">
        <v>39.1</v>
      </c>
      <c r="U77" s="79">
        <v>41.3</v>
      </c>
      <c r="V77" s="79">
        <v>37.1</v>
      </c>
      <c r="W77" s="79">
        <v>35.200000000000003</v>
      </c>
      <c r="X77" s="79">
        <v>28.9</v>
      </c>
      <c r="Y77" s="79">
        <v>32.5</v>
      </c>
      <c r="Z77" s="79">
        <v>30.1</v>
      </c>
      <c r="AA77" s="79">
        <v>30.8</v>
      </c>
      <c r="AB77" s="79">
        <v>35.799999999999997</v>
      </c>
      <c r="AC77" s="79">
        <v>34.9</v>
      </c>
      <c r="AD77" s="79">
        <v>25.7</v>
      </c>
      <c r="AE77" s="79">
        <v>37.200000000000003</v>
      </c>
      <c r="AF77" s="78">
        <v>33</v>
      </c>
      <c r="AG77" s="78">
        <v>34.5</v>
      </c>
      <c r="AH77" s="78">
        <v>29.5</v>
      </c>
      <c r="AI77" s="78">
        <v>28.2</v>
      </c>
      <c r="AJ77" s="78">
        <v>27.8</v>
      </c>
      <c r="AK77" s="78">
        <v>24.7</v>
      </c>
      <c r="AL77" s="78">
        <v>26.3</v>
      </c>
      <c r="AM77" s="78">
        <v>19.5</v>
      </c>
      <c r="AN77" s="78">
        <v>23</v>
      </c>
      <c r="AO77" s="79">
        <v>33.4</v>
      </c>
      <c r="AP77" s="79">
        <v>38.799999999999997</v>
      </c>
      <c r="AQ77" s="67">
        <v>41.2</v>
      </c>
      <c r="AR77" s="67">
        <v>34.6</v>
      </c>
      <c r="AS77" s="67">
        <v>38.799999999999997</v>
      </c>
      <c r="AT77" s="67">
        <v>31.6</v>
      </c>
      <c r="AU77" s="67">
        <v>31.6</v>
      </c>
      <c r="AV77" s="67">
        <v>28</v>
      </c>
      <c r="AW77" s="67">
        <v>28.48</v>
      </c>
      <c r="AX77" s="67">
        <v>27</v>
      </c>
      <c r="AY77" s="67"/>
      <c r="AZ77" s="33"/>
      <c r="BA77" s="33"/>
      <c r="BB77" s="33"/>
      <c r="BC77" s="74">
        <v>51.381414999999997</v>
      </c>
      <c r="BD77" s="74">
        <v>50.109935</v>
      </c>
      <c r="BE77" s="74">
        <v>57.013449999999999</v>
      </c>
      <c r="BF77" s="74">
        <v>28.821010000000001</v>
      </c>
      <c r="BG77" s="74">
        <v>43.536239999999999</v>
      </c>
      <c r="BH77" s="74">
        <v>36.936255000000003</v>
      </c>
      <c r="BI77" s="74">
        <v>36.83229</v>
      </c>
      <c r="BJ77" s="74">
        <v>37.738100000000003</v>
      </c>
      <c r="BK77" s="74">
        <v>31.095095000000001</v>
      </c>
      <c r="BL77" s="74">
        <v>43.928199999999997</v>
      </c>
      <c r="BM77" s="74">
        <v>43.653350000000003</v>
      </c>
      <c r="BN77" s="74">
        <v>53.380650000000003</v>
      </c>
      <c r="BO77" s="74">
        <v>54.503950000000003</v>
      </c>
      <c r="BP77" s="74">
        <v>47.298099999999998</v>
      </c>
      <c r="BQ77" s="74">
        <v>49.903199999999998</v>
      </c>
      <c r="BR77" s="74">
        <v>42.668669999999999</v>
      </c>
      <c r="BS77" s="74">
        <v>44.393054999999997</v>
      </c>
      <c r="BT77" s="74">
        <v>30.765274999999999</v>
      </c>
      <c r="BU77" s="74">
        <v>40.521703125000002</v>
      </c>
      <c r="BV77" s="74">
        <v>34.506894687500001</v>
      </c>
      <c r="BW77" s="74">
        <v>40.517147187500001</v>
      </c>
      <c r="BX77" s="74">
        <v>32.252377812500001</v>
      </c>
    </row>
    <row r="78" spans="4:76" s="74" customFormat="1" ht="12.6" x14ac:dyDescent="0.45">
      <c r="D78" s="69" t="s">
        <v>218</v>
      </c>
      <c r="E78" s="69" t="s">
        <v>247</v>
      </c>
      <c r="F78" s="69"/>
      <c r="G78" s="79">
        <v>42.1</v>
      </c>
      <c r="H78" s="79">
        <v>39.1</v>
      </c>
      <c r="I78" s="79">
        <v>37.5</v>
      </c>
      <c r="J78" s="79">
        <v>34</v>
      </c>
      <c r="K78" s="79">
        <v>30</v>
      </c>
      <c r="L78" s="79">
        <v>25.9</v>
      </c>
      <c r="M78" s="79">
        <v>28.6</v>
      </c>
      <c r="N78" s="79">
        <v>30</v>
      </c>
      <c r="O78" s="79">
        <v>27</v>
      </c>
      <c r="P78" s="79">
        <v>34.799999999999997</v>
      </c>
      <c r="Q78" s="79">
        <v>29.1</v>
      </c>
      <c r="R78" s="79">
        <v>39.6</v>
      </c>
      <c r="S78" s="79">
        <v>42.7</v>
      </c>
      <c r="T78" s="79">
        <v>40.6</v>
      </c>
      <c r="U78" s="79">
        <v>40</v>
      </c>
      <c r="V78" s="79">
        <v>34.6</v>
      </c>
      <c r="W78" s="79">
        <v>32.9</v>
      </c>
      <c r="X78" s="79">
        <v>27.3</v>
      </c>
      <c r="Y78" s="79">
        <v>31.6</v>
      </c>
      <c r="Z78" s="79">
        <v>27.6</v>
      </c>
      <c r="AA78" s="79">
        <v>23.3</v>
      </c>
      <c r="AB78" s="79">
        <v>33.799999999999997</v>
      </c>
      <c r="AC78" s="79">
        <v>32.799999999999997</v>
      </c>
      <c r="AD78" s="79">
        <v>24.2</v>
      </c>
      <c r="AE78" s="84">
        <v>36.5</v>
      </c>
      <c r="AF78" s="84">
        <v>36.1</v>
      </c>
      <c r="AG78" s="84">
        <v>34.200000000000003</v>
      </c>
      <c r="AH78" s="84">
        <v>28.9</v>
      </c>
      <c r="AI78" s="84">
        <v>28.3</v>
      </c>
      <c r="AJ78" s="84">
        <v>26.6</v>
      </c>
      <c r="AK78" s="85">
        <v>22.9</v>
      </c>
      <c r="AL78" s="85">
        <v>25.5</v>
      </c>
      <c r="AM78" s="85">
        <v>20.7</v>
      </c>
      <c r="AN78" s="85">
        <v>20.7</v>
      </c>
      <c r="AO78" s="79">
        <v>31.8</v>
      </c>
      <c r="AP78" s="79">
        <v>38.200000000000003</v>
      </c>
      <c r="AQ78" s="67">
        <v>40.4</v>
      </c>
      <c r="AR78" s="67">
        <v>34.4</v>
      </c>
      <c r="AS78" s="67">
        <v>37.4</v>
      </c>
      <c r="AT78" s="67">
        <v>31.4</v>
      </c>
      <c r="AU78" s="67">
        <v>32</v>
      </c>
      <c r="AV78" s="67">
        <v>27.6</v>
      </c>
      <c r="AW78" s="67">
        <v>30</v>
      </c>
      <c r="AX78" s="67">
        <v>30.2</v>
      </c>
      <c r="AY78" s="67">
        <v>39.1</v>
      </c>
      <c r="AZ78" s="33">
        <v>35.299999999999997</v>
      </c>
      <c r="BA78" s="33">
        <v>33.799999999999997</v>
      </c>
      <c r="BB78" s="33">
        <v>27.7</v>
      </c>
      <c r="BC78" s="74">
        <v>42.449399999999997</v>
      </c>
      <c r="BD78" s="74">
        <v>40.305100000000003</v>
      </c>
      <c r="BE78" s="74">
        <v>48.003100000000003</v>
      </c>
      <c r="BF78" s="74">
        <v>24.116299999999999</v>
      </c>
      <c r="BG78" s="74">
        <v>35.033999999999999</v>
      </c>
      <c r="BH78" s="74">
        <v>29.982900000000001</v>
      </c>
      <c r="BI78" s="74">
        <v>29.853999999999999</v>
      </c>
      <c r="BJ78" s="74">
        <v>30.472200000000001</v>
      </c>
      <c r="BK78" s="74">
        <v>28.162299999999998</v>
      </c>
      <c r="BL78" s="74">
        <v>32.925699999999999</v>
      </c>
      <c r="BM78" s="74">
        <v>33.1310085</v>
      </c>
      <c r="BN78" s="74">
        <v>33.228635500000003</v>
      </c>
      <c r="BO78" s="74">
        <v>52.632233999999997</v>
      </c>
      <c r="BP78" s="74">
        <v>37.344472000000003</v>
      </c>
      <c r="BQ78" s="74">
        <v>41.407249999999998</v>
      </c>
      <c r="BR78" s="74">
        <v>37.713790000000003</v>
      </c>
      <c r="BS78" s="74">
        <v>33.317</v>
      </c>
      <c r="BT78" s="74">
        <v>24.518201999999999</v>
      </c>
      <c r="BU78" s="74">
        <v>30.873000000000001</v>
      </c>
      <c r="BV78" s="74">
        <v>27.642022000000001</v>
      </c>
      <c r="BW78" s="74">
        <v>27.911999999999999</v>
      </c>
      <c r="BX78" s="74">
        <v>26.901</v>
      </c>
    </row>
    <row r="79" spans="4:76" s="74" customFormat="1" ht="12.6" x14ac:dyDescent="0.45">
      <c r="D79" s="69" t="s">
        <v>219</v>
      </c>
      <c r="E79" s="69" t="s">
        <v>247</v>
      </c>
      <c r="F79" s="69"/>
      <c r="G79" s="79">
        <v>13.1</v>
      </c>
      <c r="H79" s="79">
        <v>12.3</v>
      </c>
      <c r="I79" s="79">
        <v>10.3</v>
      </c>
      <c r="J79" s="79">
        <v>10.9</v>
      </c>
      <c r="K79" s="79">
        <v>10.5</v>
      </c>
      <c r="L79" s="79">
        <v>11</v>
      </c>
      <c r="M79" s="79">
        <v>7.9</v>
      </c>
      <c r="N79" s="79">
        <v>10.8</v>
      </c>
      <c r="O79" s="79">
        <v>15.1</v>
      </c>
      <c r="P79" s="79">
        <v>3.4</v>
      </c>
      <c r="Q79" s="79">
        <v>19.2</v>
      </c>
      <c r="R79" s="79">
        <v>0.2</v>
      </c>
      <c r="S79" s="79">
        <v>11.1</v>
      </c>
      <c r="T79" s="79">
        <v>18.8</v>
      </c>
      <c r="U79" s="79">
        <v>15.3</v>
      </c>
      <c r="V79" s="79">
        <v>17.3</v>
      </c>
      <c r="W79" s="79">
        <v>14</v>
      </c>
      <c r="X79" s="79">
        <v>17.7</v>
      </c>
      <c r="Y79" s="79">
        <v>6.9</v>
      </c>
      <c r="Z79" s="79">
        <v>13.8</v>
      </c>
      <c r="AA79" s="79">
        <v>17.600000000000001</v>
      </c>
      <c r="AB79" s="79">
        <v>-1.8</v>
      </c>
      <c r="AC79" s="79">
        <v>37.299999999999997</v>
      </c>
      <c r="AD79" s="79">
        <v>47.4</v>
      </c>
      <c r="AE79" s="79">
        <v>29.9</v>
      </c>
      <c r="AF79" s="79">
        <v>41.5</v>
      </c>
      <c r="AG79" s="79">
        <v>10.3</v>
      </c>
      <c r="AH79" s="79">
        <v>24.9</v>
      </c>
      <c r="AI79" s="79">
        <v>13.7</v>
      </c>
      <c r="AJ79" s="79">
        <v>11.7</v>
      </c>
      <c r="AK79" s="79">
        <v>14.6</v>
      </c>
      <c r="AL79" s="79">
        <v>4.5</v>
      </c>
      <c r="AM79" s="79">
        <v>15.9</v>
      </c>
      <c r="AN79" s="79">
        <v>4.4000000000000004</v>
      </c>
      <c r="AO79" s="79">
        <v>-0.3</v>
      </c>
      <c r="AP79" s="79">
        <v>4.3</v>
      </c>
      <c r="AQ79" s="67">
        <v>16.100000000000001</v>
      </c>
      <c r="AR79" s="67">
        <v>11.1</v>
      </c>
      <c r="AS79" s="67">
        <v>6</v>
      </c>
      <c r="AT79" s="67">
        <v>16.5</v>
      </c>
      <c r="AU79" s="67">
        <v>6.8</v>
      </c>
      <c r="AV79" s="67">
        <v>12.7</v>
      </c>
      <c r="AW79" s="67">
        <v>6.4</v>
      </c>
      <c r="AX79" s="67">
        <v>9.8000000000000007</v>
      </c>
      <c r="AY79" s="67">
        <v>0.9</v>
      </c>
      <c r="AZ79" s="33">
        <v>5.6</v>
      </c>
      <c r="BA79" s="33">
        <v>5.0999999999999996</v>
      </c>
      <c r="BB79" s="33">
        <v>22</v>
      </c>
      <c r="BC79" s="74">
        <v>10.942237357022002</v>
      </c>
      <c r="BD79" s="74">
        <v>20.026503604737734</v>
      </c>
      <c r="BE79" s="74">
        <v>3.1378708521150571</v>
      </c>
      <c r="BF79" s="74">
        <v>28.665747283925558</v>
      </c>
      <c r="BG79" s="74">
        <v>-0.43295900372250173</v>
      </c>
      <c r="BH79" s="74">
        <v>12.804361727241961</v>
      </c>
      <c r="BI79" s="74">
        <v>8.8101214003384172</v>
      </c>
      <c r="BJ79" s="74">
        <v>6.9269187634517806</v>
      </c>
      <c r="BK79" s="74">
        <v>10.534666083248734</v>
      </c>
      <c r="BL79" s="74">
        <v>-0.47289647106598665</v>
      </c>
      <c r="BM79" s="74">
        <v>13.552802752791877</v>
      </c>
      <c r="BN79" s="74">
        <v>15.250328671133673</v>
      </c>
      <c r="BO79" s="74">
        <v>-1.4993170171235093</v>
      </c>
      <c r="BP79" s="74">
        <v>19.27531350565144</v>
      </c>
      <c r="BQ79" s="74">
        <v>4.1257914603595651</v>
      </c>
      <c r="BR79" s="74">
        <v>20.222449172026224</v>
      </c>
      <c r="BS79" s="74">
        <v>22.428718000000003</v>
      </c>
      <c r="BT79" s="74">
        <v>18.447414000000006</v>
      </c>
      <c r="BU79" s="74">
        <v>-1.152508000000001</v>
      </c>
      <c r="BV79" s="74">
        <v>10.342654</v>
      </c>
      <c r="BW79" s="74">
        <v>9.3623699999999985</v>
      </c>
      <c r="BX79" s="74">
        <v>10.176104000000006</v>
      </c>
    </row>
    <row r="80" spans="4:76" s="74" customFormat="1" ht="12.6" x14ac:dyDescent="0.45">
      <c r="D80" s="69" t="s">
        <v>220</v>
      </c>
      <c r="E80" s="69" t="s">
        <v>247</v>
      </c>
      <c r="F80" s="69"/>
      <c r="G80" s="79">
        <v>55.2</v>
      </c>
      <c r="H80" s="79">
        <v>51.4</v>
      </c>
      <c r="I80" s="79">
        <v>47.7</v>
      </c>
      <c r="J80" s="79">
        <v>44.9</v>
      </c>
      <c r="K80" s="79">
        <v>40.5</v>
      </c>
      <c r="L80" s="79">
        <v>36.9</v>
      </c>
      <c r="M80" s="79">
        <v>36.5</v>
      </c>
      <c r="N80" s="79">
        <v>40.700000000000003</v>
      </c>
      <c r="O80" s="79">
        <v>42.1</v>
      </c>
      <c r="P80" s="79">
        <v>38.200000000000003</v>
      </c>
      <c r="Q80" s="79">
        <v>48.4</v>
      </c>
      <c r="R80" s="79">
        <v>39.799999999999997</v>
      </c>
      <c r="S80" s="79">
        <v>53.9</v>
      </c>
      <c r="T80" s="79">
        <v>59.4</v>
      </c>
      <c r="U80" s="79">
        <v>55.3</v>
      </c>
      <c r="V80" s="79">
        <v>51.8</v>
      </c>
      <c r="W80" s="79">
        <v>46.9</v>
      </c>
      <c r="X80" s="79">
        <v>44.9</v>
      </c>
      <c r="Y80" s="79">
        <v>38.5</v>
      </c>
      <c r="Z80" s="79">
        <v>41.4</v>
      </c>
      <c r="AA80" s="79">
        <v>41</v>
      </c>
      <c r="AB80" s="79">
        <v>32</v>
      </c>
      <c r="AC80" s="79">
        <v>70.099999999999994</v>
      </c>
      <c r="AD80" s="79">
        <v>71.599999999999994</v>
      </c>
      <c r="AE80" s="84">
        <v>66.400000000000006</v>
      </c>
      <c r="AF80" s="84">
        <v>77.599999999999994</v>
      </c>
      <c r="AG80" s="84">
        <v>44.5</v>
      </c>
      <c r="AH80" s="85">
        <v>53.9</v>
      </c>
      <c r="AI80" s="85">
        <v>42</v>
      </c>
      <c r="AJ80" s="78">
        <v>38.4</v>
      </c>
      <c r="AK80" s="78">
        <v>37.4</v>
      </c>
      <c r="AL80" s="78">
        <v>30</v>
      </c>
      <c r="AM80" s="78">
        <v>36.6</v>
      </c>
      <c r="AN80" s="78">
        <v>25.1</v>
      </c>
      <c r="AO80" s="79">
        <v>31.5</v>
      </c>
      <c r="AP80" s="79">
        <v>42.5</v>
      </c>
      <c r="AQ80" s="67">
        <v>56.4</v>
      </c>
      <c r="AR80" s="67">
        <v>45.5</v>
      </c>
      <c r="AS80" s="67">
        <v>43.5</v>
      </c>
      <c r="AT80" s="67">
        <v>47.8</v>
      </c>
      <c r="AU80" s="67">
        <v>38.799999999999997</v>
      </c>
      <c r="AV80" s="67">
        <v>40.33</v>
      </c>
      <c r="AW80" s="67">
        <v>36.4</v>
      </c>
      <c r="AX80" s="67">
        <v>40</v>
      </c>
      <c r="AY80" s="67">
        <v>40</v>
      </c>
      <c r="AZ80" s="33">
        <v>40.9</v>
      </c>
      <c r="BA80" s="33">
        <v>38.9</v>
      </c>
      <c r="BB80" s="33">
        <v>49.7</v>
      </c>
      <c r="BC80" s="74">
        <v>53.391637357021999</v>
      </c>
      <c r="BD80" s="74">
        <v>60.331603604737737</v>
      </c>
      <c r="BE80" s="74">
        <v>51.140970852115061</v>
      </c>
      <c r="BF80" s="74">
        <v>52.782047283925557</v>
      </c>
      <c r="BG80" s="74">
        <v>34.601040996277497</v>
      </c>
      <c r="BH80" s="74">
        <v>42.787261727241962</v>
      </c>
      <c r="BI80" s="74">
        <v>38.664121400338416</v>
      </c>
      <c r="BJ80" s="74">
        <v>37.399118763451781</v>
      </c>
      <c r="BK80" s="74">
        <v>38.696966083248732</v>
      </c>
      <c r="BL80" s="74">
        <v>32.452803528934012</v>
      </c>
      <c r="BM80" s="74">
        <v>46.683811252791877</v>
      </c>
      <c r="BN80" s="74">
        <v>48.478964171133676</v>
      </c>
      <c r="BO80" s="74">
        <v>51.132916982876488</v>
      </c>
      <c r="BP80" s="74">
        <v>56.619785505651443</v>
      </c>
      <c r="BQ80" s="74">
        <v>45.533041460359563</v>
      </c>
      <c r="BR80" s="74">
        <v>57.936239172026227</v>
      </c>
      <c r="BS80" s="74">
        <v>55.745718000000004</v>
      </c>
      <c r="BT80" s="74">
        <v>42.965616000000004</v>
      </c>
      <c r="BU80" s="74">
        <v>29.720492</v>
      </c>
      <c r="BV80" s="74">
        <v>37.984676</v>
      </c>
      <c r="BW80" s="74">
        <v>37.274369999999998</v>
      </c>
      <c r="BX80" s="74">
        <v>37.077104000000006</v>
      </c>
    </row>
    <row r="81" spans="4:76" s="74" customFormat="1" ht="12.6" x14ac:dyDescent="0.45">
      <c r="D81" s="69" t="s">
        <v>246</v>
      </c>
      <c r="E81" s="69" t="s">
        <v>223</v>
      </c>
      <c r="F81" s="69"/>
      <c r="G81" s="78">
        <v>2</v>
      </c>
      <c r="H81" s="78">
        <v>1757</v>
      </c>
      <c r="I81" s="78">
        <v>1903</v>
      </c>
      <c r="J81" s="78">
        <v>1834</v>
      </c>
      <c r="K81" s="78">
        <v>1819</v>
      </c>
      <c r="L81" s="78">
        <v>1735</v>
      </c>
      <c r="M81" s="78">
        <v>1896</v>
      </c>
      <c r="N81" s="78">
        <v>1819</v>
      </c>
      <c r="O81" s="78">
        <v>1716</v>
      </c>
      <c r="P81" s="78">
        <v>1922</v>
      </c>
      <c r="Q81" s="78">
        <v>1558</v>
      </c>
      <c r="R81" s="78">
        <v>1937</v>
      </c>
      <c r="S81" s="78">
        <v>1841</v>
      </c>
      <c r="T81" s="78">
        <v>1908</v>
      </c>
      <c r="U81" s="78">
        <v>1987</v>
      </c>
      <c r="V81" s="78">
        <v>1822</v>
      </c>
      <c r="W81" s="78">
        <v>1951</v>
      </c>
      <c r="X81" s="78">
        <v>1795</v>
      </c>
      <c r="Y81" s="78">
        <v>1783</v>
      </c>
      <c r="Z81" s="78">
        <v>1730</v>
      </c>
      <c r="AA81" s="78">
        <v>1865</v>
      </c>
      <c r="AB81" s="78">
        <v>1462</v>
      </c>
      <c r="AC81" s="78">
        <v>1764</v>
      </c>
      <c r="AD81" s="78">
        <v>1894</v>
      </c>
      <c r="AE81" s="78">
        <v>1833</v>
      </c>
      <c r="AF81" s="78">
        <v>1656</v>
      </c>
      <c r="AG81" s="78">
        <v>1709</v>
      </c>
      <c r="AH81" s="78">
        <v>1589</v>
      </c>
      <c r="AI81" s="78">
        <v>1596</v>
      </c>
      <c r="AJ81" s="78">
        <v>1663</v>
      </c>
      <c r="AK81" s="78">
        <v>1572</v>
      </c>
      <c r="AL81" s="78">
        <v>1675</v>
      </c>
      <c r="AM81" s="78">
        <v>1291</v>
      </c>
      <c r="AN81" s="78">
        <v>1483</v>
      </c>
      <c r="AO81" s="78">
        <v>1644</v>
      </c>
      <c r="AP81" s="78">
        <v>1848</v>
      </c>
      <c r="AQ81" s="74">
        <v>1774</v>
      </c>
      <c r="AR81" s="74">
        <v>1596</v>
      </c>
      <c r="AS81" s="74">
        <v>1788</v>
      </c>
      <c r="AT81" s="74">
        <v>1644</v>
      </c>
      <c r="AU81" s="74">
        <v>1730</v>
      </c>
      <c r="AV81" s="74">
        <v>1670</v>
      </c>
      <c r="AW81" s="74">
        <v>1764</v>
      </c>
      <c r="AX81" s="74">
        <v>1762</v>
      </c>
      <c r="AY81" s="74">
        <v>1670</v>
      </c>
      <c r="AZ81" s="74">
        <v>1637</v>
      </c>
      <c r="BA81" s="74">
        <v>1723</v>
      </c>
      <c r="BB81" s="74">
        <v>1816.6</v>
      </c>
      <c r="BC81" s="74">
        <v>1824</v>
      </c>
      <c r="BD81" s="74">
        <v>1627.2</v>
      </c>
      <c r="BE81" s="74">
        <v>1843.2</v>
      </c>
      <c r="BF81" s="74">
        <v>1245.5999999999999</v>
      </c>
      <c r="BG81" s="74">
        <v>1708.8</v>
      </c>
      <c r="BH81" s="74">
        <v>1718.4</v>
      </c>
      <c r="BI81" s="74">
        <v>1651.2</v>
      </c>
      <c r="BJ81" s="74">
        <v>1725.6</v>
      </c>
      <c r="BK81" s="74">
        <v>1507.2</v>
      </c>
      <c r="BL81" s="74">
        <v>1812</v>
      </c>
      <c r="BM81" s="74">
        <v>1778.4</v>
      </c>
      <c r="BN81" s="74">
        <v>1725.6</v>
      </c>
      <c r="BO81" s="74">
        <v>1840.8</v>
      </c>
      <c r="BP81" s="74">
        <v>1694.4</v>
      </c>
      <c r="BQ81" s="74">
        <v>1850.4</v>
      </c>
      <c r="BR81" s="74">
        <v>1711.2</v>
      </c>
      <c r="BS81" s="74">
        <v>1636.8</v>
      </c>
      <c r="BT81" s="74">
        <v>1447.2</v>
      </c>
      <c r="BU81" s="74">
        <v>1699.2</v>
      </c>
      <c r="BV81" s="74">
        <v>1768.8</v>
      </c>
      <c r="BW81" s="74">
        <v>1538.4</v>
      </c>
      <c r="BX81" s="74">
        <v>1572</v>
      </c>
    </row>
    <row r="82" spans="4:76" s="74" customFormat="1" ht="12.6" x14ac:dyDescent="0.45">
      <c r="D82" s="69"/>
      <c r="E82" s="69"/>
      <c r="F82" s="69"/>
      <c r="G82" s="80"/>
      <c r="H82" s="80"/>
      <c r="I82" s="80"/>
      <c r="J82" s="80"/>
      <c r="K82" s="80"/>
      <c r="L82" s="80"/>
      <c r="M82" s="80"/>
      <c r="N82" s="80"/>
      <c r="O82" s="80"/>
      <c r="P82" s="80"/>
      <c r="Q82" s="80"/>
      <c r="R82" s="80"/>
      <c r="S82" s="80"/>
      <c r="T82" s="80"/>
      <c r="U82" s="80"/>
      <c r="V82" s="80"/>
      <c r="W82" s="80"/>
      <c r="X82" s="80"/>
      <c r="Y82" s="80"/>
      <c r="Z82" s="80"/>
      <c r="AA82" s="80"/>
      <c r="AB82" s="80"/>
      <c r="AC82" s="80"/>
      <c r="AD82" s="80"/>
      <c r="AE82" s="80"/>
      <c r="AF82" s="80"/>
      <c r="AG82" s="80"/>
      <c r="AH82" s="80"/>
      <c r="AI82" s="80"/>
      <c r="AJ82" s="80"/>
      <c r="AK82" s="80"/>
      <c r="AL82" s="80"/>
      <c r="AM82" s="80"/>
      <c r="AN82" s="80"/>
      <c r="AO82" s="80"/>
      <c r="AP82" s="80"/>
      <c r="AQ82" s="68"/>
      <c r="AR82" s="68"/>
      <c r="AS82" s="68"/>
      <c r="AT82" s="68"/>
      <c r="AU82" s="68"/>
      <c r="AV82" s="68"/>
      <c r="AW82" s="66"/>
      <c r="AX82" s="66"/>
      <c r="AY82" s="66"/>
      <c r="AZ82" s="81"/>
      <c r="BA82" s="81"/>
      <c r="BB82" s="81"/>
    </row>
    <row r="83" spans="4:76" s="74" customFormat="1" ht="12.6" x14ac:dyDescent="0.45">
      <c r="D83" s="69" t="s">
        <v>35</v>
      </c>
      <c r="E83" s="69" t="s">
        <v>188</v>
      </c>
      <c r="F83" s="69"/>
      <c r="G83" s="80"/>
      <c r="H83" s="80"/>
      <c r="I83" s="80"/>
      <c r="J83" s="80"/>
      <c r="K83" s="80"/>
      <c r="L83" s="80"/>
      <c r="M83" s="80"/>
      <c r="N83" s="80"/>
      <c r="O83" s="80"/>
      <c r="P83" s="80"/>
      <c r="Q83" s="80"/>
      <c r="R83" s="80"/>
      <c r="S83" s="68"/>
      <c r="T83" s="68"/>
      <c r="U83" s="68"/>
      <c r="V83" s="68"/>
      <c r="W83" s="68"/>
      <c r="X83" s="68"/>
      <c r="Y83" s="68"/>
      <c r="Z83" s="68"/>
      <c r="AA83" s="68"/>
      <c r="AB83" s="68"/>
      <c r="AC83" s="68"/>
      <c r="AD83" s="68"/>
      <c r="AE83" s="68"/>
      <c r="AF83" s="68"/>
      <c r="AG83" s="68"/>
      <c r="AH83" s="68"/>
      <c r="AI83" s="68"/>
      <c r="AJ83" s="68"/>
      <c r="AK83" s="68"/>
      <c r="AL83" s="68"/>
      <c r="AM83" s="68"/>
      <c r="AN83" s="68"/>
      <c r="AO83" s="68"/>
      <c r="AP83" s="68"/>
      <c r="AQ83" s="68"/>
      <c r="AR83" s="68"/>
      <c r="AS83" s="68"/>
      <c r="AT83" s="68"/>
      <c r="AU83" s="68"/>
      <c r="AV83" s="68"/>
      <c r="AW83" s="68"/>
      <c r="AX83" s="68"/>
      <c r="AY83" s="68"/>
      <c r="AZ83" s="37"/>
      <c r="BA83" s="37"/>
      <c r="BB83" s="81"/>
    </row>
    <row r="84" spans="4:76" s="74" customFormat="1" ht="12.6" x14ac:dyDescent="0.45">
      <c r="D84" s="69" t="s">
        <v>43</v>
      </c>
      <c r="E84" s="69" t="s">
        <v>189</v>
      </c>
      <c r="F84" s="69"/>
      <c r="G84" s="80"/>
      <c r="H84" s="80"/>
      <c r="I84" s="80"/>
      <c r="J84" s="80"/>
      <c r="K84" s="80"/>
      <c r="L84" s="80"/>
      <c r="M84" s="80"/>
      <c r="N84" s="80"/>
      <c r="O84" s="80"/>
      <c r="P84" s="80"/>
      <c r="Q84" s="80"/>
      <c r="R84" s="80"/>
      <c r="S84" s="68"/>
      <c r="T84" s="68"/>
      <c r="U84" s="68"/>
      <c r="V84" s="68"/>
      <c r="W84" s="68"/>
      <c r="X84" s="68"/>
      <c r="Y84" s="68"/>
      <c r="Z84" s="68"/>
      <c r="AA84" s="68"/>
      <c r="AB84" s="68"/>
      <c r="AC84" s="68"/>
      <c r="AD84" s="68"/>
      <c r="AE84" s="68"/>
      <c r="AF84" s="68"/>
      <c r="AG84" s="68"/>
      <c r="AH84" s="68"/>
      <c r="AI84" s="68"/>
      <c r="AJ84" s="68"/>
      <c r="AK84" s="68"/>
      <c r="AL84" s="68"/>
      <c r="AM84" s="68"/>
      <c r="AN84" s="68"/>
      <c r="AO84" s="68"/>
      <c r="AP84" s="68"/>
      <c r="AQ84" s="68"/>
      <c r="AR84" s="68"/>
      <c r="AS84" s="68"/>
      <c r="AT84" s="68"/>
      <c r="AU84" s="68"/>
      <c r="AV84" s="68"/>
      <c r="AW84" s="68"/>
      <c r="AX84" s="68"/>
      <c r="AY84" s="68"/>
      <c r="AZ84" s="81"/>
      <c r="BA84" s="81"/>
      <c r="BB84" s="81"/>
    </row>
    <row r="85" spans="4:76" s="74" customFormat="1" ht="12.6" x14ac:dyDescent="0.45">
      <c r="D85" s="69" t="s">
        <v>44</v>
      </c>
      <c r="E85" s="69" t="s">
        <v>216</v>
      </c>
      <c r="F85" s="69"/>
      <c r="G85" s="92"/>
      <c r="H85" s="92"/>
      <c r="I85" s="92"/>
      <c r="J85" s="92"/>
      <c r="K85" s="92"/>
      <c r="L85" s="92"/>
      <c r="M85" s="92"/>
      <c r="N85" s="92"/>
      <c r="O85" s="92"/>
      <c r="P85" s="92"/>
      <c r="Q85" s="92"/>
      <c r="R85" s="92"/>
      <c r="S85" s="73"/>
      <c r="T85" s="73"/>
      <c r="U85" s="73"/>
      <c r="V85" s="73"/>
      <c r="W85" s="73"/>
      <c r="X85" s="73"/>
      <c r="Y85" s="73"/>
      <c r="Z85" s="73"/>
      <c r="AA85" s="73"/>
      <c r="AB85" s="73"/>
      <c r="AC85" s="73"/>
      <c r="AD85" s="73"/>
      <c r="AE85" s="73"/>
      <c r="AF85" s="73"/>
      <c r="AG85" s="73"/>
      <c r="AH85" s="73"/>
      <c r="AI85" s="73"/>
      <c r="AJ85" s="73"/>
      <c r="AK85" s="73"/>
      <c r="AL85" s="73"/>
      <c r="AM85" s="73"/>
      <c r="AN85" s="73"/>
      <c r="AO85" s="73"/>
      <c r="AP85" s="73"/>
      <c r="AQ85" s="73"/>
      <c r="AR85" s="73"/>
      <c r="AS85" s="73"/>
      <c r="AT85" s="73"/>
      <c r="AU85" s="73"/>
      <c r="AV85" s="73"/>
      <c r="AW85" s="73"/>
      <c r="AX85" s="73"/>
      <c r="AY85" s="73"/>
      <c r="AZ85" s="82"/>
      <c r="BA85" s="82"/>
      <c r="BB85" s="82"/>
    </row>
    <row r="86" spans="4:76" s="74" customFormat="1" ht="12.6" x14ac:dyDescent="0.45">
      <c r="E86" s="18"/>
      <c r="F86" s="18"/>
      <c r="G86" s="78"/>
      <c r="H86" s="78"/>
      <c r="I86" s="78"/>
      <c r="J86" s="78"/>
      <c r="K86" s="78"/>
      <c r="L86" s="78"/>
      <c r="M86" s="78"/>
      <c r="N86" s="78"/>
      <c r="O86" s="78"/>
      <c r="P86" s="78"/>
      <c r="Q86" s="78"/>
      <c r="R86" s="78"/>
      <c r="AZ86" s="76"/>
      <c r="BA86" s="76"/>
      <c r="BB86" s="76"/>
    </row>
    <row r="87" spans="4:76" s="74" customFormat="1" ht="12.6" x14ac:dyDescent="0.45">
      <c r="D87" s="69" t="s">
        <v>54</v>
      </c>
      <c r="E87" s="69" t="s">
        <v>260</v>
      </c>
      <c r="F87" s="69"/>
      <c r="G87" s="79">
        <v>3595.99937817</v>
      </c>
      <c r="H87" s="79">
        <v>4305.9588997600003</v>
      </c>
      <c r="I87" s="79">
        <v>5109.1375166099997</v>
      </c>
      <c r="J87" s="79">
        <v>5413.4215642599993</v>
      </c>
      <c r="K87" s="79">
        <v>5219.2582824500005</v>
      </c>
      <c r="L87" s="79">
        <v>5290.1947689600001</v>
      </c>
      <c r="M87" s="79">
        <v>6032.9334254899995</v>
      </c>
      <c r="N87" s="79">
        <v>5776.9113538399997</v>
      </c>
      <c r="O87" s="79">
        <v>5319.1941384299998</v>
      </c>
      <c r="P87" s="79">
        <v>6298.28675062</v>
      </c>
      <c r="Q87" s="79">
        <v>2852.5735327900002</v>
      </c>
      <c r="R87" s="79">
        <v>5096.83343427</v>
      </c>
      <c r="S87" s="79">
        <v>5776.2468444900005</v>
      </c>
      <c r="T87" s="79">
        <v>4701.88853896</v>
      </c>
      <c r="U87" s="79">
        <v>4730.73414142</v>
      </c>
      <c r="V87" s="79">
        <v>4578.0013166199997</v>
      </c>
      <c r="W87" s="79">
        <v>5931.27256674</v>
      </c>
      <c r="X87" s="79">
        <v>5818.6656741100005</v>
      </c>
      <c r="Y87" s="79">
        <v>6878.8565495800003</v>
      </c>
      <c r="Z87" s="79">
        <v>5775.3138098600002</v>
      </c>
      <c r="AA87" s="79">
        <v>4083.5659907099998</v>
      </c>
      <c r="AB87" s="79">
        <v>5800.2136329099994</v>
      </c>
      <c r="AC87" s="79">
        <v>5420.4757959400004</v>
      </c>
      <c r="AD87" s="79">
        <v>4857.1188302999999</v>
      </c>
      <c r="AE87" s="79">
        <v>4910.7337919862503</v>
      </c>
      <c r="AF87" s="79">
        <v>4765.5254393991672</v>
      </c>
      <c r="AG87" s="79">
        <v>3821.934503827084</v>
      </c>
      <c r="AH87" s="79">
        <v>4441.8008267424993</v>
      </c>
      <c r="AI87" s="79">
        <v>4920.7174023841662</v>
      </c>
      <c r="AJ87" s="84">
        <v>6092.8459551379165</v>
      </c>
      <c r="AK87" s="84">
        <v>4460.5190496741661</v>
      </c>
      <c r="AL87" s="84">
        <v>5459.8280169674999</v>
      </c>
      <c r="AM87" s="84">
        <v>3312.8716186012498</v>
      </c>
      <c r="AN87" s="88">
        <v>4884.9786115937504</v>
      </c>
      <c r="AO87" s="79">
        <v>5015.4962991562488</v>
      </c>
      <c r="AP87" s="79">
        <v>4570.1749991616671</v>
      </c>
      <c r="AQ87" s="67">
        <v>5100.211319</v>
      </c>
      <c r="AR87" s="67">
        <v>4234.3696972400003</v>
      </c>
      <c r="AS87" s="67">
        <v>5675.1575091399991</v>
      </c>
      <c r="AT87" s="67">
        <v>4260.6588664599994</v>
      </c>
      <c r="AU87" s="67">
        <v>4945.5421184900006</v>
      </c>
      <c r="AV87" s="67">
        <v>5293.5581388099999</v>
      </c>
      <c r="AW87" s="67">
        <v>5302.3568776299999</v>
      </c>
      <c r="AX87" s="67">
        <v>5914.6122060399994</v>
      </c>
      <c r="AY87" s="67">
        <v>5325.1520430800001</v>
      </c>
      <c r="AZ87" s="33">
        <v>5092.0013399999998</v>
      </c>
      <c r="BA87" s="33">
        <v>5554.2095499999996</v>
      </c>
      <c r="BB87" s="33">
        <v>5054.5143944499996</v>
      </c>
      <c r="BC87" s="74">
        <v>4834.36222</v>
      </c>
      <c r="BD87" s="74">
        <v>4814.8578500000003</v>
      </c>
      <c r="BE87" s="74">
        <v>6023.8960983299994</v>
      </c>
      <c r="BF87" s="74">
        <v>2270.2179499999997</v>
      </c>
      <c r="BG87" s="74">
        <v>4759.4740574099997</v>
      </c>
      <c r="BH87" s="74">
        <v>4849.3306899999998</v>
      </c>
      <c r="BI87" s="74">
        <v>4496.5311095400002</v>
      </c>
      <c r="BJ87" s="74">
        <v>4891.0609699999995</v>
      </c>
      <c r="BK87" s="74">
        <v>4764.0557699999999</v>
      </c>
      <c r="BL87" s="74">
        <v>5365.0625199999995</v>
      </c>
      <c r="BM87" s="74">
        <v>5132.3708500000002</v>
      </c>
      <c r="BN87" s="74">
        <v>5452.5201150800003</v>
      </c>
      <c r="BO87" s="74">
        <v>5261.6440000000002</v>
      </c>
      <c r="BP87" s="74">
        <v>5199.0485799999997</v>
      </c>
      <c r="BQ87" s="74">
        <v>4445.6355899999999</v>
      </c>
      <c r="BR87" s="74">
        <v>3459.7758686000002</v>
      </c>
      <c r="BS87" s="74">
        <v>5075.9805411999996</v>
      </c>
      <c r="BT87" s="74">
        <v>3836.8874194700002</v>
      </c>
      <c r="BU87" s="74">
        <v>4212.9439199999997</v>
      </c>
      <c r="BV87" s="74">
        <v>4158.0595299999995</v>
      </c>
      <c r="BW87" s="74">
        <v>4882.4427599999999</v>
      </c>
      <c r="BX87" s="74">
        <v>3017.961065</v>
      </c>
    </row>
    <row r="88" spans="4:76" s="74" customFormat="1" ht="12.6" x14ac:dyDescent="0.45">
      <c r="D88" s="5"/>
      <c r="G88" s="42"/>
      <c r="H88" s="42"/>
      <c r="I88" s="42"/>
      <c r="J88" s="42"/>
      <c r="K88" s="42"/>
      <c r="L88" s="42"/>
      <c r="M88" s="42"/>
      <c r="N88" s="42"/>
      <c r="O88" s="42"/>
      <c r="P88" s="42"/>
      <c r="Q88" s="42"/>
      <c r="R88" s="42"/>
      <c r="S88" s="42"/>
      <c r="T88" s="42"/>
      <c r="U88" s="42"/>
      <c r="V88" s="42"/>
      <c r="W88" s="42"/>
      <c r="X88" s="42"/>
      <c r="Y88" s="42"/>
      <c r="Z88" s="42"/>
      <c r="AA88" s="42"/>
      <c r="AB88" s="42"/>
      <c r="AC88" s="42"/>
      <c r="AD88" s="42"/>
      <c r="AE88" s="42"/>
      <c r="AF88" s="42"/>
      <c r="AG88" s="42"/>
      <c r="AH88" s="42"/>
      <c r="AI88" s="42"/>
      <c r="AJ88" s="42"/>
      <c r="AK88" s="42"/>
      <c r="AL88" s="42"/>
      <c r="AM88" s="42"/>
      <c r="AN88" s="42"/>
      <c r="AO88" s="42"/>
      <c r="AP88" s="42"/>
      <c r="AQ88" s="42"/>
      <c r="AR88" s="42"/>
      <c r="AS88" s="42"/>
      <c r="AT88" s="42"/>
      <c r="AU88" s="42"/>
      <c r="AV88" s="42"/>
      <c r="AW88" s="42"/>
      <c r="AX88" s="42"/>
      <c r="AY88" s="42"/>
      <c r="AZ88" s="42"/>
      <c r="BA88" s="42"/>
      <c r="BB88" s="42"/>
    </row>
    <row r="89" spans="4:76" s="74" customFormat="1" x14ac:dyDescent="0.4">
      <c r="D89" s="20" t="s">
        <v>249</v>
      </c>
      <c r="E89" s="2"/>
      <c r="F89" s="2"/>
    </row>
    <row r="90" spans="4:76" s="74" customFormat="1" ht="12.6" x14ac:dyDescent="0.45">
      <c r="D90" s="69" t="s">
        <v>250</v>
      </c>
      <c r="E90" s="69" t="s">
        <v>247</v>
      </c>
      <c r="F90" s="69"/>
      <c r="G90" s="79">
        <v>3.6291115851012203</v>
      </c>
      <c r="H90" s="79">
        <v>2.9951208136535934</v>
      </c>
      <c r="I90" s="79">
        <v>2.8922122805333332</v>
      </c>
      <c r="J90" s="79">
        <v>2.6810702709999998</v>
      </c>
      <c r="K90" s="79">
        <v>3.7006205005177284</v>
      </c>
      <c r="L90" s="79">
        <v>3.1877265402928376</v>
      </c>
      <c r="M90" s="79">
        <v>1.99902256</v>
      </c>
      <c r="N90" s="79">
        <v>1.4731359076784443</v>
      </c>
      <c r="O90" s="79">
        <v>2.7493447140993692</v>
      </c>
      <c r="P90" s="79">
        <v>3.0786441880000002</v>
      </c>
      <c r="Q90" s="79">
        <v>1.9383195943931826</v>
      </c>
      <c r="R90" s="79">
        <v>1.7638882923499148</v>
      </c>
      <c r="S90" s="79">
        <v>3.7314769333333331</v>
      </c>
      <c r="T90" s="79">
        <v>2.6189809128000006</v>
      </c>
      <c r="U90" s="79">
        <v>3.2392009665101922</v>
      </c>
      <c r="V90" s="79">
        <v>2.5073314016000001</v>
      </c>
      <c r="W90" s="79">
        <v>2.9694030135127951</v>
      </c>
      <c r="X90" s="79">
        <v>2.6777375999999999</v>
      </c>
      <c r="Y90" s="79">
        <v>2.7917052240000002</v>
      </c>
      <c r="Z90" s="79">
        <v>1.6732959117600001</v>
      </c>
      <c r="AA90" s="79">
        <v>2.677491936</v>
      </c>
      <c r="AB90" s="79">
        <v>3.2872639060642652</v>
      </c>
      <c r="AC90" s="79">
        <v>3.3509984442666672</v>
      </c>
      <c r="AD90" s="79">
        <v>1.6428011162666667</v>
      </c>
      <c r="AE90" s="79">
        <v>2.9660775311999998</v>
      </c>
      <c r="AF90" s="78">
        <v>3.7880422066666672</v>
      </c>
      <c r="AG90" s="78">
        <v>3.58301012197794</v>
      </c>
      <c r="AH90" s="78">
        <v>1.8397751938666664</v>
      </c>
      <c r="AI90" s="78">
        <v>3.331238532274722</v>
      </c>
      <c r="AJ90" s="78">
        <v>1.9386361651200001</v>
      </c>
      <c r="AK90" s="78">
        <v>2.3979873787999999</v>
      </c>
      <c r="AL90" s="78">
        <v>1.2611006762666666</v>
      </c>
      <c r="AM90" s="78">
        <v>1.7356104733333335</v>
      </c>
      <c r="AN90" s="78">
        <v>3.0375819053333335</v>
      </c>
      <c r="AO90" s="79">
        <v>2.5534998560000002</v>
      </c>
      <c r="AP90" s="79">
        <v>1.8577289104000001</v>
      </c>
      <c r="AQ90" s="67">
        <v>3.2947816876655045</v>
      </c>
      <c r="AR90" s="67">
        <v>3.4454883373734484</v>
      </c>
      <c r="AS90" s="67">
        <v>3.5378333567445472</v>
      </c>
      <c r="AT90" s="67">
        <v>3.0556138807740032</v>
      </c>
      <c r="AU90" s="67">
        <v>2.9781619348577002</v>
      </c>
      <c r="AV90" s="67">
        <v>2.4854008853333331</v>
      </c>
      <c r="AW90" s="67">
        <v>2.0233733216000003</v>
      </c>
      <c r="AX90" s="67">
        <v>1.5480926400000001</v>
      </c>
      <c r="AY90" s="67">
        <v>2.7044044272000001</v>
      </c>
      <c r="AZ90" s="33">
        <v>3.0414615768000002</v>
      </c>
      <c r="BA90" s="33">
        <v>1.6153458895999999</v>
      </c>
      <c r="BB90" s="33">
        <v>1.7416431167999999</v>
      </c>
      <c r="BC90" s="74">
        <v>3.5167199666666664</v>
      </c>
      <c r="BD90" s="74">
        <v>3.4151333533333332</v>
      </c>
      <c r="BE90" s="74">
        <v>3.6819876930666666</v>
      </c>
      <c r="BF90" s="74">
        <v>3.3375246382400001</v>
      </c>
      <c r="BG90" s="74">
        <v>3.2801555432000002</v>
      </c>
      <c r="BH90" s="74">
        <v>3.1091126656000005</v>
      </c>
      <c r="BI90" s="74">
        <v>1.8023307685333334</v>
      </c>
      <c r="BJ90" s="74">
        <v>1.6229614736</v>
      </c>
      <c r="BK90" s="74">
        <v>2.9243599170666665</v>
      </c>
      <c r="BL90" s="74">
        <v>2.5216986511999999</v>
      </c>
      <c r="BM90" s="74">
        <v>3.4406134730838867</v>
      </c>
      <c r="BN90" s="74">
        <v>1.9716646890666667</v>
      </c>
      <c r="BO90" s="74">
        <v>3.733109006666667</v>
      </c>
      <c r="BP90" s="74">
        <v>2.8929495000000003</v>
      </c>
      <c r="BQ90" s="74">
        <v>2.5401334597333336</v>
      </c>
      <c r="BR90" s="74">
        <v>2.6600395560000001</v>
      </c>
      <c r="BS90" s="74">
        <v>1.7342238365333329</v>
      </c>
      <c r="BT90" s="74">
        <v>2.1689986189333337</v>
      </c>
      <c r="BU90" s="74">
        <v>2.9221562199999997</v>
      </c>
      <c r="BV90" s="74">
        <v>2.6191056899490865</v>
      </c>
      <c r="BW90" s="74">
        <v>1.4025988184000002</v>
      </c>
      <c r="BX90" s="74">
        <v>3.4130219622400002</v>
      </c>
    </row>
    <row r="91" spans="4:76" s="74" customFormat="1" ht="12.6" x14ac:dyDescent="0.45">
      <c r="D91" s="69" t="s">
        <v>251</v>
      </c>
      <c r="E91" s="69" t="s">
        <v>247</v>
      </c>
      <c r="F91" s="69"/>
      <c r="G91" s="84">
        <v>3.6291115851012203</v>
      </c>
      <c r="H91" s="84">
        <v>2.9951208136535934</v>
      </c>
      <c r="I91" s="84">
        <v>2.8922122805333332</v>
      </c>
      <c r="J91" s="84">
        <v>2.6810702709999998</v>
      </c>
      <c r="K91" s="84">
        <v>3.7006205005177284</v>
      </c>
      <c r="L91" s="84">
        <v>3.1877265402928376</v>
      </c>
      <c r="M91" s="84">
        <v>1.99902256</v>
      </c>
      <c r="N91" s="84">
        <v>1.4731359076784443</v>
      </c>
      <c r="O91" s="84">
        <v>2.7493447140993692</v>
      </c>
      <c r="P91" s="84">
        <v>3.0786441880000002</v>
      </c>
      <c r="Q91" s="84">
        <v>1.9383195943931826</v>
      </c>
      <c r="R91" s="84">
        <v>1.7638882923499148</v>
      </c>
      <c r="S91" s="84">
        <v>3.7314769333333331</v>
      </c>
      <c r="T91" s="84">
        <v>2.6189809128000006</v>
      </c>
      <c r="U91" s="84">
        <v>3.2392009665101922</v>
      </c>
      <c r="V91" s="84">
        <v>2.5073314016000001</v>
      </c>
      <c r="W91" s="84">
        <v>2.9694030135127951</v>
      </c>
      <c r="X91" s="84">
        <v>2.6777375999999999</v>
      </c>
      <c r="Y91" s="84">
        <v>2.7917052240000002</v>
      </c>
      <c r="Z91" s="84">
        <v>1.6732959117600001</v>
      </c>
      <c r="AA91" s="84">
        <v>2.677491936</v>
      </c>
      <c r="AB91" s="84">
        <v>3.2872639060642652</v>
      </c>
      <c r="AC91" s="84">
        <v>3.3509984442666672</v>
      </c>
      <c r="AD91" s="84">
        <v>1.6428011162666667</v>
      </c>
      <c r="AE91" s="84">
        <v>2.9660775311999998</v>
      </c>
      <c r="AF91" s="84">
        <v>3.7880422066666672</v>
      </c>
      <c r="AG91" s="84">
        <v>3.58301012197794</v>
      </c>
      <c r="AH91" s="84">
        <v>1.8397751938666664</v>
      </c>
      <c r="AI91" s="84">
        <v>3.331238532274722</v>
      </c>
      <c r="AJ91" s="84">
        <v>1.9386361651200001</v>
      </c>
      <c r="AK91" s="85">
        <v>2.3979873787999999</v>
      </c>
      <c r="AL91" s="85">
        <v>1.2611006762666666</v>
      </c>
      <c r="AM91" s="85">
        <v>1.7356104733333335</v>
      </c>
      <c r="AN91" s="85">
        <v>3.0375819053333335</v>
      </c>
      <c r="AO91" s="79">
        <v>2.5534998560000002</v>
      </c>
      <c r="AP91" s="79">
        <v>1.8577289104000001</v>
      </c>
      <c r="AQ91" s="67">
        <v>3.2947816876655045</v>
      </c>
      <c r="AR91" s="67">
        <v>3.4454883373734484</v>
      </c>
      <c r="AS91" s="67">
        <v>3.5378333567445472</v>
      </c>
      <c r="AT91" s="67">
        <v>3.0556138807740032</v>
      </c>
      <c r="AU91" s="67">
        <v>2.9781619348577002</v>
      </c>
      <c r="AV91" s="67">
        <v>2.4854008853333331</v>
      </c>
      <c r="AW91" s="67">
        <v>2.0233733216000003</v>
      </c>
      <c r="AX91" s="67">
        <v>1.5480926400000001</v>
      </c>
      <c r="AY91" s="67">
        <v>2.7044044272000001</v>
      </c>
      <c r="AZ91" s="33">
        <v>3.0414615768000002</v>
      </c>
      <c r="BA91" s="33">
        <v>1.6153458895999999</v>
      </c>
      <c r="BB91" s="33">
        <v>1.7416431167999999</v>
      </c>
      <c r="BC91" s="74">
        <v>3.5167199666666664</v>
      </c>
      <c r="BD91" s="74">
        <v>3.4151333533333332</v>
      </c>
      <c r="BE91" s="74">
        <v>3.6819876930666666</v>
      </c>
      <c r="BF91" s="74">
        <v>3.3375246382400001</v>
      </c>
      <c r="BG91" s="74">
        <v>3.2801555432000002</v>
      </c>
      <c r="BH91" s="74">
        <v>3.1091126656000005</v>
      </c>
      <c r="BI91" s="74">
        <v>1.8023307685333334</v>
      </c>
      <c r="BJ91" s="74">
        <v>1.6229614736</v>
      </c>
      <c r="BK91" s="74">
        <v>2.9243599170666665</v>
      </c>
      <c r="BL91" s="74">
        <v>2.5216986511999999</v>
      </c>
      <c r="BM91" s="74">
        <v>3.4406134730838867</v>
      </c>
      <c r="BN91" s="74">
        <v>1.9716646890666667</v>
      </c>
      <c r="BO91" s="74">
        <v>3.733109006666667</v>
      </c>
      <c r="BP91" s="74">
        <v>2.8929495000000003</v>
      </c>
      <c r="BQ91" s="74">
        <v>2.5401334597333336</v>
      </c>
      <c r="BR91" s="74">
        <v>2.6600395560000001</v>
      </c>
      <c r="BS91" s="74">
        <v>1.7342238365333329</v>
      </c>
      <c r="BT91" s="74">
        <v>2.1689986189333337</v>
      </c>
      <c r="BU91" s="74">
        <v>2.9221562199999997</v>
      </c>
      <c r="BV91" s="74">
        <v>2.6191056899490865</v>
      </c>
      <c r="BW91" s="74">
        <v>1.4025988184000002</v>
      </c>
      <c r="BX91" s="74">
        <v>3.4130219622400002</v>
      </c>
    </row>
    <row r="92" spans="4:76" s="74" customFormat="1" ht="12.6" x14ac:dyDescent="0.45">
      <c r="D92" s="69" t="s">
        <v>252</v>
      </c>
      <c r="E92" s="69" t="s">
        <v>247</v>
      </c>
      <c r="F92" s="69"/>
      <c r="G92" s="79">
        <v>1.9299213712000001</v>
      </c>
      <c r="H92" s="79">
        <v>2.6272277168000002</v>
      </c>
      <c r="I92" s="79">
        <v>3.1307147200000003E-2</v>
      </c>
      <c r="J92" s="79">
        <v>3.3287471999999999E-2</v>
      </c>
      <c r="K92" s="79">
        <v>0.22259342080000002</v>
      </c>
      <c r="L92" s="79">
        <v>0.31346726400000002</v>
      </c>
      <c r="M92" s="79">
        <v>0.38700610000000002</v>
      </c>
      <c r="N92" s="79">
        <v>0.83132151679999999</v>
      </c>
      <c r="O92" s="79">
        <v>7.3656891200000005E-2</v>
      </c>
      <c r="P92" s="79">
        <v>5.9368799999999998E-4</v>
      </c>
      <c r="Q92" s="79"/>
      <c r="R92" s="79"/>
      <c r="S92" s="79">
        <v>0</v>
      </c>
      <c r="T92" s="79">
        <v>0.34271629279999999</v>
      </c>
      <c r="U92" s="79">
        <v>0.12886987519999998</v>
      </c>
      <c r="V92" s="79">
        <v>8.5016121600000008E-2</v>
      </c>
      <c r="W92" s="79">
        <v>0.20260592480000003</v>
      </c>
      <c r="X92" s="79">
        <v>0.1009665392</v>
      </c>
      <c r="Y92" s="79">
        <v>0.12697075600000002</v>
      </c>
      <c r="Z92" s="79">
        <v>2.3273251999999998E-2</v>
      </c>
      <c r="AA92" s="79">
        <v>0</v>
      </c>
      <c r="AB92" s="79">
        <v>7.3617312000000004E-2</v>
      </c>
      <c r="AC92" s="79"/>
      <c r="AD92" s="79"/>
      <c r="AE92" s="79">
        <v>1.2794767983999999</v>
      </c>
      <c r="AF92" s="79">
        <v>0</v>
      </c>
      <c r="AG92" s="79">
        <v>6.5305680000000005E-3</v>
      </c>
      <c r="AH92" s="79">
        <v>7.0886347200000005E-2</v>
      </c>
      <c r="AI92" s="79">
        <v>2.2639302400000002E-2</v>
      </c>
      <c r="AJ92" s="79">
        <v>0.51916036639999996</v>
      </c>
      <c r="AK92" s="79">
        <v>8.6289479999999991E-3</v>
      </c>
      <c r="AL92" s="79">
        <v>0.1375772992</v>
      </c>
      <c r="AM92" s="79">
        <v>0.32150184160000006</v>
      </c>
      <c r="AN92" s="79">
        <v>0.1782647168</v>
      </c>
      <c r="AO92" s="79"/>
      <c r="AP92" s="79"/>
      <c r="AQ92" s="67">
        <v>9.1150897599999989E-2</v>
      </c>
      <c r="AR92" s="67">
        <v>7.6823227199999997E-2</v>
      </c>
      <c r="AS92" s="67">
        <v>6.8512960000000012E-2</v>
      </c>
      <c r="AT92" s="67">
        <v>0.2597978688</v>
      </c>
      <c r="AU92" s="67">
        <v>0.25896670560000001</v>
      </c>
      <c r="AV92" s="67">
        <v>0.92951751199999999</v>
      </c>
      <c r="AW92" s="67">
        <v>2.8418548000000002E-2</v>
      </c>
      <c r="AX92" s="67">
        <v>0</v>
      </c>
      <c r="AY92" s="67">
        <v>0.233913072</v>
      </c>
      <c r="AZ92" s="33">
        <v>0.20272466240000001</v>
      </c>
      <c r="BA92" s="33"/>
      <c r="BB92" s="33"/>
      <c r="BC92" s="74">
        <v>0</v>
      </c>
      <c r="BD92" s="74">
        <v>0</v>
      </c>
      <c r="BE92" s="74">
        <v>0.15404156399999999</v>
      </c>
      <c r="BF92" s="74">
        <v>9.7166936000000009E-2</v>
      </c>
      <c r="BG92" s="74">
        <v>3.3484003200000001E-2</v>
      </c>
      <c r="BH92" s="74">
        <v>3.2375785599999998E-2</v>
      </c>
      <c r="BI92" s="74">
        <v>0.71266307520000005</v>
      </c>
      <c r="BJ92" s="74">
        <v>6.2535135999999998E-3</v>
      </c>
      <c r="BK92" s="74">
        <v>9.6454510399999999E-2</v>
      </c>
      <c r="BL92" s="74">
        <v>0.60500765120000011</v>
      </c>
      <c r="BO92" s="74">
        <v>0</v>
      </c>
      <c r="BP92" s="74">
        <v>0</v>
      </c>
      <c r="BQ92" s="74">
        <v>0</v>
      </c>
      <c r="BR92" s="74">
        <v>0</v>
      </c>
      <c r="BS92" s="74">
        <v>0.55636481439999996</v>
      </c>
      <c r="BT92" s="74">
        <v>0.10433077120000001</v>
      </c>
      <c r="BU92" s="74">
        <v>9.9937480000000009E-2</v>
      </c>
      <c r="BV92" s="74">
        <v>3.8391824000000001E-3</v>
      </c>
      <c r="BW92" s="74">
        <v>1.3625931184000002</v>
      </c>
      <c r="BX92" s="74">
        <v>0.36527643679999999</v>
      </c>
    </row>
    <row r="93" spans="4:76" s="74" customFormat="1" ht="12.6" x14ac:dyDescent="0.45">
      <c r="D93" s="69" t="s">
        <v>253</v>
      </c>
      <c r="E93" s="69" t="s">
        <v>247</v>
      </c>
      <c r="F93" s="69"/>
      <c r="G93" s="84">
        <v>1.5036413977899949</v>
      </c>
      <c r="H93" s="84">
        <v>1.2518201727043581</v>
      </c>
      <c r="I93" s="84">
        <v>1.2828410304</v>
      </c>
      <c r="J93" s="84">
        <v>1.0869695064800002</v>
      </c>
      <c r="K93" s="84">
        <v>1.7696602817203508</v>
      </c>
      <c r="L93" s="84">
        <v>1.0424144798826724</v>
      </c>
      <c r="M93" s="84">
        <v>0.92462006368000016</v>
      </c>
      <c r="N93" s="84">
        <v>1.7999029907927786</v>
      </c>
      <c r="O93" s="84">
        <v>1.377909899943623</v>
      </c>
      <c r="P93" s="84">
        <v>1.6079445792</v>
      </c>
      <c r="Q93" s="84">
        <v>0.59629694338884831</v>
      </c>
      <c r="R93" s="84">
        <v>0.56006289444561275</v>
      </c>
      <c r="S93" s="84">
        <v>1.1625202624000002</v>
      </c>
      <c r="T93" s="84">
        <v>1.2544231647999999</v>
      </c>
      <c r="U93" s="84">
        <v>1.1068945323948716</v>
      </c>
      <c r="V93" s="84">
        <v>1.0218953648</v>
      </c>
      <c r="W93" s="84">
        <v>1.387302694973956</v>
      </c>
      <c r="X93" s="84">
        <v>1.4087424655999998</v>
      </c>
      <c r="Y93" s="84">
        <v>1.3302091440000001</v>
      </c>
      <c r="Z93" s="84">
        <v>0.8067428336000001</v>
      </c>
      <c r="AA93" s="84">
        <v>1.2041630400000001</v>
      </c>
      <c r="AB93" s="84">
        <v>1.3484356035643736</v>
      </c>
      <c r="AC93" s="84">
        <v>1.4272259519999999</v>
      </c>
      <c r="AD93" s="84">
        <v>0.60081225599999999</v>
      </c>
      <c r="AE93" s="84">
        <v>1.050629864</v>
      </c>
      <c r="AF93" s="84">
        <v>1.5418868944000002</v>
      </c>
      <c r="AG93" s="84">
        <v>1.6052531936000001</v>
      </c>
      <c r="AH93" s="85">
        <v>0.67074870240000006</v>
      </c>
      <c r="AI93" s="85">
        <v>1.5445782800000001</v>
      </c>
      <c r="AJ93" s="78">
        <v>1.1741062495341053</v>
      </c>
      <c r="AK93" s="78">
        <v>1.1948639751999999</v>
      </c>
      <c r="AL93" s="78">
        <v>0.68337446720000006</v>
      </c>
      <c r="AM93" s="78">
        <v>1.0847867136</v>
      </c>
      <c r="AN93" s="78">
        <v>8</v>
      </c>
      <c r="AO93" s="79">
        <v>1.104989848</v>
      </c>
      <c r="AP93" s="79">
        <v>0.77881077509308139</v>
      </c>
      <c r="AQ93" s="67">
        <v>1.1304847875917079</v>
      </c>
      <c r="AR93" s="67">
        <v>1.3216046467015119</v>
      </c>
      <c r="AS93" s="67">
        <v>1.5225210994503624</v>
      </c>
      <c r="AT93" s="67">
        <v>1.4922632055343932</v>
      </c>
      <c r="AU93" s="67">
        <v>1.5610607481551042</v>
      </c>
      <c r="AV93" s="67">
        <v>1.5213848687999998</v>
      </c>
      <c r="AW93" s="67">
        <v>1.1415828656</v>
      </c>
      <c r="AX93" s="67">
        <v>0.90435060000000012</v>
      </c>
      <c r="AY93" s="67">
        <v>1.5719732280000001</v>
      </c>
      <c r="AZ93" s="33">
        <v>1.6094090096</v>
      </c>
      <c r="BA93" s="33">
        <v>1.3576061392000001</v>
      </c>
      <c r="BB93" s="33">
        <v>0.91055907520000001</v>
      </c>
      <c r="BC93" s="74">
        <v>1.3099527824000001</v>
      </c>
      <c r="BD93" s="74">
        <v>1.2367312624000002</v>
      </c>
      <c r="BE93" s="74">
        <v>1.3535294816000001</v>
      </c>
      <c r="BF93" s="74">
        <v>1.4309070564399999</v>
      </c>
      <c r="BG93" s="74">
        <v>1.5848303264000003</v>
      </c>
      <c r="BH93" s="74">
        <v>1.5334565247999998</v>
      </c>
      <c r="BI93" s="74">
        <v>0.98765935679999994</v>
      </c>
      <c r="BJ93" s="74">
        <v>0.68816355039999988</v>
      </c>
      <c r="BK93" s="74">
        <v>1.2972478592000001</v>
      </c>
      <c r="BL93" s="74">
        <v>0.85926443200000002</v>
      </c>
      <c r="BM93" s="74">
        <v>0.51919782789372693</v>
      </c>
      <c r="BN93" s="74">
        <v>0.4419413472</v>
      </c>
      <c r="BO93" s="74">
        <v>1.7667759087999997</v>
      </c>
      <c r="BP93" s="74">
        <v>0.91613974240000007</v>
      </c>
      <c r="BQ93" s="74">
        <v>1.0708944144000001</v>
      </c>
      <c r="BR93" s="74">
        <v>1.1213974736000001</v>
      </c>
      <c r="BS93" s="74">
        <v>0.86448888639999988</v>
      </c>
      <c r="BT93" s="74">
        <v>0.8832494272000001</v>
      </c>
      <c r="BU93" s="74">
        <v>1.0329775407999999</v>
      </c>
      <c r="BV93" s="74">
        <v>1.4355527338457854</v>
      </c>
      <c r="BW93" s="74">
        <v>0.50914682879999995</v>
      </c>
      <c r="BX93" s="74">
        <v>1.6248264109662043</v>
      </c>
    </row>
    <row r="94" spans="4:76" s="74" customFormat="1" ht="12.6" x14ac:dyDescent="0.45">
      <c r="D94" s="69" t="s">
        <v>254</v>
      </c>
      <c r="E94" s="69" t="s">
        <v>247</v>
      </c>
      <c r="F94" s="69"/>
      <c r="G94" s="93">
        <v>3.433562768989995</v>
      </c>
      <c r="H94" s="93">
        <v>3.8790478895043581</v>
      </c>
      <c r="I94" s="93">
        <v>1.3141481775999999</v>
      </c>
      <c r="J94" s="93">
        <v>1.1202569784800003</v>
      </c>
      <c r="K94" s="93">
        <v>1.9922537025203508</v>
      </c>
      <c r="L94" s="93">
        <v>1.3558817438826725</v>
      </c>
      <c r="M94" s="93">
        <v>1.3116261636800002</v>
      </c>
      <c r="N94" s="93">
        <v>2.6312245075927785</v>
      </c>
      <c r="O94" s="93">
        <v>1.451566791143623</v>
      </c>
      <c r="P94" s="93">
        <v>1.6085382671999999</v>
      </c>
      <c r="Q94" s="93">
        <v>0.59629694338884831</v>
      </c>
      <c r="R94" s="93">
        <v>0.56006289444561275</v>
      </c>
      <c r="S94" s="93">
        <v>1.1625202624000002</v>
      </c>
      <c r="T94" s="93">
        <v>1.5971394576</v>
      </c>
      <c r="U94" s="93">
        <v>1.2357644075948715</v>
      </c>
      <c r="V94" s="93">
        <v>1.1069114864</v>
      </c>
      <c r="W94" s="93">
        <v>1.589908619773956</v>
      </c>
      <c r="X94" s="93">
        <v>1.5097090047999999</v>
      </c>
      <c r="Y94" s="93">
        <v>1.4571799000000001</v>
      </c>
      <c r="Z94" s="93">
        <v>0.83001608560000006</v>
      </c>
      <c r="AA94" s="93">
        <v>1.2041630400000001</v>
      </c>
      <c r="AB94" s="93">
        <v>1.4220529155643737</v>
      </c>
      <c r="AC94" s="93">
        <v>1.4272259519999999</v>
      </c>
      <c r="AD94" s="93">
        <v>0.60081225599999999</v>
      </c>
      <c r="AE94" s="93">
        <v>2.3301066624</v>
      </c>
      <c r="AF94" s="93">
        <v>1.5418868944000002</v>
      </c>
      <c r="AG94" s="93">
        <v>1.6117837616000001</v>
      </c>
      <c r="AH94" s="93">
        <v>0.74163504960000004</v>
      </c>
      <c r="AI94" s="93">
        <v>1.5672175824000001</v>
      </c>
      <c r="AJ94" s="93">
        <v>1.6932666159341052</v>
      </c>
      <c r="AK94" s="93">
        <v>1.2034929231999998</v>
      </c>
      <c r="AL94" s="93">
        <v>0.82095176640000012</v>
      </c>
      <c r="AM94" s="93">
        <v>1.4062885552000002</v>
      </c>
      <c r="AN94" s="93">
        <v>1.5881549792000003</v>
      </c>
      <c r="AO94" s="93">
        <v>1.104989848</v>
      </c>
      <c r="AP94" s="93">
        <v>0.77881077509308139</v>
      </c>
      <c r="AQ94" s="67">
        <v>1.2216356851917078</v>
      </c>
      <c r="AR94" s="67">
        <v>1.3984278739015119</v>
      </c>
      <c r="AS94" s="67">
        <v>1.5910340594503625</v>
      </c>
      <c r="AT94" s="67">
        <v>1.7520610743343932</v>
      </c>
      <c r="AU94" s="67">
        <v>1.8200274537551042</v>
      </c>
      <c r="AV94" s="67">
        <v>2.4509023807999997</v>
      </c>
      <c r="AW94" s="67">
        <v>1.1700014136000001</v>
      </c>
      <c r="AX94" s="67">
        <v>0.90435060000000012</v>
      </c>
      <c r="AY94" s="67">
        <v>1.8058863000000001</v>
      </c>
      <c r="AZ94" s="67">
        <v>1.8121336720000001</v>
      </c>
      <c r="BA94" s="67">
        <v>1.3576061392000001</v>
      </c>
      <c r="BB94" s="67">
        <v>0.91055907520000001</v>
      </c>
      <c r="BC94" s="74">
        <v>1.3099527824000001</v>
      </c>
      <c r="BD94" s="74">
        <v>1.2367312624000002</v>
      </c>
      <c r="BE94" s="74">
        <v>1.5075710456</v>
      </c>
      <c r="BF94" s="74">
        <v>1.52807399244</v>
      </c>
      <c r="BG94" s="74">
        <v>1.6183143296000004</v>
      </c>
      <c r="BH94" s="74">
        <v>1.5658323103999998</v>
      </c>
      <c r="BI94" s="74">
        <v>1.7003224320000001</v>
      </c>
      <c r="BJ94" s="74">
        <v>0.69441706399999992</v>
      </c>
      <c r="BK94" s="74">
        <v>1.3937023696000002</v>
      </c>
      <c r="BL94" s="74">
        <v>1.4642720832</v>
      </c>
      <c r="BM94" s="74">
        <v>0.51919782789372693</v>
      </c>
      <c r="BN94" s="74">
        <v>0.4419413472</v>
      </c>
      <c r="BO94" s="74">
        <v>1.7667759087999997</v>
      </c>
      <c r="BP94" s="74">
        <v>0.91613974240000007</v>
      </c>
      <c r="BQ94" s="74">
        <v>1.0708944144000001</v>
      </c>
      <c r="BR94" s="74">
        <v>1.1213974736000001</v>
      </c>
      <c r="BS94" s="74">
        <v>1.4208537008</v>
      </c>
      <c r="BT94" s="74">
        <v>0.98758019840000011</v>
      </c>
      <c r="BU94" s="74">
        <v>1.1329150207999998</v>
      </c>
      <c r="BV94" s="74">
        <v>1.4393919162457853</v>
      </c>
      <c r="BW94" s="74">
        <v>1.8717399472</v>
      </c>
      <c r="BX94" s="74">
        <v>1.9901028477662042</v>
      </c>
    </row>
    <row r="95" spans="4:76" s="74" customFormat="1" ht="12.6" x14ac:dyDescent="0.45">
      <c r="D95" s="69" t="s">
        <v>255</v>
      </c>
      <c r="E95" s="69" t="s">
        <v>247</v>
      </c>
      <c r="F95" s="69"/>
      <c r="G95" s="93">
        <v>1.69919021390122</v>
      </c>
      <c r="H95" s="93">
        <v>0.36789309685359334</v>
      </c>
      <c r="I95" s="93">
        <v>2.8609051333333331</v>
      </c>
      <c r="J95" s="93">
        <v>2.6477827990000002</v>
      </c>
      <c r="K95" s="93">
        <v>3.4780270797177288</v>
      </c>
      <c r="L95" s="93">
        <v>2.8742592762928378</v>
      </c>
      <c r="M95" s="93">
        <v>1.61201646</v>
      </c>
      <c r="N95" s="93">
        <v>0.64181439087844439</v>
      </c>
      <c r="O95" s="93">
        <v>2.6756878228993695</v>
      </c>
      <c r="P95" s="93">
        <v>3.0780505000000002</v>
      </c>
      <c r="Q95" s="93"/>
      <c r="R95" s="93"/>
      <c r="S95" s="93">
        <v>3.7314769333333331</v>
      </c>
      <c r="T95" s="93">
        <v>2.2762646200000005</v>
      </c>
      <c r="U95" s="93">
        <v>3.1103310913101923</v>
      </c>
      <c r="V95" s="93">
        <v>2.4223152800000003</v>
      </c>
      <c r="W95" s="93">
        <v>2.7667970887127953</v>
      </c>
      <c r="X95" s="93">
        <v>2.5767710608000001</v>
      </c>
      <c r="Y95" s="93">
        <v>2.6647344680000002</v>
      </c>
      <c r="Z95" s="93">
        <v>1.6500226597600001</v>
      </c>
      <c r="AA95" s="93">
        <v>2.677491936</v>
      </c>
      <c r="AB95" s="93">
        <v>3.2136465940642651</v>
      </c>
      <c r="AC95" s="93"/>
      <c r="AD95" s="93"/>
      <c r="AE95" s="93">
        <v>1.6866007327999999</v>
      </c>
      <c r="AF95" s="93">
        <v>3.7880422066666672</v>
      </c>
      <c r="AG95" s="93">
        <v>3.5764795539779399</v>
      </c>
      <c r="AH95" s="93">
        <v>1.7688888466666666</v>
      </c>
      <c r="AI95" s="93">
        <v>3.3085992298747215</v>
      </c>
      <c r="AJ95" s="93">
        <v>1.4194757987200002</v>
      </c>
      <c r="AK95" s="93">
        <v>2.3893584307999998</v>
      </c>
      <c r="AL95" s="93">
        <v>1.1235233770666666</v>
      </c>
      <c r="AM95" s="93">
        <v>1.4141086317333336</v>
      </c>
      <c r="AN95" s="93">
        <v>2.8593171885333333</v>
      </c>
      <c r="AO95" s="93"/>
      <c r="AP95" s="93"/>
      <c r="AQ95" s="67">
        <v>3.2036307900655046</v>
      </c>
      <c r="AR95" s="67">
        <v>3.3686651101734482</v>
      </c>
      <c r="AS95" s="67">
        <v>3.4693203967445472</v>
      </c>
      <c r="AT95" s="67">
        <v>2.7958160119740034</v>
      </c>
      <c r="AU95" s="67">
        <v>2.7191952292577</v>
      </c>
      <c r="AV95" s="67">
        <v>1.5558833733333333</v>
      </c>
      <c r="AW95" s="67">
        <v>1.9949547736000006</v>
      </c>
      <c r="AX95" s="67">
        <v>1.5480926400000001</v>
      </c>
      <c r="AY95" s="67">
        <v>2.4704913551999996</v>
      </c>
      <c r="AZ95" s="67">
        <v>2.8387369144000001</v>
      </c>
      <c r="BA95" s="67"/>
      <c r="BB95" s="67"/>
      <c r="BC95" s="74">
        <v>3.5167199666666664</v>
      </c>
      <c r="BD95" s="74">
        <v>3.4151333533333332</v>
      </c>
      <c r="BE95" s="74">
        <v>3.5279461290666672</v>
      </c>
      <c r="BF95" s="74">
        <v>3.2403577022400003</v>
      </c>
      <c r="BG95" s="74">
        <v>3.2466715400000004</v>
      </c>
      <c r="BH95" s="74">
        <v>3.0767368800000003</v>
      </c>
      <c r="BI95" s="74">
        <v>1.0896676933333334</v>
      </c>
      <c r="BJ95" s="74">
        <v>1.6167079600000001</v>
      </c>
      <c r="BK95" s="74">
        <v>2.8279054066666665</v>
      </c>
      <c r="BL95" s="74">
        <v>1.9166910000000001</v>
      </c>
      <c r="BO95" s="74">
        <v>3.733109006666667</v>
      </c>
      <c r="BP95" s="74">
        <v>2.8929495000000003</v>
      </c>
      <c r="BQ95" s="74">
        <v>2.5401334597333336</v>
      </c>
      <c r="BR95" s="74">
        <v>2.6600395560000001</v>
      </c>
      <c r="BS95" s="74">
        <v>1.1778590221333329</v>
      </c>
      <c r="BT95" s="74">
        <v>2.0646678477333338</v>
      </c>
      <c r="BU95" s="74">
        <v>2.8222187399999998</v>
      </c>
      <c r="BV95" s="74">
        <v>2.6152665075490868</v>
      </c>
      <c r="BW95" s="74">
        <v>4.0005700000000081E-2</v>
      </c>
      <c r="BX95" s="74">
        <v>3.0477455254400003</v>
      </c>
    </row>
    <row r="96" spans="4:76" s="74" customFormat="1" ht="12.6" x14ac:dyDescent="0.45">
      <c r="D96" s="69" t="s">
        <v>246</v>
      </c>
      <c r="E96" s="69" t="s">
        <v>223</v>
      </c>
      <c r="F96" s="69"/>
      <c r="G96" s="79">
        <v>761.06316177531301</v>
      </c>
      <c r="H96" s="79">
        <v>631.57312638296503</v>
      </c>
      <c r="I96" s="79">
        <v>628.89099999999996</v>
      </c>
      <c r="J96" s="79">
        <v>612.10676999999998</v>
      </c>
      <c r="K96" s="79">
        <v>742.9937911958317</v>
      </c>
      <c r="L96" s="79">
        <v>746.1565551895751</v>
      </c>
      <c r="M96" s="79">
        <v>541.78800000000001</v>
      </c>
      <c r="N96" s="79">
        <v>589.35305045517657</v>
      </c>
      <c r="O96" s="79">
        <v>724.82488638324799</v>
      </c>
      <c r="P96" s="79">
        <v>777.67499999999984</v>
      </c>
      <c r="Q96" s="79">
        <v>545.59520927684457</v>
      </c>
      <c r="R96" s="79">
        <v>497.17406382881438</v>
      </c>
      <c r="S96" s="79">
        <v>708.851</v>
      </c>
      <c r="T96" s="79">
        <v>685.65300000000002</v>
      </c>
      <c r="U96" s="79">
        <v>683.74562990188997</v>
      </c>
      <c r="V96" s="79">
        <v>605.279</v>
      </c>
      <c r="W96" s="79">
        <v>681.65025552825546</v>
      </c>
      <c r="X96" s="79">
        <v>670.29</v>
      </c>
      <c r="Y96" s="79">
        <v>724.548</v>
      </c>
      <c r="Z96" s="79">
        <v>529.55034000000012</v>
      </c>
      <c r="AA96" s="79">
        <v>681.62</v>
      </c>
      <c r="AB96" s="79">
        <v>693.6306987276256</v>
      </c>
      <c r="AC96" s="79">
        <v>647.73599999999999</v>
      </c>
      <c r="AD96" s="79">
        <v>418.66699999999997</v>
      </c>
      <c r="AE96" s="79">
        <v>592.40459999999996</v>
      </c>
      <c r="AF96" s="79">
        <v>648.96</v>
      </c>
      <c r="AG96" s="79">
        <v>703.07399999999996</v>
      </c>
      <c r="AH96" s="79">
        <v>449.19600000000003</v>
      </c>
      <c r="AI96" s="79">
        <v>692.56100000000004</v>
      </c>
      <c r="AJ96" s="79">
        <v>585.41470067729949</v>
      </c>
      <c r="AK96" s="79">
        <v>594.68529999999998</v>
      </c>
      <c r="AL96" s="79">
        <v>506.46100000000001</v>
      </c>
      <c r="AM96" s="79">
        <v>574.73199999999997</v>
      </c>
      <c r="AN96" s="79">
        <v>651.66600000000005</v>
      </c>
      <c r="AO96" s="79">
        <v>559.61300000000006</v>
      </c>
      <c r="AP96" s="79">
        <v>473.97019999999998</v>
      </c>
      <c r="AQ96" s="79">
        <v>586.18105034550842</v>
      </c>
      <c r="AR96" s="67">
        <v>596.15861306695467</v>
      </c>
      <c r="AS96" s="67">
        <v>662.68801312607934</v>
      </c>
      <c r="AT96" s="67">
        <v>631.23177573221756</v>
      </c>
      <c r="AU96" s="67">
        <v>650.93829813443881</v>
      </c>
      <c r="AV96" s="67">
        <v>661.67600000000004</v>
      </c>
      <c r="AW96" s="67">
        <v>532.29600000000005</v>
      </c>
      <c r="AX96" s="67">
        <v>444.73</v>
      </c>
      <c r="AY96" s="67">
        <v>638.74440000000004</v>
      </c>
      <c r="AZ96" s="67">
        <v>672.39400000000001</v>
      </c>
      <c r="BA96" s="67">
        <v>592.25599999999997</v>
      </c>
      <c r="BB96" s="67">
        <v>488.67</v>
      </c>
      <c r="BC96" s="74">
        <v>615.1558</v>
      </c>
      <c r="BD96" s="74">
        <v>555.52499999999998</v>
      </c>
      <c r="BE96" s="74">
        <v>662.423</v>
      </c>
      <c r="BF96" s="74">
        <v>647.32004999999992</v>
      </c>
      <c r="BG96" s="74">
        <v>667.23500000000001</v>
      </c>
      <c r="BH96" s="74">
        <v>658.88099999999997</v>
      </c>
      <c r="BI96" s="74">
        <v>449.95499999999998</v>
      </c>
      <c r="BJ96" s="74">
        <v>475.16800000000001</v>
      </c>
      <c r="BK96" s="74">
        <v>641.99199999999996</v>
      </c>
      <c r="BL96" s="74">
        <v>574.42600000000004</v>
      </c>
      <c r="BM96" s="74">
        <v>641.68688238007383</v>
      </c>
      <c r="BN96" s="74">
        <v>422.16300000000001</v>
      </c>
      <c r="BO96" s="74">
        <v>615.21600000000001</v>
      </c>
      <c r="BP96" s="74">
        <v>528.88499999999999</v>
      </c>
      <c r="BQ96" s="74">
        <v>535.86599999999999</v>
      </c>
      <c r="BR96" s="74">
        <v>568.78899999999999</v>
      </c>
      <c r="BS96" s="74">
        <v>462.77200000000005</v>
      </c>
      <c r="BT96" s="74">
        <v>526.79700000000003</v>
      </c>
      <c r="BU96" s="74">
        <v>620.55499999999995</v>
      </c>
      <c r="BV96" s="74">
        <v>705.56138922155696</v>
      </c>
      <c r="BW96" s="74">
        <v>357.49299999999999</v>
      </c>
      <c r="BX96" s="74">
        <v>708.65215099225907</v>
      </c>
    </row>
    <row r="97" spans="4:76" s="74" customFormat="1" ht="12.6" x14ac:dyDescent="0.45">
      <c r="D97" s="69"/>
      <c r="E97" s="69"/>
      <c r="F97" s="69"/>
      <c r="G97" s="68"/>
      <c r="H97" s="68"/>
      <c r="I97" s="68"/>
      <c r="J97" s="68"/>
      <c r="K97" s="68"/>
      <c r="L97" s="68"/>
      <c r="M97" s="68"/>
      <c r="N97" s="68"/>
      <c r="O97" s="68"/>
      <c r="P97" s="68"/>
      <c r="Q97" s="68"/>
      <c r="R97" s="68"/>
      <c r="S97" s="68"/>
      <c r="T97" s="68"/>
      <c r="U97" s="68"/>
      <c r="V97" s="68"/>
      <c r="W97" s="68"/>
      <c r="X97" s="68"/>
      <c r="Y97" s="68"/>
      <c r="Z97" s="68"/>
      <c r="AA97" s="68"/>
      <c r="AB97" s="68"/>
      <c r="AC97" s="68"/>
      <c r="AD97" s="68"/>
      <c r="AE97" s="68"/>
      <c r="AF97" s="68"/>
      <c r="AG97" s="68"/>
      <c r="AH97" s="68"/>
      <c r="AI97" s="68"/>
      <c r="AJ97" s="68"/>
      <c r="AK97" s="68"/>
      <c r="AL97" s="68"/>
      <c r="AM97" s="68"/>
      <c r="AN97" s="68"/>
      <c r="AO97" s="68"/>
      <c r="AP97" s="68"/>
      <c r="AQ97" s="68"/>
      <c r="AR97" s="68"/>
      <c r="AS97" s="68"/>
      <c r="AT97" s="68"/>
      <c r="AU97" s="68"/>
      <c r="AV97" s="68"/>
      <c r="AW97" s="68"/>
      <c r="AX97" s="68"/>
      <c r="AY97" s="68"/>
      <c r="AZ97" s="37"/>
      <c r="BA97" s="37"/>
      <c r="BB97" s="81"/>
    </row>
    <row r="98" spans="4:76" s="74" customFormat="1" ht="12.6" x14ac:dyDescent="0.45">
      <c r="D98" s="69" t="s">
        <v>43</v>
      </c>
      <c r="E98" s="69" t="s">
        <v>189</v>
      </c>
      <c r="F98" s="69"/>
      <c r="G98" s="68"/>
      <c r="H98" s="68"/>
      <c r="I98" s="68"/>
      <c r="J98" s="68"/>
      <c r="K98" s="68"/>
      <c r="L98" s="68"/>
      <c r="M98" s="68"/>
      <c r="N98" s="68"/>
      <c r="O98" s="68"/>
      <c r="P98" s="68"/>
      <c r="Q98" s="68"/>
      <c r="R98" s="68"/>
      <c r="S98" s="68"/>
      <c r="T98" s="68"/>
      <c r="U98" s="68"/>
      <c r="V98" s="68"/>
      <c r="W98" s="68"/>
      <c r="X98" s="68"/>
      <c r="Y98" s="68"/>
      <c r="Z98" s="68"/>
      <c r="AA98" s="68"/>
      <c r="AB98" s="68"/>
      <c r="AC98" s="68"/>
      <c r="AD98" s="68"/>
      <c r="AE98" s="68"/>
      <c r="AF98" s="68"/>
      <c r="AG98" s="68"/>
      <c r="AH98" s="68"/>
      <c r="AI98" s="68"/>
      <c r="AJ98" s="68"/>
      <c r="AK98" s="68"/>
      <c r="AL98" s="68"/>
      <c r="AM98" s="68"/>
      <c r="AN98" s="68"/>
      <c r="AO98" s="68"/>
      <c r="AP98" s="68"/>
      <c r="AQ98" s="68"/>
      <c r="AR98" s="68"/>
      <c r="AS98" s="68"/>
      <c r="AT98" s="68"/>
      <c r="AU98" s="68"/>
      <c r="AV98" s="68"/>
      <c r="AW98" s="68"/>
      <c r="AX98" s="68"/>
      <c r="AY98" s="68"/>
      <c r="AZ98" s="81"/>
      <c r="BA98" s="81"/>
      <c r="BB98" s="81"/>
    </row>
    <row r="99" spans="4:76" s="74" customFormat="1" ht="12.6" x14ac:dyDescent="0.45">
      <c r="D99" s="69" t="s">
        <v>44</v>
      </c>
      <c r="E99" s="69" t="s">
        <v>216</v>
      </c>
      <c r="F99" s="69"/>
      <c r="G99" s="73"/>
      <c r="H99" s="73"/>
      <c r="I99" s="73"/>
      <c r="J99" s="73"/>
      <c r="K99" s="73"/>
      <c r="L99" s="73"/>
      <c r="M99" s="73"/>
      <c r="N99" s="73"/>
      <c r="O99" s="73"/>
      <c r="P99" s="73"/>
      <c r="Q99" s="73"/>
      <c r="R99" s="73"/>
      <c r="S99" s="73"/>
      <c r="T99" s="73"/>
      <c r="U99" s="73"/>
      <c r="V99" s="73"/>
      <c r="W99" s="73"/>
      <c r="X99" s="73"/>
      <c r="Y99" s="73"/>
      <c r="Z99" s="73"/>
      <c r="AA99" s="73"/>
      <c r="AB99" s="73"/>
      <c r="AC99" s="73"/>
      <c r="AD99" s="73"/>
      <c r="AE99" s="73"/>
      <c r="AF99" s="73"/>
      <c r="AG99" s="73"/>
      <c r="AH99" s="73"/>
      <c r="AI99" s="73"/>
      <c r="AJ99" s="73"/>
      <c r="AK99" s="73"/>
      <c r="AL99" s="73"/>
      <c r="AM99" s="73"/>
      <c r="AN99" s="73"/>
      <c r="AO99" s="73"/>
      <c r="AP99" s="73"/>
      <c r="AQ99" s="73"/>
      <c r="AR99" s="73"/>
      <c r="AS99" s="73"/>
      <c r="AT99" s="73"/>
      <c r="AU99" s="73"/>
      <c r="AV99" s="73"/>
      <c r="AW99" s="73"/>
      <c r="AX99" s="73"/>
      <c r="AY99" s="73"/>
      <c r="AZ99" s="82"/>
      <c r="BA99" s="82"/>
      <c r="BB99" s="82"/>
    </row>
    <row r="100" spans="4:76" s="74" customFormat="1" ht="12.6" x14ac:dyDescent="0.45">
      <c r="E100" s="18"/>
      <c r="F100" s="18"/>
      <c r="AZ100" s="76"/>
      <c r="BA100" s="76"/>
      <c r="BB100" s="76"/>
    </row>
    <row r="101" spans="4:76" s="74" customFormat="1" ht="12.6" x14ac:dyDescent="0.45">
      <c r="D101" s="69" t="s">
        <v>54</v>
      </c>
      <c r="E101" s="69" t="s">
        <v>260</v>
      </c>
      <c r="F101" s="69"/>
      <c r="G101" s="79">
        <v>936</v>
      </c>
      <c r="H101" s="79">
        <v>780</v>
      </c>
      <c r="I101" s="79">
        <v>736.92499999999995</v>
      </c>
      <c r="J101" s="79">
        <v>532.73</v>
      </c>
      <c r="K101" s="79">
        <v>1166</v>
      </c>
      <c r="L101" s="79">
        <v>1040</v>
      </c>
      <c r="M101" s="79">
        <v>604</v>
      </c>
      <c r="N101" s="79">
        <v>648</v>
      </c>
      <c r="O101" s="79">
        <v>869</v>
      </c>
      <c r="P101" s="79">
        <v>1120.24</v>
      </c>
      <c r="Q101" s="79">
        <v>410.72500000000002</v>
      </c>
      <c r="R101" s="79">
        <v>303.89999999999998</v>
      </c>
      <c r="S101" s="79">
        <v>846</v>
      </c>
      <c r="T101" s="79">
        <v>949</v>
      </c>
      <c r="U101" s="79">
        <v>691</v>
      </c>
      <c r="V101" s="79">
        <v>628</v>
      </c>
      <c r="W101" s="79">
        <v>823</v>
      </c>
      <c r="X101" s="79">
        <v>800</v>
      </c>
      <c r="Y101" s="79">
        <v>726</v>
      </c>
      <c r="Z101" s="79">
        <v>407.66</v>
      </c>
      <c r="AA101" s="79">
        <v>692</v>
      </c>
      <c r="AB101" s="79">
        <v>927</v>
      </c>
      <c r="AC101" s="79">
        <v>829.1</v>
      </c>
      <c r="AD101" s="79">
        <v>297.8</v>
      </c>
      <c r="AE101" s="91">
        <v>559.4</v>
      </c>
      <c r="AF101" s="91">
        <v>998.4</v>
      </c>
      <c r="AG101" s="91">
        <v>950.1</v>
      </c>
      <c r="AH101" s="91">
        <v>283.5</v>
      </c>
      <c r="AI101" s="91">
        <v>1052</v>
      </c>
      <c r="AJ101" s="91">
        <v>739.82</v>
      </c>
      <c r="AK101" s="91">
        <v>806.9</v>
      </c>
      <c r="AL101" s="91">
        <v>489.6</v>
      </c>
      <c r="AM101" s="91">
        <v>584</v>
      </c>
      <c r="AN101" s="91">
        <v>921</v>
      </c>
      <c r="AO101" s="91">
        <v>839</v>
      </c>
      <c r="AP101" s="91">
        <v>542.29999999999995</v>
      </c>
      <c r="AQ101" s="79">
        <v>607.6</v>
      </c>
      <c r="AR101" s="79">
        <v>925.9</v>
      </c>
      <c r="AS101" s="79">
        <v>1157.5999999999999</v>
      </c>
      <c r="AT101" s="79">
        <v>955.6</v>
      </c>
      <c r="AU101" s="79">
        <v>1013.06</v>
      </c>
      <c r="AV101" s="79">
        <v>1014.6</v>
      </c>
      <c r="AW101" s="79">
        <v>776.2</v>
      </c>
      <c r="AX101" s="79">
        <v>570</v>
      </c>
      <c r="AY101" s="79">
        <v>894.6</v>
      </c>
      <c r="AZ101" s="79">
        <v>1183.8</v>
      </c>
      <c r="BA101" s="79">
        <v>690.9</v>
      </c>
      <c r="BB101" s="79">
        <v>622</v>
      </c>
      <c r="BC101" s="74">
        <v>1071.7</v>
      </c>
      <c r="BD101" s="74">
        <v>633</v>
      </c>
      <c r="BE101" s="74">
        <v>939.98</v>
      </c>
      <c r="BF101" s="74">
        <v>1106.53</v>
      </c>
      <c r="BG101" s="74">
        <v>1106.2</v>
      </c>
      <c r="BH101" s="74">
        <v>1195.5</v>
      </c>
      <c r="BI101" s="74">
        <v>454.5</v>
      </c>
      <c r="BJ101" s="74">
        <v>552.20000000000005</v>
      </c>
      <c r="BK101" s="74">
        <v>961.1</v>
      </c>
      <c r="BL101" s="74">
        <v>984.1</v>
      </c>
      <c r="BM101" s="74">
        <v>1083.5</v>
      </c>
      <c r="BN101" s="74">
        <v>571.20000000000005</v>
      </c>
      <c r="BO101" s="74">
        <v>1158</v>
      </c>
      <c r="BP101" s="74">
        <v>867.5</v>
      </c>
      <c r="BQ101" s="74">
        <v>751</v>
      </c>
      <c r="BR101" s="74">
        <v>1105.3599999999999</v>
      </c>
      <c r="BS101" s="74">
        <v>888.6</v>
      </c>
      <c r="BT101" s="74">
        <v>772.6</v>
      </c>
      <c r="BU101" s="74">
        <v>785</v>
      </c>
      <c r="BV101" s="74">
        <v>1086.5</v>
      </c>
      <c r="BW101" s="74">
        <v>448.79999999999995</v>
      </c>
      <c r="BX101" s="74">
        <v>1420.88</v>
      </c>
    </row>
    <row r="102" spans="4:76" ht="12.6" x14ac:dyDescent="0.45">
      <c r="D102" s="71"/>
      <c r="E102" s="70"/>
      <c r="F102" s="70"/>
      <c r="G102" s="79"/>
      <c r="H102" s="79"/>
      <c r="I102" s="79"/>
      <c r="J102" s="79"/>
      <c r="K102" s="79"/>
      <c r="L102" s="79"/>
      <c r="M102" s="79"/>
      <c r="N102" s="79"/>
      <c r="O102" s="79"/>
      <c r="P102" s="79"/>
      <c r="Q102" s="79"/>
      <c r="R102" s="79"/>
      <c r="S102" s="79"/>
      <c r="T102" s="79"/>
      <c r="U102" s="79"/>
      <c r="V102" s="79"/>
      <c r="W102" s="79"/>
      <c r="X102" s="79"/>
      <c r="Y102" s="79"/>
      <c r="Z102" s="79"/>
      <c r="AA102" s="79"/>
      <c r="AB102" s="79"/>
      <c r="AC102" s="79"/>
      <c r="AD102" s="79"/>
      <c r="AE102" s="67"/>
      <c r="AF102" s="67"/>
      <c r="AG102" s="67"/>
      <c r="AH102" s="67"/>
      <c r="AI102" s="67"/>
      <c r="AJ102" s="67"/>
      <c r="AK102" s="67"/>
      <c r="AL102" s="67"/>
      <c r="AM102" s="67"/>
      <c r="AN102" s="67"/>
      <c r="AO102" s="67"/>
      <c r="AP102" s="67"/>
      <c r="AQ102" s="67"/>
      <c r="AR102" s="67"/>
      <c r="AS102" s="67"/>
      <c r="AT102" s="67"/>
      <c r="AU102" s="67"/>
      <c r="AV102" s="67"/>
      <c r="AW102" s="67"/>
      <c r="AX102" s="67"/>
      <c r="AY102" s="67"/>
      <c r="AZ102" s="33"/>
      <c r="BA102" s="33"/>
      <c r="BB102" s="33"/>
    </row>
    <row r="103" spans="4:76" s="74" customFormat="1" x14ac:dyDescent="0.4">
      <c r="D103" s="20" t="s">
        <v>256</v>
      </c>
      <c r="E103" s="2"/>
      <c r="F103" s="2"/>
    </row>
    <row r="104" spans="4:76" s="74" customFormat="1" ht="12.6" x14ac:dyDescent="0.45">
      <c r="D104" s="69" t="s">
        <v>241</v>
      </c>
      <c r="E104" s="69" t="s">
        <v>247</v>
      </c>
      <c r="F104" s="69"/>
      <c r="G104" s="90">
        <v>2.004324932736</v>
      </c>
      <c r="H104" s="90">
        <v>2.0467445080320004</v>
      </c>
      <c r="I104" s="90">
        <v>2.1978642450240002</v>
      </c>
      <c r="J104" s="90">
        <v>2.070605519136</v>
      </c>
      <c r="K104" s="90">
        <v>2.1766544573760003</v>
      </c>
      <c r="L104" s="90">
        <v>1.9831151450880002</v>
      </c>
      <c r="M104" s="90">
        <v>2.2641448314240002</v>
      </c>
      <c r="N104" s="90">
        <v>2.4444280264320004</v>
      </c>
      <c r="O104" s="90">
        <v>2.1342348820800003</v>
      </c>
      <c r="P104" s="90">
        <v>2.158095893184</v>
      </c>
      <c r="Q104" s="90">
        <v>2.3993572276800004</v>
      </c>
      <c r="R104" s="90">
        <v>2.4629865906240003</v>
      </c>
      <c r="S104" s="79">
        <v>2.4815451548160006</v>
      </c>
      <c r="T104" s="79">
        <v>2.2614936079680001</v>
      </c>
      <c r="U104" s="79">
        <v>2.3357278647360005</v>
      </c>
      <c r="V104" s="79">
        <v>2.311866853632</v>
      </c>
      <c r="W104" s="79">
        <v>2.2853546190720002</v>
      </c>
      <c r="X104" s="79">
        <v>2.1342348820800003</v>
      </c>
      <c r="Y104" s="79">
        <v>2.1024202006080004</v>
      </c>
      <c r="Z104" s="79">
        <v>2.2402838203200002</v>
      </c>
      <c r="AA104" s="79">
        <v>2.1766544573760003</v>
      </c>
      <c r="AB104" s="79">
        <v>2.3781474400320004</v>
      </c>
      <c r="AC104" s="79">
        <v>2.3463327585600005</v>
      </c>
      <c r="AD104" s="79">
        <v>2.7519699473280004</v>
      </c>
      <c r="AE104" s="79">
        <v>2.4470792498880005</v>
      </c>
      <c r="AF104" s="78">
        <v>2.2774009487040003</v>
      </c>
      <c r="AG104" s="78">
        <v>2.4205670153280003</v>
      </c>
      <c r="AH104" s="78">
        <v>2.3781474400320004</v>
      </c>
      <c r="AI104" s="78">
        <v>2.2800521721600004</v>
      </c>
      <c r="AJ104" s="78">
        <v>1.7736684920640002</v>
      </c>
      <c r="AK104" s="78">
        <v>1.6464097661760002</v>
      </c>
      <c r="AL104" s="78">
        <v>1.6251999785280002</v>
      </c>
      <c r="AM104" s="78">
        <v>1.7285976933120002</v>
      </c>
      <c r="AN104" s="78">
        <v>1.7975295031680003</v>
      </c>
      <c r="AO104" s="79">
        <v>1.7392025871360002</v>
      </c>
      <c r="AP104" s="79">
        <v>1.8240417377280003</v>
      </c>
      <c r="AQ104" s="67">
        <v>1.8585076426560001</v>
      </c>
      <c r="AR104" s="67">
        <v>1.5986877439680003</v>
      </c>
      <c r="AS104" s="67">
        <v>1.7445050340480002</v>
      </c>
      <c r="AT104" s="67">
        <v>1.7392025871360002</v>
      </c>
      <c r="AU104" s="67">
        <v>1.7153415760320001</v>
      </c>
      <c r="AV104" s="67">
        <v>1.6278512019840001</v>
      </c>
      <c r="AW104" s="67">
        <v>1.6411073192640002</v>
      </c>
      <c r="AX104" s="67">
        <v>1.7179927994880002</v>
      </c>
      <c r="AY104" s="67">
        <v>1.7736684920640002</v>
      </c>
      <c r="AZ104" s="33">
        <v>1.8266929611840004</v>
      </c>
      <c r="BA104" s="33">
        <v>1.7736684920640002</v>
      </c>
      <c r="BB104" s="33">
        <v>1.9247882290560003</v>
      </c>
      <c r="BC104" s="74">
        <v>1.8558564192000002</v>
      </c>
      <c r="BD104" s="74">
        <v>1.6649683303680001</v>
      </c>
      <c r="BE104" s="74">
        <v>1.8293441846400003</v>
      </c>
      <c r="BF104" s="74">
        <v>1.7339001402240002</v>
      </c>
      <c r="BG104" s="74">
        <v>1.8160880673600002</v>
      </c>
      <c r="BH104" s="74">
        <v>1.6411073192640002</v>
      </c>
      <c r="BI104" s="74">
        <v>1.6676195538240002</v>
      </c>
      <c r="BJ104" s="74">
        <v>1.6967830118400002</v>
      </c>
      <c r="BK104" s="74">
        <v>1.5907340736000002</v>
      </c>
      <c r="BL104" s="74">
        <v>1.7816221624320001</v>
      </c>
      <c r="BM104" s="74">
        <v>1.7842733858880002</v>
      </c>
      <c r="BN104" s="74">
        <v>2.0308371672960002</v>
      </c>
      <c r="BO104" s="74">
        <v>1.9353931228800001</v>
      </c>
      <c r="BP104" s="74">
        <v>1.6331536488960003</v>
      </c>
      <c r="BQ104" s="74">
        <v>1.8585076426560001</v>
      </c>
      <c r="BR104" s="74">
        <v>1.8956247710400003</v>
      </c>
      <c r="BS104" s="74">
        <v>2.0361396142080004</v>
      </c>
      <c r="BT104" s="74">
        <v>1.7683660451520002</v>
      </c>
      <c r="BU104" s="74">
        <v>1.7179927994880002</v>
      </c>
      <c r="BV104" s="74">
        <v>1.8187392908160003</v>
      </c>
      <c r="BW104" s="74">
        <v>1.9274394525120002</v>
      </c>
      <c r="BX104" s="74">
        <v>1.9831151450880002</v>
      </c>
    </row>
    <row r="105" spans="4:76" s="74" customFormat="1" ht="12.6" x14ac:dyDescent="0.45">
      <c r="D105" s="69" t="s">
        <v>242</v>
      </c>
      <c r="E105" s="69" t="s">
        <v>247</v>
      </c>
      <c r="F105" s="69"/>
      <c r="G105" s="90">
        <v>3.015167852736</v>
      </c>
      <c r="H105" s="90">
        <v>2.6634866440320004</v>
      </c>
      <c r="I105" s="90">
        <v>2.9297657010240004</v>
      </c>
      <c r="J105" s="90">
        <v>2.853688895136</v>
      </c>
      <c r="K105" s="90">
        <v>2.9315877773760004</v>
      </c>
      <c r="L105" s="90">
        <v>1.9831151450880002</v>
      </c>
      <c r="M105" s="90">
        <v>2.7222230154240004</v>
      </c>
      <c r="N105" s="90">
        <v>2.8385288104320003</v>
      </c>
      <c r="O105" s="90">
        <v>2.6102267380800006</v>
      </c>
      <c r="P105" s="90">
        <v>2.5803467331840002</v>
      </c>
      <c r="Q105" s="90">
        <v>2.8804672756800005</v>
      </c>
      <c r="R105" s="90">
        <v>2.9313011586240005</v>
      </c>
      <c r="S105" s="79">
        <v>2.9882461628160004</v>
      </c>
      <c r="T105" s="79">
        <v>2.5992942799679999</v>
      </c>
      <c r="U105" s="79">
        <v>2.8475470647360006</v>
      </c>
      <c r="V105" s="79">
        <v>2.7136449256319999</v>
      </c>
      <c r="W105" s="79">
        <v>2.761346475072</v>
      </c>
      <c r="X105" s="79">
        <v>2.6793223300800006</v>
      </c>
      <c r="Y105" s="79">
        <v>2.5886484406080004</v>
      </c>
      <c r="Z105" s="79">
        <v>2.8032849403200002</v>
      </c>
      <c r="AA105" s="79">
        <v>2.5093369373760002</v>
      </c>
      <c r="AB105" s="79">
        <v>2.8771711600320002</v>
      </c>
      <c r="AC105" s="79">
        <v>2.8530337665600003</v>
      </c>
      <c r="AD105" s="79">
        <v>3.3763893713280004</v>
      </c>
      <c r="AE105" s="84">
        <v>3.0459077138880009</v>
      </c>
      <c r="AF105" s="84">
        <v>2.8071338207040002</v>
      </c>
      <c r="AG105" s="84">
        <v>2.909354351328</v>
      </c>
      <c r="AH105" s="84">
        <v>2.7568936480320003</v>
      </c>
      <c r="AI105" s="84">
        <v>2.7918713721600001</v>
      </c>
      <c r="AJ105" s="84">
        <v>2.3929697240640002</v>
      </c>
      <c r="AK105" s="85">
        <v>2.2708291901760003</v>
      </c>
      <c r="AL105" s="85">
        <v>2.3801332985280004</v>
      </c>
      <c r="AM105" s="85">
        <v>2.1457303413120004</v>
      </c>
      <c r="AN105" s="85">
        <v>2.2402531111680006</v>
      </c>
      <c r="AO105" s="79">
        <v>2.2535808831359998</v>
      </c>
      <c r="AP105" s="79">
        <v>2.328183649728</v>
      </c>
      <c r="AQ105" s="67">
        <v>2.401035994656</v>
      </c>
      <c r="AR105" s="67">
        <v>2.1181842319679998</v>
      </c>
      <c r="AS105" s="67">
        <v>2.3151834420480002</v>
      </c>
      <c r="AT105" s="67">
        <v>2.2689354591360003</v>
      </c>
      <c r="AU105" s="67">
        <v>2.2399562560319999</v>
      </c>
      <c r="AV105" s="67">
        <v>2.2113250899840002</v>
      </c>
      <c r="AW105" s="67">
        <v>2.2859995112639999</v>
      </c>
      <c r="AX105" s="67">
        <v>2.2042210394880004</v>
      </c>
      <c r="AY105" s="67">
        <v>2.3034013640640003</v>
      </c>
      <c r="AZ105" s="33">
        <v>2.2105573611840006</v>
      </c>
      <c r="BA105" s="33">
        <v>1.7736684920640002</v>
      </c>
      <c r="BB105" s="33">
        <v>2.3828664130560004</v>
      </c>
      <c r="BC105" s="74">
        <v>2.4086211552000005</v>
      </c>
      <c r="BD105" s="74">
        <v>2.2356467383680001</v>
      </c>
      <c r="BE105" s="74">
        <v>2.4153771686400005</v>
      </c>
      <c r="BF105" s="74">
        <v>2.2150101882240003</v>
      </c>
      <c r="BG105" s="74">
        <v>2.2306616193600002</v>
      </c>
      <c r="BH105" s="74">
        <v>2.1145400792640001</v>
      </c>
      <c r="BI105" s="74">
        <v>2.2050297138240005</v>
      </c>
      <c r="BJ105" s="74">
        <v>2.23675226784</v>
      </c>
      <c r="BK105" s="74">
        <v>2.1255851375999999</v>
      </c>
      <c r="BL105" s="74">
        <v>2.3011186504320005</v>
      </c>
      <c r="BM105" s="74">
        <v>2.1579014018880001</v>
      </c>
      <c r="BN105" s="74">
        <v>2.3584014552960002</v>
      </c>
      <c r="BO105" s="74">
        <v>2.50095333888</v>
      </c>
      <c r="BP105" s="74">
        <v>2.1884774808960001</v>
      </c>
      <c r="BQ105" s="74">
        <v>2.278199386656</v>
      </c>
      <c r="BR105" s="74">
        <v>2.5789034030400004</v>
      </c>
      <c r="BS105" s="74">
        <v>2.1103533982080003</v>
      </c>
      <c r="BT105" s="74">
        <v>2.1522304451520005</v>
      </c>
      <c r="BU105" s="74">
        <v>0.58603298400000003</v>
      </c>
      <c r="BV105" s="74">
        <v>0.47087366400000008</v>
      </c>
      <c r="BW105" s="74">
        <v>2.2447673565120003</v>
      </c>
      <c r="BX105" s="74">
        <v>2.3030021450880005</v>
      </c>
    </row>
    <row r="106" spans="4:76" s="74" customFormat="1" ht="12.6" x14ac:dyDescent="0.45">
      <c r="D106" s="69" t="s">
        <v>257</v>
      </c>
      <c r="E106" s="69" t="s">
        <v>247</v>
      </c>
      <c r="F106" s="69"/>
      <c r="G106" s="90">
        <v>0.29811966210648</v>
      </c>
      <c r="H106" s="90">
        <v>0.52409164342920012</v>
      </c>
      <c r="I106" s="90">
        <v>0.39534349807824004</v>
      </c>
      <c r="J106" s="90">
        <v>0.51015646576044005</v>
      </c>
      <c r="K106" s="90">
        <v>0.47286464068799999</v>
      </c>
      <c r="L106" s="90">
        <v>0.57384989993795998</v>
      </c>
      <c r="M106" s="90">
        <v>0.37983210494052</v>
      </c>
      <c r="N106" s="90">
        <v>0.25276764429504001</v>
      </c>
      <c r="O106" s="90">
        <v>0.42092117637000004</v>
      </c>
      <c r="P106" s="90">
        <v>0.32620495591704002</v>
      </c>
      <c r="Q106" s="90">
        <v>0.34368661839095999</v>
      </c>
      <c r="R106" s="90">
        <v>0.37137785833428</v>
      </c>
      <c r="S106" s="79">
        <v>0.34139394134520001</v>
      </c>
      <c r="T106" s="79">
        <v>0.25767540609612</v>
      </c>
      <c r="U106" s="79">
        <v>0.33867138735336</v>
      </c>
      <c r="V106" s="79">
        <v>0.30309907006524001</v>
      </c>
      <c r="W106" s="79">
        <v>0.39032826704064</v>
      </c>
      <c r="X106" s="79">
        <v>0.34218204907968003</v>
      </c>
      <c r="Y106" s="79">
        <v>0.33623541799223999</v>
      </c>
      <c r="Z106" s="79">
        <v>0.40838309877599999</v>
      </c>
      <c r="AA106" s="79">
        <v>0.22797807373776002</v>
      </c>
      <c r="AB106" s="79">
        <v>0.34583600312136004</v>
      </c>
      <c r="AC106" s="79">
        <v>0.20594688025116001</v>
      </c>
      <c r="AD106" s="79">
        <v>0.1232313912096</v>
      </c>
      <c r="AE106" s="79">
        <v>0.43428318477731997</v>
      </c>
      <c r="AF106" s="79">
        <v>0.43428318477731997</v>
      </c>
      <c r="AG106" s="79">
        <v>0.27426149159904001</v>
      </c>
      <c r="AH106" s="79">
        <v>0.22754819679168001</v>
      </c>
      <c r="AI106" s="79">
        <v>0.34544194925412003</v>
      </c>
      <c r="AJ106" s="79">
        <v>0.10564225949916001</v>
      </c>
      <c r="AK106" s="79">
        <v>8.7157550817720003E-2</v>
      </c>
      <c r="AL106" s="79">
        <v>0.11939832177371999</v>
      </c>
      <c r="AM106" s="79">
        <v>9.837017449464E-2</v>
      </c>
      <c r="AN106" s="79">
        <v>0.11721311396448</v>
      </c>
      <c r="AO106" s="79">
        <v>0.11484879076104</v>
      </c>
      <c r="AP106" s="79">
        <v>0</v>
      </c>
      <c r="AQ106" s="224">
        <v>0.40236482153088005</v>
      </c>
      <c r="AR106" s="224">
        <v>0.46007580154212002</v>
      </c>
      <c r="AS106" s="224">
        <v>0.43191886157387999</v>
      </c>
      <c r="AT106" s="224">
        <v>0.28597563837972001</v>
      </c>
      <c r="AU106" s="224">
        <v>0.41597759149008001</v>
      </c>
      <c r="AV106" s="224">
        <v>0.36521628877379997</v>
      </c>
      <c r="AW106" s="224">
        <v>0.16639820121179999</v>
      </c>
      <c r="AX106" s="224">
        <v>0.3575143268232</v>
      </c>
      <c r="AY106" s="224">
        <v>0.40236482153088005</v>
      </c>
      <c r="AZ106" s="225">
        <v>0.31613867076300001</v>
      </c>
      <c r="BA106" s="225">
        <v>0.40540978323228</v>
      </c>
      <c r="BB106" s="225">
        <v>0.38223225122280002</v>
      </c>
      <c r="BC106" s="74">
        <v>0.35063629568592003</v>
      </c>
      <c r="BD106" s="74">
        <v>0.43496382327527999</v>
      </c>
      <c r="BE106" s="74">
        <v>0.39978555985440001</v>
      </c>
      <c r="BF106" s="74">
        <v>0.35185428036647998</v>
      </c>
      <c r="BG106" s="74">
        <v>0.27472719162396003</v>
      </c>
      <c r="BH106" s="74">
        <v>0.30696796257996001</v>
      </c>
      <c r="BI106" s="74">
        <v>0.37614232782000001</v>
      </c>
      <c r="BJ106" s="74">
        <v>0.37134203525544002</v>
      </c>
      <c r="BK106" s="74">
        <v>0.38405922824364003</v>
      </c>
      <c r="BL106" s="74">
        <v>0.39240600561336003</v>
      </c>
      <c r="BM106" s="74">
        <v>0.29425076959176</v>
      </c>
      <c r="BN106" s="74">
        <v>0.26616547578120003</v>
      </c>
      <c r="BO106" s="74">
        <v>0.43879689271116001</v>
      </c>
      <c r="BP106" s="74">
        <v>0.39828099054312005</v>
      </c>
      <c r="BQ106" s="74">
        <v>0.32204947877160006</v>
      </c>
      <c r="BR106" s="74">
        <v>0.36689997347927999</v>
      </c>
      <c r="BS106" s="74">
        <v>0.17564055555252001</v>
      </c>
      <c r="BT106" s="74">
        <v>0.25523943673499999</v>
      </c>
      <c r="BU106" s="74">
        <v>0.37041063520559997</v>
      </c>
      <c r="BV106" s="74">
        <v>0.35568734980236</v>
      </c>
      <c r="BW106" s="74">
        <v>0.26312051407979997</v>
      </c>
      <c r="BX106" s="74">
        <v>0.22027611178716</v>
      </c>
    </row>
    <row r="107" spans="4:76" s="74" customFormat="1" ht="12.6" x14ac:dyDescent="0.45">
      <c r="D107" s="69" t="s">
        <v>258</v>
      </c>
      <c r="E107" s="69" t="s">
        <v>247</v>
      </c>
      <c r="F107" s="69"/>
      <c r="G107" s="90">
        <v>0</v>
      </c>
      <c r="H107" s="90">
        <v>0</v>
      </c>
      <c r="I107" s="90">
        <v>2.966150927952E-2</v>
      </c>
      <c r="J107" s="90">
        <v>0.22568539669200002</v>
      </c>
      <c r="K107" s="90"/>
      <c r="L107" s="90">
        <v>0.14404460001564001</v>
      </c>
      <c r="M107" s="90">
        <v>0.29292531567468</v>
      </c>
      <c r="N107" s="90">
        <v>0.24495821310792001</v>
      </c>
      <c r="O107" s="90">
        <v>0</v>
      </c>
      <c r="P107" s="90">
        <v>0</v>
      </c>
      <c r="Q107" s="90">
        <v>7.8810773448000013E-2</v>
      </c>
      <c r="R107" s="90">
        <v>4.6570002492000002E-2</v>
      </c>
      <c r="S107" s="79">
        <v>0</v>
      </c>
      <c r="T107" s="79">
        <v>8.5617158427599999E-3</v>
      </c>
      <c r="U107" s="79">
        <v>3.5464848051599998E-3</v>
      </c>
      <c r="V107" s="79">
        <v>1.1069331361559999E-2</v>
      </c>
      <c r="W107" s="79">
        <v>0.20121823384428</v>
      </c>
      <c r="X107" s="79">
        <v>2.8085293810559998E-2</v>
      </c>
      <c r="Y107" s="79">
        <v>8.2572196726200003E-2</v>
      </c>
      <c r="Z107" s="79">
        <v>0.14103546139307999</v>
      </c>
      <c r="AA107" s="79">
        <v>1.2788839145880001E-2</v>
      </c>
      <c r="AB107" s="79">
        <v>1.2323139120960001E-2</v>
      </c>
      <c r="AC107" s="79">
        <v>3.4425978765240006E-2</v>
      </c>
      <c r="AD107" s="79">
        <v>2.6795662972320004E-2</v>
      </c>
      <c r="AE107" s="84">
        <v>8.7193373896559997E-2</v>
      </c>
      <c r="AF107" s="84">
        <v>8.7193373896559997E-2</v>
      </c>
      <c r="AG107" s="84">
        <v>8.2393081332000004E-3</v>
      </c>
      <c r="AH107" s="85">
        <v>1.085439288852E-2</v>
      </c>
      <c r="AI107" s="85">
        <v>1.18216160172E-2</v>
      </c>
      <c r="AJ107" s="78">
        <v>3.0091386225600003E-3</v>
      </c>
      <c r="AK107" s="78">
        <v>1.5941270083800002E-2</v>
      </c>
      <c r="AL107" s="78">
        <v>0</v>
      </c>
      <c r="AM107" s="78">
        <v>0</v>
      </c>
      <c r="AN107" s="78">
        <v>9.3856466560800003E-3</v>
      </c>
      <c r="AO107" s="79">
        <v>8.7050081581199999E-3</v>
      </c>
      <c r="AP107" s="79">
        <v>1.741001631624E-2</v>
      </c>
      <c r="AQ107" s="224">
        <v>2.7942001495199998E-3</v>
      </c>
      <c r="AR107" s="224">
        <v>2.7942001495199998E-3</v>
      </c>
      <c r="AS107" s="224">
        <v>2.7942001495199998E-3</v>
      </c>
      <c r="AT107" s="224">
        <v>2.908834001808E-2</v>
      </c>
      <c r="AU107" s="224">
        <v>1.8413062523760002E-2</v>
      </c>
      <c r="AV107" s="224">
        <v>1.6729377818279999E-2</v>
      </c>
      <c r="AW107" s="224">
        <v>2.0598270333000001E-2</v>
      </c>
      <c r="AX107" s="224">
        <v>1.185743909604E-2</v>
      </c>
      <c r="AY107" s="224">
        <v>7.9563058103640005E-2</v>
      </c>
      <c r="AZ107" s="225">
        <v>1.2036554490240001E-2</v>
      </c>
      <c r="BA107" s="225">
        <v>1.3756062274560001E-2</v>
      </c>
      <c r="BB107" s="225">
        <v>1.9881808756200003E-2</v>
      </c>
      <c r="BC107" s="74">
        <v>5.3304741313920004E-2</v>
      </c>
      <c r="BD107" s="74">
        <v>5.3304741313920004E-2</v>
      </c>
      <c r="BE107" s="74">
        <v>4.4098210052040003E-2</v>
      </c>
      <c r="BF107" s="74">
        <v>3.3387109478879996E-2</v>
      </c>
      <c r="BG107" s="74">
        <v>1.9595224125480003E-2</v>
      </c>
      <c r="BH107" s="74">
        <v>1.3505300722680001E-2</v>
      </c>
      <c r="BI107" s="74">
        <v>6.6630926642400005E-3</v>
      </c>
      <c r="BJ107" s="74">
        <v>1.5583039295400001E-2</v>
      </c>
      <c r="BK107" s="74">
        <v>0.20394078783611999</v>
      </c>
      <c r="BL107" s="74">
        <v>0.10528402871075999</v>
      </c>
      <c r="BM107" s="74">
        <v>0.13236627631379999</v>
      </c>
      <c r="BN107" s="74">
        <v>2.1601316540519999E-2</v>
      </c>
      <c r="BO107" s="74">
        <v>4.1590594533240002E-2</v>
      </c>
      <c r="BP107" s="74">
        <v>4.1590594533240002E-2</v>
      </c>
      <c r="BQ107" s="74">
        <v>1.3720239195720001E-2</v>
      </c>
      <c r="BR107" s="74">
        <v>1.7481662473919999E-2</v>
      </c>
      <c r="BS107" s="74">
        <v>8.7766543158000008E-3</v>
      </c>
      <c r="BT107" s="74">
        <v>8.3467773697199991E-3</v>
      </c>
      <c r="BU107" s="74">
        <v>1.511733927048E-2</v>
      </c>
      <c r="BV107" s="74">
        <v>6.0541003239600001E-3</v>
      </c>
      <c r="BW107" s="74">
        <v>2.478957055728E-2</v>
      </c>
      <c r="BX107" s="74">
        <v>2.009674722924E-2</v>
      </c>
    </row>
    <row r="108" spans="4:76" s="74" customFormat="1" ht="12.6" x14ac:dyDescent="0.45">
      <c r="D108" s="69" t="s">
        <v>254</v>
      </c>
      <c r="E108" s="69" t="s">
        <v>247</v>
      </c>
      <c r="F108" s="69"/>
      <c r="G108" s="90"/>
      <c r="H108" s="90"/>
      <c r="I108" s="90"/>
      <c r="J108" s="90"/>
      <c r="K108" s="90"/>
      <c r="L108" s="90"/>
      <c r="M108" s="90"/>
      <c r="N108" s="90"/>
      <c r="O108" s="90"/>
      <c r="P108" s="90"/>
      <c r="Q108" s="90"/>
      <c r="R108" s="90"/>
      <c r="S108" s="78"/>
      <c r="T108" s="78"/>
      <c r="U108" s="78"/>
      <c r="V108" s="78"/>
      <c r="W108" s="78"/>
      <c r="X108" s="78"/>
      <c r="Y108" s="78"/>
      <c r="Z108" s="78"/>
      <c r="AA108" s="78"/>
      <c r="AB108" s="78"/>
      <c r="AC108" s="78"/>
      <c r="AD108" s="78"/>
      <c r="AE108" s="80"/>
      <c r="AF108" s="80"/>
      <c r="AG108" s="80"/>
      <c r="AH108" s="80"/>
      <c r="AI108" s="80"/>
      <c r="AJ108" s="80"/>
      <c r="AK108" s="80"/>
      <c r="AL108" s="80"/>
      <c r="AM108" s="80"/>
      <c r="AN108" s="80"/>
      <c r="AO108" s="80"/>
      <c r="AP108" s="80"/>
      <c r="AQ108" s="67"/>
      <c r="AR108" s="67"/>
      <c r="AS108" s="67"/>
      <c r="AT108" s="67"/>
      <c r="AU108" s="67"/>
      <c r="AV108" s="67"/>
      <c r="AW108" s="67"/>
      <c r="AX108" s="67"/>
      <c r="AY108" s="67"/>
      <c r="AZ108" s="67"/>
      <c r="BA108" s="67"/>
      <c r="BB108" s="67"/>
    </row>
    <row r="109" spans="4:76" s="74" customFormat="1" ht="12.6" x14ac:dyDescent="0.45">
      <c r="D109" s="69" t="s">
        <v>255</v>
      </c>
      <c r="E109" s="69" t="s">
        <v>247</v>
      </c>
      <c r="F109" s="69"/>
      <c r="G109" s="90">
        <v>1.1784983979679999</v>
      </c>
      <c r="H109" s="90">
        <v>0.11789684185999998</v>
      </c>
      <c r="I109" s="90">
        <v>0.30089154125199996</v>
      </c>
      <c r="J109" s="90">
        <v>0</v>
      </c>
      <c r="K109" s="90"/>
      <c r="L109" s="90"/>
      <c r="M109" s="90">
        <v>0</v>
      </c>
      <c r="N109" s="90">
        <v>0</v>
      </c>
      <c r="O109" s="90"/>
      <c r="P109" s="90"/>
      <c r="Q109" s="90">
        <v>0</v>
      </c>
      <c r="R109" s="90"/>
      <c r="S109" s="90">
        <v>0</v>
      </c>
      <c r="T109" s="90"/>
      <c r="U109" s="90"/>
      <c r="V109" s="90"/>
      <c r="W109" s="90"/>
      <c r="X109" s="90"/>
      <c r="Y109" s="90"/>
      <c r="Z109" s="90">
        <v>0</v>
      </c>
      <c r="AA109" s="90"/>
      <c r="AB109" s="90"/>
      <c r="AC109" s="90">
        <v>0.19106338690799995</v>
      </c>
      <c r="AD109" s="90">
        <v>0.42536867195999989</v>
      </c>
      <c r="AE109" s="80"/>
      <c r="AF109" s="80"/>
      <c r="AG109" s="80"/>
      <c r="AH109" s="80"/>
      <c r="AI109" s="80"/>
      <c r="AJ109" s="80"/>
      <c r="AK109" s="80"/>
      <c r="AL109" s="80"/>
      <c r="AM109" s="80"/>
      <c r="AN109" s="80"/>
      <c r="AO109" s="80"/>
      <c r="AP109" s="80"/>
      <c r="AQ109" s="67"/>
      <c r="AR109" s="67"/>
      <c r="AS109" s="67"/>
      <c r="AT109" s="67"/>
      <c r="AU109" s="67"/>
      <c r="AV109" s="67">
        <v>0</v>
      </c>
      <c r="AW109" s="67">
        <v>0</v>
      </c>
      <c r="AX109" s="67">
        <v>0</v>
      </c>
      <c r="AY109" s="67">
        <v>0</v>
      </c>
      <c r="AZ109" s="67">
        <v>0</v>
      </c>
      <c r="BA109" s="67">
        <v>0</v>
      </c>
      <c r="BB109" s="67">
        <v>0</v>
      </c>
    </row>
    <row r="110" spans="4:76" s="74" customFormat="1" ht="12.6" x14ac:dyDescent="0.45">
      <c r="D110" s="69" t="s">
        <v>259</v>
      </c>
      <c r="E110" s="69" t="s">
        <v>223</v>
      </c>
      <c r="F110" s="69"/>
      <c r="G110" s="90">
        <v>0.69660974500999984</v>
      </c>
      <c r="H110" s="90">
        <v>0.48776391085799992</v>
      </c>
      <c r="I110" s="90">
        <v>0.58752578999999994</v>
      </c>
      <c r="J110" s="90">
        <v>0.30864688167999993</v>
      </c>
      <c r="K110" s="90">
        <v>0.61486532342799993</v>
      </c>
      <c r="L110" s="90">
        <v>0.26438660549999998</v>
      </c>
      <c r="M110" s="90">
        <v>2.4049389003999996E-2</v>
      </c>
      <c r="N110" s="90">
        <v>0</v>
      </c>
      <c r="O110" s="90">
        <v>0.33610392026599994</v>
      </c>
      <c r="P110" s="90">
        <v>0.25620041282599992</v>
      </c>
      <c r="Q110" s="90">
        <v>0.26430826872799995</v>
      </c>
      <c r="R110" s="90">
        <v>0.33696562475799996</v>
      </c>
      <c r="S110" s="90">
        <v>0.34914699280399991</v>
      </c>
      <c r="T110" s="90">
        <v>0.33692645637199997</v>
      </c>
      <c r="U110" s="90">
        <v>0.42188268560599995</v>
      </c>
      <c r="V110" s="90">
        <v>0.29771890198599993</v>
      </c>
      <c r="W110" s="90">
        <v>0.14707728942999998</v>
      </c>
      <c r="X110" s="90">
        <v>0.41099387429799994</v>
      </c>
      <c r="Y110" s="90">
        <v>0.20896333930999994</v>
      </c>
      <c r="Z110" s="90">
        <v>0.18428725612999997</v>
      </c>
      <c r="AA110" s="90">
        <v>0.17226256162799997</v>
      </c>
      <c r="AB110" s="90">
        <v>0.37209966699999997</v>
      </c>
      <c r="AC110" s="90">
        <v>0.39955670558599993</v>
      </c>
      <c r="AD110" s="90">
        <v>0.45783926395399993</v>
      </c>
      <c r="AE110" s="90">
        <v>0.39121383936799992</v>
      </c>
      <c r="AF110" s="90">
        <v>0.39121383936799992</v>
      </c>
      <c r="AG110" s="90">
        <v>0.34374175553599989</v>
      </c>
      <c r="AH110" s="90">
        <v>0.29924646903999996</v>
      </c>
      <c r="AI110" s="90">
        <v>0.37484145401999991</v>
      </c>
      <c r="AJ110" s="90">
        <v>0.40492277446799996</v>
      </c>
      <c r="AK110" s="90">
        <v>0.39195803870199997</v>
      </c>
      <c r="AL110" s="90">
        <v>0.51048157473799993</v>
      </c>
      <c r="AM110" s="90">
        <v>0.27139774659399996</v>
      </c>
      <c r="AN110" s="90">
        <v>0.31428712926399993</v>
      </c>
      <c r="AO110" s="90">
        <v>0.36034915119999994</v>
      </c>
      <c r="AP110" s="90">
        <v>0.40034007330599991</v>
      </c>
      <c r="AQ110" s="67">
        <v>0.45004475513999992</v>
      </c>
      <c r="AR110" s="67">
        <v>0.44174105730799995</v>
      </c>
      <c r="AS110" s="67">
        <v>0.41541990191599992</v>
      </c>
      <c r="AT110" s="67">
        <v>0.39528735151199995</v>
      </c>
      <c r="AU110" s="67">
        <v>0.38099089062199992</v>
      </c>
      <c r="AV110" s="67">
        <v>0.42125599142999992</v>
      </c>
      <c r="AW110" s="67">
        <v>0.43708001937399993</v>
      </c>
      <c r="AX110" s="67">
        <v>0.36544104137999994</v>
      </c>
      <c r="AY110" s="67">
        <v>0.29247033826199992</v>
      </c>
      <c r="AZ110" s="67">
        <v>0.25048182846999995</v>
      </c>
      <c r="BA110" s="67">
        <v>0.42160850690399992</v>
      </c>
      <c r="BB110" s="67">
        <v>0.31221120480599995</v>
      </c>
      <c r="BC110" s="74">
        <v>0.43124392985999993</v>
      </c>
      <c r="BD110" s="74">
        <v>0.4051186163979999</v>
      </c>
      <c r="BE110" s="74">
        <v>0.42109931788599991</v>
      </c>
      <c r="BF110" s="74">
        <v>0.33250042875399993</v>
      </c>
      <c r="BG110" s="74">
        <v>0.36504935751999995</v>
      </c>
      <c r="BH110" s="74">
        <v>0.38898124136599993</v>
      </c>
      <c r="BI110" s="74">
        <v>0.4364533251979999</v>
      </c>
      <c r="BJ110" s="74">
        <v>0.41236476780799991</v>
      </c>
      <c r="BK110" s="74">
        <v>0.21793289970399995</v>
      </c>
      <c r="BL110" s="74">
        <v>0.31702891628399993</v>
      </c>
      <c r="BM110" s="74">
        <v>0.22717663879999994</v>
      </c>
      <c r="BN110" s="74">
        <v>0.24472407572799995</v>
      </c>
      <c r="BO110" s="74">
        <v>0.39027379810399992</v>
      </c>
      <c r="BP110" s="74">
        <v>0.39920419011199992</v>
      </c>
      <c r="BQ110" s="74">
        <v>0.33786649763599996</v>
      </c>
      <c r="BR110" s="74">
        <v>0.40633283636399997</v>
      </c>
      <c r="BS110" s="74">
        <v>0.17261507710199997</v>
      </c>
      <c r="BT110" s="74">
        <v>0.29376289499999997</v>
      </c>
      <c r="BU110" s="74">
        <v>0.52195791183599993</v>
      </c>
      <c r="BV110" s="74">
        <v>0.30896022876799994</v>
      </c>
      <c r="BW110" s="74">
        <v>0.18526646577999997</v>
      </c>
      <c r="BX110" s="74">
        <v>0.26669754027399994</v>
      </c>
    </row>
    <row r="111" spans="4:76" s="74" customFormat="1" ht="12.6" x14ac:dyDescent="0.45">
      <c r="D111" s="69" t="s">
        <v>246</v>
      </c>
      <c r="E111" s="69"/>
      <c r="F111" s="69"/>
      <c r="G111" s="90">
        <v>117.32599999999999</v>
      </c>
      <c r="H111" s="90">
        <v>80.921000000000006</v>
      </c>
      <c r="I111" s="90">
        <v>81.953999999999994</v>
      </c>
      <c r="J111" s="90">
        <v>81.801000000000002</v>
      </c>
      <c r="K111" s="90">
        <v>83.674000000000007</v>
      </c>
      <c r="L111" s="90">
        <v>66.308000000000007</v>
      </c>
      <c r="M111" s="90">
        <v>57.695999999999998</v>
      </c>
      <c r="N111" s="90">
        <v>53.029200000000003</v>
      </c>
      <c r="O111" s="90">
        <v>48.801000000000002</v>
      </c>
      <c r="P111" s="90">
        <v>48.801000000000002</v>
      </c>
      <c r="Q111" s="90">
        <v>55.402000000000001</v>
      </c>
      <c r="R111" s="90">
        <v>55.402000000000001</v>
      </c>
      <c r="S111" s="90">
        <v>53.017000000000003</v>
      </c>
      <c r="T111" s="90">
        <v>47.808</v>
      </c>
      <c r="U111" s="90">
        <v>52.597000000000001</v>
      </c>
      <c r="V111" s="90">
        <v>44.878999999999998</v>
      </c>
      <c r="W111" s="90">
        <v>44.011000000000003</v>
      </c>
      <c r="X111" s="90">
        <v>42.774000000000001</v>
      </c>
      <c r="Y111" s="90">
        <v>43.996000000000002</v>
      </c>
      <c r="Z111" s="90">
        <v>50.478999999999999</v>
      </c>
      <c r="AA111" s="90">
        <v>38.985999999999997</v>
      </c>
      <c r="AB111" s="90">
        <v>52.079000000000001</v>
      </c>
      <c r="AC111" s="90">
        <v>53.862000000000002</v>
      </c>
      <c r="AD111" s="90">
        <v>58.661999999999999</v>
      </c>
      <c r="AE111" s="90">
        <v>61.889000000000003</v>
      </c>
      <c r="AF111" s="90">
        <v>56.646999999999998</v>
      </c>
      <c r="AG111" s="90">
        <v>51.198999999999998</v>
      </c>
      <c r="AH111" s="90">
        <v>48.201999999999998</v>
      </c>
      <c r="AI111" s="90">
        <v>51.537999999999997</v>
      </c>
      <c r="AJ111" s="90">
        <v>49.822000000000003</v>
      </c>
      <c r="AK111" s="90">
        <v>50.561</v>
      </c>
      <c r="AL111" s="90">
        <v>57.52</v>
      </c>
      <c r="AM111" s="90">
        <v>46.57</v>
      </c>
      <c r="AN111" s="90">
        <v>50.082999999999998</v>
      </c>
      <c r="AO111" s="90">
        <v>53.851999999999997</v>
      </c>
      <c r="AP111" s="90">
        <v>58</v>
      </c>
      <c r="AQ111" s="67">
        <v>61.8</v>
      </c>
      <c r="AR111" s="67">
        <v>56.5</v>
      </c>
      <c r="AS111" s="67">
        <v>58</v>
      </c>
      <c r="AT111" s="67">
        <v>54</v>
      </c>
      <c r="AU111" s="67">
        <v>55</v>
      </c>
      <c r="AV111" s="67">
        <v>53</v>
      </c>
      <c r="AW111" s="67">
        <v>52</v>
      </c>
      <c r="AX111" s="67">
        <v>53.5</v>
      </c>
      <c r="AY111" s="67">
        <v>54.1</v>
      </c>
      <c r="AZ111" s="67">
        <v>49.6</v>
      </c>
      <c r="BA111" s="67">
        <v>57.4</v>
      </c>
      <c r="BB111" s="67">
        <v>56.6</v>
      </c>
      <c r="BC111" s="74">
        <v>63.46</v>
      </c>
      <c r="BD111" s="74">
        <v>54.2</v>
      </c>
      <c r="BE111" s="74">
        <v>59.6</v>
      </c>
      <c r="BF111" s="74">
        <v>51.8</v>
      </c>
      <c r="BG111" s="74">
        <v>50.7</v>
      </c>
      <c r="BH111" s="74">
        <v>63</v>
      </c>
      <c r="BI111" s="74">
        <v>63.9</v>
      </c>
      <c r="BJ111" s="74">
        <v>70.2</v>
      </c>
      <c r="BK111" s="74">
        <v>77.900000000000006</v>
      </c>
      <c r="BL111" s="74">
        <v>72.5</v>
      </c>
      <c r="BM111" s="74">
        <v>61.6</v>
      </c>
      <c r="BN111" s="74">
        <v>61.4</v>
      </c>
      <c r="BO111" s="74">
        <v>87.5</v>
      </c>
      <c r="BP111" s="74">
        <v>79.3</v>
      </c>
      <c r="BQ111" s="74">
        <v>75.099999999999994</v>
      </c>
      <c r="BR111" s="74">
        <v>75.599999999999994</v>
      </c>
      <c r="BS111" s="74">
        <v>67.099999999999994</v>
      </c>
      <c r="BT111" s="74">
        <v>61.6</v>
      </c>
      <c r="BU111" s="74">
        <v>63.9</v>
      </c>
      <c r="BV111" s="74">
        <v>52.1</v>
      </c>
      <c r="BW111" s="74">
        <v>62.040999999999997</v>
      </c>
      <c r="BX111" s="74">
        <v>69.798000000000002</v>
      </c>
    </row>
    <row r="112" spans="4:76" s="74" customFormat="1" ht="12.6" x14ac:dyDescent="0.45">
      <c r="D112" s="69"/>
      <c r="E112" s="69"/>
      <c r="F112" s="69"/>
      <c r="G112" s="68"/>
      <c r="H112" s="68"/>
      <c r="I112" s="68"/>
      <c r="J112" s="68"/>
      <c r="K112" s="68"/>
      <c r="L112" s="68"/>
      <c r="M112" s="68"/>
      <c r="N112" s="68"/>
      <c r="O112" s="68"/>
      <c r="P112" s="68"/>
      <c r="Q112" s="68"/>
      <c r="R112" s="68"/>
      <c r="S112" s="68"/>
      <c r="T112" s="68"/>
      <c r="U112" s="68"/>
      <c r="V112" s="68"/>
      <c r="W112" s="68"/>
      <c r="X112" s="68"/>
      <c r="Y112" s="68"/>
      <c r="Z112" s="68"/>
      <c r="AA112" s="68"/>
      <c r="AB112" s="68"/>
      <c r="AC112" s="68"/>
      <c r="AD112" s="68"/>
      <c r="AE112" s="68"/>
      <c r="AF112" s="68"/>
      <c r="AG112" s="68"/>
      <c r="AH112" s="68"/>
      <c r="AI112" s="68"/>
      <c r="AJ112" s="68"/>
      <c r="AK112" s="68"/>
      <c r="AL112" s="68"/>
      <c r="AM112" s="68"/>
      <c r="AN112" s="68"/>
      <c r="AO112" s="68"/>
      <c r="AP112" s="68"/>
      <c r="AQ112" s="68"/>
      <c r="AR112" s="68"/>
      <c r="AS112" s="68"/>
      <c r="AT112" s="68"/>
      <c r="AU112" s="68"/>
      <c r="AV112" s="68"/>
      <c r="AW112" s="68"/>
      <c r="AX112" s="68"/>
      <c r="AY112" s="68"/>
      <c r="AZ112" s="37"/>
      <c r="BA112" s="37"/>
      <c r="BB112" s="81"/>
    </row>
    <row r="113" spans="4:76" s="74" customFormat="1" ht="12.6" x14ac:dyDescent="0.45">
      <c r="D113" s="69" t="s">
        <v>43</v>
      </c>
      <c r="E113" s="69" t="s">
        <v>189</v>
      </c>
      <c r="F113" s="69"/>
      <c r="G113" s="68"/>
      <c r="H113" s="68"/>
      <c r="I113" s="68"/>
      <c r="J113" s="68"/>
      <c r="K113" s="68"/>
      <c r="L113" s="68"/>
      <c r="M113" s="68"/>
      <c r="N113" s="68"/>
      <c r="O113" s="68"/>
      <c r="P113" s="68"/>
      <c r="Q113" s="68"/>
      <c r="R113" s="68"/>
      <c r="S113" s="68"/>
      <c r="T113" s="68"/>
      <c r="U113" s="68"/>
      <c r="V113" s="68"/>
      <c r="W113" s="68"/>
      <c r="X113" s="68"/>
      <c r="Y113" s="68"/>
      <c r="Z113" s="68"/>
      <c r="AA113" s="68"/>
      <c r="AB113" s="68"/>
      <c r="AC113" s="68"/>
      <c r="AD113" s="68"/>
      <c r="AE113" s="68"/>
      <c r="AF113" s="68"/>
      <c r="AG113" s="68"/>
      <c r="AH113" s="68"/>
      <c r="AI113" s="68"/>
      <c r="AJ113" s="68"/>
      <c r="AK113" s="68"/>
      <c r="AL113" s="68"/>
      <c r="AM113" s="68"/>
      <c r="AN113" s="68"/>
      <c r="AO113" s="68"/>
      <c r="AP113" s="68"/>
      <c r="AQ113" s="68"/>
      <c r="AR113" s="68"/>
      <c r="AS113" s="68"/>
      <c r="AT113" s="68"/>
      <c r="AU113" s="68"/>
      <c r="AV113" s="68"/>
      <c r="AW113" s="68"/>
      <c r="AX113" s="68"/>
      <c r="AY113" s="68"/>
      <c r="AZ113" s="81"/>
      <c r="BA113" s="81"/>
      <c r="BB113" s="81"/>
    </row>
    <row r="114" spans="4:76" s="74" customFormat="1" ht="12.6" x14ac:dyDescent="0.45">
      <c r="D114" s="69" t="s">
        <v>44</v>
      </c>
      <c r="E114" s="69" t="s">
        <v>216</v>
      </c>
      <c r="F114" s="69"/>
      <c r="G114" s="73"/>
      <c r="H114" s="73"/>
      <c r="I114" s="73"/>
      <c r="J114" s="73"/>
      <c r="K114" s="73"/>
      <c r="L114" s="73"/>
      <c r="M114" s="73"/>
      <c r="N114" s="73"/>
      <c r="O114" s="73"/>
      <c r="P114" s="73"/>
      <c r="Q114" s="73"/>
      <c r="R114" s="73"/>
      <c r="S114" s="73"/>
      <c r="T114" s="73"/>
      <c r="U114" s="73"/>
      <c r="V114" s="73"/>
      <c r="W114" s="73"/>
      <c r="X114" s="73"/>
      <c r="Y114" s="73"/>
      <c r="Z114" s="73"/>
      <c r="AA114" s="73"/>
      <c r="AB114" s="73"/>
      <c r="AC114" s="73"/>
      <c r="AD114" s="73"/>
      <c r="AE114" s="73"/>
      <c r="AF114" s="73"/>
      <c r="AG114" s="73"/>
      <c r="AH114" s="73"/>
      <c r="AI114" s="73"/>
      <c r="AJ114" s="73"/>
      <c r="AK114" s="73"/>
      <c r="AL114" s="73"/>
      <c r="AM114" s="73"/>
      <c r="AN114" s="73"/>
      <c r="AO114" s="73"/>
      <c r="AP114" s="73"/>
      <c r="AQ114" s="73"/>
      <c r="AR114" s="73"/>
      <c r="AS114" s="73"/>
      <c r="AT114" s="73"/>
      <c r="AU114" s="73"/>
      <c r="AV114" s="73"/>
      <c r="AW114" s="73"/>
      <c r="AX114" s="73"/>
      <c r="AY114" s="73"/>
      <c r="AZ114" s="82"/>
      <c r="BA114" s="82"/>
      <c r="BB114" s="82"/>
    </row>
    <row r="115" spans="4:76" s="74" customFormat="1" ht="12.6" x14ac:dyDescent="0.45">
      <c r="E115" s="18"/>
      <c r="F115" s="18"/>
      <c r="AZ115" s="76"/>
      <c r="BA115" s="76"/>
      <c r="BB115" s="76"/>
    </row>
    <row r="116" spans="4:76" s="74" customFormat="1" ht="12.6" x14ac:dyDescent="0.45">
      <c r="D116" s="69" t="s">
        <v>54</v>
      </c>
      <c r="E116" s="69" t="s">
        <v>260</v>
      </c>
      <c r="F116" s="69"/>
      <c r="G116" s="79">
        <v>1440.655</v>
      </c>
      <c r="H116" s="79">
        <v>839</v>
      </c>
      <c r="I116" s="79">
        <v>1116.8150000000001</v>
      </c>
      <c r="J116" s="79">
        <v>1129.6500000000001</v>
      </c>
      <c r="K116" s="79">
        <v>1129.7070000000001</v>
      </c>
      <c r="L116" s="79">
        <v>791.08900000000006</v>
      </c>
      <c r="M116" s="79">
        <v>586.19000000000005</v>
      </c>
      <c r="N116" s="79">
        <v>477.94499999999999</v>
      </c>
      <c r="O116" s="79">
        <v>557.35500000000002</v>
      </c>
      <c r="P116" s="79">
        <v>513.51</v>
      </c>
      <c r="Q116" s="79">
        <v>591.33100000000002</v>
      </c>
      <c r="R116" s="79">
        <v>719.53700000000003</v>
      </c>
      <c r="S116" s="79">
        <v>694.33699999999999</v>
      </c>
      <c r="T116" s="79">
        <v>538.23199999999997</v>
      </c>
      <c r="U116" s="79">
        <v>829.98500000000001</v>
      </c>
      <c r="V116" s="79">
        <v>484.59</v>
      </c>
      <c r="W116" s="79">
        <v>476.12099999999998</v>
      </c>
      <c r="X116" s="79">
        <v>745.44200000000001</v>
      </c>
      <c r="Y116" s="79">
        <v>566.23500000000001</v>
      </c>
      <c r="Z116" s="79">
        <v>528.87699999999995</v>
      </c>
      <c r="AA116" s="79">
        <v>429.483</v>
      </c>
      <c r="AB116" s="79">
        <v>696.18399999999997</v>
      </c>
      <c r="AC116" s="79">
        <v>935.60299999999995</v>
      </c>
      <c r="AD116" s="79">
        <v>998.59799999999996</v>
      </c>
      <c r="AE116" s="79">
        <v>886.96199999999999</v>
      </c>
      <c r="AF116" s="79">
        <v>812.47</v>
      </c>
      <c r="AG116" s="79">
        <v>768.82299999999998</v>
      </c>
      <c r="AH116" s="79">
        <v>563.00099999999998</v>
      </c>
      <c r="AI116" s="79">
        <v>722.33299999999997</v>
      </c>
      <c r="AJ116" s="84">
        <v>789.73800000000006</v>
      </c>
      <c r="AK116" s="84">
        <v>585.73500000000001</v>
      </c>
      <c r="AL116" s="84">
        <v>1060.248</v>
      </c>
      <c r="AM116" s="84">
        <v>624.58000000000004</v>
      </c>
      <c r="AN116" s="88">
        <v>732.66</v>
      </c>
      <c r="AO116" s="79">
        <v>686.78300000000002</v>
      </c>
      <c r="AP116" s="79">
        <v>784.02</v>
      </c>
      <c r="AQ116" s="79">
        <v>686</v>
      </c>
      <c r="AR116" s="79">
        <v>887</v>
      </c>
      <c r="AS116" s="79">
        <v>805</v>
      </c>
      <c r="AT116" s="79">
        <v>850</v>
      </c>
      <c r="AU116" s="79">
        <v>727</v>
      </c>
      <c r="AV116" s="79">
        <v>958</v>
      </c>
      <c r="AW116" s="79">
        <v>1027</v>
      </c>
      <c r="AX116" s="79">
        <v>743</v>
      </c>
      <c r="AY116" s="79">
        <v>833</v>
      </c>
      <c r="AZ116" s="79">
        <v>552</v>
      </c>
      <c r="BA116" s="79">
        <v>776</v>
      </c>
      <c r="BB116" s="79">
        <v>751</v>
      </c>
      <c r="BC116" s="78">
        <v>1009</v>
      </c>
      <c r="BD116" s="74">
        <v>848</v>
      </c>
      <c r="BE116" s="74">
        <v>855</v>
      </c>
      <c r="BF116" s="74">
        <v>740</v>
      </c>
      <c r="BG116" s="74">
        <v>759</v>
      </c>
      <c r="BH116" s="74">
        <v>858</v>
      </c>
      <c r="BI116" s="74">
        <v>817</v>
      </c>
      <c r="BJ116" s="74">
        <v>1029</v>
      </c>
      <c r="BK116" s="74">
        <v>828</v>
      </c>
      <c r="BL116" s="74">
        <v>877</v>
      </c>
      <c r="BM116" s="74">
        <v>457</v>
      </c>
      <c r="BN116" s="74">
        <v>555</v>
      </c>
      <c r="BO116" s="74">
        <v>821</v>
      </c>
      <c r="BP116" s="74">
        <v>942</v>
      </c>
      <c r="BQ116" s="74">
        <v>721</v>
      </c>
      <c r="BR116" s="74">
        <v>900</v>
      </c>
      <c r="BS116" s="74">
        <v>367</v>
      </c>
      <c r="BT116" s="74">
        <v>561</v>
      </c>
      <c r="BU116" s="74">
        <v>1032</v>
      </c>
      <c r="BV116" s="74">
        <v>758</v>
      </c>
      <c r="BW116" s="74">
        <v>374</v>
      </c>
      <c r="BX116" s="74">
        <v>540</v>
      </c>
    </row>
    <row r="117" spans="4:76" s="74" customFormat="1" ht="12.6" x14ac:dyDescent="0.45">
      <c r="D117" s="71"/>
      <c r="E117" s="70"/>
      <c r="F117" s="70"/>
      <c r="G117" s="67"/>
      <c r="H117" s="67"/>
      <c r="I117" s="67"/>
      <c r="J117" s="67"/>
      <c r="K117" s="67"/>
      <c r="L117" s="67"/>
      <c r="M117" s="67"/>
      <c r="N117" s="67"/>
      <c r="O117" s="67"/>
      <c r="P117" s="67"/>
      <c r="Q117" s="67"/>
      <c r="R117" s="67"/>
      <c r="S117" s="67"/>
      <c r="T117" s="67"/>
      <c r="U117" s="67"/>
      <c r="V117" s="67"/>
      <c r="W117" s="67"/>
      <c r="X117" s="67"/>
      <c r="Y117" s="67"/>
      <c r="Z117" s="67"/>
      <c r="AA117" s="67"/>
      <c r="AB117" s="67"/>
      <c r="AC117" s="67"/>
      <c r="AD117" s="67"/>
      <c r="AE117" s="67"/>
      <c r="AF117" s="67"/>
      <c r="AG117" s="67"/>
      <c r="AH117" s="67"/>
      <c r="AI117" s="67"/>
      <c r="AJ117" s="67"/>
      <c r="AK117" s="67"/>
      <c r="AL117" s="67"/>
      <c r="AM117" s="67"/>
      <c r="AN117" s="67"/>
      <c r="AO117" s="67"/>
      <c r="AP117" s="67"/>
      <c r="AQ117" s="67"/>
      <c r="AR117" s="67"/>
      <c r="AS117" s="67"/>
      <c r="AT117" s="67"/>
      <c r="AU117" s="67"/>
      <c r="AV117" s="67"/>
      <c r="AW117" s="67"/>
      <c r="AX117" s="67"/>
      <c r="AY117" s="67"/>
      <c r="AZ117" s="33"/>
      <c r="BA117" s="33"/>
      <c r="BB117" s="33"/>
    </row>
    <row r="118" spans="4:76" s="74" customFormat="1" x14ac:dyDescent="0.4">
      <c r="D118" s="20" t="s">
        <v>298</v>
      </c>
      <c r="E118" s="2"/>
      <c r="F118" s="2"/>
    </row>
    <row r="119" spans="4:76" s="74" customFormat="1" ht="12.6" x14ac:dyDescent="0.45">
      <c r="D119" s="69" t="s">
        <v>290</v>
      </c>
      <c r="E119" s="69" t="s">
        <v>223</v>
      </c>
      <c r="F119" s="69"/>
      <c r="G119" s="67"/>
      <c r="H119" s="67"/>
      <c r="I119" s="67"/>
      <c r="J119" s="67"/>
      <c r="K119" s="67"/>
      <c r="L119" s="67"/>
      <c r="M119" s="67"/>
      <c r="N119" s="67"/>
      <c r="O119" s="67"/>
      <c r="P119" s="67"/>
      <c r="Q119" s="67"/>
      <c r="R119" s="67"/>
      <c r="S119" s="67"/>
      <c r="T119" s="67"/>
      <c r="U119" s="67"/>
      <c r="V119" s="67"/>
      <c r="W119" s="67"/>
      <c r="X119" s="67"/>
      <c r="Y119" s="67"/>
      <c r="Z119" s="67"/>
      <c r="AA119" s="67"/>
      <c r="AB119" s="67"/>
      <c r="AC119" s="67"/>
      <c r="AD119" s="67"/>
      <c r="AE119" s="67"/>
      <c r="AF119" s="67"/>
      <c r="AG119" s="67"/>
      <c r="AH119" s="67"/>
      <c r="AI119" s="67"/>
      <c r="AJ119" s="67"/>
      <c r="AK119" s="67"/>
      <c r="AL119" s="67"/>
      <c r="AM119" s="67"/>
      <c r="AN119" s="67"/>
      <c r="AO119" s="67"/>
      <c r="AP119" s="67"/>
      <c r="AQ119" s="67"/>
      <c r="AR119" s="67"/>
      <c r="AS119" s="67"/>
      <c r="AT119" s="67"/>
      <c r="AU119" s="67"/>
      <c r="AV119" s="67"/>
      <c r="AW119" s="67"/>
      <c r="AX119" s="67"/>
      <c r="AY119" s="67"/>
      <c r="AZ119" s="33"/>
      <c r="BA119" s="33"/>
      <c r="BB119" s="33"/>
      <c r="BC119" s="74">
        <v>579</v>
      </c>
      <c r="BD119" s="74">
        <v>447</v>
      </c>
      <c r="BE119" s="74">
        <v>480</v>
      </c>
      <c r="BF119" s="74">
        <v>458</v>
      </c>
      <c r="BG119" s="74">
        <v>443.1</v>
      </c>
      <c r="BH119" s="74">
        <v>403.27</v>
      </c>
      <c r="BI119" s="74">
        <v>474</v>
      </c>
      <c r="BJ119" s="74">
        <v>441</v>
      </c>
      <c r="BK119" s="74">
        <v>263</v>
      </c>
      <c r="BL119" s="74">
        <v>303</v>
      </c>
      <c r="BM119" s="74">
        <v>391</v>
      </c>
      <c r="BN119" s="74">
        <v>429</v>
      </c>
      <c r="BO119" s="74">
        <v>484.233</v>
      </c>
      <c r="BP119" s="74">
        <v>430.56</v>
      </c>
      <c r="BQ119" s="74">
        <v>466.72704000000004</v>
      </c>
      <c r="BR119" s="74">
        <v>294.17700000000002</v>
      </c>
      <c r="BS119" s="74">
        <v>511.5</v>
      </c>
      <c r="BT119" s="74">
        <v>409.4</v>
      </c>
      <c r="BU119" s="74">
        <v>390.4</v>
      </c>
      <c r="BV119" s="74">
        <v>430.267</v>
      </c>
      <c r="BW119" s="74">
        <v>150.755</v>
      </c>
      <c r="BX119" s="74">
        <v>426.74700000000001</v>
      </c>
    </row>
    <row r="120" spans="4:76" s="74" customFormat="1" ht="12.6" x14ac:dyDescent="0.45">
      <c r="D120" s="69" t="s">
        <v>291</v>
      </c>
      <c r="E120" s="69" t="s">
        <v>296</v>
      </c>
      <c r="F120" s="69"/>
      <c r="G120" s="67"/>
      <c r="H120" s="67"/>
      <c r="I120" s="67"/>
      <c r="J120" s="67"/>
      <c r="K120" s="67"/>
      <c r="L120" s="67"/>
      <c r="M120" s="67"/>
      <c r="N120" s="67"/>
      <c r="O120" s="67"/>
      <c r="P120" s="67"/>
      <c r="Q120" s="67"/>
      <c r="R120" s="67"/>
      <c r="S120" s="67"/>
      <c r="T120" s="67"/>
      <c r="U120" s="67"/>
      <c r="V120" s="67"/>
      <c r="W120" s="67"/>
      <c r="X120" s="67"/>
      <c r="Y120" s="67"/>
      <c r="Z120" s="67"/>
      <c r="AA120" s="67"/>
      <c r="AB120" s="67"/>
      <c r="AC120" s="67"/>
      <c r="AD120" s="67"/>
      <c r="AE120" s="67"/>
      <c r="AF120" s="67"/>
      <c r="AG120" s="67"/>
      <c r="AH120" s="67"/>
      <c r="AI120" s="67"/>
      <c r="AJ120" s="67"/>
      <c r="AK120" s="67"/>
      <c r="AL120" s="67"/>
      <c r="AM120" s="67"/>
      <c r="AN120" s="67"/>
      <c r="AO120" s="67"/>
      <c r="AP120" s="67"/>
      <c r="AQ120" s="67"/>
      <c r="AR120" s="67"/>
      <c r="AS120" s="67"/>
      <c r="AT120" s="67"/>
      <c r="AU120" s="67"/>
      <c r="AV120" s="67"/>
      <c r="AW120" s="67"/>
      <c r="AX120" s="67"/>
      <c r="AY120" s="67"/>
      <c r="AZ120" s="33"/>
      <c r="BA120" s="33"/>
      <c r="BB120" s="33"/>
      <c r="BC120" s="74">
        <v>447.38995482056879</v>
      </c>
      <c r="BD120" s="74">
        <v>356.86913201762792</v>
      </c>
      <c r="BE120" s="74">
        <v>295.81732786975164</v>
      </c>
      <c r="BF120" s="74">
        <v>358.27237618286603</v>
      </c>
      <c r="BG120" s="74">
        <v>306.19543021805458</v>
      </c>
      <c r="BH120" s="74">
        <v>286.17392550834597</v>
      </c>
      <c r="BI120" s="74">
        <v>345.10575962582965</v>
      </c>
      <c r="BJ120" s="74">
        <v>239.9669596512698</v>
      </c>
      <c r="BK120" s="74">
        <v>375.70596651074158</v>
      </c>
      <c r="BL120" s="74">
        <v>318.37764001260899</v>
      </c>
      <c r="BM120" s="74">
        <v>366.86814702499021</v>
      </c>
      <c r="BN120" s="74">
        <v>332.62389076910551</v>
      </c>
      <c r="BO120" s="74">
        <v>244.7970274505839</v>
      </c>
      <c r="BP120" s="74">
        <v>263.48448687350839</v>
      </c>
      <c r="BQ120" s="74">
        <v>259.58122358175751</v>
      </c>
      <c r="BR120" s="74">
        <v>498.85874173308457</v>
      </c>
      <c r="BS120" s="74">
        <v>248.20458074534162</v>
      </c>
      <c r="BT120" s="74">
        <v>248.24157167111323</v>
      </c>
      <c r="BU120" s="74">
        <v>259.21597790290025</v>
      </c>
      <c r="BV120" s="74">
        <v>229.59818569903948</v>
      </c>
      <c r="BW120" s="74">
        <v>945.17241379310349</v>
      </c>
      <c r="BX120" s="74">
        <v>296.5786364584057</v>
      </c>
    </row>
    <row r="121" spans="4:76" s="74" customFormat="1" ht="12.6" x14ac:dyDescent="0.45">
      <c r="D121" s="69" t="s">
        <v>292</v>
      </c>
      <c r="E121" s="69" t="s">
        <v>223</v>
      </c>
      <c r="F121" s="69"/>
      <c r="G121" s="67"/>
      <c r="H121" s="67"/>
      <c r="I121" s="67"/>
      <c r="J121" s="67"/>
      <c r="K121" s="67"/>
      <c r="L121" s="67"/>
      <c r="M121" s="67"/>
      <c r="N121" s="67"/>
      <c r="O121" s="67"/>
      <c r="P121" s="67"/>
      <c r="Q121" s="67"/>
      <c r="R121" s="67"/>
      <c r="S121" s="67"/>
      <c r="T121" s="67"/>
      <c r="U121" s="67"/>
      <c r="V121" s="67"/>
      <c r="W121" s="67"/>
      <c r="X121" s="67"/>
      <c r="Y121" s="67"/>
      <c r="Z121" s="67"/>
      <c r="AA121" s="67"/>
      <c r="AB121" s="67"/>
      <c r="AC121" s="67"/>
      <c r="AD121" s="67"/>
      <c r="AE121" s="67"/>
      <c r="AF121" s="67"/>
      <c r="AG121" s="67"/>
      <c r="AH121" s="67"/>
      <c r="AI121" s="67"/>
      <c r="AJ121" s="67"/>
      <c r="AK121" s="67"/>
      <c r="AL121" s="67"/>
      <c r="AM121" s="67"/>
      <c r="AN121" s="67"/>
      <c r="AO121" s="67"/>
      <c r="AP121" s="67"/>
      <c r="AQ121" s="67"/>
      <c r="AR121" s="67"/>
      <c r="AS121" s="67"/>
      <c r="AT121" s="67"/>
      <c r="AU121" s="67"/>
      <c r="AV121" s="67"/>
      <c r="AW121" s="67"/>
      <c r="AX121" s="67"/>
      <c r="AY121" s="67"/>
      <c r="AZ121" s="33"/>
      <c r="BA121" s="33"/>
      <c r="BB121" s="33"/>
      <c r="BC121" s="74">
        <v>251</v>
      </c>
      <c r="BD121" s="74">
        <v>197</v>
      </c>
      <c r="BE121" s="74">
        <v>213</v>
      </c>
      <c r="BF121" s="74">
        <v>199</v>
      </c>
      <c r="BG121" s="74">
        <v>201.4</v>
      </c>
      <c r="BH121" s="74">
        <v>218.81200000000001</v>
      </c>
      <c r="BI121" s="74">
        <v>241</v>
      </c>
      <c r="BJ121" s="74">
        <v>249</v>
      </c>
      <c r="BK121" s="74">
        <v>185</v>
      </c>
      <c r="BL121" s="74">
        <v>154</v>
      </c>
      <c r="BM121" s="74">
        <v>182</v>
      </c>
      <c r="BN121" s="74">
        <v>196</v>
      </c>
      <c r="BO121" s="74">
        <v>250.155</v>
      </c>
      <c r="BP121" s="74">
        <v>194.756</v>
      </c>
      <c r="BQ121" s="74">
        <v>209.071</v>
      </c>
      <c r="BR121" s="74">
        <v>159.828</v>
      </c>
      <c r="BS121" s="74">
        <v>220.3</v>
      </c>
      <c r="BT121" s="74">
        <v>219.5</v>
      </c>
      <c r="BU121" s="74">
        <v>226</v>
      </c>
      <c r="BV121" s="74">
        <v>240.131</v>
      </c>
      <c r="BW121" s="74">
        <v>129.30500000000001</v>
      </c>
      <c r="BX121" s="74">
        <v>222.381</v>
      </c>
    </row>
    <row r="122" spans="4:76" s="74" customFormat="1" ht="12.6" x14ac:dyDescent="0.45">
      <c r="D122" s="69" t="s">
        <v>265</v>
      </c>
      <c r="E122" s="69" t="s">
        <v>297</v>
      </c>
      <c r="F122" s="69"/>
      <c r="G122" s="67"/>
      <c r="H122" s="67"/>
      <c r="I122" s="67"/>
      <c r="J122" s="67"/>
      <c r="K122" s="67"/>
      <c r="L122" s="67"/>
      <c r="M122" s="67"/>
      <c r="N122" s="67"/>
      <c r="O122" s="67"/>
      <c r="P122" s="67"/>
      <c r="Q122" s="67"/>
      <c r="R122" s="67"/>
      <c r="S122" s="67"/>
      <c r="T122" s="67"/>
      <c r="U122" s="67"/>
      <c r="V122" s="67"/>
      <c r="W122" s="67"/>
      <c r="X122" s="67"/>
      <c r="Y122" s="67"/>
      <c r="Z122" s="67"/>
      <c r="AA122" s="67"/>
      <c r="AB122" s="67"/>
      <c r="AC122" s="67"/>
      <c r="AD122" s="67"/>
      <c r="AE122" s="67"/>
      <c r="AF122" s="67"/>
      <c r="AG122" s="67"/>
      <c r="AH122" s="67"/>
      <c r="AI122" s="67"/>
      <c r="AJ122" s="67"/>
      <c r="AK122" s="67"/>
      <c r="AL122" s="67"/>
      <c r="AM122" s="67"/>
      <c r="AN122" s="67"/>
      <c r="AO122" s="67"/>
      <c r="AP122" s="67"/>
      <c r="AQ122" s="67"/>
      <c r="AR122" s="67"/>
      <c r="AS122" s="67"/>
      <c r="AT122" s="67"/>
      <c r="AU122" s="67"/>
      <c r="AV122" s="67"/>
      <c r="AW122" s="67"/>
      <c r="AX122" s="67"/>
      <c r="AY122" s="67"/>
      <c r="AZ122" s="33"/>
      <c r="BA122" s="33"/>
      <c r="BB122" s="33"/>
      <c r="BC122" s="74">
        <v>193.9462498444953</v>
      </c>
      <c r="BD122" s="74">
        <v>157.27789487130357</v>
      </c>
      <c r="BE122" s="74">
        <v>131.26893924220229</v>
      </c>
      <c r="BF122" s="74">
        <v>155.66856519735882</v>
      </c>
      <c r="BG122" s="74">
        <v>139.17345891653395</v>
      </c>
      <c r="BH122" s="74">
        <v>155.27633840437474</v>
      </c>
      <c r="BI122" s="74">
        <v>175.46516470427204</v>
      </c>
      <c r="BJ122" s="74">
        <v>135.49154864663532</v>
      </c>
      <c r="BK122" s="74">
        <v>264.27986237447601</v>
      </c>
      <c r="BL122" s="74">
        <v>161.81569822423032</v>
      </c>
      <c r="BM122" s="74">
        <v>170.76727048222048</v>
      </c>
      <c r="BN122" s="74">
        <v>151.96802468705056</v>
      </c>
      <c r="BO122" s="74">
        <v>126.46226176634144</v>
      </c>
      <c r="BP122" s="74">
        <v>119.18242457621933</v>
      </c>
      <c r="BQ122" s="74">
        <v>116.2797552836485</v>
      </c>
      <c r="BR122" s="74">
        <v>271.03272850601996</v>
      </c>
      <c r="BS122" s="74">
        <v>106.90023291925466</v>
      </c>
      <c r="BT122" s="74">
        <v>133.09483385884064</v>
      </c>
      <c r="BU122" s="74">
        <v>150.05842983108468</v>
      </c>
      <c r="BV122" s="74">
        <v>128.13820704375667</v>
      </c>
      <c r="BW122" s="74">
        <v>810.68965517241384</v>
      </c>
      <c r="BX122" s="74">
        <v>154.54930849954826</v>
      </c>
    </row>
    <row r="123" spans="4:76" s="74" customFormat="1" ht="12.6" x14ac:dyDescent="0.45">
      <c r="D123" s="69" t="s">
        <v>293</v>
      </c>
      <c r="E123" s="69" t="s">
        <v>223</v>
      </c>
      <c r="F123" s="69"/>
      <c r="G123" s="67"/>
      <c r="H123" s="67"/>
      <c r="I123" s="67"/>
      <c r="J123" s="67"/>
      <c r="K123" s="67"/>
      <c r="L123" s="67"/>
      <c r="M123" s="67"/>
      <c r="N123" s="67"/>
      <c r="O123" s="67"/>
      <c r="P123" s="67"/>
      <c r="Q123" s="67"/>
      <c r="R123" s="67"/>
      <c r="S123" s="67"/>
      <c r="T123" s="67"/>
      <c r="U123" s="67"/>
      <c r="V123" s="67"/>
      <c r="W123" s="67"/>
      <c r="X123" s="67"/>
      <c r="Y123" s="67"/>
      <c r="Z123" s="67"/>
      <c r="AA123" s="67"/>
      <c r="AB123" s="67"/>
      <c r="AC123" s="67"/>
      <c r="AD123" s="67"/>
      <c r="AE123" s="67"/>
      <c r="AF123" s="67"/>
      <c r="AG123" s="67"/>
      <c r="AH123" s="67"/>
      <c r="AI123" s="67"/>
      <c r="AJ123" s="67"/>
      <c r="AK123" s="67"/>
      <c r="AL123" s="67"/>
      <c r="AM123" s="67"/>
      <c r="AN123" s="67"/>
      <c r="AO123" s="67"/>
      <c r="AP123" s="67"/>
      <c r="AQ123" s="67"/>
      <c r="AR123" s="67"/>
      <c r="AS123" s="67"/>
      <c r="AT123" s="67"/>
      <c r="AU123" s="67"/>
      <c r="AV123" s="67"/>
      <c r="AW123" s="67"/>
      <c r="AX123" s="67"/>
      <c r="AY123" s="67"/>
      <c r="AZ123" s="67"/>
      <c r="BA123" s="67"/>
      <c r="BB123" s="67"/>
      <c r="BC123" s="74">
        <v>366</v>
      </c>
      <c r="BD123" s="74">
        <v>353</v>
      </c>
      <c r="BE123" s="74">
        <v>384</v>
      </c>
      <c r="BF123" s="74">
        <v>395</v>
      </c>
      <c r="BG123" s="74">
        <v>319.39999999999998</v>
      </c>
      <c r="BH123" s="74">
        <v>319.74</v>
      </c>
      <c r="BI123" s="74">
        <v>403</v>
      </c>
      <c r="BJ123" s="74">
        <v>380</v>
      </c>
      <c r="BK123" s="74">
        <v>186</v>
      </c>
      <c r="BL123" s="74">
        <v>257</v>
      </c>
      <c r="BM123" s="74">
        <v>291</v>
      </c>
      <c r="BN123" s="74">
        <v>352</v>
      </c>
      <c r="BO123" s="74">
        <v>407.976</v>
      </c>
      <c r="BP123" s="74">
        <v>387.15199999999999</v>
      </c>
      <c r="BQ123" s="74">
        <v>386.76484799999997</v>
      </c>
      <c r="BR123" s="74">
        <v>302.38900000000001</v>
      </c>
      <c r="BS123" s="74">
        <v>398.9</v>
      </c>
      <c r="BT123" s="74">
        <v>383.6</v>
      </c>
      <c r="BU123" s="74">
        <v>378.7</v>
      </c>
      <c r="BV123" s="74">
        <v>377.18</v>
      </c>
      <c r="BW123" s="74">
        <v>133.44999999999999</v>
      </c>
      <c r="BX123" s="74">
        <v>412.66899999999998</v>
      </c>
    </row>
    <row r="124" spans="4:76" s="74" customFormat="1" ht="12.6" x14ac:dyDescent="0.45">
      <c r="D124" s="69" t="s">
        <v>291</v>
      </c>
      <c r="E124" s="69" t="s">
        <v>297</v>
      </c>
      <c r="F124" s="69"/>
      <c r="G124" s="67"/>
      <c r="H124" s="67"/>
      <c r="I124" s="67"/>
      <c r="J124" s="67"/>
      <c r="K124" s="67"/>
      <c r="L124" s="67"/>
      <c r="M124" s="67"/>
      <c r="N124" s="67"/>
      <c r="O124" s="67"/>
      <c r="P124" s="67"/>
      <c r="Q124" s="67"/>
      <c r="R124" s="67"/>
      <c r="S124" s="67"/>
      <c r="T124" s="67"/>
      <c r="U124" s="67"/>
      <c r="V124" s="67"/>
      <c r="W124" s="67"/>
      <c r="X124" s="67"/>
      <c r="Y124" s="67"/>
      <c r="Z124" s="67"/>
      <c r="AA124" s="67"/>
      <c r="AB124" s="67"/>
      <c r="AC124" s="67"/>
      <c r="AD124" s="67"/>
      <c r="AE124" s="67"/>
      <c r="AF124" s="67"/>
      <c r="AG124" s="67"/>
      <c r="AH124" s="67"/>
      <c r="AI124" s="67"/>
      <c r="AJ124" s="67"/>
      <c r="AK124" s="67"/>
      <c r="AL124" s="67"/>
      <c r="AM124" s="67"/>
      <c r="AN124" s="67"/>
      <c r="AO124" s="67"/>
      <c r="AP124" s="67"/>
      <c r="AQ124" s="67"/>
      <c r="AR124" s="67"/>
      <c r="AS124" s="67"/>
      <c r="AT124" s="67"/>
      <c r="AU124" s="67"/>
      <c r="AV124" s="67"/>
      <c r="AW124" s="67"/>
      <c r="AX124" s="67"/>
      <c r="AY124" s="67"/>
      <c r="AZ124" s="67"/>
      <c r="BA124" s="67"/>
      <c r="BB124" s="67"/>
      <c r="BC124" s="74">
        <v>282.80608543061862</v>
      </c>
      <c r="BD124" s="74">
        <v>281.82282685060994</v>
      </c>
      <c r="BE124" s="74">
        <v>236.6538622958013</v>
      </c>
      <c r="BF124" s="74">
        <v>308.99036810531015</v>
      </c>
      <c r="BG124" s="74">
        <v>220.71500882790932</v>
      </c>
      <c r="BH124" s="74">
        <v>226.89823428977743</v>
      </c>
      <c r="BI124" s="74">
        <v>293.41270280423913</v>
      </c>
      <c r="BJ124" s="74">
        <v>206.77425094667237</v>
      </c>
      <c r="BK124" s="74">
        <v>265.7084021710948</v>
      </c>
      <c r="BL124" s="74">
        <v>270.04308080277394</v>
      </c>
      <c r="BM124" s="74">
        <v>273.03997643036354</v>
      </c>
      <c r="BN124" s="74">
        <v>272.92216678490712</v>
      </c>
      <c r="BO124" s="74">
        <v>206.24639805874324</v>
      </c>
      <c r="BP124" s="74">
        <v>236.92062909246681</v>
      </c>
      <c r="BQ124" s="74">
        <v>215.10836929922135</v>
      </c>
      <c r="BR124" s="74">
        <v>512.78446667797186</v>
      </c>
      <c r="BS124" s="74">
        <v>193.56560559006209</v>
      </c>
      <c r="BT124" s="74">
        <v>232.59762308998302</v>
      </c>
      <c r="BU124" s="74">
        <v>251.44746627005205</v>
      </c>
      <c r="BV124" s="74">
        <v>201.27001067235858</v>
      </c>
      <c r="BW124" s="74">
        <v>836.67711598746075</v>
      </c>
      <c r="BX124" s="74">
        <v>286.79477378553059</v>
      </c>
    </row>
    <row r="125" spans="4:76" s="74" customFormat="1" ht="12.6" x14ac:dyDescent="0.45">
      <c r="D125" s="69" t="s">
        <v>294</v>
      </c>
      <c r="E125" s="69" t="s">
        <v>708</v>
      </c>
      <c r="F125" s="69"/>
      <c r="G125" s="67"/>
      <c r="H125" s="67"/>
      <c r="I125" s="67"/>
      <c r="J125" s="67"/>
      <c r="K125" s="67"/>
      <c r="L125" s="67"/>
      <c r="M125" s="67"/>
      <c r="N125" s="67"/>
      <c r="O125" s="67"/>
      <c r="P125" s="67"/>
      <c r="Q125" s="67"/>
      <c r="R125" s="67"/>
      <c r="S125" s="67"/>
      <c r="T125" s="67"/>
      <c r="U125" s="67"/>
      <c r="V125" s="67"/>
      <c r="W125" s="67"/>
      <c r="X125" s="67"/>
      <c r="Y125" s="67"/>
      <c r="Z125" s="67"/>
      <c r="AA125" s="67"/>
      <c r="AB125" s="67"/>
      <c r="AC125" s="67"/>
      <c r="AD125" s="67"/>
      <c r="AE125" s="67"/>
      <c r="AF125" s="67"/>
      <c r="AG125" s="67"/>
      <c r="AH125" s="67"/>
      <c r="AI125" s="67"/>
      <c r="AJ125" s="67"/>
      <c r="AK125" s="67"/>
      <c r="AL125" s="67"/>
      <c r="AM125" s="67"/>
      <c r="AN125" s="67"/>
      <c r="AO125" s="67"/>
      <c r="AP125" s="67"/>
      <c r="AQ125" s="67"/>
      <c r="AR125" s="67"/>
      <c r="AS125" s="67"/>
      <c r="AT125" s="67"/>
      <c r="AU125" s="67"/>
      <c r="AV125" s="67"/>
      <c r="AW125" s="67"/>
      <c r="AX125" s="67"/>
      <c r="AY125" s="67"/>
      <c r="AZ125" s="67"/>
      <c r="BA125" s="67"/>
      <c r="BB125" s="67"/>
      <c r="BC125" s="74">
        <v>1196</v>
      </c>
      <c r="BD125" s="74">
        <v>997</v>
      </c>
      <c r="BE125" s="74">
        <v>1077</v>
      </c>
      <c r="BF125" s="74">
        <v>1052</v>
      </c>
      <c r="BG125" s="74">
        <v>963.9</v>
      </c>
      <c r="BH125" s="74">
        <v>941.822</v>
      </c>
      <c r="BI125" s="74">
        <v>1118</v>
      </c>
      <c r="BJ125" s="74">
        <v>1070</v>
      </c>
      <c r="BK125" s="74">
        <v>634</v>
      </c>
      <c r="BL125" s="74">
        <v>714</v>
      </c>
      <c r="BM125" s="74">
        <v>864</v>
      </c>
      <c r="BN125" s="74">
        <v>977</v>
      </c>
      <c r="BO125" s="74">
        <v>1142.364</v>
      </c>
      <c r="BP125" s="74">
        <v>1012.468</v>
      </c>
      <c r="BQ125" s="74">
        <v>1062.5628879999999</v>
      </c>
      <c r="BR125" s="74">
        <v>756.39400000000001</v>
      </c>
      <c r="BS125" s="74">
        <v>1130.7</v>
      </c>
      <c r="BT125" s="74">
        <v>1012.5</v>
      </c>
      <c r="BU125" s="74">
        <v>995.09999999999991</v>
      </c>
      <c r="BV125" s="74">
        <v>1047.578</v>
      </c>
      <c r="BW125" s="74">
        <v>413.51</v>
      </c>
      <c r="BX125" s="74">
        <v>1061.797</v>
      </c>
    </row>
    <row r="126" spans="4:76" s="74" customFormat="1" ht="12.6" x14ac:dyDescent="0.45">
      <c r="D126" s="69" t="s">
        <v>295</v>
      </c>
      <c r="E126" s="69"/>
      <c r="F126" s="69"/>
      <c r="G126" s="67"/>
      <c r="H126" s="67"/>
      <c r="I126" s="67"/>
      <c r="J126" s="67"/>
      <c r="K126" s="67"/>
      <c r="L126" s="67"/>
      <c r="M126" s="67"/>
      <c r="N126" s="67"/>
      <c r="O126" s="67"/>
      <c r="P126" s="67"/>
      <c r="Q126" s="67"/>
      <c r="R126" s="67"/>
      <c r="S126" s="67"/>
      <c r="T126" s="67"/>
      <c r="U126" s="67"/>
      <c r="V126" s="67"/>
      <c r="W126" s="67"/>
      <c r="X126" s="67"/>
      <c r="Y126" s="67"/>
      <c r="Z126" s="67"/>
      <c r="AA126" s="67"/>
      <c r="AB126" s="67"/>
      <c r="AC126" s="67"/>
      <c r="AD126" s="67"/>
      <c r="AE126" s="67"/>
      <c r="AF126" s="67"/>
      <c r="AG126" s="67"/>
      <c r="AH126" s="67"/>
      <c r="AI126" s="67"/>
      <c r="AJ126" s="67"/>
      <c r="AK126" s="67"/>
      <c r="AL126" s="67"/>
      <c r="AM126" s="67"/>
      <c r="AN126" s="67"/>
      <c r="AO126" s="67"/>
      <c r="AP126" s="67"/>
      <c r="AQ126" s="67"/>
      <c r="AR126" s="67"/>
      <c r="AS126" s="67"/>
      <c r="AT126" s="67"/>
      <c r="AU126" s="67"/>
      <c r="AV126" s="67"/>
      <c r="AW126" s="67"/>
      <c r="AX126" s="67"/>
      <c r="AY126" s="67"/>
      <c r="AZ126" s="67"/>
      <c r="BA126" s="67"/>
      <c r="BB126" s="67"/>
      <c r="BC126" s="74">
        <v>924.14229009568271</v>
      </c>
      <c r="BD126" s="74">
        <v>795.96985373954146</v>
      </c>
      <c r="BE126" s="74">
        <v>663.74012940775515</v>
      </c>
      <c r="BF126" s="74">
        <v>822.93130948553494</v>
      </c>
      <c r="BG126" s="74">
        <v>666.08389796249776</v>
      </c>
      <c r="BH126" s="74">
        <v>668.34849820249815</v>
      </c>
      <c r="BI126" s="74">
        <v>813.98362713434085</v>
      </c>
      <c r="BJ126" s="74">
        <v>582.23275924457755</v>
      </c>
      <c r="BK126" s="74">
        <v>905.69423105631233</v>
      </c>
      <c r="BL126" s="74">
        <v>750.23641903961322</v>
      </c>
      <c r="BM126" s="74">
        <v>810.67539393757431</v>
      </c>
      <c r="BN126" s="74">
        <v>757.51408224106319</v>
      </c>
      <c r="BO126" s="74">
        <v>577.50568727566861</v>
      </c>
      <c r="BP126" s="74">
        <v>619.58754054219446</v>
      </c>
      <c r="BQ126" s="74">
        <v>590.96934816462738</v>
      </c>
      <c r="BR126" s="74">
        <v>1282.6759369170763</v>
      </c>
      <c r="BS126" s="74">
        <v>548.67041925465833</v>
      </c>
      <c r="BT126" s="74">
        <v>613.93402861993695</v>
      </c>
      <c r="BU126" s="74">
        <v>660.72187400403698</v>
      </c>
      <c r="BV126" s="74">
        <v>559.00640341515475</v>
      </c>
      <c r="BW126" s="74">
        <v>2592.5391849529783</v>
      </c>
      <c r="BX126" s="74">
        <v>737.92271874348455</v>
      </c>
    </row>
    <row r="127" spans="4:76" s="74" customFormat="1" ht="12.6" x14ac:dyDescent="0.45">
      <c r="D127" s="69"/>
      <c r="E127" s="69"/>
      <c r="F127" s="69"/>
      <c r="G127" s="68"/>
      <c r="H127" s="68"/>
      <c r="I127" s="68"/>
      <c r="J127" s="68"/>
      <c r="K127" s="68"/>
      <c r="L127" s="68"/>
      <c r="M127" s="68"/>
      <c r="N127" s="68"/>
      <c r="O127" s="68"/>
      <c r="P127" s="68"/>
      <c r="Q127" s="68"/>
      <c r="R127" s="68"/>
      <c r="S127" s="68"/>
      <c r="T127" s="68"/>
      <c r="U127" s="68"/>
      <c r="V127" s="68"/>
      <c r="W127" s="68"/>
      <c r="X127" s="68"/>
      <c r="Y127" s="68"/>
      <c r="Z127" s="68"/>
      <c r="AA127" s="68"/>
      <c r="AB127" s="68"/>
      <c r="AC127" s="68"/>
      <c r="AD127" s="68"/>
      <c r="AE127" s="68"/>
      <c r="AF127" s="68"/>
      <c r="AG127" s="68"/>
      <c r="AH127" s="68"/>
      <c r="AI127" s="68"/>
      <c r="AJ127" s="68"/>
      <c r="AK127" s="68"/>
      <c r="AL127" s="68"/>
      <c r="AM127" s="68"/>
      <c r="AN127" s="68"/>
      <c r="AO127" s="68"/>
      <c r="AP127" s="68"/>
      <c r="AQ127" s="68"/>
      <c r="AR127" s="68"/>
      <c r="AS127" s="68"/>
      <c r="AT127" s="68"/>
      <c r="AU127" s="68"/>
      <c r="AV127" s="68"/>
      <c r="AW127" s="68"/>
      <c r="AX127" s="68"/>
      <c r="AY127" s="68"/>
      <c r="AZ127" s="37"/>
      <c r="BA127" s="37"/>
      <c r="BB127" s="81"/>
    </row>
    <row r="128" spans="4:76" s="74" customFormat="1" ht="12.6" x14ac:dyDescent="0.45">
      <c r="D128" s="69" t="s">
        <v>43</v>
      </c>
      <c r="E128" s="69" t="s">
        <v>189</v>
      </c>
      <c r="F128" s="69"/>
      <c r="G128" s="68"/>
      <c r="H128" s="68"/>
      <c r="I128" s="68"/>
      <c r="J128" s="68"/>
      <c r="K128" s="68"/>
      <c r="L128" s="68"/>
      <c r="M128" s="68"/>
      <c r="N128" s="68"/>
      <c r="O128" s="68"/>
      <c r="P128" s="68"/>
      <c r="Q128" s="68"/>
      <c r="R128" s="68"/>
      <c r="S128" s="68"/>
      <c r="T128" s="68"/>
      <c r="U128" s="68"/>
      <c r="V128" s="68"/>
      <c r="W128" s="68"/>
      <c r="X128" s="68"/>
      <c r="Y128" s="68"/>
      <c r="Z128" s="68"/>
      <c r="AA128" s="68"/>
      <c r="AB128" s="68"/>
      <c r="AC128" s="68"/>
      <c r="AD128" s="68"/>
      <c r="AE128" s="68"/>
      <c r="AF128" s="68"/>
      <c r="AG128" s="68"/>
      <c r="AH128" s="68"/>
      <c r="AI128" s="68"/>
      <c r="AJ128" s="68"/>
      <c r="AK128" s="68"/>
      <c r="AL128" s="68"/>
      <c r="AM128" s="68"/>
      <c r="AN128" s="68"/>
      <c r="AO128" s="68"/>
      <c r="AP128" s="68"/>
      <c r="AQ128" s="68"/>
      <c r="AR128" s="68"/>
      <c r="AS128" s="68"/>
      <c r="AT128" s="68"/>
      <c r="AU128" s="68"/>
      <c r="AV128" s="68"/>
      <c r="AW128" s="68"/>
      <c r="AX128" s="68"/>
      <c r="AY128" s="68"/>
      <c r="AZ128" s="81"/>
      <c r="BA128" s="81"/>
      <c r="BB128" s="81"/>
    </row>
    <row r="129" spans="1:76" s="74" customFormat="1" ht="12.6" x14ac:dyDescent="0.45">
      <c r="D129" s="69" t="s">
        <v>44</v>
      </c>
      <c r="E129" s="69" t="s">
        <v>216</v>
      </c>
      <c r="F129" s="69"/>
      <c r="G129" s="73"/>
      <c r="H129" s="73"/>
      <c r="I129" s="73"/>
      <c r="J129" s="73"/>
      <c r="K129" s="73"/>
      <c r="L129" s="73"/>
      <c r="M129" s="73"/>
      <c r="N129" s="73"/>
      <c r="O129" s="73"/>
      <c r="P129" s="73"/>
      <c r="Q129" s="73"/>
      <c r="R129" s="73"/>
      <c r="S129" s="73"/>
      <c r="T129" s="73"/>
      <c r="U129" s="73"/>
      <c r="V129" s="73"/>
      <c r="W129" s="73"/>
      <c r="X129" s="73"/>
      <c r="Y129" s="73"/>
      <c r="Z129" s="73"/>
      <c r="AA129" s="73"/>
      <c r="AB129" s="73"/>
      <c r="AC129" s="73"/>
      <c r="AD129" s="73"/>
      <c r="AE129" s="73"/>
      <c r="AF129" s="73"/>
      <c r="AG129" s="73"/>
      <c r="AH129" s="73"/>
      <c r="AI129" s="73"/>
      <c r="AJ129" s="73"/>
      <c r="AK129" s="73"/>
      <c r="AL129" s="73"/>
      <c r="AM129" s="73"/>
      <c r="AN129" s="73"/>
      <c r="AO129" s="73"/>
      <c r="AP129" s="73"/>
      <c r="AQ129" s="73"/>
      <c r="AR129" s="73"/>
      <c r="AS129" s="73"/>
      <c r="AT129" s="73"/>
      <c r="AU129" s="73"/>
      <c r="AV129" s="73"/>
      <c r="AW129" s="73"/>
      <c r="AX129" s="73"/>
      <c r="AY129" s="73"/>
      <c r="AZ129" s="82"/>
      <c r="BA129" s="82"/>
      <c r="BB129" s="82"/>
    </row>
    <row r="130" spans="1:76" s="74" customFormat="1" ht="12.6" x14ac:dyDescent="0.45">
      <c r="E130" s="18"/>
      <c r="F130" s="18"/>
      <c r="AZ130" s="76"/>
      <c r="BA130" s="76"/>
      <c r="BB130" s="76"/>
    </row>
    <row r="131" spans="1:76" s="74" customFormat="1" ht="12.6" x14ac:dyDescent="0.45">
      <c r="D131" s="69" t="s">
        <v>54</v>
      </c>
      <c r="E131" s="69" t="s">
        <v>260</v>
      </c>
      <c r="F131" s="69"/>
      <c r="G131" s="67">
        <v>718.75871399999994</v>
      </c>
      <c r="H131" s="67">
        <v>532.81856530000005</v>
      </c>
      <c r="I131" s="67">
        <v>429.64044799999999</v>
      </c>
      <c r="J131" s="67">
        <v>440.43588999999997</v>
      </c>
      <c r="K131" s="67">
        <v>324.1218063</v>
      </c>
      <c r="L131" s="67">
        <v>498.49540999999999</v>
      </c>
      <c r="M131" s="67">
        <v>398.25202000000002</v>
      </c>
      <c r="N131" s="67">
        <v>373.62208300000003</v>
      </c>
      <c r="O131" s="67">
        <v>438.16793999999999</v>
      </c>
      <c r="P131" s="67">
        <v>490.33078999999998</v>
      </c>
      <c r="Q131" s="67">
        <v>665.00829899999997</v>
      </c>
      <c r="R131" s="67">
        <v>395.67109289999996</v>
      </c>
      <c r="S131" s="67">
        <v>598.30788949999999</v>
      </c>
      <c r="T131" s="67">
        <v>467.42449499999998</v>
      </c>
      <c r="U131" s="67">
        <v>261.07461065999996</v>
      </c>
      <c r="V131" s="67">
        <v>512.63653183999998</v>
      </c>
      <c r="W131" s="67">
        <v>377.11064368999996</v>
      </c>
      <c r="X131" s="67">
        <v>641.34541588000002</v>
      </c>
      <c r="Y131" s="67">
        <v>903.11265846999993</v>
      </c>
      <c r="Z131" s="67">
        <v>488.80854196000001</v>
      </c>
      <c r="AA131" s="67">
        <v>386.34709686000002</v>
      </c>
      <c r="AB131" s="67">
        <v>674.16265237999994</v>
      </c>
      <c r="AC131" s="67">
        <v>745.77997747999996</v>
      </c>
      <c r="AD131" s="67">
        <v>381.71503577999999</v>
      </c>
      <c r="AE131" s="67">
        <v>757.53430874000003</v>
      </c>
      <c r="AF131" s="67">
        <v>460.21785707999999</v>
      </c>
      <c r="AG131" s="67">
        <v>633.86753113999998</v>
      </c>
      <c r="AH131" s="67">
        <v>581.66340445000003</v>
      </c>
      <c r="AI131" s="67">
        <v>492.37421295000001</v>
      </c>
      <c r="AJ131" s="67">
        <v>734.60397346999991</v>
      </c>
      <c r="AK131" s="67">
        <v>643.4500734799999</v>
      </c>
      <c r="AL131" s="67">
        <v>843.95318271999997</v>
      </c>
      <c r="AM131" s="67">
        <v>260.60605219000001</v>
      </c>
      <c r="AN131" s="67">
        <v>495.10346397999996</v>
      </c>
      <c r="AO131" s="67">
        <v>405.12935157999999</v>
      </c>
      <c r="AP131" s="67">
        <v>296.18837332999999</v>
      </c>
      <c r="AQ131" s="67">
        <v>782.66999858999998</v>
      </c>
      <c r="AR131" s="67">
        <v>865.54542748999995</v>
      </c>
      <c r="AS131" s="67">
        <v>667.06714400999999</v>
      </c>
      <c r="AT131" s="67">
        <v>700.31937332000007</v>
      </c>
      <c r="AU131" s="67">
        <v>623.80645135000009</v>
      </c>
      <c r="AV131" s="67">
        <v>743.22263706000001</v>
      </c>
      <c r="AW131" s="67">
        <v>503.06714360999996</v>
      </c>
      <c r="AX131" s="67">
        <v>631.1795568</v>
      </c>
      <c r="AY131" s="67">
        <v>508.84179789999996</v>
      </c>
      <c r="AZ131" s="33">
        <v>671.49871831000007</v>
      </c>
      <c r="BA131" s="33">
        <v>479.98440210000001</v>
      </c>
      <c r="BB131" s="33">
        <v>450.48064054999998</v>
      </c>
      <c r="BC131" s="74">
        <v>587.02393107</v>
      </c>
      <c r="BD131" s="74">
        <v>568.14869039999996</v>
      </c>
      <c r="BE131" s="74">
        <v>736.00556657000004</v>
      </c>
      <c r="BF131" s="74">
        <v>579.84995162999996</v>
      </c>
      <c r="BG131" s="74">
        <v>656.39689284999997</v>
      </c>
      <c r="BH131" s="74">
        <v>639.18904902000008</v>
      </c>
      <c r="BI131" s="74">
        <v>623.00223627999992</v>
      </c>
      <c r="BJ131" s="74">
        <v>833.58638326999994</v>
      </c>
      <c r="BK131" s="74">
        <v>317.52003064499996</v>
      </c>
      <c r="BL131" s="74">
        <v>431.681603</v>
      </c>
      <c r="BM131" s="74">
        <v>483.42624302000002</v>
      </c>
      <c r="BN131" s="74">
        <v>585.0154345499999</v>
      </c>
      <c r="BO131" s="74">
        <v>897.24637899999993</v>
      </c>
      <c r="BP131" s="74">
        <v>741.21141899999998</v>
      </c>
      <c r="BQ131" s="74">
        <v>815.55481999999995</v>
      </c>
      <c r="BR131" s="74">
        <v>267.48202300000003</v>
      </c>
      <c r="BS131" s="74">
        <v>934.75827200000003</v>
      </c>
      <c r="BT131" s="74">
        <v>748.06062800000007</v>
      </c>
      <c r="BU131" s="74">
        <v>683.14282719999994</v>
      </c>
      <c r="BV131" s="74">
        <v>850.02765999999997</v>
      </c>
      <c r="BW131" s="74">
        <v>72.347605000000001</v>
      </c>
      <c r="BX131" s="74">
        <v>652.67065100000002</v>
      </c>
    </row>
    <row r="132" spans="1:76" s="78" customFormat="1" x14ac:dyDescent="0.4">
      <c r="A132" s="25"/>
      <c r="B132" s="76"/>
      <c r="C132" s="76"/>
      <c r="D132" s="34"/>
      <c r="E132" s="23"/>
      <c r="F132" s="23"/>
      <c r="AE132" s="89"/>
      <c r="AF132" s="89"/>
      <c r="AG132" s="89"/>
    </row>
    <row r="133" spans="1:76" s="78" customFormat="1" x14ac:dyDescent="0.4">
      <c r="A133" s="76"/>
      <c r="B133" s="76"/>
      <c r="C133" s="76"/>
      <c r="D133" s="7" t="s">
        <v>280</v>
      </c>
      <c r="E133" s="23"/>
      <c r="F133" s="23"/>
      <c r="AE133" s="89"/>
      <c r="AF133" s="89"/>
      <c r="AG133" s="89"/>
    </row>
    <row r="134" spans="1:76" s="78" customFormat="1" ht="12.6" x14ac:dyDescent="0.45">
      <c r="A134" s="76"/>
      <c r="B134" s="76"/>
      <c r="C134" s="76"/>
      <c r="D134" s="83" t="s">
        <v>221</v>
      </c>
      <c r="E134" s="69"/>
      <c r="F134" s="69"/>
      <c r="AE134" s="89"/>
      <c r="AF134" s="89"/>
      <c r="AG134" s="89"/>
    </row>
    <row r="135" spans="1:76" s="76" customFormat="1" ht="12.6" x14ac:dyDescent="0.45">
      <c r="D135" s="69" t="s">
        <v>261</v>
      </c>
      <c r="E135" s="69" t="s">
        <v>222</v>
      </c>
      <c r="F135" s="69"/>
      <c r="G135" s="78">
        <v>35.380000000000003</v>
      </c>
      <c r="H135" s="78">
        <v>28.57</v>
      </c>
      <c r="I135" s="78">
        <v>31.42</v>
      </c>
      <c r="J135" s="78">
        <v>28.1</v>
      </c>
      <c r="K135" s="78">
        <v>31.9</v>
      </c>
      <c r="L135" s="78">
        <v>29.5</v>
      </c>
      <c r="M135" s="78">
        <v>34.799999999999997</v>
      </c>
      <c r="N135" s="78">
        <v>33.799999999999997</v>
      </c>
      <c r="O135" s="78">
        <v>31.74</v>
      </c>
      <c r="P135" s="78">
        <v>33.1</v>
      </c>
      <c r="Q135" s="78">
        <v>27.11</v>
      </c>
      <c r="R135" s="78">
        <v>38.408000000000001</v>
      </c>
      <c r="S135" s="78">
        <v>31.3</v>
      </c>
      <c r="T135" s="78">
        <v>31.1</v>
      </c>
      <c r="U135" s="78">
        <v>31.4</v>
      </c>
      <c r="V135" s="78">
        <v>29.1</v>
      </c>
      <c r="W135" s="78">
        <v>28.8</v>
      </c>
      <c r="X135" s="78">
        <v>27.2</v>
      </c>
      <c r="Y135" s="78">
        <v>28.1</v>
      </c>
      <c r="Z135" s="78">
        <v>27.8</v>
      </c>
      <c r="AA135" s="78">
        <v>14.9</v>
      </c>
      <c r="AB135" s="78">
        <v>25.3</v>
      </c>
      <c r="AC135" s="78">
        <v>27.5</v>
      </c>
      <c r="AD135" s="78">
        <v>29.1</v>
      </c>
      <c r="AE135" s="89">
        <v>30.4</v>
      </c>
      <c r="AF135" s="89">
        <v>30.7</v>
      </c>
      <c r="AG135" s="89">
        <v>31.1</v>
      </c>
      <c r="AH135" s="78">
        <v>30</v>
      </c>
      <c r="AI135" s="78">
        <v>28.1</v>
      </c>
      <c r="AJ135" s="78">
        <v>27.6</v>
      </c>
      <c r="AK135" s="78">
        <v>30.3</v>
      </c>
      <c r="AL135" s="78">
        <v>29.5</v>
      </c>
      <c r="AM135" s="78">
        <v>28.2</v>
      </c>
      <c r="AN135" s="78">
        <v>19.600000000000001</v>
      </c>
      <c r="AO135" s="78">
        <v>17.399999999999999</v>
      </c>
      <c r="AP135" s="78">
        <v>16.899999999999999</v>
      </c>
      <c r="AQ135" s="78">
        <v>39.299999999999997</v>
      </c>
      <c r="AR135" s="78">
        <v>25</v>
      </c>
      <c r="AS135" s="78">
        <v>36.799999999999997</v>
      </c>
      <c r="AT135" s="78">
        <v>36.9</v>
      </c>
      <c r="AU135" s="78">
        <v>30.2</v>
      </c>
      <c r="AV135" s="78">
        <v>29.3</v>
      </c>
      <c r="AW135" s="78">
        <v>29.5</v>
      </c>
      <c r="AX135" s="78">
        <v>23.3</v>
      </c>
      <c r="AY135" s="78">
        <v>23.6</v>
      </c>
      <c r="AZ135" s="78">
        <v>17.8</v>
      </c>
      <c r="BA135" s="78">
        <v>28.200000000000003</v>
      </c>
      <c r="BB135" s="78">
        <v>34.4</v>
      </c>
      <c r="BC135" s="76">
        <v>43.496076170299759</v>
      </c>
      <c r="BD135" s="76">
        <v>34.764962989458645</v>
      </c>
      <c r="BE135" s="76">
        <v>36.506868014681515</v>
      </c>
      <c r="BF135" s="76">
        <v>38.738464186023414</v>
      </c>
      <c r="BG135" s="76">
        <v>36.496291062559642</v>
      </c>
      <c r="BH135" s="76">
        <v>35.0800753185923</v>
      </c>
      <c r="BI135" s="76">
        <v>36.428694862896293</v>
      </c>
      <c r="BJ135" s="76">
        <v>36.203885852978097</v>
      </c>
      <c r="BK135" s="76">
        <v>37.31718775734538</v>
      </c>
      <c r="BL135" s="76">
        <v>33.410239330085503</v>
      </c>
      <c r="BM135" s="76">
        <v>31.032334819405978</v>
      </c>
      <c r="BN135" s="76">
        <v>28.9</v>
      </c>
      <c r="BO135" s="76">
        <v>31</v>
      </c>
      <c r="BP135" s="76">
        <v>27.625</v>
      </c>
      <c r="BQ135" s="76">
        <v>31</v>
      </c>
      <c r="BR135" s="76">
        <v>30</v>
      </c>
      <c r="BS135" s="76">
        <v>30.872916666666665</v>
      </c>
      <c r="BT135" s="76">
        <v>29.958333333333332</v>
      </c>
      <c r="BU135" s="76">
        <v>31</v>
      </c>
      <c r="BV135" s="76">
        <v>30.708333333333332</v>
      </c>
      <c r="BW135" s="76">
        <v>24.375</v>
      </c>
      <c r="BX135" s="76">
        <v>13</v>
      </c>
    </row>
    <row r="136" spans="1:76" s="76" customFormat="1" ht="12.6" x14ac:dyDescent="0.45">
      <c r="D136" s="69" t="s">
        <v>262</v>
      </c>
      <c r="E136" s="69" t="s">
        <v>275</v>
      </c>
      <c r="F136" s="69"/>
      <c r="G136" s="78">
        <v>42193.914104587355</v>
      </c>
      <c r="H136" s="78">
        <v>36380.311000000002</v>
      </c>
      <c r="I136" s="78">
        <v>38568.5</v>
      </c>
      <c r="J136" s="78">
        <v>35116.740010000001</v>
      </c>
      <c r="K136" s="78">
        <v>39735.800000000003</v>
      </c>
      <c r="L136" s="78">
        <v>35568.699999999997</v>
      </c>
      <c r="M136" s="78">
        <v>42288.4</v>
      </c>
      <c r="N136" s="78">
        <v>42567.205010000005</v>
      </c>
      <c r="O136" s="78">
        <v>38699.471010000001</v>
      </c>
      <c r="P136" s="78">
        <v>42698.769010000004</v>
      </c>
      <c r="Q136" s="78">
        <v>41145.300000000003</v>
      </c>
      <c r="R136" s="78">
        <v>26581.599999999999</v>
      </c>
      <c r="S136" s="78">
        <v>30200.400010000005</v>
      </c>
      <c r="T136" s="78">
        <v>34328</v>
      </c>
      <c r="U136" s="78">
        <v>39540</v>
      </c>
      <c r="V136" s="78">
        <v>36684</v>
      </c>
      <c r="W136" s="78">
        <v>42503</v>
      </c>
      <c r="X136" s="78">
        <v>37879</v>
      </c>
      <c r="Y136" s="78">
        <v>34577</v>
      </c>
      <c r="Z136" s="78">
        <v>41317</v>
      </c>
      <c r="AA136" s="78">
        <v>24314.6</v>
      </c>
      <c r="AB136" s="78">
        <v>39614</v>
      </c>
      <c r="AC136" s="78">
        <v>38655.480000000003</v>
      </c>
      <c r="AD136" s="78">
        <v>37049.728912999999</v>
      </c>
      <c r="AE136" s="89">
        <v>36985</v>
      </c>
      <c r="AF136" s="89">
        <v>34913</v>
      </c>
      <c r="AG136" s="89">
        <v>38837</v>
      </c>
      <c r="AH136" s="78">
        <v>38535.802009999999</v>
      </c>
      <c r="AI136" s="78">
        <v>39136</v>
      </c>
      <c r="AJ136" s="78">
        <v>37711</v>
      </c>
      <c r="AK136" s="78">
        <v>37389</v>
      </c>
      <c r="AL136" s="78">
        <v>35979</v>
      </c>
      <c r="AM136" s="78">
        <v>37696</v>
      </c>
      <c r="AN136" s="78">
        <v>26349.688000000002</v>
      </c>
      <c r="AO136" s="78">
        <v>36780.256018</v>
      </c>
      <c r="AP136" s="78">
        <v>33503.065011999999</v>
      </c>
      <c r="AQ136" s="78">
        <v>39497</v>
      </c>
      <c r="AR136" s="78">
        <v>33608</v>
      </c>
      <c r="AS136" s="78">
        <v>38996</v>
      </c>
      <c r="AT136" s="78">
        <v>37562</v>
      </c>
      <c r="AU136" s="78">
        <v>39528</v>
      </c>
      <c r="AV136" s="78">
        <v>35122</v>
      </c>
      <c r="AW136" s="78">
        <v>36232</v>
      </c>
      <c r="AX136" s="78">
        <v>35328</v>
      </c>
      <c r="AY136" s="78">
        <v>29233.599999999999</v>
      </c>
      <c r="AZ136" s="78">
        <v>25359</v>
      </c>
      <c r="BA136" s="78">
        <v>29014</v>
      </c>
      <c r="BB136" s="78">
        <v>37011</v>
      </c>
      <c r="BC136" s="76">
        <v>32176</v>
      </c>
      <c r="BD136" s="76">
        <v>37580</v>
      </c>
      <c r="BE136" s="76">
        <v>37251.5</v>
      </c>
      <c r="BF136" s="76">
        <v>37935</v>
      </c>
      <c r="BG136" s="76">
        <v>29503</v>
      </c>
      <c r="BH136" s="76">
        <v>39602</v>
      </c>
      <c r="BI136" s="76">
        <v>37159</v>
      </c>
      <c r="BJ136" s="76">
        <v>36288</v>
      </c>
      <c r="BK136" s="76">
        <v>33946</v>
      </c>
      <c r="BL136" s="76">
        <v>39644</v>
      </c>
      <c r="BM136" s="76">
        <v>37601</v>
      </c>
      <c r="BN136" s="76">
        <v>27892</v>
      </c>
      <c r="BO136" s="76">
        <v>41122</v>
      </c>
      <c r="BP136" s="76">
        <v>29583</v>
      </c>
      <c r="BQ136" s="76">
        <v>42729</v>
      </c>
      <c r="BR136" s="76">
        <v>38271</v>
      </c>
      <c r="BS136" s="76">
        <v>38869</v>
      </c>
      <c r="BT136" s="76">
        <v>38798</v>
      </c>
      <c r="BU136" s="76">
        <v>42010</v>
      </c>
      <c r="BV136" s="76">
        <v>34653</v>
      </c>
      <c r="BW136" s="76">
        <v>26226</v>
      </c>
      <c r="BX136" s="76">
        <v>28829</v>
      </c>
    </row>
    <row r="137" spans="1:76" s="76" customFormat="1" ht="12.6" x14ac:dyDescent="0.45">
      <c r="D137" s="69" t="s">
        <v>263</v>
      </c>
      <c r="E137" s="69" t="s">
        <v>276</v>
      </c>
      <c r="F137" s="69"/>
      <c r="G137" s="78">
        <v>838.5095516927513</v>
      </c>
      <c r="H137" s="78">
        <v>785.31489189303522</v>
      </c>
      <c r="I137" s="78">
        <v>814.65444598571378</v>
      </c>
      <c r="J137" s="78">
        <v>800.18817213665386</v>
      </c>
      <c r="K137" s="78">
        <v>802.80251058239662</v>
      </c>
      <c r="L137" s="78">
        <v>785.35146474703708</v>
      </c>
      <c r="M137" s="78">
        <v>822.92070638756718</v>
      </c>
      <c r="N137" s="78">
        <v>794.03850903670104</v>
      </c>
      <c r="O137" s="78">
        <v>766.36912986817811</v>
      </c>
      <c r="P137" s="78">
        <v>775.1979920603336</v>
      </c>
      <c r="Q137" s="78">
        <v>658.88448984452657</v>
      </c>
      <c r="R137" s="78">
        <v>1444.9092605411263</v>
      </c>
      <c r="S137" s="78">
        <v>1036.4101134301497</v>
      </c>
      <c r="T137" s="78">
        <v>905.96597529713358</v>
      </c>
      <c r="U137" s="78">
        <v>794.13252402630235</v>
      </c>
      <c r="V137" s="78">
        <v>793.26136735361467</v>
      </c>
      <c r="W137" s="78">
        <v>677.59922828976778</v>
      </c>
      <c r="X137" s="78">
        <v>718.07597877451883</v>
      </c>
      <c r="Y137" s="78">
        <v>772.52982899873541</v>
      </c>
      <c r="Z137" s="78">
        <v>672.84652806350903</v>
      </c>
      <c r="AA137" s="78">
        <v>612.80053959349539</v>
      </c>
      <c r="AB137" s="78">
        <v>616.81741716849115</v>
      </c>
      <c r="AC137" s="78">
        <v>711.4127156097918</v>
      </c>
      <c r="AD137" s="78">
        <v>785.43084804567627</v>
      </c>
      <c r="AE137" s="89">
        <v>821.95484655941596</v>
      </c>
      <c r="AF137" s="89">
        <v>815.01539768503767</v>
      </c>
      <c r="AG137" s="89">
        <v>744.83881783781192</v>
      </c>
      <c r="AH137" s="78">
        <v>778.49683762167535</v>
      </c>
      <c r="AI137" s="78">
        <v>686.94079108199287</v>
      </c>
      <c r="AJ137" s="78">
        <v>698.4919154622321</v>
      </c>
      <c r="AK137" s="78">
        <v>810.39878038995425</v>
      </c>
      <c r="AL137" s="78">
        <v>769.95354178629225</v>
      </c>
      <c r="AM137" s="78">
        <v>716.53623335704845</v>
      </c>
      <c r="AN137" s="78">
        <v>632.34714795046864</v>
      </c>
      <c r="AO137" s="78">
        <v>442.9432677576857</v>
      </c>
      <c r="AP137" s="78">
        <v>472.8573579424077</v>
      </c>
      <c r="AQ137" s="78">
        <v>992.22379317309617</v>
      </c>
      <c r="AR137" s="78">
        <v>693.96252602359471</v>
      </c>
      <c r="AS137" s="78">
        <v>905.80156053855808</v>
      </c>
      <c r="AT137" s="78">
        <v>982.37580533517917</v>
      </c>
      <c r="AU137" s="78">
        <v>732.74293339803467</v>
      </c>
      <c r="AV137" s="78">
        <v>780.72956913320365</v>
      </c>
      <c r="AW137" s="78">
        <v>730.81306049645741</v>
      </c>
      <c r="AX137" s="78">
        <v>611.85368031301709</v>
      </c>
      <c r="AY137" s="78">
        <v>755.35469664187235</v>
      </c>
      <c r="AZ137" s="78">
        <v>694.17362140238674</v>
      </c>
      <c r="BA137" s="78">
        <v>971.94457847935485</v>
      </c>
      <c r="BB137" s="78">
        <v>929.45340574423813</v>
      </c>
      <c r="BC137" s="76">
        <v>32176</v>
      </c>
      <c r="BD137" s="76">
        <v>37580</v>
      </c>
      <c r="BE137" s="76">
        <v>37251.5</v>
      </c>
      <c r="BF137" s="76">
        <v>37935</v>
      </c>
      <c r="BG137" s="76">
        <v>29503</v>
      </c>
      <c r="BH137" s="76">
        <v>39602</v>
      </c>
      <c r="BI137" s="76">
        <v>37159</v>
      </c>
      <c r="BJ137" s="76">
        <v>36288</v>
      </c>
      <c r="BK137" s="76">
        <v>33946</v>
      </c>
      <c r="BL137" s="76">
        <v>39644</v>
      </c>
      <c r="BM137" s="76">
        <v>37601</v>
      </c>
      <c r="BN137" s="76">
        <v>27892</v>
      </c>
      <c r="BO137" s="76">
        <v>37406</v>
      </c>
      <c r="BP137" s="76">
        <v>30693</v>
      </c>
      <c r="BQ137" s="76">
        <v>37241</v>
      </c>
      <c r="BR137" s="76">
        <v>41236</v>
      </c>
      <c r="BS137" s="76">
        <v>41280</v>
      </c>
      <c r="BT137" s="76">
        <v>33125</v>
      </c>
      <c r="BU137" s="76">
        <v>36286</v>
      </c>
      <c r="BV137" s="76">
        <v>35851</v>
      </c>
      <c r="BW137" s="76">
        <v>31781</v>
      </c>
      <c r="BX137" s="76">
        <v>15325</v>
      </c>
    </row>
    <row r="138" spans="1:76" s="76" customFormat="1" ht="12.6" x14ac:dyDescent="0.45">
      <c r="D138" s="69" t="s">
        <v>264</v>
      </c>
      <c r="E138" s="69" t="s">
        <v>223</v>
      </c>
      <c r="F138" s="69"/>
      <c r="G138" s="78">
        <v>1504.8</v>
      </c>
      <c r="H138" s="78">
        <v>1536.38</v>
      </c>
      <c r="I138" s="78">
        <v>1506.8</v>
      </c>
      <c r="J138" s="78">
        <v>1590.5</v>
      </c>
      <c r="K138" s="78">
        <v>1890.5</v>
      </c>
      <c r="L138" s="78">
        <v>1525</v>
      </c>
      <c r="M138" s="78">
        <v>1866</v>
      </c>
      <c r="N138" s="78">
        <v>2072</v>
      </c>
      <c r="O138" s="78">
        <v>1937</v>
      </c>
      <c r="P138" s="78">
        <v>1929</v>
      </c>
      <c r="Q138" s="78">
        <v>1638</v>
      </c>
      <c r="R138" s="78">
        <v>1757</v>
      </c>
      <c r="S138" s="78">
        <v>1804</v>
      </c>
      <c r="T138" s="78">
        <v>1709</v>
      </c>
      <c r="U138" s="78">
        <v>1700</v>
      </c>
      <c r="V138" s="78">
        <v>1903</v>
      </c>
      <c r="W138" s="78">
        <v>1812</v>
      </c>
      <c r="X138" s="78">
        <v>1845</v>
      </c>
      <c r="Y138" s="78">
        <v>2024</v>
      </c>
      <c r="Z138" s="78">
        <v>1860</v>
      </c>
      <c r="AA138" s="78">
        <v>1487</v>
      </c>
      <c r="AB138" s="78">
        <v>1735</v>
      </c>
      <c r="AC138" s="78">
        <v>1751</v>
      </c>
      <c r="AD138" s="78">
        <v>2010</v>
      </c>
      <c r="AE138" s="89">
        <v>1763</v>
      </c>
      <c r="AF138" s="89">
        <v>1651</v>
      </c>
      <c r="AG138" s="89">
        <v>1864</v>
      </c>
      <c r="AH138" s="78">
        <v>1666</v>
      </c>
      <c r="AI138" s="78">
        <v>1650</v>
      </c>
      <c r="AJ138" s="78">
        <v>1743</v>
      </c>
      <c r="AK138" s="78">
        <v>1940</v>
      </c>
      <c r="AL138" s="78">
        <v>1872</v>
      </c>
      <c r="AM138" s="78">
        <v>1894</v>
      </c>
      <c r="AN138" s="78">
        <v>1325</v>
      </c>
      <c r="AO138" s="78">
        <v>1515</v>
      </c>
      <c r="AP138" s="78">
        <v>1831</v>
      </c>
      <c r="AQ138" s="78">
        <v>1574</v>
      </c>
      <c r="AR138" s="78">
        <v>1530</v>
      </c>
      <c r="AS138" s="78">
        <v>1671</v>
      </c>
      <c r="AT138" s="78">
        <v>1629</v>
      </c>
      <c r="AU138" s="78">
        <v>1631</v>
      </c>
      <c r="AV138" s="78">
        <v>1747</v>
      </c>
      <c r="AW138" s="78">
        <v>1722</v>
      </c>
      <c r="AX138" s="78">
        <v>1709</v>
      </c>
      <c r="AY138" s="78">
        <v>1480</v>
      </c>
      <c r="AZ138" s="78">
        <v>1431</v>
      </c>
      <c r="BA138" s="78">
        <v>924</v>
      </c>
      <c r="BB138" s="78">
        <v>1583</v>
      </c>
      <c r="BC138" s="76">
        <v>1808</v>
      </c>
      <c r="BD138" s="76">
        <v>1343</v>
      </c>
      <c r="BE138" s="76">
        <v>1525</v>
      </c>
      <c r="BF138" s="76">
        <v>1498</v>
      </c>
      <c r="BG138" s="76">
        <v>1524</v>
      </c>
      <c r="BH138" s="76">
        <v>1753</v>
      </c>
      <c r="BI138" s="76">
        <v>1616</v>
      </c>
      <c r="BJ138" s="76">
        <v>1810.29</v>
      </c>
      <c r="BK138" s="76">
        <v>1704</v>
      </c>
      <c r="BL138" s="76">
        <v>1590.913</v>
      </c>
      <c r="BM138" s="76">
        <v>0</v>
      </c>
      <c r="BN138" s="76">
        <v>0</v>
      </c>
      <c r="BO138" s="76">
        <v>28327</v>
      </c>
      <c r="BP138" s="76">
        <v>23566</v>
      </c>
      <c r="BQ138" s="76">
        <v>27065</v>
      </c>
      <c r="BR138" s="76">
        <v>28997</v>
      </c>
      <c r="BS138" s="76">
        <v>30173</v>
      </c>
      <c r="BT138" s="76">
        <v>24911</v>
      </c>
      <c r="BU138" s="76">
        <v>26694</v>
      </c>
      <c r="BV138" s="76">
        <v>24290</v>
      </c>
      <c r="BW138" s="76">
        <v>21974</v>
      </c>
      <c r="BX138" s="76">
        <v>10064</v>
      </c>
    </row>
    <row r="139" spans="1:76" s="76" customFormat="1" ht="12.6" x14ac:dyDescent="0.45">
      <c r="D139" s="69" t="s">
        <v>265</v>
      </c>
      <c r="E139" s="69" t="s">
        <v>277</v>
      </c>
      <c r="F139" s="69"/>
      <c r="G139" s="78">
        <v>35.663911062387008</v>
      </c>
      <c r="H139" s="78">
        <v>42.231084830473279</v>
      </c>
      <c r="I139" s="78">
        <v>39.068151470759815</v>
      </c>
      <c r="J139" s="78">
        <v>45.291789600830882</v>
      </c>
      <c r="K139" s="78">
        <v>47.576744396740466</v>
      </c>
      <c r="L139" s="78">
        <v>40.59867741488921</v>
      </c>
      <c r="M139" s="78">
        <v>44.125575808023001</v>
      </c>
      <c r="N139" s="78">
        <v>48.675970139764637</v>
      </c>
      <c r="O139" s="78">
        <v>46.769281807015155</v>
      </c>
      <c r="P139" s="78">
        <v>45.176946425510074</v>
      </c>
      <c r="Q139" s="78">
        <v>39.810136273158776</v>
      </c>
      <c r="R139" s="78">
        <v>66.098353748457583</v>
      </c>
      <c r="S139" s="78">
        <v>59.734308135079559</v>
      </c>
      <c r="T139" s="78">
        <v>49.784432533209042</v>
      </c>
      <c r="U139" s="78">
        <v>42.994436014162879</v>
      </c>
      <c r="V139" s="78">
        <v>51.875477047214041</v>
      </c>
      <c r="W139" s="78">
        <v>42.632284779897887</v>
      </c>
      <c r="X139" s="78">
        <v>48.707727236727479</v>
      </c>
      <c r="Y139" s="78">
        <v>55.644141419695387</v>
      </c>
      <c r="Z139" s="78">
        <v>45.017789287702399</v>
      </c>
      <c r="AA139" s="78">
        <v>61.156671300370974</v>
      </c>
      <c r="AB139" s="78">
        <v>42.299534339420241</v>
      </c>
      <c r="AC139" s="78">
        <v>45.297587819372566</v>
      </c>
      <c r="AD139" s="78">
        <v>54.25140909181475</v>
      </c>
      <c r="AE139" s="89">
        <v>47.667973502771396</v>
      </c>
      <c r="AF139" s="89">
        <v>43.830306891791437</v>
      </c>
      <c r="AG139" s="89">
        <v>44.642429467835413</v>
      </c>
      <c r="AH139" s="78">
        <v>43.23252438259037</v>
      </c>
      <c r="AI139" s="78">
        <v>40.336380971006697</v>
      </c>
      <c r="AJ139" s="78">
        <v>44.111282922125746</v>
      </c>
      <c r="AK139" s="78">
        <v>51.886918612426115</v>
      </c>
      <c r="AL139" s="78">
        <v>48.859424753353863</v>
      </c>
      <c r="AM139" s="78">
        <v>48.124809431852832</v>
      </c>
      <c r="AN139" s="78">
        <v>42.747957705835255</v>
      </c>
      <c r="AO139" s="78">
        <v>38.566612106488151</v>
      </c>
      <c r="AP139" s="78">
        <v>51.230877064647842</v>
      </c>
      <c r="AQ139" s="78">
        <v>39.739446576449204</v>
      </c>
      <c r="AR139" s="78">
        <v>42.470506592643993</v>
      </c>
      <c r="AS139" s="78">
        <v>41.130282816845941</v>
      </c>
      <c r="AT139" s="78">
        <v>43.368297747723766</v>
      </c>
      <c r="AU139" s="78">
        <v>39.572971005701802</v>
      </c>
      <c r="AV139" s="78">
        <v>46.550667483812525</v>
      </c>
      <c r="AW139" s="78">
        <v>42.659664073725416</v>
      </c>
      <c r="AX139" s="78">
        <v>44.878023161156477</v>
      </c>
      <c r="AY139" s="78">
        <v>47.369701314829278</v>
      </c>
      <c r="AZ139" s="78">
        <v>55.806879338585134</v>
      </c>
      <c r="BA139" s="78">
        <v>31.84669469911077</v>
      </c>
      <c r="BB139" s="78">
        <v>42.771068060846773</v>
      </c>
      <c r="BC139" s="76">
        <v>12462</v>
      </c>
      <c r="BD139" s="76">
        <v>8959</v>
      </c>
      <c r="BE139" s="76">
        <v>16012</v>
      </c>
      <c r="BF139" s="76">
        <v>11133</v>
      </c>
      <c r="BG139" s="76">
        <v>5947</v>
      </c>
      <c r="BH139" s="76">
        <v>12400</v>
      </c>
      <c r="BI139" s="76">
        <v>8185</v>
      </c>
      <c r="BJ139" s="76">
        <v>7561</v>
      </c>
      <c r="BK139" s="76">
        <v>9613</v>
      </c>
      <c r="BL139" s="76">
        <v>8183</v>
      </c>
      <c r="BM139" s="76">
        <v>9522</v>
      </c>
      <c r="BO139" s="76">
        <v>9079</v>
      </c>
      <c r="BP139" s="76">
        <v>7127</v>
      </c>
      <c r="BQ139" s="76">
        <v>10176</v>
      </c>
      <c r="BR139" s="76">
        <v>12239</v>
      </c>
      <c r="BS139" s="76">
        <v>11107</v>
      </c>
      <c r="BT139" s="76">
        <v>8214</v>
      </c>
      <c r="BU139" s="76">
        <v>9592</v>
      </c>
      <c r="BV139" s="76">
        <v>11561</v>
      </c>
      <c r="BW139" s="76">
        <v>9807</v>
      </c>
      <c r="BX139" s="76">
        <v>5261</v>
      </c>
    </row>
    <row r="140" spans="1:76" s="76" customFormat="1" ht="12.6" x14ac:dyDescent="0.45">
      <c r="D140" s="69" t="s">
        <v>266</v>
      </c>
      <c r="E140" s="69" t="s">
        <v>222</v>
      </c>
      <c r="F140" s="69"/>
      <c r="G140" s="78">
        <v>34.165999999999997</v>
      </c>
      <c r="H140" s="78">
        <v>25.5</v>
      </c>
      <c r="I140" s="78">
        <v>30.09</v>
      </c>
      <c r="J140" s="78">
        <v>31.5</v>
      </c>
      <c r="K140" s="78">
        <v>34.1</v>
      </c>
      <c r="L140" s="78">
        <v>29.1</v>
      </c>
      <c r="M140" s="78">
        <v>30.9</v>
      </c>
      <c r="N140" s="78">
        <v>32.200000000000003</v>
      </c>
      <c r="O140" s="78">
        <v>32</v>
      </c>
      <c r="P140" s="78">
        <v>31.97</v>
      </c>
      <c r="Q140" s="78">
        <v>34</v>
      </c>
      <c r="R140" s="78">
        <v>26.5</v>
      </c>
      <c r="S140" s="78">
        <v>24.7</v>
      </c>
      <c r="T140" s="78">
        <v>25.8</v>
      </c>
      <c r="U140" s="78">
        <v>28.4</v>
      </c>
      <c r="V140" s="78">
        <v>25.1</v>
      </c>
      <c r="W140" s="78">
        <v>28.7</v>
      </c>
      <c r="X140" s="78">
        <v>26</v>
      </c>
      <c r="Y140" s="78">
        <v>26.1</v>
      </c>
      <c r="Z140" s="78">
        <v>27.7</v>
      </c>
      <c r="AA140" s="78">
        <v>17.399999999999999</v>
      </c>
      <c r="AB140" s="78">
        <v>29.2</v>
      </c>
      <c r="AC140" s="78">
        <v>28.3</v>
      </c>
      <c r="AD140" s="78">
        <v>25.9</v>
      </c>
      <c r="AE140" s="89">
        <v>27.2</v>
      </c>
      <c r="AF140" s="89">
        <v>27.6</v>
      </c>
      <c r="AG140" s="89">
        <v>29.74</v>
      </c>
      <c r="AH140" s="78">
        <v>27.8</v>
      </c>
      <c r="AI140" s="78">
        <v>27.7</v>
      </c>
      <c r="AJ140" s="78">
        <v>27.2</v>
      </c>
      <c r="AK140" s="78">
        <v>26.4</v>
      </c>
      <c r="AL140" s="78">
        <v>27</v>
      </c>
      <c r="AM140" s="78">
        <v>27.9</v>
      </c>
      <c r="AN140" s="78">
        <v>10.52</v>
      </c>
      <c r="AO140" s="78">
        <v>28.73</v>
      </c>
      <c r="AP140" s="78">
        <v>27.1</v>
      </c>
      <c r="AQ140" s="78">
        <v>29.13</v>
      </c>
      <c r="AR140" s="78">
        <v>26.9</v>
      </c>
      <c r="AS140" s="78">
        <v>30.1</v>
      </c>
      <c r="AT140" s="78">
        <v>28.6</v>
      </c>
      <c r="AU140" s="78">
        <v>29.2</v>
      </c>
      <c r="AV140" s="78">
        <v>26.2</v>
      </c>
      <c r="AW140" s="78">
        <v>28.9</v>
      </c>
      <c r="AX140" s="78">
        <v>27.4</v>
      </c>
      <c r="AY140" s="78">
        <v>22.5</v>
      </c>
      <c r="AZ140" s="78">
        <v>17.899999999999999</v>
      </c>
      <c r="BA140" s="78">
        <v>21.9</v>
      </c>
      <c r="BB140" s="78">
        <v>27.7</v>
      </c>
      <c r="BC140" s="76">
        <v>1</v>
      </c>
      <c r="BD140" s="76">
        <v>1.0971269876783705</v>
      </c>
      <c r="BE140" s="76">
        <v>0.97515809521888897</v>
      </c>
      <c r="BF140" s="76">
        <v>1.0296117152758633</v>
      </c>
      <c r="BG140" s="76">
        <v>0.77290707003468495</v>
      </c>
      <c r="BH140" s="76">
        <v>1.0774813458615817</v>
      </c>
      <c r="BI140" s="76">
        <v>0.9751022687633476</v>
      </c>
      <c r="BJ140" s="76">
        <v>0.91070714539621389</v>
      </c>
      <c r="BK140" s="76">
        <v>0.92135045109299096</v>
      </c>
      <c r="BL140" s="76">
        <v>0.99410098997242058</v>
      </c>
      <c r="BM140" s="76">
        <v>1.0223235946653264</v>
      </c>
      <c r="BS140" s="76">
        <v>0</v>
      </c>
      <c r="BT140" s="76">
        <v>0</v>
      </c>
      <c r="BU140" s="76">
        <v>0</v>
      </c>
      <c r="BV140" s="76">
        <v>0</v>
      </c>
      <c r="BW140" s="76">
        <v>0</v>
      </c>
      <c r="BX140" s="76">
        <v>0</v>
      </c>
    </row>
    <row r="141" spans="1:76" s="76" customFormat="1" ht="12.6" x14ac:dyDescent="0.45">
      <c r="D141" s="69" t="s">
        <v>263</v>
      </c>
      <c r="E141" s="69" t="s">
        <v>276</v>
      </c>
      <c r="F141" s="69"/>
      <c r="G141" s="78">
        <v>809.73762982290953</v>
      </c>
      <c r="H141" s="78">
        <v>700.92858744390605</v>
      </c>
      <c r="I141" s="78">
        <v>780.17034626703139</v>
      </c>
      <c r="J141" s="78">
        <v>897.00809332044832</v>
      </c>
      <c r="K141" s="78">
        <v>858.16820096738957</v>
      </c>
      <c r="L141" s="78">
        <v>774.70263132673836</v>
      </c>
      <c r="M141" s="78">
        <v>730.69683411999506</v>
      </c>
      <c r="N141" s="78">
        <v>756.45088730715315</v>
      </c>
      <c r="O141" s="78">
        <v>772.6468858154285</v>
      </c>
      <c r="P141" s="78">
        <v>748.73352888727686</v>
      </c>
      <c r="Q141" s="78">
        <v>826.3398249617818</v>
      </c>
      <c r="R141" s="78">
        <v>996.93020736148333</v>
      </c>
      <c r="S141" s="78">
        <v>817.8699617164441</v>
      </c>
      <c r="T141" s="78">
        <v>751.57305989279894</v>
      </c>
      <c r="U141" s="78">
        <v>718.25998988366212</v>
      </c>
      <c r="V141" s="78">
        <v>684.22200414349584</v>
      </c>
      <c r="W141" s="78">
        <v>675.24645319153944</v>
      </c>
      <c r="X141" s="78">
        <v>686.39615618152538</v>
      </c>
      <c r="Y141" s="78">
        <v>717.54549953263324</v>
      </c>
      <c r="Z141" s="78">
        <v>670.42621681148194</v>
      </c>
      <c r="AA141" s="78">
        <v>715.61942207562538</v>
      </c>
      <c r="AB141" s="78">
        <v>711.8999439256894</v>
      </c>
      <c r="AC141" s="78">
        <v>732.10835824571313</v>
      </c>
      <c r="AD141" s="78">
        <v>699.06044551144373</v>
      </c>
      <c r="AE141" s="89">
        <v>735.433283763688</v>
      </c>
      <c r="AF141" s="89">
        <v>732.71742593182546</v>
      </c>
      <c r="AG141" s="89">
        <v>712.26708818316808</v>
      </c>
      <c r="AH141" s="78">
        <v>721.40706952941923</v>
      </c>
      <c r="AI141" s="78">
        <v>677.16227448296092</v>
      </c>
      <c r="AJ141" s="78">
        <v>688.36884422364903</v>
      </c>
      <c r="AK141" s="78">
        <v>706.09002647837599</v>
      </c>
      <c r="AL141" s="78">
        <v>704.70324163491148</v>
      </c>
      <c r="AM141" s="78">
        <v>708.91350747027138</v>
      </c>
      <c r="AN141" s="78">
        <v>339.40265287953719</v>
      </c>
      <c r="AO141" s="78">
        <v>731.36552199300638</v>
      </c>
      <c r="AP141" s="78">
        <v>758.25055622717457</v>
      </c>
      <c r="AQ141" s="78">
        <v>735.45748333669962</v>
      </c>
      <c r="AR141" s="78">
        <v>746.70367800138797</v>
      </c>
      <c r="AS141" s="78">
        <v>740.88660250572275</v>
      </c>
      <c r="AT141" s="78">
        <v>761.40780576114162</v>
      </c>
      <c r="AU141" s="78">
        <v>708.47992235836466</v>
      </c>
      <c r="AV141" s="78">
        <v>698.12678195528792</v>
      </c>
      <c r="AW141" s="78">
        <v>715.949066045682</v>
      </c>
      <c r="AX141" s="78">
        <v>719.51892019642332</v>
      </c>
      <c r="AY141" s="78">
        <v>720.1474862051748</v>
      </c>
      <c r="AZ141" s="78">
        <v>698.07347320801807</v>
      </c>
      <c r="BA141" s="78">
        <v>754.80802371269033</v>
      </c>
      <c r="BB141" s="78">
        <v>748.42614357893603</v>
      </c>
      <c r="BC141" s="76">
        <v>0.80500375281461101</v>
      </c>
      <c r="BD141" s="76">
        <v>0.99861819727891155</v>
      </c>
      <c r="BE141" s="76">
        <v>0.89409322196620589</v>
      </c>
      <c r="BF141" s="76">
        <v>0.9408482142857143</v>
      </c>
      <c r="BG141" s="76">
        <v>0.70811731950844858</v>
      </c>
      <c r="BH141" s="76">
        <v>0.98219246031746033</v>
      </c>
      <c r="BI141" s="76">
        <v>0.89187307987711217</v>
      </c>
      <c r="BJ141" s="76">
        <v>0.85870059064061777</v>
      </c>
      <c r="BK141" s="76">
        <v>0.83005672926447571</v>
      </c>
      <c r="BL141" s="76">
        <v>0.95151689708141318</v>
      </c>
      <c r="BM141" s="76">
        <v>0.93256448412698412</v>
      </c>
      <c r="BS141" s="76">
        <v>0.99078341013824889</v>
      </c>
      <c r="BT141" s="76">
        <v>0.82155257936507942</v>
      </c>
      <c r="BU141" s="76">
        <v>0.87091973886328722</v>
      </c>
      <c r="BV141" s="76">
        <v>0.84835964713009226</v>
      </c>
      <c r="BW141" s="76">
        <v>0.77711756651017216</v>
      </c>
      <c r="BX141" s="76">
        <v>0.36782354070660522</v>
      </c>
    </row>
    <row r="142" spans="1:76" s="76" customFormat="1" ht="12.6" x14ac:dyDescent="0.45">
      <c r="D142" s="69" t="s">
        <v>267</v>
      </c>
      <c r="E142" s="69" t="s">
        <v>278</v>
      </c>
      <c r="F142" s="69"/>
      <c r="G142" s="78">
        <v>14.503566995067352</v>
      </c>
      <c r="H142" s="78">
        <v>15.826572235734872</v>
      </c>
      <c r="I142" s="78">
        <v>13.772170294411241</v>
      </c>
      <c r="J142" s="78">
        <v>13.743389046436716</v>
      </c>
      <c r="K142" s="78">
        <v>12.884072297525153</v>
      </c>
      <c r="L142" s="78">
        <v>12.82761162639633</v>
      </c>
      <c r="M142" s="78">
        <v>12.399841564116874</v>
      </c>
      <c r="N142" s="78">
        <v>11.081315766191057</v>
      </c>
      <c r="O142" s="78">
        <v>11.508983901261681</v>
      </c>
      <c r="P142" s="78">
        <v>12.175741410208865</v>
      </c>
      <c r="Q142" s="78">
        <v>10.395162509448223</v>
      </c>
      <c r="R142" s="78">
        <v>17.097000180576039</v>
      </c>
      <c r="S142" s="78">
        <v>15.00719393948186</v>
      </c>
      <c r="T142" s="78">
        <v>13.522072652062455</v>
      </c>
      <c r="U142" s="78">
        <v>9.4894195751138071</v>
      </c>
      <c r="V142" s="78">
        <v>9.2678006760440521</v>
      </c>
      <c r="W142" s="78">
        <v>7.794320400912877</v>
      </c>
      <c r="X142" s="78">
        <v>8.6401317352622815</v>
      </c>
      <c r="Y142" s="78">
        <v>9.1815582558970696</v>
      </c>
      <c r="Z142" s="78">
        <v>8.3429087300626872</v>
      </c>
      <c r="AA142" s="78">
        <v>11.179126944305068</v>
      </c>
      <c r="AB142" s="78">
        <v>10.738864373308628</v>
      </c>
      <c r="AC142" s="78">
        <v>7.9796448006854392</v>
      </c>
      <c r="AD142" s="78">
        <v>9.0821987062348359</v>
      </c>
      <c r="AE142" s="89">
        <v>9.3068841422198183</v>
      </c>
      <c r="AF142" s="89">
        <v>8.2507964319847087</v>
      </c>
      <c r="AG142" s="89">
        <v>7.1326579489390234</v>
      </c>
      <c r="AH142" s="78">
        <v>7.3848729014683867</v>
      </c>
      <c r="AI142" s="78">
        <v>7.0087762186476308</v>
      </c>
      <c r="AJ142" s="78">
        <v>7.2349843218934193</v>
      </c>
      <c r="AK142" s="78">
        <v>9.8059857177244645</v>
      </c>
      <c r="AL142" s="78">
        <v>9.0858954951192779</v>
      </c>
      <c r="AM142" s="78">
        <v>8.4010061998170542</v>
      </c>
      <c r="AN142" s="78">
        <v>6.8181169703365434</v>
      </c>
      <c r="AO142" s="78">
        <v>14.053333741865508</v>
      </c>
      <c r="AP142" s="78">
        <v>10.295647484460474</v>
      </c>
      <c r="AQ142" s="78">
        <v>10.56916279539487</v>
      </c>
      <c r="AR142" s="78">
        <v>8.4064727272727264</v>
      </c>
      <c r="AS142" s="78">
        <v>8.495434070938046</v>
      </c>
      <c r="AT142" s="78">
        <v>9.620627229646983</v>
      </c>
      <c r="AU142" s="78">
        <v>7.9044580856484288</v>
      </c>
      <c r="AV142" s="78">
        <v>10.464440832422927</v>
      </c>
      <c r="AW142" s="78">
        <v>9.5252935638904024</v>
      </c>
      <c r="AX142" s="78">
        <v>7.4922037236417109</v>
      </c>
      <c r="AY142" s="78">
        <v>9.4992254413703936</v>
      </c>
      <c r="AZ142" s="78">
        <v>10.263527025973012</v>
      </c>
      <c r="BA142" s="78">
        <v>9.229768043013717</v>
      </c>
      <c r="BB142" s="78">
        <v>10.833103671881332</v>
      </c>
      <c r="BC142" s="76">
        <v>29.1</v>
      </c>
      <c r="BD142" s="76">
        <v>23.6</v>
      </c>
      <c r="BE142" s="76">
        <v>24.3</v>
      </c>
      <c r="BF142" s="76">
        <v>22.8</v>
      </c>
      <c r="BG142" s="76">
        <v>23.9</v>
      </c>
      <c r="BH142" s="76">
        <v>23.2</v>
      </c>
      <c r="BI142" s="76">
        <v>24.7</v>
      </c>
      <c r="BJ142" s="76">
        <v>36.203885852978097</v>
      </c>
      <c r="BK142" s="76">
        <v>37.31718775734538</v>
      </c>
      <c r="BL142" s="76">
        <v>33.410239330085503</v>
      </c>
      <c r="BM142" s="76">
        <v>31.032334819405978</v>
      </c>
      <c r="BS142" s="76">
        <v>29.459916997588568</v>
      </c>
      <c r="BT142" s="76">
        <v>28.196142935734546</v>
      </c>
      <c r="BU142" s="76">
        <v>29.122615588624956</v>
      </c>
      <c r="BV142" s="76">
        <v>30.19997927914665</v>
      </c>
      <c r="BW142" s="76">
        <v>28.193676858725361</v>
      </c>
      <c r="BX142" s="76">
        <v>21.506575406060151</v>
      </c>
    </row>
    <row r="143" spans="1:76" s="76" customFormat="1" ht="12.6" x14ac:dyDescent="0.45">
      <c r="D143" s="69"/>
      <c r="E143" s="69"/>
      <c r="F143" s="69"/>
      <c r="G143" s="78"/>
      <c r="H143" s="78"/>
      <c r="I143" s="78"/>
      <c r="J143" s="78"/>
      <c r="K143" s="78"/>
      <c r="L143" s="78"/>
      <c r="M143" s="78"/>
      <c r="N143" s="78"/>
      <c r="O143" s="78"/>
      <c r="P143" s="78"/>
      <c r="Q143" s="78"/>
      <c r="R143" s="78"/>
      <c r="S143" s="78"/>
      <c r="T143" s="78"/>
      <c r="U143" s="78"/>
      <c r="V143" s="78"/>
      <c r="W143" s="78"/>
      <c r="X143" s="78"/>
      <c r="Y143" s="78"/>
      <c r="Z143" s="78"/>
      <c r="AA143" s="78"/>
      <c r="AB143" s="78"/>
      <c r="AC143" s="78"/>
      <c r="AD143" s="78"/>
      <c r="AE143" s="89"/>
      <c r="AF143" s="89"/>
      <c r="AG143" s="89"/>
      <c r="AH143" s="78"/>
      <c r="AI143" s="78"/>
      <c r="AJ143" s="78"/>
      <c r="AK143" s="78"/>
      <c r="AL143" s="78"/>
      <c r="AM143" s="78"/>
      <c r="AN143" s="78"/>
      <c r="AO143" s="78"/>
      <c r="AP143" s="78"/>
      <c r="AQ143" s="78"/>
      <c r="AR143" s="78"/>
      <c r="AS143" s="78"/>
      <c r="AT143" s="78"/>
      <c r="AU143" s="78"/>
      <c r="AV143" s="78"/>
      <c r="AW143" s="78"/>
      <c r="AX143" s="78"/>
      <c r="AY143" s="78"/>
      <c r="AZ143" s="78"/>
      <c r="BA143" s="78"/>
      <c r="BB143" s="78"/>
    </row>
    <row r="144" spans="1:76" s="76" customFormat="1" ht="12.6" x14ac:dyDescent="0.45">
      <c r="D144" s="83" t="s">
        <v>230</v>
      </c>
      <c r="E144" s="69"/>
      <c r="F144" s="69"/>
      <c r="G144" s="78"/>
      <c r="H144" s="78"/>
      <c r="I144" s="78"/>
      <c r="J144" s="78"/>
      <c r="K144" s="78"/>
      <c r="L144" s="78"/>
      <c r="M144" s="78"/>
      <c r="N144" s="78"/>
      <c r="O144" s="78"/>
      <c r="P144" s="78"/>
      <c r="Q144" s="78"/>
      <c r="R144" s="78"/>
      <c r="S144" s="78"/>
      <c r="T144" s="78"/>
      <c r="U144" s="78"/>
      <c r="V144" s="78"/>
      <c r="W144" s="78"/>
      <c r="X144" s="78"/>
      <c r="Y144" s="78"/>
      <c r="Z144" s="78"/>
      <c r="AA144" s="78"/>
      <c r="AB144" s="78"/>
      <c r="AC144" s="78"/>
      <c r="AD144" s="78"/>
      <c r="AE144" s="89"/>
      <c r="AF144" s="89"/>
      <c r="AG144" s="89"/>
      <c r="AH144" s="78"/>
      <c r="AI144" s="78"/>
      <c r="AJ144" s="78"/>
      <c r="AK144" s="78"/>
      <c r="AL144" s="78"/>
      <c r="AM144" s="78"/>
      <c r="AN144" s="78"/>
      <c r="AO144" s="78"/>
      <c r="AP144" s="78"/>
      <c r="AQ144" s="78"/>
      <c r="AR144" s="78"/>
      <c r="AS144" s="78"/>
      <c r="AT144" s="78"/>
      <c r="AU144" s="78"/>
      <c r="AV144" s="78"/>
      <c r="AW144" s="78"/>
      <c r="AX144" s="78"/>
      <c r="AY144" s="78"/>
      <c r="AZ144" s="78"/>
      <c r="BA144" s="78"/>
      <c r="BB144" s="78"/>
    </row>
    <row r="145" spans="1:76" s="76" customFormat="1" ht="12.6" x14ac:dyDescent="0.45">
      <c r="D145" s="69" t="s">
        <v>261</v>
      </c>
      <c r="E145" s="69" t="s">
        <v>275</v>
      </c>
      <c r="F145" s="69"/>
      <c r="G145" s="78"/>
      <c r="H145" s="78"/>
      <c r="I145" s="78"/>
      <c r="J145" s="78"/>
      <c r="K145" s="78"/>
      <c r="L145" s="78"/>
      <c r="M145" s="78"/>
      <c r="N145" s="78"/>
      <c r="O145" s="78"/>
      <c r="P145" s="78"/>
      <c r="Q145" s="78"/>
      <c r="R145" s="78"/>
      <c r="S145" s="221">
        <v>15259.156397563262</v>
      </c>
      <c r="T145" s="221">
        <v>14995.825336014357</v>
      </c>
      <c r="U145" s="221">
        <v>15236.957914958684</v>
      </c>
      <c r="V145" s="221">
        <v>15739.143574569729</v>
      </c>
      <c r="W145" s="221">
        <v>14635.388163400561</v>
      </c>
      <c r="X145" s="221">
        <v>13710.321185664578</v>
      </c>
      <c r="Y145" s="221">
        <v>14585.539587926138</v>
      </c>
      <c r="Z145" s="221">
        <v>15308.086606900983</v>
      </c>
      <c r="AA145" s="221">
        <v>14594.853976340941</v>
      </c>
      <c r="AB145" s="221">
        <v>15848.271208521695</v>
      </c>
      <c r="AC145" s="221">
        <v>15468.439851124482</v>
      </c>
      <c r="AD145" s="221">
        <v>16253.153513039941</v>
      </c>
      <c r="AE145" s="269">
        <v>16683.667690810202</v>
      </c>
      <c r="AF145" s="269">
        <v>14829.980417010709</v>
      </c>
      <c r="AG145" s="269">
        <v>16573.680550998339</v>
      </c>
      <c r="AH145" s="221">
        <v>14585.239633601668</v>
      </c>
      <c r="AI145" s="221">
        <v>14419.629612627848</v>
      </c>
      <c r="AJ145" s="221">
        <v>15527.8338614562</v>
      </c>
      <c r="AK145" s="221">
        <v>16820.024627880295</v>
      </c>
      <c r="AL145" s="221">
        <v>15692.02543091579</v>
      </c>
      <c r="AM145" s="221">
        <v>15959.278224497099</v>
      </c>
      <c r="AN145" s="221">
        <v>16068.485095440026</v>
      </c>
      <c r="AO145" s="221">
        <v>15193.610232769344</v>
      </c>
      <c r="AP145" s="221">
        <v>16964.905137733338</v>
      </c>
      <c r="AQ145" s="221">
        <v>16547.806552674501</v>
      </c>
      <c r="AR145" s="221">
        <v>18099.624530519613</v>
      </c>
      <c r="AS145" s="221">
        <v>20404.018787613099</v>
      </c>
      <c r="AT145" s="221">
        <v>20339.510867123889</v>
      </c>
      <c r="AU145" s="221">
        <v>20989.439689969899</v>
      </c>
      <c r="AV145" s="221">
        <v>19401.186667383699</v>
      </c>
      <c r="AW145" s="221">
        <v>21075.659977815627</v>
      </c>
      <c r="AX145" s="221">
        <v>20754.027057374362</v>
      </c>
      <c r="AY145" s="221">
        <v>19200.258689545015</v>
      </c>
      <c r="AZ145" s="221">
        <v>20765.074314485828</v>
      </c>
      <c r="BA145" s="221">
        <v>21052.978592006828</v>
      </c>
      <c r="BB145" s="221">
        <v>19946.054428353087</v>
      </c>
      <c r="BC145" s="221">
        <v>19829.308147891461</v>
      </c>
      <c r="BD145" s="221">
        <v>18615.784880082963</v>
      </c>
      <c r="BE145" s="221">
        <v>21951.985689727146</v>
      </c>
      <c r="BF145" s="221">
        <v>21212.508338413962</v>
      </c>
      <c r="BG145" s="221">
        <v>21721.038851278514</v>
      </c>
      <c r="BH145" s="221">
        <v>20549.636474151215</v>
      </c>
      <c r="BI145" s="221">
        <v>21042.818166325113</v>
      </c>
      <c r="BJ145" s="221">
        <v>22015.222948408191</v>
      </c>
      <c r="BK145" s="76">
        <v>20839.328177399559</v>
      </c>
      <c r="BL145" s="76">
        <v>17156.5025653878</v>
      </c>
      <c r="BM145" s="76">
        <v>20603.79198067918</v>
      </c>
      <c r="BN145" s="76">
        <v>23153.667655828249</v>
      </c>
    </row>
    <row r="146" spans="1:76" s="76" customFormat="1" ht="12.6" x14ac:dyDescent="0.45">
      <c r="D146" s="69" t="s">
        <v>262</v>
      </c>
      <c r="E146" s="69" t="s">
        <v>275</v>
      </c>
      <c r="F146" s="69"/>
      <c r="G146" s="78">
        <v>18061.2</v>
      </c>
      <c r="H146" s="78">
        <v>18427.400000000001</v>
      </c>
      <c r="I146" s="78">
        <v>19612.2</v>
      </c>
      <c r="J146" s="78">
        <v>16798.599999999999</v>
      </c>
      <c r="K146" s="78">
        <v>14111</v>
      </c>
      <c r="L146" s="78">
        <v>20428.599999999999</v>
      </c>
      <c r="M146" s="78">
        <v>19403.2</v>
      </c>
      <c r="N146" s="78">
        <v>20225</v>
      </c>
      <c r="O146" s="78">
        <v>20150</v>
      </c>
      <c r="P146" s="78">
        <v>20845</v>
      </c>
      <c r="Q146" s="78">
        <v>20098.2</v>
      </c>
      <c r="R146" s="78">
        <v>16561</v>
      </c>
      <c r="S146" s="78">
        <v>19745.2</v>
      </c>
      <c r="T146" s="78">
        <v>16197.2</v>
      </c>
      <c r="U146" s="78">
        <v>14814.2</v>
      </c>
      <c r="V146" s="78">
        <v>19311</v>
      </c>
      <c r="W146" s="78">
        <v>16883.2</v>
      </c>
      <c r="X146" s="78">
        <v>19569.2</v>
      </c>
      <c r="Y146" s="78">
        <v>9910.4</v>
      </c>
      <c r="Z146" s="78">
        <v>20976.799999999999</v>
      </c>
      <c r="AA146" s="78">
        <v>18609</v>
      </c>
      <c r="AB146" s="78">
        <v>20011.2</v>
      </c>
      <c r="AC146" s="78">
        <v>17700</v>
      </c>
      <c r="AD146" s="78">
        <v>16279.652399999999</v>
      </c>
      <c r="AE146" s="89">
        <v>16385.117200000001</v>
      </c>
      <c r="AF146" s="89">
        <v>7306</v>
      </c>
      <c r="AG146" s="89">
        <v>17457.599999999999</v>
      </c>
      <c r="AH146" s="78">
        <v>18435.8</v>
      </c>
      <c r="AI146" s="78">
        <v>18683.8</v>
      </c>
      <c r="AJ146" s="78">
        <v>15706.4</v>
      </c>
      <c r="AK146" s="78">
        <v>19356.2</v>
      </c>
      <c r="AL146" s="78">
        <v>18151.599999999999</v>
      </c>
      <c r="AM146" s="78">
        <v>20007.599999999999</v>
      </c>
      <c r="AN146" s="78">
        <v>21310.6</v>
      </c>
      <c r="AO146" s="78">
        <v>18070</v>
      </c>
      <c r="AP146" s="78">
        <v>19668</v>
      </c>
      <c r="AQ146" s="78">
        <v>15047.6</v>
      </c>
      <c r="AR146" s="78">
        <v>17696.2</v>
      </c>
      <c r="AS146" s="78">
        <v>18773</v>
      </c>
      <c r="AT146" s="78">
        <v>17541.8</v>
      </c>
      <c r="AU146" s="78">
        <v>17123.599999999999</v>
      </c>
      <c r="AV146" s="78">
        <v>19944.2</v>
      </c>
      <c r="AW146" s="78">
        <v>20740.2</v>
      </c>
      <c r="AX146" s="78">
        <v>15108.2</v>
      </c>
      <c r="AY146" s="78">
        <v>16760.8</v>
      </c>
      <c r="AZ146" s="78">
        <v>19339.2</v>
      </c>
      <c r="BA146" s="78">
        <v>20141.8</v>
      </c>
      <c r="BB146" s="78">
        <v>19794.2</v>
      </c>
      <c r="BC146" s="76">
        <v>14969.2</v>
      </c>
      <c r="BD146" s="76">
        <v>13243.6</v>
      </c>
      <c r="BE146" s="76">
        <v>18859.400000000001</v>
      </c>
      <c r="BF146" s="76">
        <v>19058.400000000001</v>
      </c>
      <c r="BG146" s="76">
        <v>14709.2</v>
      </c>
      <c r="BH146" s="76">
        <v>12416</v>
      </c>
      <c r="BI146" s="76">
        <v>17773.400000000001</v>
      </c>
      <c r="BJ146" s="76">
        <v>19783</v>
      </c>
      <c r="BK146" s="76">
        <v>18775.400000000001</v>
      </c>
      <c r="BL146" s="76">
        <v>5033.3999999999996</v>
      </c>
      <c r="BM146" s="76">
        <v>8445.7999999999993</v>
      </c>
      <c r="BN146" s="76">
        <v>16203</v>
      </c>
      <c r="BO146" s="76">
        <v>16714.400000000001</v>
      </c>
      <c r="BP146" s="76">
        <v>8647.7999999999993</v>
      </c>
      <c r="BQ146" s="76">
        <v>17985.400000000001</v>
      </c>
      <c r="BR146" s="76">
        <v>18233.599999999999</v>
      </c>
      <c r="BS146" s="76">
        <v>18179</v>
      </c>
      <c r="BT146" s="76">
        <v>15206</v>
      </c>
      <c r="BU146" s="76">
        <v>15619.6</v>
      </c>
      <c r="BV146" s="76">
        <v>16787.400000000001</v>
      </c>
      <c r="BW146" s="76">
        <v>16457</v>
      </c>
      <c r="BX146" s="76">
        <v>15723.6</v>
      </c>
    </row>
    <row r="147" spans="1:76" s="76" customFormat="1" ht="12.6" x14ac:dyDescent="0.45">
      <c r="D147" s="69" t="s">
        <v>263</v>
      </c>
      <c r="E147" s="69" t="s">
        <v>276</v>
      </c>
      <c r="F147" s="69"/>
      <c r="G147" s="39"/>
      <c r="H147" s="39"/>
      <c r="I147" s="39"/>
      <c r="J147" s="39"/>
      <c r="K147" s="39"/>
      <c r="L147" s="39"/>
      <c r="M147" s="39"/>
      <c r="N147" s="39"/>
      <c r="O147" s="39"/>
      <c r="P147" s="39"/>
      <c r="Q147" s="39"/>
      <c r="R147" s="39"/>
      <c r="S147" s="78"/>
      <c r="T147" s="78"/>
      <c r="U147" s="78"/>
      <c r="V147" s="78"/>
      <c r="W147" s="78"/>
      <c r="X147" s="78"/>
      <c r="Y147" s="78"/>
      <c r="Z147" s="78"/>
      <c r="AA147" s="78"/>
      <c r="AB147" s="78"/>
      <c r="AC147" s="78"/>
      <c r="AD147" s="78"/>
      <c r="AE147" s="78"/>
      <c r="AF147" s="78"/>
      <c r="AG147" s="78"/>
      <c r="AH147" s="78"/>
      <c r="AI147" s="78"/>
      <c r="AJ147" s="78"/>
      <c r="AK147" s="78"/>
      <c r="AL147" s="78"/>
      <c r="AM147" s="78"/>
      <c r="AN147" s="78"/>
      <c r="AO147" s="78"/>
      <c r="AP147" s="78"/>
      <c r="AQ147" s="78"/>
      <c r="AR147" s="78"/>
      <c r="AS147" s="78"/>
      <c r="AT147" s="78"/>
      <c r="AU147" s="78"/>
      <c r="AV147" s="78"/>
      <c r="AW147" s="78"/>
      <c r="AX147" s="78"/>
      <c r="AY147" s="78"/>
      <c r="AZ147" s="78"/>
      <c r="BA147" s="78"/>
      <c r="BB147" s="78"/>
      <c r="BC147" s="78"/>
      <c r="BD147" s="78"/>
      <c r="BE147" s="78"/>
      <c r="BF147" s="78"/>
      <c r="BG147" s="78"/>
      <c r="BH147" s="78"/>
      <c r="BI147" s="78"/>
    </row>
    <row r="148" spans="1:76" s="76" customFormat="1" ht="12.6" x14ac:dyDescent="0.45">
      <c r="D148" s="69" t="s">
        <v>264</v>
      </c>
      <c r="E148" s="69" t="s">
        <v>223</v>
      </c>
      <c r="F148" s="69"/>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40"/>
      <c r="AF148" s="40"/>
      <c r="AG148" s="40"/>
      <c r="AH148" s="39"/>
      <c r="AI148" s="39"/>
      <c r="AJ148" s="39"/>
      <c r="AK148" s="39"/>
      <c r="AL148" s="39"/>
      <c r="AM148" s="39"/>
      <c r="AN148" s="39"/>
      <c r="AO148" s="39"/>
      <c r="AP148" s="39"/>
    </row>
    <row r="149" spans="1:76" s="76" customFormat="1" ht="12.6" x14ac:dyDescent="0.45">
      <c r="D149" s="69" t="s">
        <v>265</v>
      </c>
      <c r="E149" s="69" t="s">
        <v>277</v>
      </c>
      <c r="F149" s="69"/>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40"/>
      <c r="AF149" s="40"/>
      <c r="AG149" s="40"/>
      <c r="AH149" s="39"/>
      <c r="AI149" s="39"/>
      <c r="AJ149" s="39"/>
      <c r="AK149" s="39"/>
      <c r="AL149" s="39"/>
      <c r="AM149" s="39"/>
      <c r="AN149" s="39"/>
      <c r="AO149" s="39"/>
      <c r="AP149" s="39"/>
    </row>
    <row r="150" spans="1:76" s="76" customFormat="1" ht="12.6" x14ac:dyDescent="0.45">
      <c r="D150" s="69" t="s">
        <v>266</v>
      </c>
      <c r="E150" s="69" t="s">
        <v>222</v>
      </c>
      <c r="F150" s="69"/>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40"/>
      <c r="AF150" s="40"/>
      <c r="AG150" s="40"/>
      <c r="AH150" s="39"/>
      <c r="AI150" s="39"/>
      <c r="AJ150" s="39"/>
      <c r="AK150" s="39"/>
      <c r="AL150" s="39"/>
      <c r="AM150" s="39"/>
      <c r="AN150" s="39"/>
      <c r="AO150" s="39"/>
      <c r="AP150" s="39"/>
    </row>
    <row r="151" spans="1:76" s="76" customFormat="1" ht="12.6" x14ac:dyDescent="0.45">
      <c r="D151" s="69" t="s">
        <v>263</v>
      </c>
      <c r="E151" s="69" t="s">
        <v>276</v>
      </c>
      <c r="F151" s="69"/>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40"/>
      <c r="AF151" s="40"/>
      <c r="AG151" s="40"/>
      <c r="AH151" s="39"/>
      <c r="AI151" s="39"/>
      <c r="AJ151" s="39"/>
      <c r="AK151" s="39"/>
      <c r="AL151" s="39"/>
      <c r="AM151" s="39"/>
      <c r="AN151" s="39"/>
      <c r="AO151" s="39"/>
      <c r="AP151" s="39"/>
    </row>
    <row r="152" spans="1:76" s="76" customFormat="1" ht="12.6" x14ac:dyDescent="0.45">
      <c r="D152" s="69" t="s">
        <v>267</v>
      </c>
      <c r="E152" s="69" t="s">
        <v>278</v>
      </c>
      <c r="F152" s="69"/>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40"/>
      <c r="AF152" s="40"/>
      <c r="AG152" s="40"/>
      <c r="AH152" s="39"/>
      <c r="AI152" s="39"/>
      <c r="AJ152" s="39"/>
      <c r="AK152" s="39"/>
      <c r="AL152" s="39"/>
      <c r="AM152" s="39"/>
      <c r="AN152" s="39"/>
      <c r="AO152" s="39"/>
      <c r="AP152" s="39"/>
    </row>
    <row r="153" spans="1:76" s="76" customFormat="1" ht="12.6" x14ac:dyDescent="0.45">
      <c r="D153" s="69"/>
      <c r="E153" s="69"/>
      <c r="F153" s="69"/>
      <c r="G153" s="39"/>
      <c r="H153" s="39"/>
      <c r="I153" s="39"/>
      <c r="J153" s="39"/>
      <c r="K153" s="39"/>
      <c r="L153" s="39"/>
      <c r="M153" s="39"/>
      <c r="N153" s="39"/>
      <c r="O153" s="39"/>
      <c r="P153" s="39"/>
      <c r="Q153" s="39"/>
      <c r="R153" s="39"/>
      <c r="S153" s="39"/>
      <c r="T153" s="39"/>
      <c r="U153" s="39"/>
      <c r="V153" s="39"/>
      <c r="W153" s="39"/>
      <c r="X153" s="39"/>
      <c r="Y153" s="39"/>
      <c r="Z153" s="39"/>
      <c r="AA153" s="39"/>
      <c r="AB153" s="39"/>
      <c r="AC153" s="39"/>
      <c r="AD153" s="39"/>
      <c r="AE153" s="40"/>
      <c r="AF153" s="40"/>
      <c r="AG153" s="40"/>
      <c r="AH153" s="39"/>
      <c r="AI153" s="39"/>
      <c r="AJ153" s="39"/>
      <c r="AK153" s="39"/>
      <c r="AL153" s="39"/>
      <c r="AM153" s="39"/>
      <c r="AN153" s="39"/>
      <c r="AO153" s="39"/>
      <c r="AP153" s="39"/>
    </row>
    <row r="154" spans="1:76" s="76" customFormat="1" ht="12.6" x14ac:dyDescent="0.45">
      <c r="D154" s="83" t="s">
        <v>233</v>
      </c>
      <c r="E154" s="69"/>
      <c r="F154" s="69"/>
      <c r="G154" s="39"/>
      <c r="H154" s="39"/>
      <c r="I154" s="39"/>
      <c r="J154" s="39"/>
      <c r="K154" s="39"/>
      <c r="L154" s="39"/>
      <c r="M154" s="39"/>
      <c r="N154" s="39"/>
      <c r="O154" s="39"/>
      <c r="P154" s="39"/>
      <c r="Q154" s="39"/>
      <c r="R154" s="39"/>
      <c r="S154" s="39"/>
      <c r="T154" s="39"/>
      <c r="U154" s="39"/>
      <c r="V154" s="39"/>
      <c r="W154" s="39"/>
      <c r="X154" s="39"/>
      <c r="Y154" s="39"/>
      <c r="Z154" s="39"/>
      <c r="AA154" s="39"/>
      <c r="AB154" s="39"/>
      <c r="AC154" s="39"/>
      <c r="AD154" s="39"/>
      <c r="AE154" s="40"/>
      <c r="AF154" s="40"/>
      <c r="AG154" s="40"/>
      <c r="AH154" s="39"/>
      <c r="AI154" s="39"/>
      <c r="AJ154" s="39"/>
      <c r="AK154" s="39"/>
      <c r="AL154" s="39"/>
      <c r="AM154" s="39"/>
      <c r="AN154" s="39"/>
      <c r="AO154" s="39"/>
      <c r="AP154" s="39"/>
    </row>
    <row r="155" spans="1:76" s="78" customFormat="1" ht="12.6" x14ac:dyDescent="0.45">
      <c r="A155" s="76"/>
      <c r="B155" s="76"/>
      <c r="C155" s="76"/>
      <c r="D155" s="69" t="s">
        <v>268</v>
      </c>
      <c r="E155" s="69" t="s">
        <v>260</v>
      </c>
      <c r="F155" s="69"/>
      <c r="G155" s="78">
        <v>8312.3691694444424</v>
      </c>
      <c r="H155" s="78">
        <v>7062.7552694444439</v>
      </c>
      <c r="I155" s="78">
        <v>8629.9728500000001</v>
      </c>
      <c r="J155" s="78">
        <v>7793.9147083333337</v>
      </c>
      <c r="K155" s="78">
        <v>8599.7819777777786</v>
      </c>
      <c r="L155" s="78">
        <v>7557.0587111111108</v>
      </c>
      <c r="M155" s="78">
        <v>7332.3695333333335</v>
      </c>
      <c r="N155" s="78">
        <v>8021.5908277777771</v>
      </c>
      <c r="O155" s="78">
        <v>2652.0868916666664</v>
      </c>
      <c r="P155" s="78">
        <v>8575.5051527777778</v>
      </c>
      <c r="Q155" s="78">
        <v>7786.0304916666664</v>
      </c>
      <c r="R155" s="78">
        <v>6673.9865277777781</v>
      </c>
      <c r="S155" s="78">
        <v>3576</v>
      </c>
      <c r="T155" s="78">
        <v>3173</v>
      </c>
      <c r="U155" s="78">
        <v>2966</v>
      </c>
      <c r="V155" s="78">
        <v>2670</v>
      </c>
      <c r="W155" s="78">
        <v>2541</v>
      </c>
      <c r="X155" s="78">
        <v>2310</v>
      </c>
      <c r="Y155" s="78">
        <v>2406</v>
      </c>
      <c r="Z155" s="78">
        <v>2240</v>
      </c>
      <c r="AA155" s="78">
        <v>1537</v>
      </c>
      <c r="AB155" s="78">
        <v>1580</v>
      </c>
      <c r="AC155" s="78">
        <v>2430</v>
      </c>
      <c r="AD155" s="78">
        <v>2981</v>
      </c>
      <c r="AE155" s="89">
        <v>3322</v>
      </c>
      <c r="AF155" s="89">
        <v>3173</v>
      </c>
      <c r="AG155" s="89">
        <v>2966</v>
      </c>
      <c r="AH155" s="78">
        <v>2670</v>
      </c>
      <c r="AI155" s="78">
        <v>2541</v>
      </c>
      <c r="AJ155" s="78">
        <v>2310</v>
      </c>
      <c r="AK155" s="78">
        <v>2406</v>
      </c>
      <c r="AL155" s="78">
        <v>2240</v>
      </c>
      <c r="AM155" s="78">
        <v>1537</v>
      </c>
      <c r="AN155" s="78">
        <v>1580</v>
      </c>
      <c r="AO155" s="78">
        <v>2430</v>
      </c>
      <c r="AP155" s="78">
        <v>2981</v>
      </c>
      <c r="AQ155" s="78">
        <v>3570</v>
      </c>
      <c r="AR155" s="78">
        <v>3224</v>
      </c>
      <c r="AS155" s="78">
        <v>3124</v>
      </c>
      <c r="AT155" s="78">
        <v>2566</v>
      </c>
      <c r="AU155" s="78">
        <v>3479</v>
      </c>
      <c r="AV155" s="78">
        <v>3120</v>
      </c>
      <c r="AW155" s="78">
        <v>2560</v>
      </c>
      <c r="AX155" s="78">
        <v>2511</v>
      </c>
      <c r="AY155" s="78">
        <v>2600</v>
      </c>
      <c r="AZ155" s="78">
        <v>2795</v>
      </c>
      <c r="BA155" s="78">
        <v>2743</v>
      </c>
      <c r="BB155" s="78">
        <v>2872</v>
      </c>
      <c r="BC155" s="78">
        <v>3450</v>
      </c>
      <c r="BD155" s="78">
        <v>3193</v>
      </c>
      <c r="BE155" s="78">
        <v>3365</v>
      </c>
      <c r="BF155" s="78">
        <v>3240</v>
      </c>
      <c r="BG155" s="78">
        <v>3159</v>
      </c>
      <c r="BH155" s="78">
        <v>2917</v>
      </c>
      <c r="BI155" s="78">
        <v>3150</v>
      </c>
      <c r="BJ155" s="78">
        <v>3176</v>
      </c>
      <c r="BK155" s="78">
        <v>2096</v>
      </c>
      <c r="BL155" s="78">
        <v>1620</v>
      </c>
      <c r="BM155" s="78">
        <v>3323</v>
      </c>
      <c r="BN155" s="78">
        <v>3562</v>
      </c>
      <c r="BO155" s="78">
        <v>3594</v>
      </c>
      <c r="BP155" s="78">
        <v>2849</v>
      </c>
      <c r="BQ155" s="78">
        <v>3411</v>
      </c>
      <c r="BR155" s="78">
        <v>2510</v>
      </c>
      <c r="BS155" s="78">
        <v>2347</v>
      </c>
      <c r="BT155" s="78">
        <v>2322</v>
      </c>
      <c r="BU155" s="78">
        <v>2448</v>
      </c>
      <c r="BV155" s="78">
        <v>2358</v>
      </c>
      <c r="BW155" s="78">
        <v>1835</v>
      </c>
      <c r="BX155" s="78">
        <v>2977</v>
      </c>
    </row>
    <row r="156" spans="1:76" s="78" customFormat="1" ht="12.6" x14ac:dyDescent="0.45">
      <c r="A156" s="76"/>
      <c r="B156" s="76"/>
      <c r="C156" s="76"/>
      <c r="D156" s="69" t="s">
        <v>269</v>
      </c>
      <c r="E156" s="69" t="s">
        <v>260</v>
      </c>
      <c r="F156" s="69"/>
      <c r="G156" s="78">
        <v>14798.422</v>
      </c>
      <c r="H156" s="78">
        <v>13197.223</v>
      </c>
      <c r="I156" s="78">
        <v>14541.770000000002</v>
      </c>
      <c r="J156" s="78">
        <v>12575.855</v>
      </c>
      <c r="K156" s="78">
        <v>14081.093000000001</v>
      </c>
      <c r="L156" s="78">
        <v>12051.65</v>
      </c>
      <c r="M156" s="78">
        <v>11599.101999999999</v>
      </c>
      <c r="N156" s="78">
        <v>13537.448</v>
      </c>
      <c r="O156" s="78">
        <v>4647.37</v>
      </c>
      <c r="P156" s="78">
        <v>15032.453</v>
      </c>
      <c r="Q156" s="78">
        <v>11705.802</v>
      </c>
      <c r="R156" s="78">
        <v>10882.924000000001</v>
      </c>
      <c r="S156" s="78">
        <v>11267.745999999999</v>
      </c>
      <c r="T156" s="78">
        <v>10762.134</v>
      </c>
      <c r="U156" s="78">
        <v>11463.655999999999</v>
      </c>
      <c r="V156" s="78">
        <v>9613.5810000000001</v>
      </c>
      <c r="W156" s="78">
        <v>12357.064</v>
      </c>
      <c r="X156" s="78">
        <v>11874.093999999999</v>
      </c>
      <c r="Y156" s="78">
        <v>12249.449000000001</v>
      </c>
      <c r="Z156" s="78">
        <v>12266.466</v>
      </c>
      <c r="AA156" s="78">
        <v>9366.1010000000006</v>
      </c>
      <c r="AB156" s="78">
        <v>5263.2380000000003</v>
      </c>
      <c r="AC156" s="78">
        <v>12224.648999999999</v>
      </c>
      <c r="AD156" s="78">
        <v>11974.144</v>
      </c>
      <c r="AE156" s="89">
        <v>11505.901</v>
      </c>
      <c r="AF156" s="89">
        <v>10762.134</v>
      </c>
      <c r="AG156" s="89">
        <v>11463.655999999999</v>
      </c>
      <c r="AH156" s="78">
        <v>9613.5810000000001</v>
      </c>
      <c r="AI156" s="78">
        <v>12357.064</v>
      </c>
      <c r="AJ156" s="78">
        <v>11874.093999999999</v>
      </c>
      <c r="AK156" s="78">
        <v>12249.449000000001</v>
      </c>
      <c r="AL156" s="78">
        <v>12266.466</v>
      </c>
      <c r="AM156" s="78">
        <v>9366.1010000000006</v>
      </c>
      <c r="AN156" s="78">
        <v>5263.2380000000003</v>
      </c>
      <c r="AO156" s="78">
        <v>12224.648999999999</v>
      </c>
      <c r="AP156" s="78">
        <v>11974.144</v>
      </c>
      <c r="AQ156" s="78">
        <v>10412.727000000001</v>
      </c>
      <c r="AR156" s="78">
        <v>11438.489</v>
      </c>
      <c r="AS156" s="78">
        <v>14136.878000000001</v>
      </c>
      <c r="AT156" s="78">
        <v>8884.9619999999995</v>
      </c>
      <c r="AU156" s="78">
        <v>15352.763000000001</v>
      </c>
      <c r="AV156" s="78">
        <v>14969.337000000001</v>
      </c>
      <c r="AW156" s="78">
        <v>10840.601000000001</v>
      </c>
      <c r="AX156" s="78">
        <v>12478.618</v>
      </c>
      <c r="AY156" s="78">
        <v>12937.99</v>
      </c>
      <c r="AZ156" s="78">
        <v>12216.712</v>
      </c>
      <c r="BA156" s="78">
        <v>11939.076999999999</v>
      </c>
      <c r="BB156" s="78">
        <v>11488</v>
      </c>
      <c r="BC156" s="78">
        <v>11552</v>
      </c>
      <c r="BD156" s="78">
        <v>11182</v>
      </c>
      <c r="BE156" s="78">
        <v>12357</v>
      </c>
      <c r="BF156" s="78">
        <v>12037</v>
      </c>
      <c r="BG156" s="78">
        <v>12322</v>
      </c>
      <c r="BH156" s="78">
        <v>11981</v>
      </c>
      <c r="BI156" s="78">
        <v>12968.028</v>
      </c>
      <c r="BJ156" s="78">
        <v>14259</v>
      </c>
      <c r="BK156" s="78">
        <v>8393</v>
      </c>
      <c r="BL156" s="78">
        <v>6624</v>
      </c>
      <c r="BM156" s="78">
        <v>12994</v>
      </c>
      <c r="BN156" s="78">
        <v>11531</v>
      </c>
      <c r="BO156" s="78">
        <v>11339.627</v>
      </c>
      <c r="BP156" s="78">
        <v>9977.7029999999995</v>
      </c>
      <c r="BQ156" s="78">
        <v>12098.32</v>
      </c>
      <c r="BR156" s="78">
        <v>12426.67</v>
      </c>
      <c r="BS156" s="78">
        <v>13613.101000000001</v>
      </c>
      <c r="BT156" s="78">
        <v>11043.451999999999</v>
      </c>
      <c r="BU156" s="78">
        <v>11480.393</v>
      </c>
      <c r="BV156" s="78">
        <v>11111.72</v>
      </c>
      <c r="BW156" s="78">
        <v>5027.97</v>
      </c>
      <c r="BX156" s="78">
        <v>11606.723</v>
      </c>
    </row>
    <row r="157" spans="1:76" s="78" customFormat="1" ht="12.6" x14ac:dyDescent="0.45">
      <c r="A157" s="76"/>
      <c r="B157" s="76"/>
      <c r="C157" s="76"/>
      <c r="D157" s="69" t="s">
        <v>263</v>
      </c>
      <c r="E157" s="69" t="s">
        <v>276</v>
      </c>
      <c r="F157" s="69"/>
      <c r="G157" s="78">
        <v>869.36572527756653</v>
      </c>
      <c r="H157" s="78">
        <v>828.29435504366757</v>
      </c>
      <c r="I157" s="78">
        <v>918.512893591958</v>
      </c>
      <c r="J157" s="78">
        <v>959.20454196720777</v>
      </c>
      <c r="K157" s="78">
        <v>945.24453095465037</v>
      </c>
      <c r="L157" s="78">
        <v>970.50859231651111</v>
      </c>
      <c r="M157" s="78">
        <v>978.39241161866119</v>
      </c>
      <c r="N157" s="78">
        <v>917.10023116432467</v>
      </c>
      <c r="O157" s="78">
        <v>883.22956440158691</v>
      </c>
      <c r="P157" s="78">
        <v>882.92325674259121</v>
      </c>
      <c r="Q157" s="78">
        <v>1029.4565597053743</v>
      </c>
      <c r="R157" s="78">
        <v>949.14557709765415</v>
      </c>
      <c r="S157" s="78">
        <v>722.47443110570043</v>
      </c>
      <c r="T157" s="78">
        <v>634.88198364963364</v>
      </c>
      <c r="U157" s="78">
        <v>625.81897043507638</v>
      </c>
      <c r="V157" s="78">
        <v>638.50470092467026</v>
      </c>
      <c r="W157" s="78">
        <v>497.85910135248457</v>
      </c>
      <c r="X157" s="78">
        <v>456.70892849719581</v>
      </c>
      <c r="Y157" s="78">
        <v>451.58427095565816</v>
      </c>
      <c r="Z157" s="78">
        <v>443.98956199928648</v>
      </c>
      <c r="AA157" s="78">
        <v>412.58275491159634</v>
      </c>
      <c r="AB157" s="78">
        <v>671.43914349335614</v>
      </c>
      <c r="AC157" s="78">
        <v>574.21351767471913</v>
      </c>
      <c r="AD157" s="78">
        <v>425.40078733173482</v>
      </c>
      <c r="AE157" s="89">
        <v>677.73049932459173</v>
      </c>
      <c r="AF157" s="89">
        <v>634.88198364963364</v>
      </c>
      <c r="AG157" s="89">
        <v>625.81897043507638</v>
      </c>
      <c r="AH157" s="78">
        <v>638.50470092467026</v>
      </c>
      <c r="AI157" s="78">
        <v>497.85910135248457</v>
      </c>
      <c r="AJ157" s="78">
        <v>456.70892849719581</v>
      </c>
      <c r="AK157" s="78">
        <v>451.58427095565816</v>
      </c>
      <c r="AL157" s="78">
        <v>443.98956199928648</v>
      </c>
      <c r="AM157" s="78">
        <v>412.58275491159634</v>
      </c>
      <c r="AN157" s="78">
        <v>671.43914349335614</v>
      </c>
      <c r="AO157" s="78">
        <v>574.21351767471913</v>
      </c>
      <c r="AP157" s="78">
        <v>425.40078733173482</v>
      </c>
      <c r="AQ157" s="78">
        <v>747.48880257169401</v>
      </c>
      <c r="AR157" s="78">
        <v>602.54149336466867</v>
      </c>
      <c r="AS157" s="78">
        <v>476.73687927695511</v>
      </c>
      <c r="AT157" s="78">
        <v>622.5114302458843</v>
      </c>
      <c r="AU157" s="78">
        <v>435.81923218104538</v>
      </c>
      <c r="AV157" s="78">
        <v>417.30316475250277</v>
      </c>
      <c r="AW157" s="78">
        <v>505.96115690226827</v>
      </c>
      <c r="AX157" s="78">
        <v>437.3903268417896</v>
      </c>
      <c r="AY157" s="78">
        <v>363.76414284141617</v>
      </c>
      <c r="AZ157" s="78">
        <v>503.04819295675304</v>
      </c>
      <c r="BA157" s="78">
        <v>466.80652102739612</v>
      </c>
      <c r="BB157" s="78">
        <v>551.82041012424565</v>
      </c>
      <c r="BC157" s="78">
        <v>606.85942986365637</v>
      </c>
      <c r="BD157" s="78">
        <v>585.25615191977147</v>
      </c>
      <c r="BE157" s="78">
        <v>539.77036814848543</v>
      </c>
      <c r="BF157" s="78">
        <v>538.15092234902727</v>
      </c>
      <c r="BG157" s="78">
        <v>510.3385391459305</v>
      </c>
      <c r="BH157" s="78">
        <v>486.32863708643163</v>
      </c>
      <c r="BI157" s="78">
        <v>471.04659945551856</v>
      </c>
      <c r="BJ157" s="78">
        <v>449.07198597297219</v>
      </c>
      <c r="BK157" s="78">
        <v>572.09664217556303</v>
      </c>
      <c r="BL157" s="78">
        <v>515.98099419043911</v>
      </c>
      <c r="BM157" s="78">
        <v>525.59708150357119</v>
      </c>
      <c r="BN157" s="78">
        <v>595.86166850416089</v>
      </c>
      <c r="BO157" s="78">
        <v>588.65000852194805</v>
      </c>
      <c r="BP157" s="78">
        <v>557.89583688942071</v>
      </c>
      <c r="BQ157" s="78">
        <v>533.14946524989534</v>
      </c>
      <c r="BR157" s="78">
        <v>393.83086997119386</v>
      </c>
      <c r="BS157" s="78">
        <v>361.69912476327806</v>
      </c>
      <c r="BT157" s="78">
        <v>421.50550338098827</v>
      </c>
      <c r="BU157" s="78">
        <v>413.71097484865584</v>
      </c>
      <c r="BV157" s="78">
        <v>419.33014786766614</v>
      </c>
      <c r="BW157" s="78">
        <v>757.16786629038461</v>
      </c>
      <c r="BX157" s="78">
        <v>477.34811899998164</v>
      </c>
    </row>
    <row r="158" spans="1:76" s="78" customFormat="1" ht="12.6" x14ac:dyDescent="0.45">
      <c r="A158" s="76"/>
      <c r="B158" s="76"/>
      <c r="C158" s="76"/>
      <c r="D158" s="69" t="s">
        <v>270</v>
      </c>
      <c r="E158" s="69" t="s">
        <v>50</v>
      </c>
      <c r="F158" s="69"/>
      <c r="G158" s="78">
        <v>2312</v>
      </c>
      <c r="H158" s="78">
        <v>1907</v>
      </c>
      <c r="I158" s="78">
        <v>2242</v>
      </c>
      <c r="J158" s="78">
        <v>2679</v>
      </c>
      <c r="K158" s="78">
        <v>2561</v>
      </c>
      <c r="L158" s="78">
        <v>2200</v>
      </c>
      <c r="M158" s="78">
        <v>1794</v>
      </c>
      <c r="N158" s="78">
        <v>1833</v>
      </c>
      <c r="O158" s="78">
        <v>1296</v>
      </c>
      <c r="P158" s="78">
        <v>1997</v>
      </c>
      <c r="Q158" s="78">
        <v>2230</v>
      </c>
      <c r="R158" s="78">
        <v>2480</v>
      </c>
      <c r="S158" s="78">
        <v>1181.5475000000001</v>
      </c>
      <c r="T158" s="78">
        <v>1264.4784999999999</v>
      </c>
      <c r="U158" s="78">
        <v>1224.5264999999999</v>
      </c>
      <c r="V158" s="78">
        <v>1044.3679999999999</v>
      </c>
      <c r="W158" s="78">
        <v>1138.2584999999999</v>
      </c>
      <c r="X158" s="78">
        <v>1039.4355</v>
      </c>
      <c r="Y158" s="78">
        <v>971.94450000000006</v>
      </c>
      <c r="Z158" s="78">
        <v>1181.8274999999999</v>
      </c>
      <c r="AA158" s="78">
        <v>918.26750000000004</v>
      </c>
      <c r="AB158" s="78">
        <v>756.29300000000001</v>
      </c>
      <c r="AC158" s="78">
        <v>1133.9255000000001</v>
      </c>
      <c r="AD158" s="78">
        <v>1141.75</v>
      </c>
      <c r="AE158" s="89">
        <v>1274.2224999999999</v>
      </c>
      <c r="AF158" s="89">
        <v>1264.4784999999999</v>
      </c>
      <c r="AG158" s="89">
        <v>1224.5264999999999</v>
      </c>
      <c r="AH158" s="78">
        <v>1044.3679999999999</v>
      </c>
      <c r="AI158" s="78">
        <v>1138.2584999999999</v>
      </c>
      <c r="AJ158" s="78">
        <v>1039.4355</v>
      </c>
      <c r="AK158" s="78">
        <v>971.94450000000006</v>
      </c>
      <c r="AL158" s="78">
        <v>1181.8274999999999</v>
      </c>
      <c r="AM158" s="78">
        <v>918.26750000000004</v>
      </c>
      <c r="AN158" s="78">
        <v>756.29300000000001</v>
      </c>
      <c r="AO158" s="78">
        <v>1133.9255000000001</v>
      </c>
      <c r="AP158" s="78">
        <v>1141.75</v>
      </c>
      <c r="AQ158" s="78">
        <v>1265.25</v>
      </c>
      <c r="AR158" s="78">
        <v>1111.3924999999999</v>
      </c>
      <c r="AS158" s="78">
        <v>1162.566</v>
      </c>
      <c r="AT158" s="78">
        <v>998.30400000000009</v>
      </c>
      <c r="AU158" s="78">
        <v>1241.038</v>
      </c>
      <c r="AV158" s="78">
        <v>1101.23</v>
      </c>
      <c r="AW158" s="78">
        <v>1014.9880000000001</v>
      </c>
      <c r="AX158" s="78">
        <v>1097.5185000000001</v>
      </c>
      <c r="AY158" s="78">
        <v>1054.1685</v>
      </c>
      <c r="AZ158" s="78">
        <v>1166.9645</v>
      </c>
      <c r="BA158" s="78">
        <v>1154.0640000000001</v>
      </c>
      <c r="BB158" s="78">
        <v>1202.5194999999999</v>
      </c>
      <c r="BC158" s="78">
        <v>1320.8000000000002</v>
      </c>
      <c r="BD158" s="78">
        <v>1115.0500000000002</v>
      </c>
      <c r="BE158" s="78">
        <v>1156.45</v>
      </c>
      <c r="BF158" s="78">
        <v>1189.8000000000002</v>
      </c>
      <c r="BG158" s="78">
        <v>1087.3</v>
      </c>
      <c r="BH158" s="78">
        <v>1020.335</v>
      </c>
      <c r="BI158" s="78">
        <v>1337.4445000000001</v>
      </c>
      <c r="BJ158" s="78">
        <v>934.55</v>
      </c>
      <c r="BK158" s="78">
        <v>824.30000000000007</v>
      </c>
      <c r="BL158" s="78">
        <v>892.05</v>
      </c>
      <c r="BM158" s="78">
        <v>1132.1500000000001</v>
      </c>
      <c r="BN158" s="78">
        <v>1062.95</v>
      </c>
      <c r="BO158" s="78">
        <v>1369.65</v>
      </c>
      <c r="BP158" s="78">
        <v>1108.3685</v>
      </c>
      <c r="BQ158" s="78">
        <v>1141.3</v>
      </c>
      <c r="BR158" s="78">
        <v>1204.3620000000001</v>
      </c>
      <c r="BS158" s="78">
        <v>1142.9884999999999</v>
      </c>
      <c r="BT158" s="78">
        <v>988.81399999999996</v>
      </c>
      <c r="BU158" s="78">
        <v>1246.171</v>
      </c>
      <c r="BV158" s="78">
        <v>1094.5925</v>
      </c>
      <c r="BW158" s="78">
        <v>831.0865</v>
      </c>
      <c r="BX158" s="78">
        <v>1132.1589999999999</v>
      </c>
    </row>
    <row r="159" spans="1:76" s="78" customFormat="1" ht="12.6" x14ac:dyDescent="0.45">
      <c r="A159" s="76"/>
      <c r="B159" s="76"/>
      <c r="C159" s="76"/>
      <c r="D159" s="69" t="s">
        <v>265</v>
      </c>
      <c r="E159" s="69" t="s">
        <v>277</v>
      </c>
      <c r="F159" s="69"/>
      <c r="G159" s="78">
        <v>1462.1188690044582</v>
      </c>
      <c r="H159" s="78">
        <v>1403.1663321017422</v>
      </c>
      <c r="I159" s="78">
        <v>1458.7211603223407</v>
      </c>
      <c r="J159" s="78">
        <v>1853.0601175697132</v>
      </c>
      <c r="K159" s="78">
        <v>1814.9708596661376</v>
      </c>
      <c r="L159" s="78">
        <v>1582.0014311126115</v>
      </c>
      <c r="M159" s="78">
        <v>1603.7238554572937</v>
      </c>
      <c r="N159" s="78">
        <v>1274.3746641780174</v>
      </c>
      <c r="O159" s="78">
        <v>2284.1974026314629</v>
      </c>
      <c r="P159" s="78">
        <v>1460.3361189429793</v>
      </c>
      <c r="Q159" s="78">
        <v>1610.6535772843408</v>
      </c>
      <c r="R159" s="78">
        <v>2467.1739633363959</v>
      </c>
      <c r="S159" s="78">
        <v>47.564221643033726</v>
      </c>
      <c r="T159" s="78">
        <v>53.294121940296748</v>
      </c>
      <c r="U159" s="78">
        <v>48.451954404078499</v>
      </c>
      <c r="V159" s="78">
        <v>49.275906620174126</v>
      </c>
      <c r="W159" s="78">
        <v>41.782253835121928</v>
      </c>
      <c r="X159" s="78">
        <v>39.706656576551353</v>
      </c>
      <c r="Y159" s="78">
        <v>35.990772610667484</v>
      </c>
      <c r="Z159" s="78">
        <v>43.701957367023915</v>
      </c>
      <c r="AA159" s="78">
        <v>44.470973243315576</v>
      </c>
      <c r="AB159" s="78">
        <v>65.178345014192445</v>
      </c>
      <c r="AC159" s="78">
        <v>42.074056001792982</v>
      </c>
      <c r="AD159" s="78">
        <v>43.250666130968668</v>
      </c>
      <c r="AE159" s="89">
        <v>50.233205643204677</v>
      </c>
      <c r="AF159" s="89">
        <v>53.294121940296748</v>
      </c>
      <c r="AG159" s="89">
        <v>48.451954404078499</v>
      </c>
      <c r="AH159" s="78">
        <v>49.275906620174126</v>
      </c>
      <c r="AI159" s="78">
        <v>41.782253835121928</v>
      </c>
      <c r="AJ159" s="78">
        <v>39.706656576551353</v>
      </c>
      <c r="AK159" s="78">
        <v>35.990772610667484</v>
      </c>
      <c r="AL159" s="78">
        <v>43.701957367023915</v>
      </c>
      <c r="AM159" s="78">
        <v>44.470973243315576</v>
      </c>
      <c r="AN159" s="78">
        <v>65.178345014192445</v>
      </c>
      <c r="AO159" s="78">
        <v>42.074056001792982</v>
      </c>
      <c r="AP159" s="78">
        <v>43.250666130968668</v>
      </c>
      <c r="AQ159" s="78">
        <v>55.116054484424986</v>
      </c>
      <c r="AR159" s="78">
        <v>44.072233456704751</v>
      </c>
      <c r="AS159" s="78">
        <v>37.301849414768519</v>
      </c>
      <c r="AT159" s="78">
        <v>50.965171923215536</v>
      </c>
      <c r="AU159" s="78">
        <v>36.666106103519439</v>
      </c>
      <c r="AV159" s="78">
        <v>33.368887323320301</v>
      </c>
      <c r="AW159" s="78">
        <v>42.469173061739021</v>
      </c>
      <c r="AX159" s="78">
        <v>39.894370480323964</v>
      </c>
      <c r="AY159" s="78">
        <v>36.958086762349033</v>
      </c>
      <c r="AZ159" s="78">
        <v>43.328092105560536</v>
      </c>
      <c r="BA159" s="78">
        <v>43.845537425961169</v>
      </c>
      <c r="BB159" s="78">
        <v>47.480355036393682</v>
      </c>
      <c r="BC159" s="78">
        <v>51.861626972177376</v>
      </c>
      <c r="BD159" s="78">
        <v>45.231512579700428</v>
      </c>
      <c r="BE159" s="78">
        <v>42.450232266476135</v>
      </c>
      <c r="BF159" s="78">
        <v>44.835494196770313</v>
      </c>
      <c r="BG159" s="78">
        <v>40.025285702756946</v>
      </c>
      <c r="BH159" s="78">
        <v>38.62922304056535</v>
      </c>
      <c r="BI159" s="78">
        <v>46.780847632631151</v>
      </c>
      <c r="BJ159" s="78">
        <v>29.728960902803642</v>
      </c>
      <c r="BK159" s="78">
        <v>44.548628052877149</v>
      </c>
      <c r="BL159" s="78">
        <v>61.085077726760638</v>
      </c>
      <c r="BM159" s="78">
        <v>39.520949085544061</v>
      </c>
      <c r="BN159" s="78">
        <v>41.813076323355588</v>
      </c>
      <c r="BO159" s="78">
        <v>54.786945673656106</v>
      </c>
      <c r="BP159" s="78">
        <v>50.38715750928003</v>
      </c>
      <c r="BQ159" s="78">
        <v>42.789873927859048</v>
      </c>
      <c r="BR159" s="78">
        <v>43.961098475595307</v>
      </c>
      <c r="BS159" s="78">
        <v>38.084744920828669</v>
      </c>
      <c r="BT159" s="78">
        <v>40.614023509197374</v>
      </c>
      <c r="BU159" s="78">
        <v>49.236496480941078</v>
      </c>
      <c r="BV159" s="78">
        <v>44.682497104087439</v>
      </c>
      <c r="BW159" s="78">
        <v>74.975575337100807</v>
      </c>
      <c r="BX159" s="78">
        <v>44.244985837410297</v>
      </c>
    </row>
    <row r="160" spans="1:76" s="78" customFormat="1" ht="12.6" x14ac:dyDescent="0.45">
      <c r="A160" s="76"/>
      <c r="B160" s="76"/>
      <c r="C160" s="76"/>
      <c r="D160" s="69" t="s">
        <v>271</v>
      </c>
      <c r="E160" s="69" t="s">
        <v>303</v>
      </c>
      <c r="F160" s="69"/>
      <c r="G160" s="78">
        <v>965.16949999999997</v>
      </c>
      <c r="H160" s="78">
        <v>867.75800000000004</v>
      </c>
      <c r="I160" s="78">
        <v>939.80449999999996</v>
      </c>
      <c r="J160" s="78">
        <v>849.61</v>
      </c>
      <c r="K160" s="78">
        <v>887.28700000000003</v>
      </c>
      <c r="L160" s="78">
        <v>932.48350000000005</v>
      </c>
      <c r="M160" s="78">
        <v>907.65149999999994</v>
      </c>
      <c r="N160" s="78">
        <v>889.43299999999999</v>
      </c>
      <c r="O160" s="78">
        <v>684.42250000000001</v>
      </c>
      <c r="P160" s="78">
        <v>968.84199999999987</v>
      </c>
      <c r="Q160" s="78">
        <v>843.14400000000001</v>
      </c>
      <c r="R160" s="78">
        <v>928.24199999999996</v>
      </c>
      <c r="S160" s="78">
        <v>6960.3143111111112</v>
      </c>
      <c r="T160" s="78">
        <v>6431.7435444444436</v>
      </c>
      <c r="U160" s="78">
        <v>6753.7215083333331</v>
      </c>
      <c r="V160" s="78">
        <v>5399.4948749999994</v>
      </c>
      <c r="W160" s="78">
        <v>6920.0023666666675</v>
      </c>
      <c r="X160" s="78">
        <v>6783.2346529166662</v>
      </c>
      <c r="Y160" s="78">
        <v>7114.1417631944441</v>
      </c>
      <c r="Z160" s="78">
        <v>7095.751484722221</v>
      </c>
      <c r="AA160" s="78">
        <v>5316.0634977777772</v>
      </c>
      <c r="AB160" s="78">
        <v>3212.4064694444446</v>
      </c>
      <c r="AC160" s="78">
        <v>7444.7027249999992</v>
      </c>
      <c r="AD160" s="78">
        <v>9084.6475055555547</v>
      </c>
      <c r="AE160" s="89">
        <v>6916.6506194444446</v>
      </c>
      <c r="AF160" s="89">
        <v>6431.7435444444436</v>
      </c>
      <c r="AG160" s="89">
        <v>6753.7215083333331</v>
      </c>
      <c r="AH160" s="78">
        <v>5399.4948749999994</v>
      </c>
      <c r="AI160" s="78">
        <v>6920.0023666666675</v>
      </c>
      <c r="AJ160" s="78">
        <v>6783.2346529166662</v>
      </c>
      <c r="AK160" s="78">
        <v>7114.1417631944441</v>
      </c>
      <c r="AL160" s="78">
        <v>7095.751484722221</v>
      </c>
      <c r="AM160" s="78">
        <v>5316.0634977777772</v>
      </c>
      <c r="AN160" s="78">
        <v>3212.4064694444446</v>
      </c>
      <c r="AO160" s="78">
        <v>7444.7027249999992</v>
      </c>
      <c r="AP160" s="78">
        <v>9084.6475055555547</v>
      </c>
      <c r="AQ160" s="78">
        <v>6980.5020388888879</v>
      </c>
      <c r="AR160" s="78">
        <v>6727.7131833333333</v>
      </c>
      <c r="AS160" s="78">
        <v>8021.9437083333323</v>
      </c>
      <c r="AT160" s="78">
        <v>5275.6703027777776</v>
      </c>
      <c r="AU160" s="78">
        <v>8401.9209749999991</v>
      </c>
      <c r="AV160" s="78">
        <v>8498.73076111111</v>
      </c>
      <c r="AW160" s="78">
        <v>6213.0772472222216</v>
      </c>
      <c r="AX160" s="78">
        <v>7462.4128249999994</v>
      </c>
      <c r="AY160" s="78">
        <v>8417.5923555555546</v>
      </c>
      <c r="AZ160" s="78">
        <v>7224.3498444444449</v>
      </c>
      <c r="BA160" s="78">
        <v>6867.2422194444434</v>
      </c>
      <c r="BB160" s="78">
        <v>7104.5692861111111</v>
      </c>
      <c r="BC160" s="78">
        <v>7095.5149999999994</v>
      </c>
      <c r="BD160" s="78">
        <v>6702.2355555555541</v>
      </c>
      <c r="BE160" s="78">
        <v>7447.404805555555</v>
      </c>
      <c r="BF160" s="78">
        <v>6981.0941666666658</v>
      </c>
      <c r="BG160" s="78">
        <v>7174.4886111111118</v>
      </c>
      <c r="BH160" s="78">
        <v>7012.0001388888886</v>
      </c>
      <c r="BI160" s="78">
        <v>7343.7818222222222</v>
      </c>
      <c r="BJ160" s="78">
        <v>7899.5081666666674</v>
      </c>
      <c r="BK160" s="78">
        <v>4735.8422222222216</v>
      </c>
      <c r="BL160" s="78">
        <v>4146.1870000000008</v>
      </c>
      <c r="BM160" s="78">
        <v>7071.6833333333325</v>
      </c>
      <c r="BN160" s="78">
        <v>6858.4486666666653</v>
      </c>
      <c r="BO160" s="78">
        <v>6822.7716666666674</v>
      </c>
      <c r="BP160" s="78">
        <v>5863.3720833333327</v>
      </c>
      <c r="BQ160" s="78">
        <v>6925.5491666666658</v>
      </c>
      <c r="BR160" s="78">
        <v>6923.5289472222221</v>
      </c>
      <c r="BS160" s="78">
        <v>7569.4778249999999</v>
      </c>
      <c r="BT160" s="78">
        <v>6583.8621722222215</v>
      </c>
      <c r="BU160" s="78">
        <v>6598.2027222222223</v>
      </c>
      <c r="BV160" s="78">
        <v>6805.128866666666</v>
      </c>
      <c r="BW160" s="78">
        <v>2847.4924527777775</v>
      </c>
      <c r="BX160" s="78">
        <v>6385.8669388888884</v>
      </c>
    </row>
    <row r="161" spans="1:76" s="78" customFormat="1" ht="12.6" x14ac:dyDescent="0.45">
      <c r="A161" s="76"/>
      <c r="B161" s="76"/>
      <c r="C161" s="76"/>
      <c r="D161" s="69" t="s">
        <v>263</v>
      </c>
      <c r="E161" s="69" t="s">
        <v>276</v>
      </c>
      <c r="F161" s="69"/>
      <c r="G161" s="78">
        <v>133.60719669900334</v>
      </c>
      <c r="H161" s="78">
        <v>125.64176112389761</v>
      </c>
      <c r="I161" s="78">
        <v>116.15542228529728</v>
      </c>
      <c r="J161" s="78">
        <v>120.25941623767653</v>
      </c>
      <c r="K161" s="78">
        <v>128.35744901940302</v>
      </c>
      <c r="L161" s="78">
        <v>131.60441495243163</v>
      </c>
      <c r="M161" s="78">
        <v>146.39405179053406</v>
      </c>
      <c r="N161" s="78">
        <v>114.77064311992025</v>
      </c>
      <c r="O161" s="78">
        <v>238.83775304844096</v>
      </c>
      <c r="P161" s="78">
        <v>133.23231458050694</v>
      </c>
      <c r="Q161" s="78">
        <v>125.2529627989244</v>
      </c>
      <c r="R161" s="78">
        <v>194.89835767396082</v>
      </c>
      <c r="S161" s="78">
        <v>956.0594582087499</v>
      </c>
      <c r="T161" s="78">
        <v>924.96100330054776</v>
      </c>
      <c r="U161" s="78">
        <v>911.82837349012334</v>
      </c>
      <c r="V161" s="78">
        <v>869.28271168427705</v>
      </c>
      <c r="W161" s="78">
        <v>866.73043306688407</v>
      </c>
      <c r="X161" s="78">
        <v>884.15713762606674</v>
      </c>
      <c r="Y161" s="78">
        <v>898.87450008889334</v>
      </c>
      <c r="Z161" s="78">
        <v>895.30711602532745</v>
      </c>
      <c r="AA161" s="78">
        <v>878.46491727018145</v>
      </c>
      <c r="AB161" s="78">
        <v>944.64924520501086</v>
      </c>
      <c r="AC161" s="78">
        <v>942.54926973802446</v>
      </c>
      <c r="AD161" s="78">
        <v>1174.2395481279782</v>
      </c>
      <c r="AE161" s="89">
        <v>930.39700737313262</v>
      </c>
      <c r="AF161" s="89">
        <v>924.96100330054776</v>
      </c>
      <c r="AG161" s="89">
        <v>911.82837349012334</v>
      </c>
      <c r="AH161" s="78">
        <v>869.28271168427705</v>
      </c>
      <c r="AI161" s="78">
        <v>866.73043306688407</v>
      </c>
      <c r="AJ161" s="78">
        <v>884.15713762606674</v>
      </c>
      <c r="AK161" s="78">
        <v>898.87450008889334</v>
      </c>
      <c r="AL161" s="78">
        <v>895.30711602532745</v>
      </c>
      <c r="AM161" s="78">
        <v>878.46491727018145</v>
      </c>
      <c r="AN161" s="78">
        <v>944.64924520501086</v>
      </c>
      <c r="AO161" s="78">
        <v>942.54926973802446</v>
      </c>
      <c r="AP161" s="78">
        <v>1174.2395481279782</v>
      </c>
      <c r="AQ161" s="78">
        <v>1037.5649084722245</v>
      </c>
      <c r="AR161" s="78">
        <v>910.31543892557443</v>
      </c>
      <c r="AS161" s="78">
        <v>878.25210427324896</v>
      </c>
      <c r="AT161" s="78">
        <v>918.99928023966515</v>
      </c>
      <c r="AU161" s="78">
        <v>847.00338435909737</v>
      </c>
      <c r="AV161" s="78">
        <v>878.7080486875102</v>
      </c>
      <c r="AW161" s="78">
        <v>887.0467155746602</v>
      </c>
      <c r="AX161" s="78">
        <v>925.56277531518731</v>
      </c>
      <c r="AY161" s="78">
        <v>1006.9645415332494</v>
      </c>
      <c r="AZ161" s="78">
        <v>915.24535197147304</v>
      </c>
      <c r="BA161" s="78">
        <v>890.23509645413662</v>
      </c>
      <c r="BB161" s="78">
        <v>957.16415459445011</v>
      </c>
      <c r="BC161" s="78">
        <v>950.64822416506911</v>
      </c>
      <c r="BD161" s="78">
        <v>927.66954361180819</v>
      </c>
      <c r="BE161" s="78">
        <v>932.79243009252593</v>
      </c>
      <c r="BF161" s="78">
        <v>897.63201679751796</v>
      </c>
      <c r="BG161" s="78">
        <v>901.16194783052038</v>
      </c>
      <c r="BH161" s="78">
        <v>905.82008639458695</v>
      </c>
      <c r="BI161" s="78">
        <v>876.47377340601122</v>
      </c>
      <c r="BJ161" s="78">
        <v>857.44067658969425</v>
      </c>
      <c r="BK161" s="78">
        <v>873.31938653043221</v>
      </c>
      <c r="BL161" s="78">
        <v>968.77218456771118</v>
      </c>
      <c r="BM161" s="78">
        <v>842.31210394058951</v>
      </c>
      <c r="BN161" s="78">
        <v>920.55982873049243</v>
      </c>
      <c r="BO161" s="78">
        <v>931.22615841790719</v>
      </c>
      <c r="BP161" s="78">
        <v>909.51524192398824</v>
      </c>
      <c r="BQ161" s="78">
        <v>885.97659339260974</v>
      </c>
      <c r="BR161" s="78">
        <v>862.3148116321081</v>
      </c>
      <c r="BS161" s="78">
        <v>860.60121192896383</v>
      </c>
      <c r="BT161" s="78">
        <v>922.71797683343755</v>
      </c>
      <c r="BU161" s="78">
        <v>889.53286518484026</v>
      </c>
      <c r="BV161" s="78">
        <v>947.86865853373911</v>
      </c>
      <c r="BW161" s="78">
        <v>876.52236712315027</v>
      </c>
      <c r="BX161" s="78">
        <v>851.53664881932093</v>
      </c>
    </row>
    <row r="162" spans="1:76" s="78" customFormat="1" ht="12.6" x14ac:dyDescent="0.45">
      <c r="A162" s="76"/>
      <c r="B162" s="76"/>
      <c r="C162" s="76"/>
      <c r="D162" s="69" t="s">
        <v>267</v>
      </c>
      <c r="E162" s="69" t="s">
        <v>278</v>
      </c>
      <c r="F162" s="69"/>
      <c r="AE162" s="89"/>
      <c r="AF162" s="89"/>
      <c r="AG162" s="89"/>
    </row>
    <row r="163" spans="1:76" s="78" customFormat="1" ht="12.6" x14ac:dyDescent="0.45">
      <c r="A163" s="76"/>
      <c r="B163" s="76"/>
      <c r="C163" s="76"/>
      <c r="D163" s="69"/>
      <c r="E163" s="69"/>
      <c r="F163" s="69"/>
      <c r="AE163" s="89"/>
      <c r="AF163" s="89"/>
      <c r="AG163" s="89"/>
    </row>
    <row r="164" spans="1:76" s="78" customFormat="1" ht="12.6" x14ac:dyDescent="0.45">
      <c r="A164" s="76"/>
      <c r="B164" s="76"/>
      <c r="C164" s="76"/>
      <c r="D164" s="83" t="s">
        <v>240</v>
      </c>
      <c r="E164" s="69"/>
      <c r="F164" s="69"/>
      <c r="AE164" s="89"/>
      <c r="AF164" s="89"/>
      <c r="AG164" s="89"/>
    </row>
    <row r="165" spans="1:76" s="78" customFormat="1" ht="12.6" x14ac:dyDescent="0.45">
      <c r="A165" s="76"/>
      <c r="B165" s="76"/>
      <c r="C165" s="76"/>
      <c r="D165" s="69" t="s">
        <v>272</v>
      </c>
      <c r="E165" s="69" t="s">
        <v>50</v>
      </c>
      <c r="F165" s="69"/>
      <c r="G165" s="78">
        <v>3536.2458638888888</v>
      </c>
      <c r="H165" s="78">
        <v>2143.9299861111112</v>
      </c>
      <c r="I165" s="78">
        <v>2412.3260583333335</v>
      </c>
      <c r="J165" s="78">
        <v>2461.8290361111117</v>
      </c>
      <c r="K165" s="78">
        <v>2397.0225777777773</v>
      </c>
      <c r="L165" s="78">
        <v>2381.0442944444444</v>
      </c>
      <c r="M165" s="78">
        <v>2536.7298361111111</v>
      </c>
      <c r="N165" s="78">
        <v>2249.8409361111108</v>
      </c>
      <c r="O165" s="78">
        <v>2081.5665138888889</v>
      </c>
      <c r="P165" s="78">
        <v>1823.9088083333336</v>
      </c>
      <c r="Q165" s="78">
        <v>2519.5612222222226</v>
      </c>
      <c r="R165" s="78">
        <v>2534.0160055555557</v>
      </c>
      <c r="S165" s="78">
        <v>2611.2366805555553</v>
      </c>
      <c r="T165" s="78">
        <v>2270.7490499999999</v>
      </c>
      <c r="U165" s="78">
        <v>2486.4304833333335</v>
      </c>
      <c r="V165" s="78">
        <v>2638.3757555555553</v>
      </c>
      <c r="W165" s="78">
        <v>2274.1846194444447</v>
      </c>
      <c r="X165" s="78">
        <v>2405.1479111111112</v>
      </c>
      <c r="Y165" s="78">
        <v>2444.9043361111112</v>
      </c>
      <c r="Z165" s="78">
        <v>814.96811203703714</v>
      </c>
      <c r="AA165" s="78">
        <v>2950.1654166666663</v>
      </c>
      <c r="AB165" s="78">
        <v>2264.9866805555553</v>
      </c>
      <c r="AC165" s="78">
        <v>2339.1657416666667</v>
      </c>
      <c r="AD165" s="78">
        <v>2280.1085722222219</v>
      </c>
      <c r="AE165" s="89">
        <v>2705.9529833333331</v>
      </c>
      <c r="AF165" s="89">
        <v>2603.9007972222221</v>
      </c>
      <c r="AG165" s="89">
        <v>2290.2290749999997</v>
      </c>
      <c r="AH165" s="78">
        <v>2230.7387083333333</v>
      </c>
      <c r="AI165" s="78">
        <v>2526.1853694444444</v>
      </c>
      <c r="AJ165" s="78">
        <v>2191.1161666666667</v>
      </c>
      <c r="AK165" s="78">
        <v>2341.0470333333333</v>
      </c>
      <c r="AL165" s="78">
        <v>1952.297538888889</v>
      </c>
      <c r="AM165" s="78">
        <v>689.5391777777777</v>
      </c>
      <c r="AN165" s="78">
        <v>689.5391777777777</v>
      </c>
      <c r="AO165" s="78">
        <v>825.61388888888882</v>
      </c>
      <c r="AP165" s="78">
        <v>1076.4527777777778</v>
      </c>
      <c r="AQ165" s="78">
        <v>963.34444444444443</v>
      </c>
      <c r="AR165" s="78">
        <v>1017.2055555555555</v>
      </c>
      <c r="AS165" s="78">
        <v>1075.6833333333334</v>
      </c>
      <c r="AT165" s="78">
        <v>1143.7006833333332</v>
      </c>
      <c r="AU165" s="78">
        <v>1898.2194444444444</v>
      </c>
      <c r="AV165" s="78">
        <v>794.72146388888882</v>
      </c>
      <c r="AW165" s="78">
        <v>1692.7777777777778</v>
      </c>
      <c r="AX165" s="78">
        <v>1112.6166666666666</v>
      </c>
      <c r="AY165" s="78">
        <v>1021.0527777777777</v>
      </c>
      <c r="AZ165" s="78">
        <v>447.04722222222222</v>
      </c>
      <c r="BA165" s="78">
        <v>984.8888888888888</v>
      </c>
      <c r="BB165" s="78">
        <v>1261.2364</v>
      </c>
      <c r="BC165" s="78">
        <v>1117.1279194444444</v>
      </c>
      <c r="BD165" s="78">
        <v>1212.5682694444442</v>
      </c>
      <c r="BE165" s="78">
        <v>1219.5694444444443</v>
      </c>
      <c r="BF165" s="78">
        <v>1685.0187000000001</v>
      </c>
      <c r="BG165" s="78">
        <v>717.12222222222215</v>
      </c>
      <c r="BH165" s="78">
        <v>1476.5638888888889</v>
      </c>
      <c r="BI165" s="78">
        <v>1111.1647249999999</v>
      </c>
      <c r="BJ165" s="78">
        <v>981.81111111111113</v>
      </c>
      <c r="BK165" s="78">
        <v>1447.325</v>
      </c>
      <c r="BL165" s="78">
        <v>1466.5611111111111</v>
      </c>
      <c r="BM165" s="78">
        <v>1407.3138888888889</v>
      </c>
      <c r="BN165" s="78">
        <v>1122.5168518518544</v>
      </c>
      <c r="BO165" s="78">
        <v>1626.8810166666667</v>
      </c>
      <c r="BP165" s="78">
        <v>1416.2509861111112</v>
      </c>
      <c r="BQ165" s="78">
        <v>1346.1376694444446</v>
      </c>
      <c r="BR165" s="78">
        <v>810.99444444444441</v>
      </c>
      <c r="BS165" s="78">
        <v>113.27530277777775</v>
      </c>
      <c r="BT165" s="78">
        <v>967.06086111111097</v>
      </c>
      <c r="BU165" s="78">
        <v>859.23784166666678</v>
      </c>
      <c r="BV165" s="78">
        <v>808.69149722222232</v>
      </c>
      <c r="BW165" s="78">
        <v>876.891975</v>
      </c>
      <c r="BX165" s="78">
        <v>935.6444444444445</v>
      </c>
    </row>
    <row r="166" spans="1:76" s="78" customFormat="1" ht="12.6" x14ac:dyDescent="0.45">
      <c r="A166" s="76"/>
      <c r="B166" s="76"/>
      <c r="C166" s="76"/>
      <c r="D166" s="69" t="s">
        <v>269</v>
      </c>
      <c r="E166" s="69" t="s">
        <v>260</v>
      </c>
      <c r="F166" s="69"/>
      <c r="G166" s="78">
        <v>6624.2179999999998</v>
      </c>
      <c r="H166" s="78">
        <v>8942.0920000000006</v>
      </c>
      <c r="I166" s="78">
        <v>10885.687</v>
      </c>
      <c r="J166" s="78">
        <v>9845.4189999999999</v>
      </c>
      <c r="K166" s="78">
        <v>9668.4410000000007</v>
      </c>
      <c r="L166" s="78">
        <v>9653.3169999999991</v>
      </c>
      <c r="M166" s="78">
        <v>8957.0619999999999</v>
      </c>
      <c r="N166" s="78">
        <v>9339.8629999999994</v>
      </c>
      <c r="O166" s="78">
        <v>10936.419</v>
      </c>
      <c r="P166" s="78">
        <v>5050.8410000000003</v>
      </c>
      <c r="Q166" s="78">
        <v>9369.4210000000003</v>
      </c>
      <c r="R166" s="78">
        <v>8318.8520000000008</v>
      </c>
      <c r="S166" s="78">
        <v>8240.0889999999999</v>
      </c>
      <c r="T166" s="78">
        <v>8184.6620000000003</v>
      </c>
      <c r="U166" s="78">
        <v>9590.33</v>
      </c>
      <c r="V166" s="78">
        <v>9667.8580000000002</v>
      </c>
      <c r="W166" s="78">
        <v>8882.7890000000007</v>
      </c>
      <c r="X166" s="78">
        <v>9214.9869999999992</v>
      </c>
      <c r="Y166" s="78">
        <v>9565.0509999999995</v>
      </c>
      <c r="Z166" s="78">
        <v>3440.732</v>
      </c>
      <c r="AA166" s="78">
        <v>8004.08</v>
      </c>
      <c r="AB166" s="78">
        <v>8343.3860000000004</v>
      </c>
      <c r="AC166" s="78">
        <v>7849.7730000000001</v>
      </c>
      <c r="AD166" s="78">
        <v>5869.1379999999999</v>
      </c>
      <c r="AE166" s="89">
        <v>8554.5789999999997</v>
      </c>
      <c r="AF166" s="89">
        <v>7915.2129999999997</v>
      </c>
      <c r="AG166" s="89">
        <v>8857.8119999999999</v>
      </c>
      <c r="AH166" s="78">
        <v>9550.6170000000002</v>
      </c>
      <c r="AI166" s="78">
        <v>9870.6759999999995</v>
      </c>
      <c r="AJ166" s="78">
        <v>9418.5280000000002</v>
      </c>
      <c r="AK166" s="78">
        <v>10284.382</v>
      </c>
      <c r="AL166" s="78">
        <v>7588.8689999999997</v>
      </c>
      <c r="AM166" s="78">
        <v>5167.3649999999998</v>
      </c>
      <c r="AN166" s="78">
        <v>9597.98</v>
      </c>
      <c r="AO166" s="78">
        <v>9513.866</v>
      </c>
      <c r="AP166" s="78">
        <v>12456.562</v>
      </c>
      <c r="AQ166" s="78">
        <v>10315.540000000001</v>
      </c>
      <c r="AR166" s="78">
        <v>9918.2999999999993</v>
      </c>
      <c r="AS166" s="78">
        <v>11554.112999999999</v>
      </c>
      <c r="AT166" s="78">
        <v>11274.145</v>
      </c>
      <c r="AU166" s="78">
        <v>10742.606</v>
      </c>
      <c r="AV166" s="78">
        <v>12301.392</v>
      </c>
      <c r="AW166" s="78">
        <v>11269.998</v>
      </c>
      <c r="AX166" s="78">
        <v>10801.567999999999</v>
      </c>
      <c r="AY166" s="78">
        <v>8260.8209999999999</v>
      </c>
      <c r="AZ166" s="78">
        <v>4197.8590000000004</v>
      </c>
      <c r="BA166" s="78">
        <v>10537.741</v>
      </c>
      <c r="BB166" s="78">
        <v>9506.9879999999994</v>
      </c>
      <c r="BC166" s="78">
        <v>10849.46</v>
      </c>
      <c r="BD166" s="78">
        <v>10748.832</v>
      </c>
      <c r="BE166" s="78">
        <v>11942.008</v>
      </c>
      <c r="BF166" s="78">
        <v>11541.341</v>
      </c>
      <c r="BG166" s="78">
        <v>3835.3220000000001</v>
      </c>
      <c r="BH166" s="78">
        <v>9524.0640000000003</v>
      </c>
      <c r="BI166" s="78">
        <v>9125.3083000000006</v>
      </c>
      <c r="BJ166" s="78">
        <v>9389.7049999999999</v>
      </c>
      <c r="BK166" s="78">
        <v>9672.9009999999998</v>
      </c>
      <c r="BL166" s="78">
        <v>7788.6490000000003</v>
      </c>
      <c r="BM166" s="78">
        <v>8433.7209999999995</v>
      </c>
      <c r="BN166" s="78">
        <v>8832.2219999999998</v>
      </c>
      <c r="BO166" s="78">
        <v>9071.3230000000003</v>
      </c>
      <c r="BP166" s="78">
        <v>8140.5</v>
      </c>
      <c r="BQ166" s="78">
        <v>8807.8160000000007</v>
      </c>
      <c r="BR166" s="78">
        <v>9403.366</v>
      </c>
      <c r="BS166" s="78">
        <v>2365.241</v>
      </c>
      <c r="BT166" s="78">
        <v>8757.9969999999994</v>
      </c>
      <c r="BU166" s="78">
        <v>9273.5419999999995</v>
      </c>
      <c r="BV166" s="78">
        <v>8973.0360000000001</v>
      </c>
      <c r="BW166" s="78">
        <v>8340.0759999999991</v>
      </c>
      <c r="BX166" s="78">
        <v>6917.5029999999997</v>
      </c>
    </row>
    <row r="167" spans="1:76" s="78" customFormat="1" ht="12.6" x14ac:dyDescent="0.45">
      <c r="A167" s="76"/>
      <c r="B167" s="76"/>
      <c r="C167" s="76"/>
      <c r="D167" s="69" t="s">
        <v>273</v>
      </c>
      <c r="E167" s="69" t="s">
        <v>279</v>
      </c>
      <c r="F167" s="69"/>
      <c r="G167" s="78">
        <v>0.53383597337661426</v>
      </c>
      <c r="H167" s="78">
        <v>0.23975709331900311</v>
      </c>
      <c r="I167" s="78">
        <v>0.22160531148225496</v>
      </c>
      <c r="J167" s="78">
        <v>0.25004817327846707</v>
      </c>
      <c r="K167" s="78">
        <v>0.24792234629944757</v>
      </c>
      <c r="L167" s="78">
        <v>0.24665555833755845</v>
      </c>
      <c r="M167" s="78">
        <v>0.28321003428480357</v>
      </c>
      <c r="N167" s="78">
        <v>0.24088586054325539</v>
      </c>
      <c r="O167" s="78">
        <v>0.19033346417039151</v>
      </c>
      <c r="P167" s="78">
        <v>0.36110992374009265</v>
      </c>
      <c r="Q167" s="78">
        <v>0.26891322550478014</v>
      </c>
      <c r="R167" s="78">
        <v>0.3046112619332037</v>
      </c>
      <c r="S167" s="78">
        <v>0.31689423264185074</v>
      </c>
      <c r="T167" s="78">
        <v>0.27743956317316459</v>
      </c>
      <c r="U167" s="78">
        <v>0.25926433014644268</v>
      </c>
      <c r="V167" s="78">
        <v>0.27290179019546579</v>
      </c>
      <c r="W167" s="78">
        <v>0.25602146121499053</v>
      </c>
      <c r="X167" s="78">
        <v>0.2610039396812075</v>
      </c>
      <c r="Y167" s="78">
        <v>0.25560808155765308</v>
      </c>
      <c r="Z167" s="78">
        <v>0.23685893351677409</v>
      </c>
      <c r="AA167" s="78">
        <v>0.36858269990638104</v>
      </c>
      <c r="AB167" s="78">
        <v>0.27147092086540825</v>
      </c>
      <c r="AC167" s="78">
        <v>0.29799151410705338</v>
      </c>
      <c r="AD167" s="78">
        <v>0.38849121833942601</v>
      </c>
      <c r="AE167" s="89">
        <v>0.31631632408016025</v>
      </c>
      <c r="AF167" s="89">
        <v>0.32897419149961249</v>
      </c>
      <c r="AG167" s="89">
        <v>0.25855471701137933</v>
      </c>
      <c r="AH167" s="78">
        <v>0.23357011471963887</v>
      </c>
      <c r="AI167" s="78">
        <v>0.25592830414496887</v>
      </c>
      <c r="AJ167" s="78">
        <v>0.23263891838158432</v>
      </c>
      <c r="AK167" s="78">
        <v>0.22763127948119133</v>
      </c>
      <c r="AL167" s="78">
        <v>0.25725803659134044</v>
      </c>
      <c r="AM167" s="78">
        <v>0.1334411596196084</v>
      </c>
      <c r="AN167" s="78">
        <v>7.1842114463436857E-2</v>
      </c>
      <c r="AO167" s="78">
        <v>8.6780062793494137E-2</v>
      </c>
      <c r="AP167" s="78">
        <v>8.641652309664398E-2</v>
      </c>
      <c r="AQ167" s="78">
        <v>9.3387689296386259E-2</v>
      </c>
      <c r="AR167" s="78">
        <v>0.10255845815871224</v>
      </c>
      <c r="AS167" s="78">
        <v>9.3099603001401618E-2</v>
      </c>
      <c r="AT167" s="78">
        <v>0.10144456039312366</v>
      </c>
      <c r="AU167" s="78">
        <v>0.17670008975889503</v>
      </c>
      <c r="AV167" s="78">
        <v>6.4604189825744021E-2</v>
      </c>
      <c r="AW167" s="78">
        <v>0.15020213648465403</v>
      </c>
      <c r="AX167" s="78">
        <v>0.10300510691287289</v>
      </c>
      <c r="AY167" s="78">
        <v>0.12360185237977893</v>
      </c>
      <c r="AZ167" s="78">
        <v>0.10649410145081628</v>
      </c>
      <c r="BA167" s="78">
        <v>9.3463000171373434E-2</v>
      </c>
      <c r="BB167" s="78">
        <v>0.1326641413663297</v>
      </c>
      <c r="BC167" s="78">
        <v>0.10296622315252967</v>
      </c>
      <c r="BD167" s="78">
        <v>0.11280930518259512</v>
      </c>
      <c r="BE167" s="78">
        <v>0.10212431983335167</v>
      </c>
      <c r="BF167" s="78">
        <v>0.14599851958277638</v>
      </c>
      <c r="BG167" s="78">
        <v>0.18697836119684921</v>
      </c>
      <c r="BH167" s="78">
        <v>0.15503506579637524</v>
      </c>
      <c r="BI167" s="78">
        <v>0.12176736264351745</v>
      </c>
      <c r="BJ167" s="78">
        <v>0.10456250873814578</v>
      </c>
      <c r="BK167" s="78">
        <v>0.14962677691005005</v>
      </c>
      <c r="BL167" s="78">
        <v>0.18829467229953631</v>
      </c>
      <c r="BM167" s="78">
        <v>0.16686749406209772</v>
      </c>
      <c r="BN167" s="78">
        <v>0.12709336923957013</v>
      </c>
      <c r="BO167" s="78">
        <v>0.17934330159632356</v>
      </c>
      <c r="BP167" s="78">
        <v>0.1739759211487146</v>
      </c>
      <c r="BQ167" s="78">
        <v>0.15283444493441331</v>
      </c>
      <c r="BR167" s="78">
        <v>8.6245121634576857E-2</v>
      </c>
      <c r="BS167" s="78">
        <v>4.7891653652958728E-2</v>
      </c>
      <c r="BT167" s="78">
        <v>0.11042032340398279</v>
      </c>
      <c r="BU167" s="78">
        <v>9.2654763591588502E-2</v>
      </c>
      <c r="BV167" s="78">
        <v>9.0124624176501952E-2</v>
      </c>
      <c r="BW167" s="78">
        <v>0.10514196453365654</v>
      </c>
      <c r="BX167" s="78">
        <v>0.13525754082715172</v>
      </c>
    </row>
    <row r="168" spans="1:76" s="78" customFormat="1" ht="12.6" x14ac:dyDescent="0.45">
      <c r="A168" s="76"/>
      <c r="B168" s="76"/>
      <c r="C168" s="76"/>
      <c r="D168" s="69" t="s">
        <v>246</v>
      </c>
      <c r="E168" s="69" t="s">
        <v>50</v>
      </c>
      <c r="F168" s="69"/>
      <c r="G168" s="78">
        <v>848.5</v>
      </c>
      <c r="H168" s="78">
        <v>775.27</v>
      </c>
      <c r="I168" s="78">
        <v>903.68</v>
      </c>
      <c r="J168" s="78">
        <v>844.02200000000005</v>
      </c>
      <c r="K168" s="78">
        <v>803.47</v>
      </c>
      <c r="L168" s="78">
        <v>776.24</v>
      </c>
      <c r="M168" s="78">
        <v>804.65</v>
      </c>
      <c r="N168" s="78">
        <v>803.91</v>
      </c>
      <c r="O168" s="78">
        <v>813.7</v>
      </c>
      <c r="P168" s="78">
        <v>569.59</v>
      </c>
      <c r="Q168" s="78">
        <v>917.87</v>
      </c>
      <c r="R168" s="78">
        <v>946.95</v>
      </c>
      <c r="S168" s="78">
        <v>938.82</v>
      </c>
      <c r="T168" s="78">
        <v>830.94</v>
      </c>
      <c r="U168" s="78">
        <v>916.21</v>
      </c>
      <c r="V168" s="78">
        <v>849.28</v>
      </c>
      <c r="W168" s="78">
        <v>849.28</v>
      </c>
      <c r="X168" s="78">
        <v>818.97</v>
      </c>
      <c r="Y168" s="78">
        <v>837.34</v>
      </c>
      <c r="Z168" s="78">
        <v>393.68</v>
      </c>
      <c r="AA168" s="78">
        <v>796.21</v>
      </c>
      <c r="AB168" s="78">
        <v>829.43</v>
      </c>
      <c r="AC168" s="78">
        <v>840.32</v>
      </c>
      <c r="AD168" s="78">
        <v>763.52</v>
      </c>
      <c r="AE168" s="89">
        <v>932.98</v>
      </c>
      <c r="AF168" s="89">
        <v>875.61</v>
      </c>
      <c r="AG168" s="89">
        <v>908.01</v>
      </c>
      <c r="AH168" s="78">
        <v>885.39</v>
      </c>
      <c r="AI168" s="78">
        <v>860.48</v>
      </c>
      <c r="AJ168" s="78">
        <v>815.8</v>
      </c>
      <c r="AK168" s="78">
        <v>841.27</v>
      </c>
      <c r="AL168" s="78">
        <v>687.64</v>
      </c>
      <c r="AM168" s="78">
        <v>581.08000000000004</v>
      </c>
      <c r="AN168" s="78">
        <v>922.99</v>
      </c>
      <c r="AO168" s="78">
        <v>931.96</v>
      </c>
      <c r="AP168" s="78">
        <v>1011.67</v>
      </c>
      <c r="AQ168" s="78">
        <v>1031.71</v>
      </c>
      <c r="AR168" s="78">
        <v>920.17899999999997</v>
      </c>
      <c r="AS168" s="78">
        <v>1009.181</v>
      </c>
      <c r="AT168" s="78">
        <v>951.79899999999998</v>
      </c>
      <c r="AU168" s="78">
        <v>956.976</v>
      </c>
      <c r="AV168" s="78">
        <v>892.75900000000001</v>
      </c>
      <c r="AW168" s="78">
        <v>899.24199999999996</v>
      </c>
      <c r="AX168" s="78">
        <v>909.27099999999996</v>
      </c>
      <c r="AY168" s="78">
        <v>744.91499999999996</v>
      </c>
      <c r="AZ168" s="78">
        <v>585.50900000000001</v>
      </c>
      <c r="BA168" s="78">
        <v>984.98299999999995</v>
      </c>
      <c r="BB168" s="78">
        <v>1047.98</v>
      </c>
      <c r="BC168" s="78">
        <v>1060.788</v>
      </c>
      <c r="BD168" s="78">
        <v>968.83799999999997</v>
      </c>
      <c r="BE168" s="78">
        <v>1062.4100000000001</v>
      </c>
      <c r="BF168" s="78">
        <v>948.26900000000001</v>
      </c>
      <c r="BG168" s="78">
        <v>547.51599999999996</v>
      </c>
      <c r="BH168" s="78">
        <v>877.30499999999995</v>
      </c>
      <c r="BI168" s="78">
        <v>899.21299999999997</v>
      </c>
      <c r="BJ168" s="78">
        <v>909.01800000000003</v>
      </c>
      <c r="BK168" s="78">
        <v>887.64300000000003</v>
      </c>
      <c r="BL168" s="78">
        <v>877.72</v>
      </c>
      <c r="BM168" s="78">
        <v>950.51900000000001</v>
      </c>
      <c r="BN168" s="78">
        <v>1040.53</v>
      </c>
      <c r="BO168" s="78">
        <v>1039.1189999999999</v>
      </c>
      <c r="BP168" s="78">
        <v>911.52700000000004</v>
      </c>
      <c r="BQ168" s="78">
        <v>988.471</v>
      </c>
      <c r="BR168" s="78">
        <v>916.87400000000002</v>
      </c>
      <c r="BS168" s="78">
        <v>469.6</v>
      </c>
      <c r="BT168" s="78">
        <v>826.57299999999998</v>
      </c>
      <c r="BU168" s="78">
        <v>847.08</v>
      </c>
      <c r="BV168" s="78">
        <v>834.20899999999995</v>
      </c>
      <c r="BW168" s="78">
        <v>798.11900000000003</v>
      </c>
      <c r="BX168" s="78">
        <v>775.029</v>
      </c>
    </row>
    <row r="169" spans="1:76" s="78" customFormat="1" ht="12.6" x14ac:dyDescent="0.45">
      <c r="A169" s="76"/>
      <c r="B169" s="76"/>
      <c r="C169" s="76"/>
      <c r="D169" s="69" t="s">
        <v>265</v>
      </c>
      <c r="E169" s="69" t="s">
        <v>277</v>
      </c>
      <c r="F169" s="69"/>
      <c r="G169" s="79"/>
      <c r="AE169" s="89"/>
      <c r="AF169" s="89"/>
      <c r="AG169" s="89"/>
    </row>
    <row r="170" spans="1:76" s="78" customFormat="1" ht="12.6" x14ac:dyDescent="0.45">
      <c r="A170" s="76"/>
      <c r="B170" s="76"/>
      <c r="C170" s="76"/>
      <c r="D170" s="69" t="s">
        <v>274</v>
      </c>
      <c r="E170" s="69" t="s">
        <v>247</v>
      </c>
      <c r="F170" s="69"/>
      <c r="G170" s="78">
        <v>15.93889262222222</v>
      </c>
      <c r="H170" s="78">
        <v>16.257118488888889</v>
      </c>
      <c r="I170" s="78">
        <v>20.90176035555556</v>
      </c>
      <c r="J170" s="78">
        <v>20.399741422222224</v>
      </c>
      <c r="K170" s="78">
        <v>16.857289288888889</v>
      </c>
      <c r="L170" s="78">
        <v>16.655450533333333</v>
      </c>
      <c r="M170" s="78">
        <v>17.722307111111114</v>
      </c>
      <c r="N170" s="78">
        <v>18.560370133333336</v>
      </c>
      <c r="O170" s="78">
        <v>19.829368755555553</v>
      </c>
      <c r="P170" s="78">
        <v>9.7839100000000006</v>
      </c>
      <c r="Q170" s="78">
        <v>18.37350626666667</v>
      </c>
      <c r="R170" s="78">
        <v>17.935632933333331</v>
      </c>
      <c r="S170" s="78">
        <v>18.208251733333334</v>
      </c>
      <c r="T170" s="78">
        <v>15.344143111111112</v>
      </c>
      <c r="U170" s="78">
        <v>17.96937382222222</v>
      </c>
      <c r="V170" s="78">
        <v>18.862180488888889</v>
      </c>
      <c r="W170" s="78">
        <v>13.992915288888888</v>
      </c>
      <c r="X170" s="78">
        <v>17.006583244444442</v>
      </c>
      <c r="Y170" s="78">
        <v>19.103977555555556</v>
      </c>
      <c r="Z170" s="78">
        <v>6.8437516888888883</v>
      </c>
      <c r="AA170" s="78">
        <v>16.68157128888889</v>
      </c>
      <c r="AB170" s="78">
        <v>16.849479600000002</v>
      </c>
      <c r="AC170" s="78">
        <v>16.262160666666666</v>
      </c>
      <c r="AD170" s="78">
        <v>13.022732044444446</v>
      </c>
      <c r="AE170" s="89">
        <v>18.037575911111112</v>
      </c>
      <c r="AF170" s="89">
        <v>16.545697866666668</v>
      </c>
      <c r="AG170" s="89">
        <v>18.520070622222224</v>
      </c>
      <c r="AH170" s="78">
        <v>21.651149288888888</v>
      </c>
      <c r="AI170" s="78">
        <v>21.376521200000003</v>
      </c>
      <c r="AJ170" s="78">
        <v>23.006471511111112</v>
      </c>
      <c r="AK170" s="78">
        <v>21.566910799999999</v>
      </c>
      <c r="AL170" s="78">
        <v>15.788499244444447</v>
      </c>
      <c r="AM170" s="78">
        <v>10.632246933333333</v>
      </c>
      <c r="AN170" s="78">
        <v>20.624478488888894</v>
      </c>
      <c r="AO170" s="78">
        <v>22.603665955555556</v>
      </c>
      <c r="AP170" s="78">
        <v>24.032914844444445</v>
      </c>
      <c r="AQ170" s="78">
        <v>21.74532048888889</v>
      </c>
      <c r="AR170" s="78">
        <v>20.604006488888889</v>
      </c>
      <c r="AS170" s="78">
        <v>23.095259333333335</v>
      </c>
      <c r="AT170" s="78">
        <v>22.246694933333334</v>
      </c>
      <c r="AU170" s="78">
        <v>20.851111111111113</v>
      </c>
      <c r="AV170" s="78">
        <v>22.860817022222221</v>
      </c>
      <c r="AW170" s="78">
        <v>21.988444444444443</v>
      </c>
      <c r="AX170" s="78">
        <v>22.702879333333328</v>
      </c>
      <c r="AY170" s="78">
        <v>15.889456533333334</v>
      </c>
      <c r="AZ170" s="78">
        <v>9.4019555555555563</v>
      </c>
      <c r="BA170" s="78">
        <v>20.286235555555553</v>
      </c>
      <c r="BB170" s="78">
        <v>20.996196933333334</v>
      </c>
      <c r="BC170" s="78">
        <v>18.821084844444442</v>
      </c>
      <c r="BD170" s="78">
        <v>19.255849466666668</v>
      </c>
      <c r="BE170" s="78">
        <v>22.561622533333335</v>
      </c>
      <c r="BF170" s="78">
        <v>21.8368</v>
      </c>
      <c r="BG170" s="78">
        <v>7.3196119555555557</v>
      </c>
      <c r="BH170" s="78">
        <v>19.460114533333336</v>
      </c>
      <c r="BI170" s="78">
        <v>18.958436800000001</v>
      </c>
      <c r="BJ170" s="78">
        <v>18.987817911111112</v>
      </c>
      <c r="BK170" s="78">
        <v>19.850902266666665</v>
      </c>
      <c r="BL170" s="78">
        <v>17.189011511111115</v>
      </c>
      <c r="BM170" s="78">
        <v>19.001958755555556</v>
      </c>
      <c r="BN170" s="78">
        <v>20.671374533333335</v>
      </c>
      <c r="BO170" s="78">
        <v>20.885269022222221</v>
      </c>
      <c r="BP170" s="78">
        <v>15.38201631111111</v>
      </c>
      <c r="BQ170" s="78">
        <v>19.635870444444446</v>
      </c>
      <c r="BR170" s="78">
        <v>20.383363822222226</v>
      </c>
      <c r="BS170" s="78">
        <v>5.2317333333333336</v>
      </c>
      <c r="BT170" s="78">
        <v>20.56647448888889</v>
      </c>
      <c r="BU170" s="78">
        <v>19.010147555555552</v>
      </c>
      <c r="BV170" s="78">
        <v>20.325473555555558</v>
      </c>
      <c r="BW170" s="78">
        <v>18.003266355555557</v>
      </c>
      <c r="BX170" s="78">
        <v>11.551326</v>
      </c>
    </row>
    <row r="171" spans="1:76" s="78" customFormat="1" ht="12.6" x14ac:dyDescent="0.45">
      <c r="A171" s="76"/>
      <c r="B171" s="76"/>
      <c r="C171" s="76"/>
      <c r="D171" s="69" t="s">
        <v>263</v>
      </c>
      <c r="E171" s="69" t="s">
        <v>276</v>
      </c>
      <c r="F171" s="69"/>
      <c r="G171" s="78">
        <v>1093.706637058018</v>
      </c>
      <c r="H171" s="78">
        <v>826.38372688754623</v>
      </c>
      <c r="I171" s="78">
        <v>872.77910540842879</v>
      </c>
      <c r="J171" s="78">
        <v>941.81971710637595</v>
      </c>
      <c r="K171" s="78">
        <v>792.51703787841507</v>
      </c>
      <c r="L171" s="78">
        <v>784.25471092820555</v>
      </c>
      <c r="M171" s="78">
        <v>899.35674682324873</v>
      </c>
      <c r="N171" s="78">
        <v>903.28218719994925</v>
      </c>
      <c r="O171" s="78">
        <v>824.15911774625977</v>
      </c>
      <c r="P171" s="78">
        <v>880.4933313445855</v>
      </c>
      <c r="Q171" s="78">
        <v>891.36711410190219</v>
      </c>
      <c r="R171" s="78">
        <v>980.01027356207601</v>
      </c>
      <c r="S171" s="78">
        <v>1004.4161004336314</v>
      </c>
      <c r="T171" s="78">
        <v>852.15620450184804</v>
      </c>
      <c r="U171" s="78">
        <v>851.68051484351338</v>
      </c>
      <c r="V171" s="78">
        <v>886.82709283073905</v>
      </c>
      <c r="W171" s="78">
        <v>716.03817679380199</v>
      </c>
      <c r="X171" s="78">
        <v>838.87965453571553</v>
      </c>
      <c r="Y171" s="78">
        <v>907.84943662257115</v>
      </c>
      <c r="Z171" s="78">
        <v>904.10884143903729</v>
      </c>
      <c r="AA171" s="78">
        <v>947.33341046571297</v>
      </c>
      <c r="AB171" s="78">
        <v>917.95517594851333</v>
      </c>
      <c r="AC171" s="78">
        <v>941.66942306754743</v>
      </c>
      <c r="AD171" s="78">
        <v>1008.5678095430125</v>
      </c>
      <c r="AE171" s="89">
        <v>958.42216682014873</v>
      </c>
      <c r="AF171" s="89">
        <v>950.1666926178433</v>
      </c>
      <c r="AG171" s="89">
        <v>950.37170795586087</v>
      </c>
      <c r="AH171" s="78">
        <v>1030.4498122947966</v>
      </c>
      <c r="AI171" s="78">
        <v>984.39058737765743</v>
      </c>
      <c r="AJ171" s="78">
        <v>1110.3101302565592</v>
      </c>
      <c r="AK171" s="78">
        <v>953.20664603155262</v>
      </c>
      <c r="AL171" s="78">
        <v>945.67327037224732</v>
      </c>
      <c r="AM171" s="78">
        <v>935.26188205236417</v>
      </c>
      <c r="AN171" s="78">
        <v>976.74333031481115</v>
      </c>
      <c r="AO171" s="78">
        <v>1079.9388614640584</v>
      </c>
      <c r="AP171" s="78">
        <v>876.97168785578253</v>
      </c>
      <c r="AQ171" s="78">
        <v>958.18896401531924</v>
      </c>
      <c r="AR171" s="78">
        <v>944.26035660844047</v>
      </c>
      <c r="AS171" s="78">
        <v>908.58079296222502</v>
      </c>
      <c r="AT171" s="78">
        <v>896.93134695412016</v>
      </c>
      <c r="AU171" s="78">
        <v>882.26057790612242</v>
      </c>
      <c r="AV171" s="78">
        <v>844.72395194352509</v>
      </c>
      <c r="AW171" s="78">
        <v>886.84554112143348</v>
      </c>
      <c r="AX171" s="78">
        <v>955.3696839255748</v>
      </c>
      <c r="AY171" s="78">
        <v>874.30537986772038</v>
      </c>
      <c r="AZ171" s="78">
        <v>1018.04661891125</v>
      </c>
      <c r="BA171" s="78">
        <v>875.04676397115463</v>
      </c>
      <c r="BB171" s="78">
        <v>1003.8643026359008</v>
      </c>
      <c r="BC171" s="78">
        <v>788.5220615271694</v>
      </c>
      <c r="BD171" s="78">
        <v>814.28929659379253</v>
      </c>
      <c r="BE171" s="78">
        <v>858.75700047236364</v>
      </c>
      <c r="BF171" s="78">
        <v>860.0229541626212</v>
      </c>
      <c r="BG171" s="78">
        <v>867.48813878843634</v>
      </c>
      <c r="BH171" s="78">
        <v>928.75337734612106</v>
      </c>
      <c r="BI171" s="78">
        <v>944.34850740629463</v>
      </c>
      <c r="BJ171" s="78">
        <v>919.17971046292962</v>
      </c>
      <c r="BK171" s="78">
        <v>932.82639757601066</v>
      </c>
      <c r="BL171" s="78">
        <v>1003.1504886797508</v>
      </c>
      <c r="BM171" s="78">
        <v>1024.1332360648378</v>
      </c>
      <c r="BN171" s="78">
        <v>1063.8409375730516</v>
      </c>
      <c r="BO171" s="78">
        <v>1046.5181430547782</v>
      </c>
      <c r="BP171" s="78">
        <v>858.89387580119103</v>
      </c>
      <c r="BQ171" s="78">
        <v>1013.3494678551024</v>
      </c>
      <c r="BR171" s="78">
        <v>985.30306846903261</v>
      </c>
      <c r="BS171" s="78">
        <v>1005.4199999326099</v>
      </c>
      <c r="BT171" s="78">
        <v>1067.4127308960592</v>
      </c>
      <c r="BU171" s="78">
        <v>931.78810875242277</v>
      </c>
      <c r="BV171" s="78">
        <v>1029.6238214314103</v>
      </c>
      <c r="BW171" s="78">
        <v>981.20243615152788</v>
      </c>
      <c r="BX171" s="78">
        <v>759.03150707310522</v>
      </c>
    </row>
    <row r="172" spans="1:76" s="78" customFormat="1" ht="12.6" x14ac:dyDescent="0.45">
      <c r="A172" s="76"/>
      <c r="B172" s="76"/>
      <c r="C172" s="76"/>
      <c r="D172" s="69" t="s">
        <v>267</v>
      </c>
      <c r="E172" s="69" t="s">
        <v>278</v>
      </c>
      <c r="F172" s="69"/>
      <c r="AE172" s="89"/>
      <c r="AF172" s="89"/>
      <c r="AG172" s="89"/>
    </row>
    <row r="173" spans="1:76" s="78" customFormat="1" x14ac:dyDescent="0.4">
      <c r="A173" s="76"/>
      <c r="B173" s="76"/>
      <c r="C173" s="76"/>
      <c r="D173" s="34"/>
      <c r="E173" s="23"/>
      <c r="F173" s="23"/>
      <c r="AE173" s="89"/>
      <c r="AF173" s="89"/>
      <c r="AG173" s="89"/>
    </row>
    <row r="174" spans="1:76" s="78" customFormat="1" x14ac:dyDescent="0.4">
      <c r="A174" s="76"/>
      <c r="B174" s="76"/>
      <c r="C174" s="76"/>
      <c r="D174" s="34"/>
      <c r="E174" s="23"/>
      <c r="F174" s="23"/>
      <c r="AE174" s="89"/>
      <c r="AF174" s="89"/>
      <c r="AG174" s="89"/>
    </row>
    <row r="175" spans="1:76" s="78" customFormat="1" x14ac:dyDescent="0.4">
      <c r="A175"/>
      <c r="B175" s="74"/>
      <c r="C175" s="74"/>
      <c r="D175" s="7" t="s">
        <v>716</v>
      </c>
      <c r="E175"/>
      <c r="F175" s="74"/>
    </row>
    <row r="176" spans="1:76" s="78" customFormat="1" x14ac:dyDescent="0.4">
      <c r="A176"/>
      <c r="B176" s="74"/>
      <c r="C176" s="74"/>
      <c r="D176" s="11" t="s">
        <v>221</v>
      </c>
      <c r="E176"/>
      <c r="F176" s="74"/>
    </row>
    <row r="177" spans="1:76" ht="12.6" x14ac:dyDescent="0.45">
      <c r="A177" t="s">
        <v>59</v>
      </c>
      <c r="D177" s="5" t="s">
        <v>33</v>
      </c>
      <c r="E177" t="s">
        <v>58</v>
      </c>
      <c r="F177" s="72" t="s">
        <v>740</v>
      </c>
      <c r="G177" s="84">
        <f>G15*3.6</f>
        <v>6688.116</v>
      </c>
      <c r="H177" s="84">
        <f t="shared" ref="H177:BN177" si="0">H15*3.6</f>
        <v>6628.14</v>
      </c>
      <c r="I177" s="84">
        <f t="shared" si="0"/>
        <v>6617.52</v>
      </c>
      <c r="J177" s="84">
        <f t="shared" si="0"/>
        <v>6692.8140000000003</v>
      </c>
      <c r="K177" s="84">
        <f t="shared" si="0"/>
        <v>7903.6092000000008</v>
      </c>
      <c r="L177" s="84">
        <f t="shared" si="0"/>
        <v>6480</v>
      </c>
      <c r="M177" s="84">
        <f t="shared" si="0"/>
        <v>7992</v>
      </c>
      <c r="N177" s="84">
        <f t="shared" si="0"/>
        <v>8413.2000000000007</v>
      </c>
      <c r="O177" s="84">
        <f t="shared" si="0"/>
        <v>7909.2</v>
      </c>
      <c r="P177" s="84">
        <f t="shared" si="0"/>
        <v>8024.4000000000005</v>
      </c>
      <c r="Q177" s="84">
        <f t="shared" si="0"/>
        <v>6848.64</v>
      </c>
      <c r="R177" s="84">
        <f t="shared" si="0"/>
        <v>7369.2</v>
      </c>
      <c r="S177" s="84">
        <f t="shared" si="0"/>
        <v>7477.2</v>
      </c>
      <c r="T177" s="84">
        <f t="shared" si="0"/>
        <v>7063.2</v>
      </c>
      <c r="U177" s="84">
        <f t="shared" si="0"/>
        <v>7243.2</v>
      </c>
      <c r="V177" s="84">
        <f t="shared" si="0"/>
        <v>7938</v>
      </c>
      <c r="W177" s="84">
        <f t="shared" si="0"/>
        <v>7664.4000000000005</v>
      </c>
      <c r="X177" s="84">
        <f t="shared" si="0"/>
        <v>7606.8</v>
      </c>
      <c r="Y177" s="84">
        <f t="shared" si="0"/>
        <v>8341.2000000000007</v>
      </c>
      <c r="Z177" s="84">
        <f t="shared" si="0"/>
        <v>7729.2</v>
      </c>
      <c r="AA177" s="84">
        <f t="shared" si="0"/>
        <v>6084</v>
      </c>
      <c r="AB177" s="84">
        <f t="shared" si="0"/>
        <v>7272</v>
      </c>
      <c r="AC177" s="84">
        <f t="shared" si="0"/>
        <v>7372.8</v>
      </c>
      <c r="AD177" s="84">
        <f t="shared" si="0"/>
        <v>8229.6</v>
      </c>
      <c r="AE177" s="84">
        <f t="shared" si="0"/>
        <v>7448.4000000000005</v>
      </c>
      <c r="AF177" s="84">
        <f t="shared" si="0"/>
        <v>6930</v>
      </c>
      <c r="AG177" s="84">
        <f t="shared" si="0"/>
        <v>7747.2</v>
      </c>
      <c r="AH177" s="84">
        <f t="shared" si="0"/>
        <v>7016.4000000000005</v>
      </c>
      <c r="AI177" s="84">
        <f t="shared" si="0"/>
        <v>7149.6</v>
      </c>
      <c r="AJ177" s="84">
        <f t="shared" si="0"/>
        <v>7394.4000000000005</v>
      </c>
      <c r="AK177" s="84">
        <f t="shared" si="0"/>
        <v>8139.6</v>
      </c>
      <c r="AL177" s="84">
        <f t="shared" si="0"/>
        <v>7714.8</v>
      </c>
      <c r="AM177" s="84">
        <f t="shared" si="0"/>
        <v>7812</v>
      </c>
      <c r="AN177" s="84">
        <f t="shared" si="0"/>
        <v>5688</v>
      </c>
      <c r="AO177" s="84">
        <f t="shared" si="0"/>
        <v>6547.7448000000004</v>
      </c>
      <c r="AP177" s="84">
        <f t="shared" si="0"/>
        <v>7632.7199999999993</v>
      </c>
      <c r="AQ177" s="84">
        <f t="shared" si="0"/>
        <v>6724.8</v>
      </c>
      <c r="AR177" s="84">
        <f t="shared" si="0"/>
        <v>6451.2</v>
      </c>
      <c r="AS177" s="84">
        <f t="shared" si="0"/>
        <v>6991.2</v>
      </c>
      <c r="AT177" s="84">
        <f t="shared" si="0"/>
        <v>6908.4000000000005</v>
      </c>
      <c r="AU177" s="84">
        <f t="shared" si="0"/>
        <v>6863.76</v>
      </c>
      <c r="AV177" s="84">
        <f t="shared" si="0"/>
        <v>7268.4000000000005</v>
      </c>
      <c r="AW177" s="84">
        <f t="shared" si="0"/>
        <v>7210.8</v>
      </c>
      <c r="AX177" s="84">
        <f t="shared" si="0"/>
        <v>7142.4000000000005</v>
      </c>
      <c r="AY177" s="84">
        <f t="shared" si="0"/>
        <v>6228</v>
      </c>
      <c r="AZ177" s="84">
        <f t="shared" si="0"/>
        <v>6091.2</v>
      </c>
      <c r="BA177" s="84">
        <f t="shared" si="0"/>
        <v>4420.8</v>
      </c>
      <c r="BB177" s="84">
        <f t="shared" si="0"/>
        <v>6595.2</v>
      </c>
      <c r="BC177" s="84">
        <f t="shared" si="0"/>
        <v>7570.8</v>
      </c>
      <c r="BD177" s="84">
        <f t="shared" si="0"/>
        <v>6382.8</v>
      </c>
      <c r="BE177" s="84">
        <f t="shared" si="0"/>
        <v>6505.2</v>
      </c>
      <c r="BF177" s="84">
        <f t="shared" si="0"/>
        <v>6343.2</v>
      </c>
      <c r="BG177" s="84">
        <f t="shared" si="0"/>
        <v>6476.4000000000005</v>
      </c>
      <c r="BH177" s="84">
        <f t="shared" si="0"/>
        <v>7311.6</v>
      </c>
      <c r="BI177" s="84">
        <f t="shared" si="0"/>
        <v>6829.2</v>
      </c>
      <c r="BJ177" s="84">
        <f t="shared" si="0"/>
        <v>7288.884</v>
      </c>
      <c r="BK177" s="84">
        <f t="shared" si="0"/>
        <v>6896.3256000000001</v>
      </c>
      <c r="BL177" s="84">
        <f t="shared" si="0"/>
        <v>6512.9508000000005</v>
      </c>
      <c r="BM177" s="84">
        <f t="shared" si="0"/>
        <v>7318.8</v>
      </c>
      <c r="BN177" s="84">
        <f t="shared" si="0"/>
        <v>6634.8</v>
      </c>
      <c r="BO177" s="84">
        <f t="shared" ref="BO177:BX177" si="1">BO15*3.6</f>
        <v>7217.9892</v>
      </c>
      <c r="BP177" s="84">
        <f t="shared" si="1"/>
        <v>7345.5911999999998</v>
      </c>
      <c r="BQ177" s="84">
        <f t="shared" si="1"/>
        <v>6872.4000000000005</v>
      </c>
      <c r="BR177" s="84">
        <f t="shared" si="1"/>
        <v>7240.6728000000003</v>
      </c>
      <c r="BS177" s="84">
        <f t="shared" si="1"/>
        <v>7088.4000000000005</v>
      </c>
      <c r="BT177" s="84">
        <f t="shared" si="1"/>
        <v>7923.6</v>
      </c>
      <c r="BU177" s="84">
        <f t="shared" si="1"/>
        <v>7362</v>
      </c>
      <c r="BV177" s="84">
        <f t="shared" si="1"/>
        <v>7999.2</v>
      </c>
      <c r="BW177" s="84">
        <f t="shared" si="1"/>
        <v>6818.4000000000005</v>
      </c>
      <c r="BX177" s="84">
        <f t="shared" si="1"/>
        <v>5439.6</v>
      </c>
    </row>
    <row r="178" spans="1:76" ht="12.6" x14ac:dyDescent="0.45">
      <c r="A178" t="s">
        <v>68</v>
      </c>
      <c r="D178" s="5" t="s">
        <v>35</v>
      </c>
      <c r="E178" t="s">
        <v>58</v>
      </c>
      <c r="F178" s="72" t="s">
        <v>740</v>
      </c>
      <c r="G178" s="84">
        <f>G13*1055</f>
        <v>95498.599999999991</v>
      </c>
      <c r="H178" s="84">
        <f t="shared" ref="H178:BB178" si="2">H13*1055</f>
        <v>88634.76999999999</v>
      </c>
      <c r="I178" s="84">
        <f t="shared" si="2"/>
        <v>104339.5</v>
      </c>
      <c r="J178" s="84">
        <f t="shared" si="2"/>
        <v>93156.5</v>
      </c>
      <c r="K178" s="84">
        <f t="shared" si="2"/>
        <v>79230.5</v>
      </c>
      <c r="L178" s="84">
        <f t="shared" si="2"/>
        <v>71845.5</v>
      </c>
      <c r="M178" s="84">
        <f t="shared" si="2"/>
        <v>84400</v>
      </c>
      <c r="N178" s="84">
        <f t="shared" si="2"/>
        <v>84716.5</v>
      </c>
      <c r="O178" s="84">
        <f t="shared" si="2"/>
        <v>83767</v>
      </c>
      <c r="P178" s="84">
        <f t="shared" si="2"/>
        <v>87881.5</v>
      </c>
      <c r="Q178" s="84">
        <f t="shared" si="2"/>
        <v>65578.8</v>
      </c>
      <c r="R178" s="84">
        <f t="shared" si="2"/>
        <v>75432.5</v>
      </c>
      <c r="S178" s="84">
        <f t="shared" si="2"/>
        <v>90413.5</v>
      </c>
      <c r="T178" s="84">
        <f t="shared" si="2"/>
        <v>88092.5</v>
      </c>
      <c r="U178" s="84">
        <f t="shared" si="2"/>
        <v>89358.5</v>
      </c>
      <c r="V178" s="84">
        <f t="shared" si="2"/>
        <v>87248.5</v>
      </c>
      <c r="W178" s="84">
        <f t="shared" si="2"/>
        <v>73639</v>
      </c>
      <c r="X178" s="84">
        <f t="shared" si="2"/>
        <v>64355</v>
      </c>
      <c r="Y178" s="84">
        <f t="shared" si="2"/>
        <v>63511</v>
      </c>
      <c r="Z178" s="84">
        <f t="shared" si="2"/>
        <v>63089</v>
      </c>
      <c r="AA178" s="84">
        <f t="shared" si="2"/>
        <v>33338</v>
      </c>
      <c r="AB178" s="84">
        <f t="shared" si="2"/>
        <v>66465</v>
      </c>
      <c r="AC178" s="84">
        <f t="shared" si="2"/>
        <v>81762.5</v>
      </c>
      <c r="AD178" s="84">
        <f t="shared" si="2"/>
        <v>80496.5</v>
      </c>
      <c r="AE178" s="84">
        <f t="shared" si="2"/>
        <v>82184.5</v>
      </c>
      <c r="AF178" s="84">
        <f t="shared" si="2"/>
        <v>78914</v>
      </c>
      <c r="AG178" s="84">
        <f t="shared" si="2"/>
        <v>96216</v>
      </c>
      <c r="AH178" s="84">
        <f t="shared" si="2"/>
        <v>93789.5</v>
      </c>
      <c r="AI178" s="84">
        <f t="shared" si="2"/>
        <v>84189</v>
      </c>
      <c r="AJ178" s="84">
        <f t="shared" si="2"/>
        <v>79969</v>
      </c>
      <c r="AK178" s="84">
        <f t="shared" si="2"/>
        <v>84927.5</v>
      </c>
      <c r="AL178" s="84">
        <f t="shared" si="2"/>
        <v>84927.5</v>
      </c>
      <c r="AM178" s="84">
        <f t="shared" si="2"/>
        <v>69313.5</v>
      </c>
      <c r="AN178" s="84">
        <f t="shared" si="2"/>
        <v>88276.07</v>
      </c>
      <c r="AO178" s="84">
        <f t="shared" si="2"/>
        <v>93713.540000000008</v>
      </c>
      <c r="AP178" s="84">
        <f t="shared" si="2"/>
        <v>86404.5</v>
      </c>
      <c r="AQ178" s="84">
        <f t="shared" si="2"/>
        <v>85244</v>
      </c>
      <c r="AR178" s="84">
        <f t="shared" si="2"/>
        <v>73955.5</v>
      </c>
      <c r="AS178" s="84">
        <f t="shared" si="2"/>
        <v>87037.5</v>
      </c>
      <c r="AT178" s="84">
        <f t="shared" si="2"/>
        <v>86299</v>
      </c>
      <c r="AU178" s="84">
        <f t="shared" si="2"/>
        <v>97376.5</v>
      </c>
      <c r="AV178" s="84">
        <f t="shared" si="2"/>
        <v>91574</v>
      </c>
      <c r="AW178" s="84">
        <f t="shared" si="2"/>
        <v>79019.5</v>
      </c>
      <c r="AX178" s="84">
        <f t="shared" si="2"/>
        <v>66359.5</v>
      </c>
      <c r="AY178" s="84">
        <f t="shared" si="2"/>
        <v>52011.5</v>
      </c>
      <c r="AZ178" s="84">
        <f t="shared" si="2"/>
        <v>60768</v>
      </c>
      <c r="BA178" s="84">
        <f t="shared" si="2"/>
        <v>49479.5</v>
      </c>
      <c r="BB178" s="84">
        <f t="shared" si="2"/>
        <v>86826.5</v>
      </c>
      <c r="BC178" s="84">
        <f>(BC13-BC14)*1055</f>
        <v>81470.187410949336</v>
      </c>
      <c r="BD178" s="84">
        <f t="shared" ref="BD178:BN178" si="3">(BD13-BD14)*1055</f>
        <v>71863.997628585072</v>
      </c>
      <c r="BE178" s="84">
        <f t="shared" si="3"/>
        <v>82788.986306694089</v>
      </c>
      <c r="BF178" s="84">
        <f t="shared" si="3"/>
        <v>82760.888896159682</v>
      </c>
      <c r="BG178" s="84">
        <f t="shared" si="3"/>
        <v>51540.210160299634</v>
      </c>
      <c r="BH178" s="84">
        <f t="shared" si="3"/>
        <v>71446.213865402358</v>
      </c>
      <c r="BI178" s="84">
        <f t="shared" si="3"/>
        <v>74623.384722938223</v>
      </c>
      <c r="BJ178" s="84">
        <f t="shared" si="3"/>
        <v>76286.443837848128</v>
      </c>
      <c r="BK178" s="84">
        <f t="shared" si="3"/>
        <v>86148.594560087819</v>
      </c>
      <c r="BL178" s="84">
        <f t="shared" si="3"/>
        <v>66303.019189283543</v>
      </c>
      <c r="BM178" s="84">
        <f t="shared" si="3"/>
        <v>67324.742983763063</v>
      </c>
      <c r="BN178" s="84">
        <f t="shared" si="3"/>
        <v>59320.613465367125</v>
      </c>
      <c r="BO178" s="84">
        <f t="shared" ref="BO178:BX178" si="4">(BO13-BO14)*1055</f>
        <v>76798.389860285999</v>
      </c>
      <c r="BP178" s="84">
        <f t="shared" si="4"/>
        <v>76279.625471720341</v>
      </c>
      <c r="BQ178" s="84">
        <f t="shared" si="4"/>
        <v>63862.513225297276</v>
      </c>
      <c r="BR178" s="84">
        <f t="shared" si="4"/>
        <v>48217.870633773942</v>
      </c>
      <c r="BS178" s="84">
        <f t="shared" si="4"/>
        <v>43332.92303999819</v>
      </c>
      <c r="BT178" s="84">
        <f t="shared" si="4"/>
        <v>57015.045163160357</v>
      </c>
      <c r="BU178" s="84">
        <f t="shared" si="4"/>
        <v>54506.590931670376</v>
      </c>
      <c r="BV178" s="84">
        <f t="shared" si="4"/>
        <v>52188.885270394443</v>
      </c>
      <c r="BW178" s="84">
        <f t="shared" si="4"/>
        <v>40100.495721083658</v>
      </c>
      <c r="BX178" s="84">
        <f t="shared" si="4"/>
        <v>24661.230694467049</v>
      </c>
    </row>
    <row r="179" spans="1:76" ht="12.6" x14ac:dyDescent="0.45">
      <c r="A179" t="s">
        <v>69</v>
      </c>
      <c r="D179" s="5" t="s">
        <v>299</v>
      </c>
      <c r="E179" t="s">
        <v>58</v>
      </c>
      <c r="F179" s="72" t="s">
        <v>740</v>
      </c>
      <c r="G179" s="84">
        <f t="shared" ref="G179:AL179" si="5">G10*1055</f>
        <v>71982.650000000009</v>
      </c>
      <c r="H179" s="84">
        <f t="shared" si="5"/>
        <v>61833.55</v>
      </c>
      <c r="I179" s="84">
        <f t="shared" si="5"/>
        <v>66633.8</v>
      </c>
      <c r="J179" s="84">
        <f t="shared" si="5"/>
        <v>62139.5</v>
      </c>
      <c r="K179" s="84">
        <f t="shared" si="5"/>
        <v>62350.5</v>
      </c>
      <c r="L179" s="84">
        <f t="shared" si="5"/>
        <v>55493</v>
      </c>
      <c r="M179" s="84">
        <f t="shared" si="5"/>
        <v>63616.5</v>
      </c>
      <c r="N179" s="84">
        <f t="shared" si="5"/>
        <v>62034</v>
      </c>
      <c r="O179" s="84">
        <f t="shared" si="5"/>
        <v>59291</v>
      </c>
      <c r="P179" s="84">
        <f t="shared" si="5"/>
        <v>70896</v>
      </c>
      <c r="Q179" s="84">
        <f t="shared" si="5"/>
        <v>55071</v>
      </c>
      <c r="R179" s="84">
        <f t="shared" si="5"/>
        <v>64671.5</v>
      </c>
      <c r="S179" s="84">
        <f t="shared" si="5"/>
        <v>64038.5</v>
      </c>
      <c r="T179" s="84">
        <f t="shared" si="5"/>
        <v>60029.5</v>
      </c>
      <c r="U179" s="84">
        <f t="shared" si="5"/>
        <v>66570.5</v>
      </c>
      <c r="V179" s="84">
        <f t="shared" si="5"/>
        <v>60135</v>
      </c>
      <c r="W179" s="84">
        <f t="shared" si="5"/>
        <v>62667</v>
      </c>
      <c r="X179" s="84">
        <f t="shared" si="5"/>
        <v>58236</v>
      </c>
      <c r="Y179" s="84">
        <f t="shared" si="5"/>
        <v>59185.5</v>
      </c>
      <c r="Z179" s="84">
        <f t="shared" si="5"/>
        <v>60873.5</v>
      </c>
      <c r="AA179" s="84">
        <f t="shared" si="5"/>
        <v>41883.5</v>
      </c>
      <c r="AB179" s="84">
        <f t="shared" si="5"/>
        <v>57181</v>
      </c>
      <c r="AC179" s="84">
        <f t="shared" si="5"/>
        <v>58447</v>
      </c>
      <c r="AD179" s="84">
        <f t="shared" si="5"/>
        <v>60451.5</v>
      </c>
      <c r="AE179" s="84">
        <f t="shared" si="5"/>
        <v>72162</v>
      </c>
      <c r="AF179" s="84">
        <f t="shared" si="5"/>
        <v>76593</v>
      </c>
      <c r="AG179" s="84">
        <f t="shared" si="5"/>
        <v>79863.5</v>
      </c>
      <c r="AH179" s="84">
        <f t="shared" si="5"/>
        <v>78281</v>
      </c>
      <c r="AI179" s="84">
        <f t="shared" si="5"/>
        <v>72373</v>
      </c>
      <c r="AJ179" s="84">
        <f t="shared" si="5"/>
        <v>69102.5</v>
      </c>
      <c r="AK179" s="84">
        <f t="shared" si="5"/>
        <v>74377.5</v>
      </c>
      <c r="AL179" s="84">
        <f t="shared" si="5"/>
        <v>73744.5</v>
      </c>
      <c r="AM179" s="84">
        <f t="shared" ref="AM179:BN179" si="6">AM10*1055</f>
        <v>72267.5</v>
      </c>
      <c r="AN179" s="84">
        <f t="shared" si="6"/>
        <v>56991.100000000006</v>
      </c>
      <c r="AO179" s="84">
        <f t="shared" si="6"/>
        <v>66676</v>
      </c>
      <c r="AP179" s="84">
        <f t="shared" si="6"/>
        <v>69419</v>
      </c>
      <c r="AQ179" s="84">
        <f t="shared" si="6"/>
        <v>70474</v>
      </c>
      <c r="AR179" s="84">
        <f t="shared" si="6"/>
        <v>57603</v>
      </c>
      <c r="AS179" s="84">
        <f t="shared" si="6"/>
        <v>78386.5</v>
      </c>
      <c r="AT179" s="84">
        <f t="shared" si="6"/>
        <v>80285.5</v>
      </c>
      <c r="AU179" s="84">
        <f t="shared" si="6"/>
        <v>70790.5</v>
      </c>
      <c r="AV179" s="84">
        <f t="shared" si="6"/>
        <v>68997</v>
      </c>
      <c r="AW179" s="84">
        <f t="shared" si="6"/>
        <v>70790.5</v>
      </c>
      <c r="AX179" s="84">
        <f t="shared" si="6"/>
        <v>70157.5</v>
      </c>
      <c r="AY179" s="84">
        <f t="shared" si="6"/>
        <v>59502</v>
      </c>
      <c r="AZ179" s="84">
        <f t="shared" si="6"/>
        <v>68258.5</v>
      </c>
      <c r="BA179" s="84">
        <f t="shared" si="6"/>
        <v>76698.5</v>
      </c>
      <c r="BB179" s="84">
        <f t="shared" si="6"/>
        <v>80707.5</v>
      </c>
      <c r="BC179" s="84">
        <f t="shared" si="6"/>
        <v>72213.361921474745</v>
      </c>
      <c r="BD179" s="84">
        <f t="shared" si="6"/>
        <v>60636.085574760313</v>
      </c>
      <c r="BE179" s="84">
        <f t="shared" si="6"/>
        <v>65005.043319593628</v>
      </c>
      <c r="BF179" s="84">
        <f t="shared" si="6"/>
        <v>63299.622471961076</v>
      </c>
      <c r="BG179" s="84">
        <f t="shared" si="6"/>
        <v>43128.160487489826</v>
      </c>
      <c r="BH179" s="84">
        <f t="shared" si="6"/>
        <v>56503.31674779435</v>
      </c>
      <c r="BI179" s="84">
        <f t="shared" si="6"/>
        <v>58623.07862131502</v>
      </c>
      <c r="BJ179" s="84">
        <f t="shared" si="6"/>
        <v>58052.18634972156</v>
      </c>
      <c r="BK179" s="84">
        <f t="shared" si="6"/>
        <v>57657.576058421735</v>
      </c>
      <c r="BL179" s="84">
        <f t="shared" si="6"/>
        <v>54633.787188585098</v>
      </c>
      <c r="BM179" s="84">
        <f t="shared" si="6"/>
        <v>51667.033522306112</v>
      </c>
      <c r="BN179" s="84">
        <f t="shared" si="6"/>
        <v>48594.723819162056</v>
      </c>
      <c r="BO179" s="84">
        <f t="shared" ref="BO179:BX179" si="7">BO10*1055</f>
        <v>54388.539507363195</v>
      </c>
      <c r="BP179" s="84">
        <f t="shared" si="7"/>
        <v>48520.364738100347</v>
      </c>
      <c r="BQ179" s="84">
        <f t="shared" si="7"/>
        <v>51510.508473842267</v>
      </c>
      <c r="BR179" s="84">
        <f t="shared" si="7"/>
        <v>50070.053396995077</v>
      </c>
      <c r="BS179" s="84">
        <f t="shared" si="7"/>
        <v>32309.043448101424</v>
      </c>
      <c r="BT179" s="84">
        <f t="shared" si="7"/>
        <v>49509.611031206216</v>
      </c>
      <c r="BU179" s="84">
        <f t="shared" si="7"/>
        <v>51539.044955265606</v>
      </c>
      <c r="BV179" s="84">
        <f t="shared" si="7"/>
        <v>50273.327283090191</v>
      </c>
      <c r="BW179" s="84">
        <f t="shared" si="7"/>
        <v>47537.447374068484</v>
      </c>
      <c r="BX179" s="84">
        <f t="shared" si="7"/>
        <v>35369.44319716085</v>
      </c>
    </row>
    <row r="180" spans="1:76" s="74" customFormat="1" ht="12.6" x14ac:dyDescent="0.45">
      <c r="A180" s="74" t="s">
        <v>69</v>
      </c>
      <c r="D180" s="5" t="s">
        <v>711</v>
      </c>
      <c r="E180" s="74" t="s">
        <v>58</v>
      </c>
      <c r="F180" s="72" t="s">
        <v>740</v>
      </c>
      <c r="G180" s="84">
        <f>G9*1055</f>
        <v>18810.649999999998</v>
      </c>
      <c r="H180" s="84">
        <f t="shared" ref="H180:BN180" si="8">H9*1055</f>
        <v>7469.4</v>
      </c>
      <c r="I180" s="84">
        <f t="shared" si="8"/>
        <v>3376</v>
      </c>
      <c r="J180" s="84">
        <f t="shared" si="8"/>
        <v>9178.5</v>
      </c>
      <c r="K180" s="84">
        <f t="shared" si="8"/>
        <v>22661.4</v>
      </c>
      <c r="L180" s="84">
        <f t="shared" si="8"/>
        <v>15825</v>
      </c>
      <c r="M180" s="84">
        <f t="shared" si="8"/>
        <v>16669</v>
      </c>
      <c r="N180" s="84">
        <f t="shared" si="8"/>
        <v>15097.050000000001</v>
      </c>
      <c r="O180" s="84">
        <f t="shared" si="8"/>
        <v>14981</v>
      </c>
      <c r="P180" s="84">
        <f t="shared" si="8"/>
        <v>22577</v>
      </c>
      <c r="Q180" s="84">
        <f t="shared" si="8"/>
        <v>26164</v>
      </c>
      <c r="R180" s="84">
        <f t="shared" si="8"/>
        <v>17302</v>
      </c>
      <c r="S180" s="84">
        <f t="shared" si="8"/>
        <v>18283.149999999998</v>
      </c>
      <c r="T180" s="84">
        <f t="shared" si="8"/>
        <v>5908</v>
      </c>
      <c r="U180" s="84">
        <f t="shared" si="8"/>
        <v>14981</v>
      </c>
      <c r="V180" s="84">
        <f t="shared" si="8"/>
        <v>22577</v>
      </c>
      <c r="W180" s="84">
        <f t="shared" si="8"/>
        <v>23104.5</v>
      </c>
      <c r="X180" s="84">
        <f t="shared" si="8"/>
        <v>24476</v>
      </c>
      <c r="Y180" s="84">
        <f t="shared" si="8"/>
        <v>25425.5</v>
      </c>
      <c r="Z180" s="84">
        <f t="shared" si="8"/>
        <v>30173</v>
      </c>
      <c r="AA180" s="84">
        <f t="shared" si="8"/>
        <v>25003.5</v>
      </c>
      <c r="AB180" s="84">
        <f t="shared" si="8"/>
        <v>19939.5</v>
      </c>
      <c r="AC180" s="84">
        <f t="shared" si="8"/>
        <v>14664.5</v>
      </c>
      <c r="AD180" s="84">
        <f t="shared" si="8"/>
        <v>15403</v>
      </c>
      <c r="AE180" s="84">
        <f t="shared" si="8"/>
        <v>18990</v>
      </c>
      <c r="AF180" s="84">
        <f t="shared" si="8"/>
        <v>9917</v>
      </c>
      <c r="AG180" s="84">
        <f t="shared" si="8"/>
        <v>5908</v>
      </c>
      <c r="AH180" s="84">
        <f t="shared" si="8"/>
        <v>4431</v>
      </c>
      <c r="AI180" s="84">
        <f t="shared" si="8"/>
        <v>12449</v>
      </c>
      <c r="AJ180" s="84">
        <f t="shared" si="8"/>
        <v>10866.5</v>
      </c>
      <c r="AK180" s="84">
        <f t="shared" si="8"/>
        <v>7068.5</v>
      </c>
      <c r="AL180" s="84">
        <f t="shared" si="8"/>
        <v>5169.5</v>
      </c>
      <c r="AM180" s="84">
        <f t="shared" si="8"/>
        <v>19834</v>
      </c>
      <c r="AN180" s="84">
        <f t="shared" si="8"/>
        <v>26058.5</v>
      </c>
      <c r="AO180" s="84">
        <f t="shared" si="8"/>
        <v>8946.4</v>
      </c>
      <c r="AP180" s="84">
        <f t="shared" si="8"/>
        <v>10471.93</v>
      </c>
      <c r="AQ180" s="84">
        <f t="shared" si="8"/>
        <v>16352.5</v>
      </c>
      <c r="AR180" s="84">
        <f t="shared" si="8"/>
        <v>17724</v>
      </c>
      <c r="AS180" s="84">
        <f t="shared" si="8"/>
        <v>14770</v>
      </c>
      <c r="AT180" s="84">
        <f t="shared" si="8"/>
        <v>12027</v>
      </c>
      <c r="AU180" s="84">
        <f t="shared" si="8"/>
        <v>7385</v>
      </c>
      <c r="AV180" s="84">
        <f t="shared" si="8"/>
        <v>17935</v>
      </c>
      <c r="AW180" s="84">
        <f t="shared" si="8"/>
        <v>16985.5</v>
      </c>
      <c r="AX180" s="84">
        <f t="shared" si="8"/>
        <v>22577</v>
      </c>
      <c r="AY180" s="84">
        <f t="shared" si="8"/>
        <v>26902.5</v>
      </c>
      <c r="AZ180" s="84">
        <f t="shared" si="8"/>
        <v>18251.5</v>
      </c>
      <c r="BA180" s="84">
        <f t="shared" si="8"/>
        <v>20678</v>
      </c>
      <c r="BB180" s="84">
        <f t="shared" si="8"/>
        <v>14137</v>
      </c>
      <c r="BC180" s="84">
        <f t="shared" si="8"/>
        <v>26088.911608988336</v>
      </c>
      <c r="BD180" s="84">
        <f t="shared" si="8"/>
        <v>28235.699241305581</v>
      </c>
      <c r="BE180" s="84">
        <f t="shared" si="8"/>
        <v>23829.163634722976</v>
      </c>
      <c r="BF180" s="84">
        <f t="shared" si="8"/>
        <v>22735.821968835717</v>
      </c>
      <c r="BG180" s="84">
        <f t="shared" si="8"/>
        <v>33641.024170771583</v>
      </c>
      <c r="BH180" s="84">
        <f t="shared" si="8"/>
        <v>29346.540340580315</v>
      </c>
      <c r="BI180" s="84">
        <f t="shared" si="8"/>
        <v>27606.825083813259</v>
      </c>
      <c r="BJ180" s="84">
        <f t="shared" si="8"/>
        <v>24815.32596047972</v>
      </c>
      <c r="BK180" s="84">
        <f t="shared" si="8"/>
        <v>14976.889535944267</v>
      </c>
      <c r="BL180" s="84">
        <f t="shared" si="8"/>
        <v>27878.241571900777</v>
      </c>
      <c r="BM180" s="84">
        <f t="shared" si="8"/>
        <v>20183.204387662146</v>
      </c>
      <c r="BN180" s="84">
        <f t="shared" si="8"/>
        <v>16835.207799153304</v>
      </c>
      <c r="BO180" s="84">
        <f t="shared" ref="BO180:BX180" si="9">BO9*1055</f>
        <v>16866.812819339051</v>
      </c>
      <c r="BP180" s="84">
        <f t="shared" si="9"/>
        <v>5824.8802055931528</v>
      </c>
      <c r="BQ180" s="84">
        <f t="shared" si="9"/>
        <v>24198.538333348748</v>
      </c>
      <c r="BR180" s="84">
        <f t="shared" si="9"/>
        <v>38628.604621028397</v>
      </c>
      <c r="BS180" s="84">
        <f t="shared" si="9"/>
        <v>26822.764537192405</v>
      </c>
      <c r="BT180" s="84">
        <f t="shared" si="9"/>
        <v>26157.222013282695</v>
      </c>
      <c r="BU180" s="84">
        <f t="shared" si="9"/>
        <v>30837.56648069308</v>
      </c>
      <c r="BV180" s="84">
        <f t="shared" si="9"/>
        <v>32924.359552619091</v>
      </c>
      <c r="BW180" s="84">
        <f t="shared" si="9"/>
        <v>32736.395183860623</v>
      </c>
      <c r="BX180" s="84">
        <f t="shared" si="9"/>
        <v>17578.589263720463</v>
      </c>
    </row>
    <row r="181" spans="1:76" s="74" customFormat="1" ht="12.6" x14ac:dyDescent="0.45">
      <c r="D181" s="5" t="s">
        <v>606</v>
      </c>
      <c r="E181" s="74" t="s">
        <v>260</v>
      </c>
      <c r="F181" s="72" t="s">
        <v>740</v>
      </c>
      <c r="G181" s="84">
        <f t="shared" ref="G181:AQ181" si="10">G13*Natural_Gas1*1000+G15/293.08*GA_Power2015/2205+G9*1000*IP_SAV2015In</f>
        <v>5291.9222915599721</v>
      </c>
      <c r="H181" s="84">
        <f t="shared" si="10"/>
        <v>4656.4514194691228</v>
      </c>
      <c r="I181" s="84">
        <f t="shared" si="10"/>
        <v>5342.4911589950398</v>
      </c>
      <c r="J181" s="84">
        <f t="shared" si="10"/>
        <v>4927.8165765354606</v>
      </c>
      <c r="K181" s="84">
        <f t="shared" si="10"/>
        <v>4571.8868245378644</v>
      </c>
      <c r="L181" s="84">
        <f t="shared" si="10"/>
        <v>4024.6739625598243</v>
      </c>
      <c r="M181" s="84">
        <f t="shared" si="10"/>
        <v>4679.0295572637842</v>
      </c>
      <c r="N181" s="84">
        <f t="shared" si="10"/>
        <v>4654.9850020448393</v>
      </c>
      <c r="O181" s="84">
        <f t="shared" si="10"/>
        <v>4603.9770246599646</v>
      </c>
      <c r="P181" s="84">
        <f t="shared" si="10"/>
        <v>5005.3297176299166</v>
      </c>
      <c r="Q181" s="84">
        <f t="shared" si="10"/>
        <v>3973.6045095250056</v>
      </c>
      <c r="R181" s="84">
        <f t="shared" si="10"/>
        <v>4243.4367289399788</v>
      </c>
      <c r="S181" s="84">
        <f t="shared" si="10"/>
        <v>5022.7984661533083</v>
      </c>
      <c r="T181" s="84">
        <f t="shared" si="10"/>
        <v>4589.4474599235427</v>
      </c>
      <c r="U181" s="84">
        <f t="shared" si="10"/>
        <v>4885.1716268524269</v>
      </c>
      <c r="V181" s="84">
        <f t="shared" si="10"/>
        <v>4973.419866022452</v>
      </c>
      <c r="W181" s="84">
        <f t="shared" si="10"/>
        <v>4301.5896223321488</v>
      </c>
      <c r="X181" s="84">
        <f t="shared" si="10"/>
        <v>3869.2051992338388</v>
      </c>
      <c r="Y181" s="84">
        <f t="shared" si="10"/>
        <v>3851.3291534172859</v>
      </c>
      <c r="Z181" s="84">
        <f t="shared" si="10"/>
        <v>3951.1373654644126</v>
      </c>
      <c r="AA181" s="84">
        <f t="shared" si="10"/>
        <v>2320.3868093856136</v>
      </c>
      <c r="AB181" s="84">
        <f t="shared" si="10"/>
        <v>3859.3263695482483</v>
      </c>
      <c r="AC181" s="84">
        <f t="shared" si="10"/>
        <v>4494.7153324236233</v>
      </c>
      <c r="AD181" s="84">
        <f t="shared" si="10"/>
        <v>4450.2581118243106</v>
      </c>
      <c r="AE181" s="84">
        <f t="shared" si="10"/>
        <v>4626.5545593934876</v>
      </c>
      <c r="AF181" s="84">
        <f t="shared" si="10"/>
        <v>4229.7518903353684</v>
      </c>
      <c r="AG181" s="84">
        <f t="shared" si="10"/>
        <v>4998.7563684826346</v>
      </c>
      <c r="AH181" s="84">
        <f t="shared" si="10"/>
        <v>4838.4949967161665</v>
      </c>
      <c r="AI181" s="84">
        <f t="shared" si="10"/>
        <v>4560.1472962243406</v>
      </c>
      <c r="AJ181" s="84">
        <f t="shared" si="10"/>
        <v>4307.3551832454896</v>
      </c>
      <c r="AK181" s="84">
        <f t="shared" si="10"/>
        <v>4460.2731662798687</v>
      </c>
      <c r="AL181" s="84">
        <f t="shared" si="10"/>
        <v>4411.5348815031684</v>
      </c>
      <c r="AM181" s="84">
        <f t="shared" si="10"/>
        <v>4000.2956681482337</v>
      </c>
      <c r="AN181" s="84">
        <f t="shared" si="10"/>
        <v>5113.0753223180691</v>
      </c>
      <c r="AO181" s="84">
        <f t="shared" si="10"/>
        <v>4949.8603523017109</v>
      </c>
      <c r="AP181" s="84">
        <f t="shared" si="10"/>
        <v>4621.3843660355451</v>
      </c>
      <c r="AQ181" s="84">
        <f t="shared" si="10"/>
        <v>4712.832828514307</v>
      </c>
      <c r="AR181" s="84">
        <f t="shared" ref="AR181:BN181" si="11">AR13*Natural_Gas1*1000+AR15/293.08*GA_Power2015/2205+AR9*1000*IP_SAV2015In</f>
        <v>4179.4277763973369</v>
      </c>
      <c r="AS181" s="84">
        <f t="shared" si="11"/>
        <v>4762.8064284373222</v>
      </c>
      <c r="AT181" s="84">
        <f t="shared" si="11"/>
        <v>4655.4771563668364</v>
      </c>
      <c r="AU181" s="84">
        <f t="shared" si="11"/>
        <v>5094.516496049645</v>
      </c>
      <c r="AV181" s="84">
        <f t="shared" si="11"/>
        <v>5072.2277124112707</v>
      </c>
      <c r="AW181" s="84">
        <f t="shared" si="11"/>
        <v>4415.8632624862948</v>
      </c>
      <c r="AX181" s="84">
        <f t="shared" si="11"/>
        <v>3921.366690803718</v>
      </c>
      <c r="AY181" s="84">
        <f t="shared" si="11"/>
        <v>3309.1278264380535</v>
      </c>
      <c r="AZ181" s="84">
        <f t="shared" si="11"/>
        <v>3528.8026810995693</v>
      </c>
      <c r="BA181" s="84">
        <f t="shared" si="11"/>
        <v>3021.7024341285919</v>
      </c>
      <c r="BB181" s="84">
        <f t="shared" si="11"/>
        <v>4735.8170482231117</v>
      </c>
      <c r="BC181" s="84">
        <f t="shared" si="11"/>
        <v>5723.2795572906471</v>
      </c>
      <c r="BD181" s="84">
        <f t="shared" si="11"/>
        <v>5149.6190934532415</v>
      </c>
      <c r="BE181" s="84">
        <f t="shared" si="11"/>
        <v>5621.5281292674308</v>
      </c>
      <c r="BF181" s="84">
        <f t="shared" si="11"/>
        <v>5577.6085302635302</v>
      </c>
      <c r="BG181" s="84">
        <f t="shared" si="11"/>
        <v>5191.8377525668484</v>
      </c>
      <c r="BH181" s="84">
        <f t="shared" si="11"/>
        <v>5224.1685543103031</v>
      </c>
      <c r="BI181" s="84">
        <f t="shared" si="11"/>
        <v>5365.0156693613681</v>
      </c>
      <c r="BJ181" s="84">
        <f t="shared" si="11"/>
        <v>5371.9765502228347</v>
      </c>
      <c r="BK181" s="84">
        <f t="shared" si="11"/>
        <v>5519.1212858140152</v>
      </c>
      <c r="BL181" s="84">
        <f t="shared" si="11"/>
        <v>4791.8205692119473</v>
      </c>
      <c r="BM181" s="84">
        <f t="shared" si="11"/>
        <v>4822.1679439102909</v>
      </c>
      <c r="BN181" s="84">
        <f t="shared" si="11"/>
        <v>4348.2224071066094</v>
      </c>
      <c r="BO181" s="84">
        <f t="shared" ref="BO181:BX181" si="12">BO13*Natural_Gas1*1000+BO15/293.08*GA_Power2015/2205+BO9*1000*IP_SAV2015In</f>
        <v>5255.0592758825715</v>
      </c>
      <c r="BP181" s="84">
        <f t="shared" si="12"/>
        <v>4797.9645800357421</v>
      </c>
      <c r="BQ181" s="84">
        <f t="shared" si="12"/>
        <v>4797.9266024391509</v>
      </c>
      <c r="BR181" s="84">
        <f t="shared" si="12"/>
        <v>4379.8422857056785</v>
      </c>
      <c r="BS181" s="84">
        <f t="shared" si="12"/>
        <v>4776.8387006503635</v>
      </c>
      <c r="BT181" s="84">
        <f t="shared" si="12"/>
        <v>4464.445922753187</v>
      </c>
      <c r="BU181" s="84">
        <f t="shared" si="12"/>
        <v>4492.7689346500501</v>
      </c>
      <c r="BV181" s="84">
        <f t="shared" si="12"/>
        <v>4425.7191938750429</v>
      </c>
      <c r="BW181" s="84">
        <f t="shared" si="12"/>
        <v>3614.4011272588778</v>
      </c>
      <c r="BX181" s="84">
        <f t="shared" si="12"/>
        <v>2333.5660286895054</v>
      </c>
    </row>
    <row r="182" spans="1:76" s="74" customFormat="1" ht="12.6" x14ac:dyDescent="0.45">
      <c r="D182" s="5" t="s">
        <v>607</v>
      </c>
      <c r="E182" s="74" t="s">
        <v>608</v>
      </c>
      <c r="F182" s="72" t="s">
        <v>740</v>
      </c>
      <c r="G182" s="94">
        <f t="shared" ref="G182:AQ182" si="13">G181/G21</f>
        <v>0.22378824459177846</v>
      </c>
      <c r="H182" s="94">
        <f t="shared" si="13"/>
        <v>0.22316861687975592</v>
      </c>
      <c r="I182" s="94">
        <f t="shared" si="13"/>
        <v>0.23189786003679094</v>
      </c>
      <c r="J182" s="94">
        <f t="shared" si="13"/>
        <v>0.2426366706578893</v>
      </c>
      <c r="K182" s="94">
        <f t="shared" si="13"/>
        <v>0.19835161306175822</v>
      </c>
      <c r="L182" s="94">
        <f t="shared" si="13"/>
        <v>0.21046406865713982</v>
      </c>
      <c r="M182" s="94">
        <f t="shared" si="13"/>
        <v>0.18765505156419124</v>
      </c>
      <c r="N182" s="94">
        <f t="shared" si="13"/>
        <v>0.18955844660345533</v>
      </c>
      <c r="O182" s="94">
        <f t="shared" si="13"/>
        <v>0.18706658670268098</v>
      </c>
      <c r="P182" s="94">
        <f t="shared" si="13"/>
        <v>0.20322002989059648</v>
      </c>
      <c r="Q182" s="94">
        <f t="shared" si="13"/>
        <v>0.16737823180650624</v>
      </c>
      <c r="R182" s="94">
        <f t="shared" si="13"/>
        <v>0.29348065517191912</v>
      </c>
      <c r="S182" s="94">
        <f t="shared" si="13"/>
        <v>0.28370715458781692</v>
      </c>
      <c r="T182" s="94">
        <f t="shared" si="13"/>
        <v>0.23357096080563419</v>
      </c>
      <c r="U182" s="94">
        <f t="shared" si="13"/>
        <v>0.21045998536414226</v>
      </c>
      <c r="V182" s="94">
        <f t="shared" si="13"/>
        <v>0.25285370887324599</v>
      </c>
      <c r="W182" s="94">
        <f t="shared" si="13"/>
        <v>0.18121594753909814</v>
      </c>
      <c r="X182" s="94">
        <f t="shared" si="13"/>
        <v>0.17775032735374585</v>
      </c>
      <c r="Y182" s="94">
        <f t="shared" si="13"/>
        <v>0.19405792730494059</v>
      </c>
      <c r="Z182" s="94">
        <f t="shared" si="13"/>
        <v>0.16169521589296459</v>
      </c>
      <c r="AA182" s="94">
        <f t="shared" si="13"/>
        <v>0.18891871171052102</v>
      </c>
      <c r="AB182" s="94">
        <f t="shared" si="13"/>
        <v>0.16144477758546641</v>
      </c>
      <c r="AC182" s="94">
        <f t="shared" si="13"/>
        <v>0.19066829467599852</v>
      </c>
      <c r="AD182" s="94">
        <f t="shared" si="13"/>
        <v>0.21694644271684135</v>
      </c>
      <c r="AE182" s="94">
        <f t="shared" si="13"/>
        <v>0.22825903876249318</v>
      </c>
      <c r="AF182" s="94">
        <f t="shared" si="13"/>
        <v>0.20507885502504358</v>
      </c>
      <c r="AG182" s="94">
        <f t="shared" si="13"/>
        <v>0.21715167054030665</v>
      </c>
      <c r="AH182" s="94">
        <f t="shared" si="13"/>
        <v>0.22853280506178225</v>
      </c>
      <c r="AI182" s="94">
        <f t="shared" si="13"/>
        <v>0.1948193244144302</v>
      </c>
      <c r="AJ182" s="94">
        <f t="shared" si="13"/>
        <v>0.20433939917547994</v>
      </c>
      <c r="AK182" s="94">
        <f t="shared" si="13"/>
        <v>0.21434922071733117</v>
      </c>
      <c r="AL182" s="94">
        <f t="shared" si="13"/>
        <v>0.21909442035135082</v>
      </c>
      <c r="AM182" s="94">
        <f t="shared" si="13"/>
        <v>0.19015409643095393</v>
      </c>
      <c r="AN182" s="94">
        <f t="shared" si="13"/>
        <v>0.32149603325848125</v>
      </c>
      <c r="AO182" s="94">
        <f t="shared" si="13"/>
        <v>0.23123120070434583</v>
      </c>
      <c r="AP182" s="94">
        <f t="shared" si="13"/>
        <v>0.2416546117094458</v>
      </c>
      <c r="AQ182" s="94">
        <f t="shared" si="13"/>
        <v>0.22347605347901889</v>
      </c>
      <c r="AR182" s="94">
        <f t="shared" ref="AR182:BN182" si="14">AR181/AR21</f>
        <v>0.2200526163009939</v>
      </c>
      <c r="AS182" s="94">
        <f t="shared" si="14"/>
        <v>0.21974856453000427</v>
      </c>
      <c r="AT182" s="94">
        <f t="shared" si="14"/>
        <v>0.22749410145859017</v>
      </c>
      <c r="AU182" s="94">
        <f t="shared" si="14"/>
        <v>0.23158271007515768</v>
      </c>
      <c r="AV182" s="94">
        <f t="shared" si="14"/>
        <v>0.25131857979658528</v>
      </c>
      <c r="AW182" s="94">
        <f t="shared" si="14"/>
        <v>0.2043671626289961</v>
      </c>
      <c r="AX182" s="94">
        <f t="shared" si="14"/>
        <v>0.19122684595060682</v>
      </c>
      <c r="AY182" s="94">
        <f t="shared" si="14"/>
        <v>0.19267944715122198</v>
      </c>
      <c r="AZ182" s="94">
        <f t="shared" si="14"/>
        <v>0.24739144807067423</v>
      </c>
      <c r="BA182" s="94">
        <f t="shared" si="14"/>
        <v>0.19411254261822442</v>
      </c>
      <c r="BB182" s="94">
        <f t="shared" si="14"/>
        <v>0.23231648377549599</v>
      </c>
      <c r="BC182" s="94">
        <f t="shared" si="14"/>
        <v>0.33256207032724616</v>
      </c>
      <c r="BD182" s="94">
        <f t="shared" si="14"/>
        <v>0.25350516625034458</v>
      </c>
      <c r="BE182" s="94">
        <f t="shared" si="14"/>
        <v>0.28911647364309051</v>
      </c>
      <c r="BF182" s="94">
        <f t="shared" si="14"/>
        <v>0.27504356715826633</v>
      </c>
      <c r="BG182" s="94">
        <f t="shared" si="14"/>
        <v>0.29525376644198081</v>
      </c>
      <c r="BH182" s="94">
        <f t="shared" si="14"/>
        <v>0.24783483286677227</v>
      </c>
      <c r="BI182" s="94">
        <f t="shared" si="14"/>
        <v>0.25844118295519947</v>
      </c>
      <c r="BJ182" s="94">
        <f t="shared" si="14"/>
        <v>0.27054191582330317</v>
      </c>
      <c r="BK182" s="94">
        <f t="shared" si="14"/>
        <v>0.28680158336719835</v>
      </c>
      <c r="BL182" s="94">
        <f t="shared" si="14"/>
        <v>0.21657426754422893</v>
      </c>
      <c r="BM182" s="94">
        <f t="shared" si="14"/>
        <v>0.23924556851670453</v>
      </c>
      <c r="BN182" s="94">
        <f t="shared" si="14"/>
        <v>0.27672304056385982</v>
      </c>
      <c r="BO182" s="94">
        <f t="shared" ref="BO182:BX182" si="15">BO181/BO21</f>
        <v>0.23411637821609924</v>
      </c>
      <c r="BP182" s="94">
        <f t="shared" si="15"/>
        <v>0.25917933280941546</v>
      </c>
      <c r="BQ182" s="94">
        <f t="shared" si="15"/>
        <v>0.24227931912270625</v>
      </c>
      <c r="BR182" s="94">
        <f t="shared" si="15"/>
        <v>0.19161672160473656</v>
      </c>
      <c r="BS182" s="94">
        <f t="shared" si="15"/>
        <v>0.21798273069492821</v>
      </c>
      <c r="BT182" s="94">
        <f t="shared" si="15"/>
        <v>0.23725713525543515</v>
      </c>
      <c r="BU182" s="94">
        <f t="shared" si="15"/>
        <v>0.23310007697415139</v>
      </c>
      <c r="BV182" s="94">
        <f t="shared" si="15"/>
        <v>0.21752517296038237</v>
      </c>
      <c r="BW182" s="94">
        <f t="shared" si="15"/>
        <v>0.21418213429455971</v>
      </c>
      <c r="BX182" s="94">
        <f t="shared" si="15"/>
        <v>0.33452495851767844</v>
      </c>
    </row>
    <row r="183" spans="1:76" ht="12.6" x14ac:dyDescent="0.45">
      <c r="D183" s="5" t="s">
        <v>54</v>
      </c>
      <c r="E183" t="s">
        <v>260</v>
      </c>
      <c r="F183" s="72" t="s">
        <v>740</v>
      </c>
      <c r="G183" s="84">
        <f t="shared" ref="G183:R183" si="16">G21</f>
        <v>23647.00747</v>
      </c>
      <c r="H183" s="84">
        <f t="shared" si="16"/>
        <v>20865.17129771</v>
      </c>
      <c r="I183" s="84">
        <f t="shared" si="16"/>
        <v>23038.121861699998</v>
      </c>
      <c r="J183" s="84">
        <f t="shared" si="16"/>
        <v>20309.446891</v>
      </c>
      <c r="K183" s="84">
        <f t="shared" si="16"/>
        <v>23049.405820130003</v>
      </c>
      <c r="L183" s="84">
        <f t="shared" si="16"/>
        <v>19122.855450999999</v>
      </c>
      <c r="M183" s="84">
        <f t="shared" si="16"/>
        <v>24934.205172000002</v>
      </c>
      <c r="N183" s="84">
        <f t="shared" si="16"/>
        <v>24556.9906562</v>
      </c>
      <c r="O183" s="84">
        <f t="shared" si="16"/>
        <v>24611.43438714372</v>
      </c>
      <c r="P183" s="84">
        <f t="shared" si="16"/>
        <v>24630.100292399999</v>
      </c>
      <c r="Q183" s="84">
        <f t="shared" si="16"/>
        <v>23740.270563490001</v>
      </c>
      <c r="R183" s="84">
        <f t="shared" si="16"/>
        <v>14458.999781277578</v>
      </c>
      <c r="S183" s="84">
        <f t="shared" ref="S183:BN183" si="17">S21</f>
        <v>17704.165668471302</v>
      </c>
      <c r="T183" s="84">
        <f t="shared" si="17"/>
        <v>19649.049882286719</v>
      </c>
      <c r="U183" s="84">
        <f t="shared" si="17"/>
        <v>23211.878582999998</v>
      </c>
      <c r="V183" s="84">
        <f t="shared" si="17"/>
        <v>19669.159247</v>
      </c>
      <c r="W183" s="84">
        <f t="shared" si="17"/>
        <v>23737.367934486349</v>
      </c>
      <c r="X183" s="84">
        <f t="shared" si="17"/>
        <v>21767.640357328997</v>
      </c>
      <c r="Y183" s="84">
        <f t="shared" si="17"/>
        <v>19846.286142000001</v>
      </c>
      <c r="Z183" s="84">
        <f t="shared" si="17"/>
        <v>24435.709762000002</v>
      </c>
      <c r="AA183" s="84">
        <f t="shared" si="17"/>
        <v>12282.461532667701</v>
      </c>
      <c r="AB183" s="84">
        <f t="shared" si="17"/>
        <v>23904.931625956</v>
      </c>
      <c r="AC183" s="84">
        <f t="shared" si="17"/>
        <v>23573.480531000005</v>
      </c>
      <c r="AD183" s="84">
        <f t="shared" si="17"/>
        <v>20513.164705967502</v>
      </c>
      <c r="AE183" s="84">
        <f t="shared" si="17"/>
        <v>20268.87778234922</v>
      </c>
      <c r="AF183" s="84">
        <f t="shared" si="17"/>
        <v>20625.002464631689</v>
      </c>
      <c r="AG183" s="84">
        <f t="shared" si="17"/>
        <v>23019.654217004005</v>
      </c>
      <c r="AH183" s="84">
        <f t="shared" si="17"/>
        <v>21171.993208625401</v>
      </c>
      <c r="AI183" s="84">
        <f t="shared" si="17"/>
        <v>23407.058359999999</v>
      </c>
      <c r="AJ183" s="84">
        <f t="shared" si="17"/>
        <v>21079.415916000002</v>
      </c>
      <c r="AK183" s="84">
        <f t="shared" si="17"/>
        <v>20808.44125</v>
      </c>
      <c r="AL183" s="84">
        <f t="shared" si="17"/>
        <v>20135.313689999999</v>
      </c>
      <c r="AM183" s="84">
        <f t="shared" si="17"/>
        <v>21037.12590594</v>
      </c>
      <c r="AN183" s="84">
        <f t="shared" si="17"/>
        <v>15904.007494260999</v>
      </c>
      <c r="AO183" s="84">
        <f t="shared" si="17"/>
        <v>21406.541752255329</v>
      </c>
      <c r="AP183" s="84">
        <f t="shared" si="17"/>
        <v>19123.923741178511</v>
      </c>
      <c r="AQ183" s="84">
        <f t="shared" si="17"/>
        <v>21088.759869999998</v>
      </c>
      <c r="AR183" s="84">
        <f t="shared" si="17"/>
        <v>18992.856556999999</v>
      </c>
      <c r="AS183" s="84">
        <f t="shared" si="17"/>
        <v>21673.89097</v>
      </c>
      <c r="AT183" s="84">
        <f t="shared" si="17"/>
        <v>20464.166440000001</v>
      </c>
      <c r="AU183" s="84">
        <f t="shared" si="17"/>
        <v>21998.691069796507</v>
      </c>
      <c r="AV183" s="84">
        <f t="shared" si="17"/>
        <v>20182.462102549998</v>
      </c>
      <c r="AW183" s="84">
        <f t="shared" si="17"/>
        <v>21607.499001700002</v>
      </c>
      <c r="AX183" s="84">
        <f t="shared" si="17"/>
        <v>20506.36076388873</v>
      </c>
      <c r="AY183" s="84">
        <f t="shared" si="17"/>
        <v>17174.264693841098</v>
      </c>
      <c r="AZ183" s="84">
        <f t="shared" si="17"/>
        <v>14264.04473</v>
      </c>
      <c r="BA183" s="84">
        <f t="shared" si="17"/>
        <v>15566.755209999999</v>
      </c>
      <c r="BB183" s="84">
        <f t="shared" si="17"/>
        <v>20385.19596741</v>
      </c>
      <c r="BC183" s="84">
        <f t="shared" si="17"/>
        <v>17209.658189999998</v>
      </c>
      <c r="BD183" s="84">
        <f t="shared" si="17"/>
        <v>20313.665277999997</v>
      </c>
      <c r="BE183" s="84">
        <f t="shared" si="17"/>
        <v>19443.818120883399</v>
      </c>
      <c r="BF183" s="84">
        <f t="shared" si="17"/>
        <v>20279.000115840001</v>
      </c>
      <c r="BG183" s="84">
        <f t="shared" si="17"/>
        <v>17584.323530000001</v>
      </c>
      <c r="BH183" s="84">
        <f t="shared" si="17"/>
        <v>21079.234479999999</v>
      </c>
      <c r="BI183" s="84">
        <f t="shared" si="17"/>
        <v>20759.136017000001</v>
      </c>
      <c r="BJ183" s="84">
        <f t="shared" si="17"/>
        <v>19856.35584</v>
      </c>
      <c r="BK183" s="84">
        <f t="shared" si="17"/>
        <v>19243.691827000002</v>
      </c>
      <c r="BL183" s="84">
        <f t="shared" si="17"/>
        <v>22125.530532999997</v>
      </c>
      <c r="BM183" s="84">
        <f t="shared" si="17"/>
        <v>20155.72524</v>
      </c>
      <c r="BN183" s="84">
        <f t="shared" si="17"/>
        <v>15713.26478</v>
      </c>
      <c r="BO183" s="84">
        <f t="shared" ref="BO183:BX183" si="18">BO21</f>
        <v>22446.354739999999</v>
      </c>
      <c r="BP183" s="84">
        <f t="shared" si="18"/>
        <v>18512.141875000001</v>
      </c>
      <c r="BQ183" s="84">
        <f t="shared" si="18"/>
        <v>19803.285810000001</v>
      </c>
      <c r="BR183" s="84">
        <f t="shared" si="18"/>
        <v>22857.307280000001</v>
      </c>
      <c r="BS183" s="84">
        <f t="shared" si="18"/>
        <v>21913.840079999998</v>
      </c>
      <c r="BT183" s="84">
        <f t="shared" si="18"/>
        <v>18816.908996000002</v>
      </c>
      <c r="BU183" s="84">
        <f t="shared" si="18"/>
        <v>19273.991639</v>
      </c>
      <c r="BV183" s="84">
        <f t="shared" si="18"/>
        <v>20345.779449999998</v>
      </c>
      <c r="BW183" s="84">
        <f t="shared" si="18"/>
        <v>16875.362359999999</v>
      </c>
      <c r="BX183" s="84">
        <f t="shared" si="18"/>
        <v>6975.7606100000003</v>
      </c>
    </row>
    <row r="184" spans="1:76" x14ac:dyDescent="0.4">
      <c r="D184" s="11" t="s">
        <v>230</v>
      </c>
      <c r="E184" s="1" t="s">
        <v>6</v>
      </c>
      <c r="F184" s="1"/>
      <c r="G184" s="78"/>
      <c r="H184" s="78"/>
      <c r="I184" s="78"/>
      <c r="J184" s="78"/>
      <c r="K184" s="78"/>
      <c r="L184" s="78"/>
      <c r="M184" s="78"/>
      <c r="N184" s="78"/>
      <c r="O184" s="78"/>
      <c r="P184" s="78"/>
      <c r="Q184" s="78"/>
      <c r="R184" s="78"/>
      <c r="S184" s="78"/>
      <c r="T184" s="78"/>
      <c r="U184" s="78"/>
      <c r="V184" s="78"/>
      <c r="W184" s="78"/>
      <c r="X184" s="78"/>
      <c r="Y184" s="78"/>
      <c r="Z184" s="78"/>
      <c r="AA184" s="78"/>
      <c r="AB184" s="78"/>
      <c r="AC184" s="78"/>
      <c r="AD184" s="78"/>
      <c r="AE184" s="78"/>
      <c r="AF184" s="78"/>
      <c r="AG184" s="78"/>
      <c r="AH184" s="78"/>
      <c r="AI184" s="78"/>
      <c r="AJ184" s="78"/>
      <c r="AK184" s="78"/>
      <c r="AL184" s="78"/>
      <c r="AM184" s="78"/>
      <c r="AN184" s="78"/>
      <c r="AO184" s="78"/>
      <c r="AP184" s="78"/>
      <c r="AQ184" s="78"/>
      <c r="AR184" s="78"/>
      <c r="AS184" s="78"/>
      <c r="AT184" s="78"/>
      <c r="AU184" s="78"/>
      <c r="AV184" s="78"/>
      <c r="AW184" s="78"/>
      <c r="AX184" s="78"/>
      <c r="AY184" s="78"/>
      <c r="AZ184" s="78"/>
      <c r="BA184" s="78"/>
      <c r="BB184" s="78"/>
      <c r="BC184" s="78"/>
      <c r="BD184" s="78"/>
      <c r="BE184" s="78"/>
      <c r="BF184" s="78"/>
      <c r="BG184" s="78"/>
      <c r="BH184" s="78"/>
      <c r="BI184" s="78"/>
      <c r="BJ184" s="78"/>
      <c r="BK184" s="78"/>
      <c r="BL184" s="78"/>
      <c r="BM184" s="78"/>
      <c r="BN184" s="78"/>
      <c r="BO184" s="78"/>
      <c r="BP184" s="78"/>
      <c r="BQ184" s="78"/>
      <c r="BR184" s="78"/>
      <c r="BS184" s="78"/>
      <c r="BT184" s="78"/>
      <c r="BU184" s="78"/>
      <c r="BV184" s="78"/>
      <c r="BW184" s="78"/>
      <c r="BX184" s="78"/>
    </row>
    <row r="185" spans="1:76" ht="12.6" x14ac:dyDescent="0.45">
      <c r="A185" t="s">
        <v>59</v>
      </c>
      <c r="D185" s="5" t="s">
        <v>33</v>
      </c>
      <c r="E185" t="s">
        <v>58</v>
      </c>
      <c r="F185" s="72" t="s">
        <v>741</v>
      </c>
      <c r="G185" s="84">
        <f t="shared" ref="G185:AL185" si="19">G29*3.6</f>
        <v>10289.790000000001</v>
      </c>
      <c r="H185" s="84">
        <f t="shared" si="19"/>
        <v>9146.4804000000004</v>
      </c>
      <c r="I185" s="84">
        <f t="shared" si="19"/>
        <v>9790.1928000000007</v>
      </c>
      <c r="J185" s="84">
        <f t="shared" si="19"/>
        <v>9328.3811999999998</v>
      </c>
      <c r="K185" s="84">
        <f t="shared" si="19"/>
        <v>8610.8076000000001</v>
      </c>
      <c r="L185" s="84">
        <f t="shared" si="19"/>
        <v>9531.7416000000012</v>
      </c>
      <c r="M185" s="84">
        <f t="shared" si="19"/>
        <v>11138.6052</v>
      </c>
      <c r="N185" s="84">
        <f t="shared" si="19"/>
        <v>10331.272799999999</v>
      </c>
      <c r="O185" s="84">
        <f t="shared" si="19"/>
        <v>9831.5928000000004</v>
      </c>
      <c r="P185" s="84">
        <f t="shared" si="19"/>
        <v>10462.892400000001</v>
      </c>
      <c r="Q185" s="84">
        <f t="shared" si="19"/>
        <v>10381.6836</v>
      </c>
      <c r="R185" s="84">
        <f t="shared" si="19"/>
        <v>9999.2916000000005</v>
      </c>
      <c r="S185" s="84">
        <f t="shared" si="19"/>
        <v>10574.308800000001</v>
      </c>
      <c r="T185" s="84">
        <f t="shared" si="19"/>
        <v>9084.0131999999994</v>
      </c>
      <c r="U185" s="84">
        <f t="shared" si="19"/>
        <v>9730.8324000000011</v>
      </c>
      <c r="V185" s="84">
        <f t="shared" si="19"/>
        <v>9980.3592000000008</v>
      </c>
      <c r="W185" s="84">
        <f t="shared" si="19"/>
        <v>9553.3919999999998</v>
      </c>
      <c r="X185" s="84">
        <f t="shared" si="19"/>
        <v>10876.248</v>
      </c>
      <c r="Y185" s="84">
        <f t="shared" si="19"/>
        <v>9741.988800000001</v>
      </c>
      <c r="Z185" s="84">
        <f t="shared" si="19"/>
        <v>10590.8292</v>
      </c>
      <c r="AA185" s="84">
        <f t="shared" si="19"/>
        <v>10686.204</v>
      </c>
      <c r="AB185" s="84">
        <f t="shared" si="19"/>
        <v>9516.5964000000004</v>
      </c>
      <c r="AC185" s="84">
        <f t="shared" si="19"/>
        <v>10069.466400000001</v>
      </c>
      <c r="AD185" s="84">
        <f t="shared" si="19"/>
        <v>10096.830000000002</v>
      </c>
      <c r="AE185" s="84">
        <f t="shared" si="19"/>
        <v>10080</v>
      </c>
      <c r="AF185" s="84">
        <f t="shared" si="19"/>
        <v>6928.7867999999999</v>
      </c>
      <c r="AG185" s="84">
        <f t="shared" si="19"/>
        <v>6942.8268000000007</v>
      </c>
      <c r="AH185" s="84">
        <f t="shared" si="19"/>
        <v>10475.1324</v>
      </c>
      <c r="AI185" s="84">
        <f t="shared" si="19"/>
        <v>10334.0016</v>
      </c>
      <c r="AJ185" s="84">
        <f t="shared" si="19"/>
        <v>10495.1628</v>
      </c>
      <c r="AK185" s="84">
        <f t="shared" si="19"/>
        <v>10284.9048</v>
      </c>
      <c r="AL185" s="84">
        <f t="shared" si="19"/>
        <v>10612.1556</v>
      </c>
      <c r="AM185" s="84">
        <f t="shared" ref="AM185:BN185" si="20">AM29*3.6</f>
        <v>10720.850400000001</v>
      </c>
      <c r="AN185" s="84">
        <f t="shared" si="20"/>
        <v>10899.936000000002</v>
      </c>
      <c r="AO185" s="84">
        <f t="shared" si="20"/>
        <v>10431.496800000001</v>
      </c>
      <c r="AP185" s="84">
        <f t="shared" si="20"/>
        <v>10203.6348</v>
      </c>
      <c r="AQ185" s="84">
        <f t="shared" si="20"/>
        <v>10024.484400000001</v>
      </c>
      <c r="AR185" s="84">
        <f t="shared" si="20"/>
        <v>10023.400799999999</v>
      </c>
      <c r="AS185" s="84">
        <f t="shared" si="20"/>
        <v>9335.0124000000014</v>
      </c>
      <c r="AT185" s="84">
        <f t="shared" si="20"/>
        <v>9632.8116000000009</v>
      </c>
      <c r="AU185" s="84">
        <f t="shared" si="20"/>
        <v>10321.758000000002</v>
      </c>
      <c r="AV185" s="84">
        <f t="shared" si="20"/>
        <v>11061.486000000001</v>
      </c>
      <c r="AW185" s="84">
        <f t="shared" si="20"/>
        <v>10918.2024</v>
      </c>
      <c r="AX185" s="84">
        <f t="shared" si="20"/>
        <v>11001.974399999999</v>
      </c>
      <c r="AY185" s="84">
        <f t="shared" si="20"/>
        <v>9762.5087999999996</v>
      </c>
      <c r="AZ185" s="84">
        <f t="shared" si="20"/>
        <v>9847.4724000000006</v>
      </c>
      <c r="BA185" s="84">
        <f t="shared" si="20"/>
        <v>10398.427200000002</v>
      </c>
      <c r="BB185" s="84">
        <f t="shared" si="20"/>
        <v>10655.431200000001</v>
      </c>
      <c r="BC185" s="84">
        <f t="shared" si="20"/>
        <v>10362.3588</v>
      </c>
      <c r="BD185" s="84">
        <f t="shared" si="20"/>
        <v>9338.6124000000018</v>
      </c>
      <c r="BE185" s="84">
        <f t="shared" si="20"/>
        <v>9739.9511999999995</v>
      </c>
      <c r="BF185" s="84">
        <f t="shared" si="20"/>
        <v>9835.0668000000005</v>
      </c>
      <c r="BG185" s="84">
        <f t="shared" si="20"/>
        <v>9272.1564000000017</v>
      </c>
      <c r="BH185" s="84">
        <f t="shared" si="20"/>
        <v>9285.1164000000008</v>
      </c>
      <c r="BI185" s="84">
        <f t="shared" si="20"/>
        <v>10816.7688</v>
      </c>
      <c r="BJ185" s="84">
        <f t="shared" si="20"/>
        <v>10278.511199999999</v>
      </c>
      <c r="BK185" s="84">
        <f t="shared" si="20"/>
        <v>10272.031200000001</v>
      </c>
      <c r="BL185" s="84">
        <f t="shared" si="20"/>
        <v>3451.7411999999999</v>
      </c>
      <c r="BM185" s="84">
        <f t="shared" si="20"/>
        <v>6215.0400000000009</v>
      </c>
      <c r="BN185" s="84">
        <f t="shared" si="20"/>
        <v>9787.9500000000007</v>
      </c>
      <c r="BO185" s="84">
        <f t="shared" ref="BO185:BX185" si="21">BO29*3.6</f>
        <v>11091.4236</v>
      </c>
      <c r="BP185" s="84">
        <f t="shared" si="21"/>
        <v>9340.5455999999995</v>
      </c>
      <c r="BQ185" s="84">
        <f t="shared" si="21"/>
        <v>10492.8768</v>
      </c>
      <c r="BR185" s="84">
        <f t="shared" si="21"/>
        <v>10405.944</v>
      </c>
      <c r="BS185" s="84">
        <f t="shared" si="21"/>
        <v>11124.468000000001</v>
      </c>
      <c r="BT185" s="84">
        <f t="shared" si="21"/>
        <v>11191.7772</v>
      </c>
      <c r="BU185" s="84">
        <f t="shared" si="21"/>
        <v>12020.6592</v>
      </c>
      <c r="BV185" s="84">
        <f t="shared" si="21"/>
        <v>12388.867200000001</v>
      </c>
      <c r="BW185" s="84">
        <f t="shared" si="21"/>
        <v>11621.0988</v>
      </c>
      <c r="BX185" s="84">
        <f t="shared" si="21"/>
        <v>11298.693600000001</v>
      </c>
    </row>
    <row r="186" spans="1:76" ht="12.6" x14ac:dyDescent="0.45">
      <c r="A186" t="s">
        <v>60</v>
      </c>
      <c r="D186" s="5" t="s">
        <v>286</v>
      </c>
      <c r="E186" t="s">
        <v>58</v>
      </c>
      <c r="F186" s="72" t="s">
        <v>741</v>
      </c>
      <c r="G186" s="84">
        <f t="shared" ref="G186:AL186" si="22">G28*1055</f>
        <v>140516.505</v>
      </c>
      <c r="H186" s="84">
        <f t="shared" si="22"/>
        <v>124199.875</v>
      </c>
      <c r="I186" s="84">
        <f t="shared" si="22"/>
        <v>136500.12</v>
      </c>
      <c r="J186" s="84">
        <f t="shared" si="22"/>
        <v>113480.01999999999</v>
      </c>
      <c r="K186" s="84">
        <f t="shared" si="22"/>
        <v>96743.499999999985</v>
      </c>
      <c r="L186" s="84">
        <f t="shared" si="22"/>
        <v>124021.58</v>
      </c>
      <c r="M186" s="84">
        <f t="shared" si="22"/>
        <v>130566.8</v>
      </c>
      <c r="N186" s="84">
        <f t="shared" si="22"/>
        <v>129906.37</v>
      </c>
      <c r="O186" s="84">
        <f t="shared" si="22"/>
        <v>123466.65</v>
      </c>
      <c r="P186" s="84">
        <f t="shared" si="22"/>
        <v>130696.565</v>
      </c>
      <c r="Q186" s="84">
        <f t="shared" si="22"/>
        <v>133509.19500000001</v>
      </c>
      <c r="R186" s="84">
        <f t="shared" si="22"/>
        <v>126919.66499999999</v>
      </c>
      <c r="S186" s="84">
        <f t="shared" si="22"/>
        <v>144380.97</v>
      </c>
      <c r="T186" s="84">
        <f t="shared" si="22"/>
        <v>126237.08</v>
      </c>
      <c r="U186" s="84">
        <f t="shared" si="22"/>
        <v>125309.735</v>
      </c>
      <c r="V186" s="84">
        <f t="shared" si="22"/>
        <v>128279.56</v>
      </c>
      <c r="W186" s="84">
        <f t="shared" si="22"/>
        <v>93134.345000000001</v>
      </c>
      <c r="X186" s="84">
        <f t="shared" si="22"/>
        <v>124682.00999999998</v>
      </c>
      <c r="Y186" s="84">
        <f t="shared" si="22"/>
        <v>100348.43499999998</v>
      </c>
      <c r="Z186" s="84">
        <f t="shared" si="22"/>
        <v>118880.56499999999</v>
      </c>
      <c r="AA186" s="84">
        <f t="shared" si="22"/>
        <v>118656.905</v>
      </c>
      <c r="AB186" s="84">
        <f t="shared" si="22"/>
        <v>117114.49499999998</v>
      </c>
      <c r="AC186" s="84">
        <f t="shared" si="22"/>
        <v>127428.175</v>
      </c>
      <c r="AD186" s="84">
        <f t="shared" si="22"/>
        <v>123091.07</v>
      </c>
      <c r="AE186" s="84">
        <f t="shared" si="22"/>
        <v>135779.55499999999</v>
      </c>
      <c r="AF186" s="84">
        <f t="shared" si="22"/>
        <v>78893.955000000002</v>
      </c>
      <c r="AG186" s="84">
        <f t="shared" si="22"/>
        <v>124242.075</v>
      </c>
      <c r="AH186" s="84">
        <f t="shared" si="22"/>
        <v>130977.19500000001</v>
      </c>
      <c r="AI186" s="84">
        <f t="shared" si="22"/>
        <v>132991.19</v>
      </c>
      <c r="AJ186" s="84">
        <f t="shared" si="22"/>
        <v>111134.755</v>
      </c>
      <c r="AK186" s="84">
        <f t="shared" si="22"/>
        <v>112394.425</v>
      </c>
      <c r="AL186" s="84">
        <f t="shared" si="22"/>
        <v>118177.935</v>
      </c>
      <c r="AM186" s="84">
        <f t="shared" ref="AM186:BN186" si="23">AM28*1055</f>
        <v>111102.05</v>
      </c>
      <c r="AN186" s="84">
        <f t="shared" si="23"/>
        <v>122037.125</v>
      </c>
      <c r="AO186" s="84">
        <f t="shared" si="23"/>
        <v>111307.77499999999</v>
      </c>
      <c r="AP186" s="84">
        <f t="shared" si="23"/>
        <v>116159.72</v>
      </c>
      <c r="AQ186" s="84">
        <f t="shared" si="23"/>
        <v>117691.58</v>
      </c>
      <c r="AR186" s="84">
        <f t="shared" si="23"/>
        <v>108079.47499999999</v>
      </c>
      <c r="AS186" s="84">
        <f t="shared" si="23"/>
        <v>121235.325</v>
      </c>
      <c r="AT186" s="84">
        <f t="shared" si="23"/>
        <v>108654.45000000001</v>
      </c>
      <c r="AU186" s="84">
        <f t="shared" si="23"/>
        <v>110436.345</v>
      </c>
      <c r="AV186" s="84">
        <f t="shared" si="23"/>
        <v>117658.875</v>
      </c>
      <c r="AW186" s="84">
        <f t="shared" si="23"/>
        <v>106412.57500000001</v>
      </c>
      <c r="AX186" s="84">
        <f t="shared" si="23"/>
        <v>112606.48000000001</v>
      </c>
      <c r="AY186" s="84">
        <f t="shared" si="23"/>
        <v>101681.955</v>
      </c>
      <c r="AZ186" s="84">
        <f t="shared" si="23"/>
        <v>112560.06</v>
      </c>
      <c r="BA186" s="84">
        <f t="shared" si="23"/>
        <v>116848.63500000001</v>
      </c>
      <c r="BB186" s="84">
        <f t="shared" si="23"/>
        <v>123518.345</v>
      </c>
      <c r="BC186" s="84">
        <f t="shared" si="23"/>
        <v>127725.68500000001</v>
      </c>
      <c r="BD186" s="84">
        <f t="shared" si="23"/>
        <v>107969.75499999999</v>
      </c>
      <c r="BE186" s="84">
        <f t="shared" si="23"/>
        <v>125822.46500000001</v>
      </c>
      <c r="BF186" s="84">
        <f t="shared" si="23"/>
        <v>122803.05500000001</v>
      </c>
      <c r="BG186" s="84">
        <f t="shared" si="23"/>
        <v>111688.63</v>
      </c>
      <c r="BH186" s="84">
        <f t="shared" si="23"/>
        <v>78110.09</v>
      </c>
      <c r="BI186" s="84">
        <f t="shared" si="23"/>
        <v>121629.89499999999</v>
      </c>
      <c r="BJ186" s="84">
        <f t="shared" si="23"/>
        <v>115235.54000000001</v>
      </c>
      <c r="BK186" s="84">
        <f t="shared" si="23"/>
        <v>113740.60500000001</v>
      </c>
      <c r="BL186" s="84">
        <f t="shared" si="23"/>
        <v>32177.5</v>
      </c>
      <c r="BM186" s="84">
        <f t="shared" si="23"/>
        <v>93344.29</v>
      </c>
      <c r="BN186" s="84">
        <f t="shared" si="23"/>
        <v>114336.68000000001</v>
      </c>
      <c r="BO186" s="84">
        <f t="shared" ref="BO186:BX186" si="24">BO28*1055</f>
        <v>123520.455</v>
      </c>
      <c r="BP186" s="84">
        <f t="shared" si="24"/>
        <v>96274.024999999994</v>
      </c>
      <c r="BQ186" s="84">
        <f t="shared" si="24"/>
        <v>115560.48</v>
      </c>
      <c r="BR186" s="84">
        <f t="shared" si="24"/>
        <v>109899.35</v>
      </c>
      <c r="BS186" s="84">
        <f t="shared" si="24"/>
        <v>118398.43</v>
      </c>
      <c r="BT186" s="84">
        <f t="shared" si="24"/>
        <v>104447.11</v>
      </c>
      <c r="BU186" s="84">
        <f t="shared" si="24"/>
        <v>116752.62999999999</v>
      </c>
      <c r="BV186" s="84">
        <f t="shared" si="24"/>
        <v>120268.94499999999</v>
      </c>
      <c r="BW186" s="84">
        <f t="shared" si="24"/>
        <v>113942.11000000002</v>
      </c>
      <c r="BX186" s="84">
        <f t="shared" si="24"/>
        <v>110470.105</v>
      </c>
    </row>
    <row r="187" spans="1:76" s="74" customFormat="1" ht="12.6" x14ac:dyDescent="0.45">
      <c r="D187" s="5" t="s">
        <v>606</v>
      </c>
      <c r="E187" s="74" t="s">
        <v>260</v>
      </c>
      <c r="F187" s="72" t="s">
        <v>741</v>
      </c>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84">
        <f t="shared" ref="AQ187:BN187" si="25">AQ28*Natural_Gas1*1000+1200/12+750/12+AQ29*Gulf_Power2015/2205+AQ24*RockTennIn*1000</f>
        <v>8128.8112620098191</v>
      </c>
      <c r="AR187" s="84">
        <f t="shared" si="25"/>
        <v>7644.6598728828349</v>
      </c>
      <c r="AS187" s="84">
        <f t="shared" si="25"/>
        <v>8166.8460327241046</v>
      </c>
      <c r="AT187" s="84">
        <f t="shared" si="25"/>
        <v>7594.0824452070983</v>
      </c>
      <c r="AU187" s="84">
        <f t="shared" si="25"/>
        <v>7828.2763284134699</v>
      </c>
      <c r="AV187" s="84">
        <f t="shared" si="25"/>
        <v>8338.301253563106</v>
      </c>
      <c r="AW187" s="84">
        <f t="shared" si="25"/>
        <v>7783.9114366767699</v>
      </c>
      <c r="AX187" s="84">
        <f t="shared" si="25"/>
        <v>8071.816793272088</v>
      </c>
      <c r="AY187" s="84">
        <f t="shared" si="25"/>
        <v>7269.4521495872814</v>
      </c>
      <c r="AZ187" s="84">
        <f t="shared" si="25"/>
        <v>7834.4197518661931</v>
      </c>
      <c r="BA187" s="84">
        <f t="shared" si="25"/>
        <v>8162.5082343945378</v>
      </c>
      <c r="BB187" s="84">
        <f t="shared" si="25"/>
        <v>8550.6280299274167</v>
      </c>
      <c r="BC187" s="84">
        <f t="shared" si="25"/>
        <v>8702.7802432841254</v>
      </c>
      <c r="BD187" s="84">
        <f t="shared" si="25"/>
        <v>7499.710994191154</v>
      </c>
      <c r="BE187" s="84">
        <f t="shared" si="25"/>
        <v>8498.8129293898128</v>
      </c>
      <c r="BF187" s="84">
        <f t="shared" si="25"/>
        <v>8347.5874609938764</v>
      </c>
      <c r="BG187" s="84">
        <f t="shared" si="25"/>
        <v>7673.4107428185735</v>
      </c>
      <c r="BH187" s="84">
        <f t="shared" si="25"/>
        <v>5985.5052166961241</v>
      </c>
      <c r="BI187" s="84">
        <f t="shared" si="25"/>
        <v>8488.4009868208395</v>
      </c>
      <c r="BJ187" s="84">
        <f t="shared" si="25"/>
        <v>8056.880151321976</v>
      </c>
      <c r="BK187" s="84">
        <f t="shared" si="25"/>
        <v>7988.0988738049664</v>
      </c>
      <c r="BL187" s="84">
        <f t="shared" si="25"/>
        <v>2485.292096553288</v>
      </c>
      <c r="BM187" s="84">
        <f t="shared" si="25"/>
        <v>6127.4092783900223</v>
      </c>
      <c r="BN187" s="84">
        <f t="shared" si="25"/>
        <v>7911.7464667573695</v>
      </c>
      <c r="BO187" s="84">
        <f t="shared" ref="BO187:BX187" si="26">BO28*Natural_Gas1*1000+1200/12+750/12+BO29*Gulf_Power2015/2205+BO24*RockTennIn*1000</f>
        <v>8639.5035763151936</v>
      </c>
      <c r="BP187" s="84">
        <f t="shared" si="26"/>
        <v>6911.2717083106581</v>
      </c>
      <c r="BQ187" s="84">
        <f t="shared" si="26"/>
        <v>8129.2195491462935</v>
      </c>
      <c r="BR187" s="84">
        <f t="shared" si="26"/>
        <v>7815.0953137832194</v>
      </c>
      <c r="BS187" s="84">
        <f t="shared" si="26"/>
        <v>8388.3581877324268</v>
      </c>
      <c r="BT187" s="84">
        <f t="shared" si="26"/>
        <v>7700.4461997894123</v>
      </c>
      <c r="BU187" s="84">
        <f t="shared" si="26"/>
        <v>8504.0073728701282</v>
      </c>
      <c r="BV187" s="84">
        <f t="shared" si="26"/>
        <v>8739.9664552494323</v>
      </c>
      <c r="BW187" s="84">
        <f t="shared" si="26"/>
        <v>8265.1159100907025</v>
      </c>
      <c r="BX187" s="84">
        <f t="shared" si="26"/>
        <v>8024.67180409297</v>
      </c>
    </row>
    <row r="188" spans="1:76" s="74" customFormat="1" ht="12.6" x14ac:dyDescent="0.45">
      <c r="D188" s="5" t="s">
        <v>607</v>
      </c>
      <c r="E188" s="74" t="s">
        <v>608</v>
      </c>
      <c r="F188" s="72" t="s">
        <v>741</v>
      </c>
      <c r="G188" s="84"/>
      <c r="H188" s="84"/>
      <c r="I188" s="84"/>
      <c r="J188" s="84"/>
      <c r="K188" s="84"/>
      <c r="L188" s="84"/>
      <c r="M188" s="84"/>
      <c r="N188" s="84"/>
      <c r="O188" s="84"/>
      <c r="P188" s="84"/>
      <c r="Q188" s="84"/>
      <c r="R188" s="84"/>
      <c r="S188" s="84"/>
      <c r="T188" s="84"/>
      <c r="U188" s="84"/>
      <c r="V188" s="84"/>
      <c r="W188" s="84"/>
      <c r="X188" s="84"/>
      <c r="Y188" s="84"/>
      <c r="Z188" s="84"/>
      <c r="AA188" s="84"/>
      <c r="AB188" s="84"/>
      <c r="AC188" s="84"/>
      <c r="AD188" s="84"/>
      <c r="AE188" s="84"/>
      <c r="AF188" s="84"/>
      <c r="AG188" s="84"/>
      <c r="AH188" s="84"/>
      <c r="AI188" s="84"/>
      <c r="AJ188" s="84"/>
      <c r="AK188" s="84"/>
      <c r="AL188" s="84"/>
      <c r="AM188" s="84"/>
      <c r="AN188" s="84"/>
      <c r="AO188" s="84"/>
      <c r="AP188" s="84"/>
      <c r="AQ188" s="94">
        <f t="shared" ref="AQ188:BN188" si="27">AQ187/AQ35</f>
        <v>0.66133665737617175</v>
      </c>
      <c r="AR188" s="94">
        <f t="shared" si="27"/>
        <v>0.57951001177293071</v>
      </c>
      <c r="AS188" s="94">
        <f t="shared" si="27"/>
        <v>0.56300432492040553</v>
      </c>
      <c r="AT188" s="94">
        <f t="shared" si="27"/>
        <v>0.56655588544301538</v>
      </c>
      <c r="AU188" s="94">
        <f t="shared" si="27"/>
        <v>0.58989307772291522</v>
      </c>
      <c r="AV188" s="94">
        <f t="shared" si="27"/>
        <v>0.50478121235421092</v>
      </c>
      <c r="AW188" s="94">
        <f t="shared" si="27"/>
        <v>0.5382021383972958</v>
      </c>
      <c r="AX188" s="94">
        <f t="shared" si="27"/>
        <v>0.57135944095712021</v>
      </c>
      <c r="AY188" s="94">
        <f t="shared" si="27"/>
        <v>0.60087841214825199</v>
      </c>
      <c r="AZ188" s="94">
        <f t="shared" si="27"/>
        <v>0.53164181497005281</v>
      </c>
      <c r="BA188" s="94">
        <f t="shared" si="27"/>
        <v>0.55060440563039648</v>
      </c>
      <c r="BB188" s="94">
        <f t="shared" si="27"/>
        <v>0.55555306144108851</v>
      </c>
      <c r="BC188" s="94">
        <f t="shared" si="27"/>
        <v>0.71688591490893638</v>
      </c>
      <c r="BD188" s="94">
        <f t="shared" si="27"/>
        <v>0.71887592240241194</v>
      </c>
      <c r="BE188" s="94">
        <f t="shared" si="27"/>
        <v>0.56637185379037813</v>
      </c>
      <c r="BF188" s="94">
        <f t="shared" si="27"/>
        <v>0.56667550309477088</v>
      </c>
      <c r="BG188" s="94">
        <f t="shared" si="27"/>
        <v>0.62302745704285911</v>
      </c>
      <c r="BH188" s="94">
        <f t="shared" si="27"/>
        <v>0.70549076246659248</v>
      </c>
      <c r="BI188" s="94">
        <f t="shared" si="27"/>
        <v>0.56787756743133422</v>
      </c>
      <c r="BJ188" s="94">
        <f t="shared" si="27"/>
        <v>0.55506498467602805</v>
      </c>
      <c r="BK188" s="94">
        <f t="shared" si="27"/>
        <v>0.56262915530004687</v>
      </c>
      <c r="BL188" s="94">
        <f t="shared" si="27"/>
        <v>0.60972176908303566</v>
      </c>
      <c r="BM188" s="94">
        <f t="shared" si="27"/>
        <v>0.9432244626545071</v>
      </c>
      <c r="BN188" s="94">
        <f t="shared" si="27"/>
        <v>0.70683061218580767</v>
      </c>
      <c r="BO188" s="94">
        <f t="shared" ref="BO188:BX188" si="28">BO187/BO35</f>
        <v>0.67452044929002353</v>
      </c>
      <c r="BP188" s="94">
        <f t="shared" si="28"/>
        <v>0.87950354938767972</v>
      </c>
      <c r="BQ188" s="94">
        <f t="shared" si="28"/>
        <v>0.60161150352519566</v>
      </c>
      <c r="BR188" s="94">
        <f t="shared" si="28"/>
        <v>0.58058597795522093</v>
      </c>
      <c r="BS188" s="94">
        <f t="shared" si="28"/>
        <v>0.59473306199222631</v>
      </c>
      <c r="BT188" s="94">
        <f t="shared" si="28"/>
        <v>0.63313917801664199</v>
      </c>
      <c r="BU188" s="94">
        <f t="shared" si="28"/>
        <v>0.65914799950675307</v>
      </c>
      <c r="BV188" s="94">
        <f t="shared" si="28"/>
        <v>0.676881719989196</v>
      </c>
      <c r="BW188" s="94">
        <f t="shared" si="28"/>
        <v>0.65211185897096058</v>
      </c>
      <c r="BX188" s="94">
        <f t="shared" si="28"/>
        <v>0.71116523063580583</v>
      </c>
    </row>
    <row r="189" spans="1:76" ht="12.6" x14ac:dyDescent="0.45">
      <c r="A189" t="s">
        <v>60</v>
      </c>
      <c r="D189" s="5" t="s">
        <v>299</v>
      </c>
      <c r="E189" t="s">
        <v>58</v>
      </c>
      <c r="F189" s="72" t="s">
        <v>741</v>
      </c>
      <c r="G189" s="84">
        <f t="shared" ref="G189:AL189" si="29">G25*1055</f>
        <v>75863.803239352128</v>
      </c>
      <c r="H189" s="84">
        <f t="shared" si="29"/>
        <v>65946.803239352128</v>
      </c>
      <c r="I189" s="84">
        <f t="shared" si="29"/>
        <v>73270.667666466703</v>
      </c>
      <c r="J189" s="84">
        <f t="shared" si="29"/>
        <v>62008.305338932216</v>
      </c>
      <c r="K189" s="84">
        <f t="shared" si="29"/>
        <v>52160.541691661674</v>
      </c>
      <c r="L189" s="84">
        <f t="shared" si="29"/>
        <v>64481.068386322731</v>
      </c>
      <c r="M189" s="84">
        <f t="shared" si="29"/>
        <v>69496.210557888422</v>
      </c>
      <c r="N189" s="84">
        <f t="shared" si="29"/>
        <v>69082.564487102572</v>
      </c>
      <c r="O189" s="84">
        <f t="shared" si="29"/>
        <v>65920.095980803831</v>
      </c>
      <c r="P189" s="84">
        <f t="shared" si="29"/>
        <v>69347.991601679663</v>
      </c>
      <c r="Q189" s="84">
        <f t="shared" si="29"/>
        <v>71833.538692261558</v>
      </c>
      <c r="R189" s="84">
        <f t="shared" si="29"/>
        <v>71795.819436112768</v>
      </c>
      <c r="S189" s="84">
        <f t="shared" si="29"/>
        <v>77224.860827834447</v>
      </c>
      <c r="T189" s="84">
        <f t="shared" si="29"/>
        <v>65113.182363527296</v>
      </c>
      <c r="U189" s="84">
        <f t="shared" si="29"/>
        <v>67491.394121175763</v>
      </c>
      <c r="V189" s="84">
        <f t="shared" si="29"/>
        <v>63906.039592081586</v>
      </c>
      <c r="W189" s="84">
        <f t="shared" si="29"/>
        <v>60114.87462507499</v>
      </c>
      <c r="X189" s="84">
        <f t="shared" si="29"/>
        <v>68972.950809838032</v>
      </c>
      <c r="Y189" s="84">
        <f t="shared" si="29"/>
        <v>50523.93101379725</v>
      </c>
      <c r="Z189" s="84">
        <f t="shared" si="29"/>
        <v>66419.433113377323</v>
      </c>
      <c r="AA189" s="84">
        <f t="shared" si="29"/>
        <v>67672.902219556097</v>
      </c>
      <c r="AB189" s="84">
        <f t="shared" si="29"/>
        <v>66077.048590281949</v>
      </c>
      <c r="AC189" s="84">
        <f t="shared" si="29"/>
        <v>74226.939412117572</v>
      </c>
      <c r="AD189" s="84">
        <f t="shared" si="29"/>
        <v>92449.263947210551</v>
      </c>
      <c r="AE189" s="84">
        <f t="shared" si="29"/>
        <v>77294.983203359327</v>
      </c>
      <c r="AF189" s="84">
        <f t="shared" si="29"/>
        <v>51726.643671265745</v>
      </c>
      <c r="AG189" s="84">
        <f t="shared" si="29"/>
        <v>70015.166766646682</v>
      </c>
      <c r="AH189" s="84">
        <f t="shared" si="29"/>
        <v>71935.811037792431</v>
      </c>
      <c r="AI189" s="84">
        <f t="shared" si="29"/>
        <v>71252.434313137375</v>
      </c>
      <c r="AJ189" s="84">
        <f t="shared" si="29"/>
        <v>68440.577684463104</v>
      </c>
      <c r="AK189" s="84">
        <f t="shared" si="29"/>
        <v>69457.225554889024</v>
      </c>
      <c r="AL189" s="84">
        <f t="shared" si="29"/>
        <v>77669.011397720446</v>
      </c>
      <c r="AM189" s="84">
        <f t="shared" ref="AM189:BN189" si="30">AM25*1055</f>
        <v>67029.776244751047</v>
      </c>
      <c r="AN189" s="84">
        <f t="shared" si="30"/>
        <v>76429.592081583673</v>
      </c>
      <c r="AO189" s="84">
        <f t="shared" si="30"/>
        <v>70818.916016796633</v>
      </c>
      <c r="AP189" s="84">
        <f t="shared" si="30"/>
        <v>72070.106778644273</v>
      </c>
      <c r="AQ189" s="84">
        <f t="shared" si="30"/>
        <v>78551.490101979609</v>
      </c>
      <c r="AR189" s="84">
        <f t="shared" si="30"/>
        <v>68988.266346730641</v>
      </c>
      <c r="AS189" s="84">
        <f t="shared" si="30"/>
        <v>78954.250749850034</v>
      </c>
      <c r="AT189" s="84">
        <f t="shared" si="30"/>
        <v>70558.805038992214</v>
      </c>
      <c r="AU189" s="84">
        <f t="shared" si="30"/>
        <v>66158.436112777446</v>
      </c>
      <c r="AV189" s="84">
        <f t="shared" si="30"/>
        <v>74742.857828434324</v>
      </c>
      <c r="AW189" s="84">
        <f t="shared" si="30"/>
        <v>66268.049790042001</v>
      </c>
      <c r="AX189" s="84">
        <f t="shared" si="30"/>
        <v>73196.241751649664</v>
      </c>
      <c r="AY189" s="84">
        <f t="shared" si="30"/>
        <v>64157.923215356932</v>
      </c>
      <c r="AZ189" s="84">
        <f t="shared" si="30"/>
        <v>73900.123575284946</v>
      </c>
      <c r="BA189" s="84">
        <f t="shared" si="30"/>
        <v>72199.466106778651</v>
      </c>
      <c r="BB189" s="84">
        <f t="shared" si="30"/>
        <v>78854.889622075571</v>
      </c>
      <c r="BC189" s="84">
        <f t="shared" si="30"/>
        <v>86048.888422315533</v>
      </c>
      <c r="BD189" s="84">
        <f t="shared" si="30"/>
        <v>71457.611877624469</v>
      </c>
      <c r="BE189" s="84">
        <f t="shared" si="30"/>
        <v>78112.782243551294</v>
      </c>
      <c r="BF189" s="84">
        <f t="shared" si="30"/>
        <v>75787.352129574079</v>
      </c>
      <c r="BG189" s="84">
        <f t="shared" si="30"/>
        <v>70037.190761847625</v>
      </c>
      <c r="BH189" s="84">
        <f t="shared" si="30"/>
        <v>51175.537492501498</v>
      </c>
      <c r="BI189" s="84">
        <f t="shared" si="30"/>
        <v>77170.053989202162</v>
      </c>
      <c r="BJ189" s="84">
        <f t="shared" si="30"/>
        <v>72363.253749250158</v>
      </c>
      <c r="BK189" s="84">
        <f t="shared" si="30"/>
        <v>73866.581283743246</v>
      </c>
      <c r="BL189" s="84">
        <f t="shared" si="30"/>
        <v>19558.700059988001</v>
      </c>
      <c r="BM189" s="84">
        <f t="shared" si="30"/>
        <v>38356.179964007199</v>
      </c>
      <c r="BN189" s="84">
        <f t="shared" si="30"/>
        <v>74134.033593281347</v>
      </c>
      <c r="BO189" s="84">
        <f t="shared" ref="BO189:BX189" si="31">BO25*1055</f>
        <v>79407.89442111578</v>
      </c>
      <c r="BP189" s="84">
        <f t="shared" si="31"/>
        <v>63298.101379724052</v>
      </c>
      <c r="BQ189" s="84">
        <f t="shared" si="31"/>
        <v>72655.76784643071</v>
      </c>
      <c r="BR189" s="84">
        <f t="shared" si="31"/>
        <v>65222.922615476898</v>
      </c>
      <c r="BS189" s="84">
        <f t="shared" si="31"/>
        <v>67641.764847030587</v>
      </c>
      <c r="BT189" s="84">
        <f t="shared" si="31"/>
        <v>67782.389322135583</v>
      </c>
      <c r="BU189" s="84">
        <f t="shared" si="31"/>
        <v>75756.214757048583</v>
      </c>
      <c r="BV189" s="84">
        <f t="shared" si="31"/>
        <v>74016.698860227945</v>
      </c>
      <c r="BW189" s="84">
        <f t="shared" si="31"/>
        <v>71960.746250749842</v>
      </c>
      <c r="BX189" s="84">
        <f t="shared" si="31"/>
        <v>70383.11937612477</v>
      </c>
    </row>
    <row r="190" spans="1:76" s="74" customFormat="1" ht="12.6" x14ac:dyDescent="0.45">
      <c r="A190" s="74" t="s">
        <v>69</v>
      </c>
      <c r="D190" s="5" t="s">
        <v>711</v>
      </c>
      <c r="E190" s="74" t="s">
        <v>58</v>
      </c>
      <c r="F190" s="72" t="s">
        <v>741</v>
      </c>
      <c r="G190" s="84">
        <f>G24*1055</f>
        <v>1263.2153569286143</v>
      </c>
      <c r="H190" s="84">
        <f t="shared" ref="H190:BN190" si="32">H24*1055</f>
        <v>1.055E-2</v>
      </c>
      <c r="I190" s="84">
        <f t="shared" si="32"/>
        <v>1.055E-2</v>
      </c>
      <c r="J190" s="84">
        <f t="shared" si="32"/>
        <v>1.055E-2</v>
      </c>
      <c r="K190" s="84">
        <f t="shared" si="32"/>
        <v>1.055E-2</v>
      </c>
      <c r="L190" s="84">
        <f t="shared" si="32"/>
        <v>1.055E-2</v>
      </c>
      <c r="M190" s="84">
        <f t="shared" si="32"/>
        <v>1.055E-2</v>
      </c>
      <c r="N190" s="84">
        <f t="shared" si="32"/>
        <v>1.055E-2</v>
      </c>
      <c r="O190" s="84">
        <f t="shared" si="32"/>
        <v>1.055E-2</v>
      </c>
      <c r="P190" s="84">
        <f t="shared" si="32"/>
        <v>1.055E-2</v>
      </c>
      <c r="Q190" s="84">
        <f t="shared" si="32"/>
        <v>1.055E-2</v>
      </c>
      <c r="R190" s="84">
        <f t="shared" si="32"/>
        <v>1.055E-2</v>
      </c>
      <c r="S190" s="84">
        <f t="shared" si="32"/>
        <v>175.9388122375525</v>
      </c>
      <c r="T190" s="84">
        <f t="shared" si="32"/>
        <v>1.0549999999999999E-3</v>
      </c>
      <c r="U190" s="84">
        <f t="shared" si="32"/>
        <v>1.0549999999999999E-3</v>
      </c>
      <c r="V190" s="84">
        <f t="shared" si="32"/>
        <v>807.54649070185963</v>
      </c>
      <c r="W190" s="84">
        <f t="shared" si="32"/>
        <v>14064.472705458909</v>
      </c>
      <c r="X190" s="84">
        <f t="shared" si="32"/>
        <v>1.055E-2</v>
      </c>
      <c r="Y190" s="84">
        <f t="shared" si="32"/>
        <v>1.0549999999999999E-3</v>
      </c>
      <c r="Z190" s="84">
        <f t="shared" si="32"/>
        <v>1.0549999999999999E-3</v>
      </c>
      <c r="AA190" s="84">
        <f t="shared" si="32"/>
        <v>1.0549999999999999E-3</v>
      </c>
      <c r="AB190" s="84">
        <f t="shared" si="32"/>
        <v>1.0549999999999999E-3</v>
      </c>
      <c r="AC190" s="84">
        <f t="shared" si="32"/>
        <v>1.0549999999999999E-3</v>
      </c>
      <c r="AD190" s="84">
        <f t="shared" si="32"/>
        <v>2670.3461307738448</v>
      </c>
      <c r="AE190" s="84">
        <f t="shared" si="32"/>
        <v>1.0549999999999999E-3</v>
      </c>
      <c r="AF190" s="84">
        <f t="shared" si="32"/>
        <v>1.0549999999999999E-3</v>
      </c>
      <c r="AG190" s="84">
        <f t="shared" si="32"/>
        <v>1135.18</v>
      </c>
      <c r="AH190" s="84">
        <f t="shared" si="32"/>
        <v>1.0549999999999999E-3</v>
      </c>
      <c r="AI190" s="84">
        <f t="shared" si="32"/>
        <v>1.0549999999999999E-3</v>
      </c>
      <c r="AJ190" s="84">
        <f t="shared" si="32"/>
        <v>1.0549999999999999E-3</v>
      </c>
      <c r="AK190" s="84">
        <f t="shared" si="32"/>
        <v>3247.5266946610673</v>
      </c>
      <c r="AL190" s="84">
        <f t="shared" si="32"/>
        <v>1.0550000000000001E-5</v>
      </c>
      <c r="AM190" s="84">
        <f t="shared" si="32"/>
        <v>1.0550000000000001E-5</v>
      </c>
      <c r="AN190" s="84">
        <f t="shared" si="32"/>
        <v>1.0550000000000001E-5</v>
      </c>
      <c r="AO190" s="84">
        <f t="shared" si="32"/>
        <v>3958.4967006598681</v>
      </c>
      <c r="AP190" s="84">
        <f t="shared" si="32"/>
        <v>1.0549999999999999E-3</v>
      </c>
      <c r="AQ190" s="84">
        <f t="shared" si="32"/>
        <v>1.0550000000000001E-5</v>
      </c>
      <c r="AR190" s="84">
        <f t="shared" si="32"/>
        <v>1.0550000000000001E-5</v>
      </c>
      <c r="AS190" s="84">
        <f t="shared" si="32"/>
        <v>1.0550000000000001E-5</v>
      </c>
      <c r="AT190" s="84">
        <f t="shared" si="32"/>
        <v>1.0550000000000001E-5</v>
      </c>
      <c r="AU190" s="84">
        <f t="shared" si="32"/>
        <v>422.89260467906416</v>
      </c>
      <c r="AV190" s="84">
        <f t="shared" si="32"/>
        <v>1.0550000000000001E-5</v>
      </c>
      <c r="AW190" s="84">
        <f t="shared" si="32"/>
        <v>4116.20875824835</v>
      </c>
      <c r="AX190" s="84">
        <f t="shared" si="32"/>
        <v>1.0549999999999999E-3</v>
      </c>
      <c r="AY190" s="84">
        <f t="shared" si="32"/>
        <v>1.0549999999999999E-3</v>
      </c>
      <c r="AZ190" s="84">
        <f t="shared" si="32"/>
        <v>1.0549999999999999E-3</v>
      </c>
      <c r="BA190" s="84">
        <f t="shared" si="32"/>
        <v>1.0549999999999999E-3</v>
      </c>
      <c r="BB190" s="84">
        <f t="shared" si="32"/>
        <v>1.0549999999999999E-3</v>
      </c>
      <c r="BC190" s="84">
        <f t="shared" si="32"/>
        <v>1.0549999999999999E-4</v>
      </c>
      <c r="BD190" s="84">
        <f t="shared" si="32"/>
        <v>1.0549999999999999E-4</v>
      </c>
      <c r="BE190" s="84">
        <f t="shared" si="32"/>
        <v>1865.4577084583084</v>
      </c>
      <c r="BF190" s="84">
        <f t="shared" si="32"/>
        <v>1.0549999999999999E-4</v>
      </c>
      <c r="BG190" s="84">
        <f t="shared" si="32"/>
        <v>1.0549999999999999E-3</v>
      </c>
      <c r="BH190" s="84">
        <f t="shared" si="32"/>
        <v>1.0549999999999999E-3</v>
      </c>
      <c r="BI190" s="84">
        <f t="shared" si="32"/>
        <v>1.0549999999999999E-3</v>
      </c>
      <c r="BJ190" s="84">
        <f t="shared" si="32"/>
        <v>1.0549999999999999E-3</v>
      </c>
      <c r="BK190" s="84">
        <f t="shared" si="32"/>
        <v>783.49730053989197</v>
      </c>
      <c r="BL190" s="84">
        <f t="shared" si="32"/>
        <v>0</v>
      </c>
      <c r="BM190" s="84">
        <f t="shared" si="32"/>
        <v>0</v>
      </c>
      <c r="BN190" s="84">
        <f t="shared" si="32"/>
        <v>0</v>
      </c>
      <c r="BO190" s="84">
        <f t="shared" ref="BO190:BX190" si="33">BO24*1055</f>
        <v>0</v>
      </c>
      <c r="BP190" s="84">
        <f t="shared" si="33"/>
        <v>0</v>
      </c>
      <c r="BQ190" s="84">
        <f t="shared" si="33"/>
        <v>1238.6598680263949</v>
      </c>
      <c r="BR190" s="84">
        <f t="shared" si="33"/>
        <v>92.905818836232768</v>
      </c>
      <c r="BS190" s="84">
        <f t="shared" si="33"/>
        <v>0</v>
      </c>
      <c r="BT190" s="84">
        <f t="shared" si="33"/>
        <v>77.970005998800247</v>
      </c>
      <c r="BU190" s="84">
        <f t="shared" si="33"/>
        <v>1610.9160167966409</v>
      </c>
      <c r="BV190" s="84">
        <f t="shared" si="33"/>
        <v>0</v>
      </c>
      <c r="BW190" s="84">
        <f t="shared" si="33"/>
        <v>0</v>
      </c>
      <c r="BX190" s="84">
        <f t="shared" si="33"/>
        <v>0</v>
      </c>
    </row>
    <row r="191" spans="1:76" ht="12.6" x14ac:dyDescent="0.45">
      <c r="D191" s="5" t="s">
        <v>54</v>
      </c>
      <c r="E191" t="s">
        <v>260</v>
      </c>
      <c r="F191" s="72" t="s">
        <v>741</v>
      </c>
      <c r="G191" s="84">
        <f t="shared" ref="G191:AL191" si="34">G35</f>
        <v>13362.699712213593</v>
      </c>
      <c r="H191" s="84">
        <f t="shared" si="34"/>
        <v>13714.058690833588</v>
      </c>
      <c r="I191" s="84">
        <f t="shared" si="34"/>
        <v>15621.772052815899</v>
      </c>
      <c r="J191" s="84">
        <f t="shared" si="34"/>
        <v>12054.510776275898</v>
      </c>
      <c r="K191" s="84">
        <f t="shared" si="34"/>
        <v>10316.9775825259</v>
      </c>
      <c r="L191" s="84">
        <f t="shared" si="34"/>
        <v>15096.79378658359</v>
      </c>
      <c r="M191" s="84">
        <f t="shared" si="34"/>
        <v>14311.632218123586</v>
      </c>
      <c r="N191" s="84">
        <f t="shared" si="34"/>
        <v>14322.054355553591</v>
      </c>
      <c r="O191" s="84">
        <f t="shared" si="34"/>
        <v>13782.72359862359</v>
      </c>
      <c r="P191" s="84">
        <f t="shared" si="34"/>
        <v>15165.812494573587</v>
      </c>
      <c r="Q191" s="84">
        <f t="shared" si="34"/>
        <v>14214.223765623588</v>
      </c>
      <c r="R191" s="84">
        <f t="shared" si="34"/>
        <v>12504.260679253588</v>
      </c>
      <c r="S191" s="84">
        <f t="shared" si="34"/>
        <v>15007.732301345899</v>
      </c>
      <c r="T191" s="84">
        <f t="shared" si="34"/>
        <v>12047.61076111359</v>
      </c>
      <c r="U191" s="84">
        <f t="shared" si="34"/>
        <v>11306.01152225536</v>
      </c>
      <c r="V191" s="84">
        <f t="shared" si="34"/>
        <v>13209.655728755901</v>
      </c>
      <c r="W191" s="84">
        <f t="shared" si="34"/>
        <v>11350.060558825899</v>
      </c>
      <c r="X191" s="84">
        <f t="shared" si="34"/>
        <v>14828.889021785901</v>
      </c>
      <c r="Y191" s="84">
        <f t="shared" si="34"/>
        <v>9344.8507519658997</v>
      </c>
      <c r="Z191" s="84">
        <f t="shared" si="34"/>
        <v>14979.450057665899</v>
      </c>
      <c r="AA191" s="84">
        <f t="shared" si="34"/>
        <v>14166.709310025899</v>
      </c>
      <c r="AB191" s="84">
        <f t="shared" si="34"/>
        <v>12959.063129405899</v>
      </c>
      <c r="AC191" s="84">
        <f t="shared" si="34"/>
        <v>13508.410967895898</v>
      </c>
      <c r="AD191" s="84">
        <f t="shared" si="34"/>
        <v>13340.524608375901</v>
      </c>
      <c r="AE191" s="84">
        <f t="shared" si="34"/>
        <v>13365.160442045901</v>
      </c>
      <c r="AF191" s="84">
        <f t="shared" si="34"/>
        <v>7107.8782274259001</v>
      </c>
      <c r="AG191" s="84">
        <f t="shared" si="34"/>
        <v>14052.340673835899</v>
      </c>
      <c r="AH191" s="84">
        <f t="shared" si="34"/>
        <v>14610.08808745536</v>
      </c>
      <c r="AI191" s="84">
        <f t="shared" si="34"/>
        <v>15179.385267735363</v>
      </c>
      <c r="AJ191" s="84">
        <f t="shared" si="34"/>
        <v>12092.973842969999</v>
      </c>
      <c r="AK191" s="84">
        <f t="shared" si="34"/>
        <v>14170.381570129999</v>
      </c>
      <c r="AL191" s="84">
        <f t="shared" si="34"/>
        <v>14228.191615630001</v>
      </c>
      <c r="AM191" s="84">
        <f t="shared" ref="AM191:BN191" si="35">AM35</f>
        <v>14305.592213683591</v>
      </c>
      <c r="AN191" s="84">
        <f t="shared" si="35"/>
        <v>16444.094884715356</v>
      </c>
      <c r="AO191" s="84">
        <f t="shared" si="35"/>
        <v>14803.31969540536</v>
      </c>
      <c r="AP191" s="84">
        <f t="shared" si="35"/>
        <v>14721.90165158359</v>
      </c>
      <c r="AQ191" s="84">
        <f t="shared" si="35"/>
        <v>12291.487506923586</v>
      </c>
      <c r="AR191" s="84">
        <f t="shared" si="35"/>
        <v>13191.592410103591</v>
      </c>
      <c r="AS191" s="84">
        <f t="shared" si="35"/>
        <v>14505.831787133588</v>
      </c>
      <c r="AT191" s="84">
        <f t="shared" si="35"/>
        <v>13403.942382963589</v>
      </c>
      <c r="AU191" s="84">
        <f t="shared" si="35"/>
        <v>13270.669929933591</v>
      </c>
      <c r="AV191" s="84">
        <f t="shared" si="35"/>
        <v>16518.644215529999</v>
      </c>
      <c r="AW191" s="84">
        <f t="shared" si="35"/>
        <v>14462.802878963588</v>
      </c>
      <c r="AX191" s="84">
        <f t="shared" si="35"/>
        <v>14127.388496023588</v>
      </c>
      <c r="AY191" s="84">
        <f t="shared" si="35"/>
        <v>12098.041804493589</v>
      </c>
      <c r="AZ191" s="84">
        <f t="shared" si="35"/>
        <v>14736.27455791359</v>
      </c>
      <c r="BA191" s="84">
        <f t="shared" si="35"/>
        <v>14824.632986815901</v>
      </c>
      <c r="BB191" s="84">
        <f t="shared" si="35"/>
        <v>15391.199551213587</v>
      </c>
      <c r="BC191" s="84">
        <f t="shared" si="35"/>
        <v>12139.700421355901</v>
      </c>
      <c r="BD191" s="84">
        <f t="shared" si="35"/>
        <v>10432.5527681159</v>
      </c>
      <c r="BE191" s="84">
        <f t="shared" si="35"/>
        <v>15005.712011485899</v>
      </c>
      <c r="BF191" s="84">
        <f t="shared" si="35"/>
        <v>14730.806988135899</v>
      </c>
      <c r="BG191" s="84">
        <f t="shared" si="35"/>
        <v>12316.328367355898</v>
      </c>
      <c r="BH191" s="84">
        <f t="shared" si="35"/>
        <v>8484.1723451759008</v>
      </c>
      <c r="BI191" s="84">
        <f t="shared" si="35"/>
        <v>14947.589891983589</v>
      </c>
      <c r="BJ191" s="84">
        <f t="shared" si="35"/>
        <v>14515.20159576359</v>
      </c>
      <c r="BK191" s="84">
        <f t="shared" si="35"/>
        <v>14197.804714803589</v>
      </c>
      <c r="BL191" s="84">
        <f t="shared" si="35"/>
        <v>4076.1085179735901</v>
      </c>
      <c r="BM191" s="84">
        <f t="shared" si="35"/>
        <v>6496.2366022035903</v>
      </c>
      <c r="BN191" s="84">
        <f t="shared" si="35"/>
        <v>11193.270820983591</v>
      </c>
      <c r="BO191" s="84">
        <f t="shared" ref="BO191:BX191" si="36">BO35</f>
        <v>12808.364202165896</v>
      </c>
      <c r="BP191" s="84">
        <f t="shared" si="36"/>
        <v>7858.1510138559006</v>
      </c>
      <c r="BQ191" s="84">
        <f t="shared" si="36"/>
        <v>13512.407095795899</v>
      </c>
      <c r="BR191" s="84">
        <f t="shared" si="36"/>
        <v>13460.7028252859</v>
      </c>
      <c r="BS191" s="84">
        <f t="shared" si="36"/>
        <v>14104.408723525901</v>
      </c>
      <c r="BT191" s="84">
        <f t="shared" si="36"/>
        <v>12162.327758505899</v>
      </c>
      <c r="BU191" s="84">
        <f t="shared" si="36"/>
        <v>12901.514347663591</v>
      </c>
      <c r="BV191" s="84">
        <f t="shared" si="36"/>
        <v>12912.102952623591</v>
      </c>
      <c r="BW191" s="84">
        <f t="shared" si="36"/>
        <v>12674.383691063591</v>
      </c>
      <c r="BX191" s="84">
        <f t="shared" si="36"/>
        <v>11283.835961607179</v>
      </c>
    </row>
    <row r="192" spans="1:76" hidden="1" x14ac:dyDescent="0.4">
      <c r="D192" s="11"/>
      <c r="E192" s="1"/>
      <c r="F192" s="1"/>
      <c r="G192" s="39"/>
      <c r="H192" s="39"/>
      <c r="I192" s="39"/>
      <c r="J192" s="39"/>
      <c r="K192" s="39"/>
      <c r="L192" s="39"/>
      <c r="M192" s="39"/>
      <c r="N192" s="39"/>
      <c r="O192" s="39"/>
      <c r="P192" s="39"/>
      <c r="Q192" s="39"/>
      <c r="R192" s="39"/>
      <c r="S192" s="39"/>
      <c r="T192" s="39"/>
      <c r="U192" s="39"/>
      <c r="V192" s="39"/>
      <c r="W192" s="39"/>
      <c r="X192" s="39"/>
      <c r="Y192" s="39"/>
      <c r="Z192" s="39"/>
      <c r="AA192" s="39"/>
      <c r="AB192" s="39"/>
      <c r="AC192" s="39"/>
      <c r="AD192" s="39"/>
      <c r="AE192" s="39"/>
      <c r="AF192" s="39"/>
      <c r="AG192" s="39"/>
      <c r="AH192" s="39"/>
      <c r="AI192" s="39"/>
      <c r="AJ192" s="39"/>
      <c r="AK192" s="39"/>
      <c r="AL192" s="39"/>
      <c r="AM192" s="39"/>
      <c r="AN192" s="39"/>
      <c r="AO192" s="39"/>
      <c r="AP192" s="39"/>
      <c r="AZ192" s="76"/>
      <c r="BA192" s="76"/>
      <c r="BB192" s="76"/>
      <c r="BO192" s="74"/>
      <c r="BP192" s="74"/>
      <c r="BQ192" s="74"/>
      <c r="BR192" s="74"/>
      <c r="BS192" s="74"/>
      <c r="BT192" s="74"/>
      <c r="BU192" s="74"/>
      <c r="BV192" s="74"/>
      <c r="BW192" s="74"/>
      <c r="BX192" s="74"/>
    </row>
    <row r="193" spans="1:76" ht="12.6" hidden="1" x14ac:dyDescent="0.45">
      <c r="D193" s="5"/>
      <c r="G193" s="39"/>
      <c r="H193" s="39"/>
      <c r="I193" s="39"/>
      <c r="J193" s="39"/>
      <c r="K193" s="39"/>
      <c r="L193" s="39"/>
      <c r="M193" s="39"/>
      <c r="N193" s="39"/>
      <c r="O193" s="39"/>
      <c r="P193" s="39"/>
      <c r="Q193" s="39"/>
      <c r="R193" s="39"/>
      <c r="S193" s="39"/>
      <c r="T193" s="39"/>
      <c r="U193" s="39"/>
      <c r="V193" s="39"/>
      <c r="W193" s="39"/>
      <c r="X193" s="39"/>
      <c r="Y193" s="39"/>
      <c r="Z193" s="39"/>
      <c r="AA193" s="39"/>
      <c r="AB193" s="39"/>
      <c r="AC193" s="39"/>
      <c r="AD193" s="39"/>
      <c r="AE193" s="39"/>
      <c r="AF193" s="39"/>
      <c r="AG193" s="39"/>
      <c r="AH193" s="39"/>
      <c r="AI193" s="39"/>
      <c r="AJ193" s="39"/>
      <c r="AK193" s="39"/>
      <c r="AL193" s="39"/>
      <c r="AM193" s="39"/>
      <c r="AN193" s="39"/>
      <c r="AO193" s="39"/>
      <c r="AP193" s="39"/>
      <c r="AZ193" s="76"/>
      <c r="BA193" s="76"/>
      <c r="BB193" s="76"/>
      <c r="BO193" s="74"/>
      <c r="BP193" s="74"/>
      <c r="BQ193" s="74"/>
      <c r="BR193" s="74"/>
      <c r="BS193" s="74"/>
      <c r="BT193" s="74"/>
      <c r="BU193" s="74"/>
      <c r="BV193" s="74"/>
      <c r="BW193" s="74"/>
      <c r="BX193" s="74"/>
    </row>
    <row r="194" spans="1:76" ht="12.6" hidden="1" x14ac:dyDescent="0.45">
      <c r="D194" s="5"/>
      <c r="G194" s="39"/>
      <c r="H194" s="39"/>
      <c r="I194" s="39"/>
      <c r="J194" s="39"/>
      <c r="K194" s="39"/>
      <c r="L194" s="39"/>
      <c r="M194" s="39"/>
      <c r="N194" s="39"/>
      <c r="O194" s="39"/>
      <c r="P194" s="39"/>
      <c r="Q194" s="39"/>
      <c r="R194" s="39"/>
      <c r="S194" s="39"/>
      <c r="T194" s="39"/>
      <c r="U194" s="39"/>
      <c r="V194" s="39"/>
      <c r="W194" s="39"/>
      <c r="X194" s="39"/>
      <c r="Y194" s="39"/>
      <c r="Z194" s="39"/>
      <c r="AA194" s="39"/>
      <c r="AB194" s="39"/>
      <c r="AC194" s="39"/>
      <c r="AD194" s="39"/>
      <c r="AE194" s="39"/>
      <c r="AF194" s="39"/>
      <c r="AG194" s="39"/>
      <c r="AH194" s="39"/>
      <c r="AI194" s="39"/>
      <c r="AJ194" s="39"/>
      <c r="AK194" s="39"/>
      <c r="AL194" s="39"/>
      <c r="AM194" s="39"/>
      <c r="AN194" s="39"/>
      <c r="AO194" s="39"/>
      <c r="AP194" s="39"/>
      <c r="AZ194" s="76"/>
      <c r="BA194" s="76"/>
      <c r="BB194" s="76"/>
      <c r="BO194" s="74"/>
      <c r="BP194" s="74"/>
      <c r="BQ194" s="74"/>
      <c r="BR194" s="74"/>
      <c r="BS194" s="74"/>
      <c r="BT194" s="74"/>
      <c r="BU194" s="74"/>
      <c r="BV194" s="74"/>
      <c r="BW194" s="74"/>
      <c r="BX194" s="74"/>
    </row>
    <row r="195" spans="1:76" ht="12.6" hidden="1" x14ac:dyDescent="0.45">
      <c r="D195" s="5"/>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Z195" s="76"/>
      <c r="BA195" s="76"/>
      <c r="BB195" s="76"/>
      <c r="BO195" s="74"/>
      <c r="BP195" s="74"/>
      <c r="BQ195" s="74"/>
      <c r="BR195" s="74"/>
      <c r="BS195" s="74"/>
      <c r="BT195" s="74"/>
      <c r="BU195" s="74"/>
      <c r="BV195" s="74"/>
      <c r="BW195" s="74"/>
      <c r="BX195" s="74"/>
    </row>
    <row r="196" spans="1:76" ht="12.6" hidden="1" x14ac:dyDescent="0.45">
      <c r="D196" s="5"/>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Z196" s="76"/>
      <c r="BA196" s="76"/>
      <c r="BB196" s="76"/>
      <c r="BO196" s="74"/>
      <c r="BP196" s="74"/>
      <c r="BQ196" s="74"/>
      <c r="BR196" s="74"/>
      <c r="BS196" s="74"/>
      <c r="BT196" s="74"/>
      <c r="BU196" s="74"/>
      <c r="BV196" s="74"/>
      <c r="BW196" s="74"/>
      <c r="BX196" s="74"/>
    </row>
    <row r="197" spans="1:76" ht="12.6" hidden="1" x14ac:dyDescent="0.45">
      <c r="D197" s="5"/>
      <c r="G197" s="39"/>
      <c r="H197" s="39"/>
      <c r="I197" s="39"/>
      <c r="J197" s="39"/>
      <c r="K197" s="39"/>
      <c r="L197" s="39"/>
      <c r="M197" s="39"/>
      <c r="N197" s="39"/>
      <c r="O197" s="39"/>
      <c r="P197" s="39"/>
      <c r="Q197" s="39"/>
      <c r="R197" s="39"/>
      <c r="S197" s="39"/>
      <c r="T197" s="39"/>
      <c r="U197" s="39"/>
      <c r="V197" s="39"/>
      <c r="W197" s="39"/>
      <c r="X197" s="39"/>
      <c r="Y197" s="39"/>
      <c r="Z197" s="39"/>
      <c r="AA197" s="39"/>
      <c r="AB197" s="39"/>
      <c r="AC197" s="39"/>
      <c r="AD197" s="39"/>
      <c r="AE197" s="39"/>
      <c r="AF197" s="39"/>
      <c r="AG197" s="39"/>
      <c r="AH197" s="39"/>
      <c r="AI197" s="39"/>
      <c r="AJ197" s="39"/>
      <c r="AK197" s="39"/>
      <c r="AL197" s="39"/>
      <c r="AM197" s="39"/>
      <c r="AN197" s="39"/>
      <c r="AO197" s="39"/>
      <c r="AP197" s="39"/>
      <c r="AZ197" s="76"/>
      <c r="BA197" s="76"/>
      <c r="BB197" s="76"/>
      <c r="BO197" s="74"/>
      <c r="BP197" s="74"/>
      <c r="BQ197" s="74"/>
      <c r="BR197" s="74"/>
      <c r="BS197" s="74"/>
      <c r="BT197" s="74"/>
      <c r="BU197" s="74"/>
      <c r="BV197" s="74"/>
      <c r="BW197" s="74"/>
      <c r="BX197" s="74"/>
    </row>
    <row r="198" spans="1:76" s="78" customFormat="1" x14ac:dyDescent="0.4">
      <c r="A198"/>
      <c r="B198" s="74"/>
      <c r="C198" s="74"/>
      <c r="D198" s="11" t="s">
        <v>233</v>
      </c>
      <c r="E198"/>
      <c r="F198" s="74"/>
    </row>
    <row r="199" spans="1:76" ht="12.6" x14ac:dyDescent="0.45">
      <c r="A199" t="s">
        <v>59</v>
      </c>
      <c r="D199" s="5" t="s">
        <v>33</v>
      </c>
      <c r="E199" t="s">
        <v>58</v>
      </c>
      <c r="F199" s="72" t="s">
        <v>480</v>
      </c>
      <c r="G199" s="84">
        <f t="shared" ref="G199:AL199" si="37">(G40+G41)*3.6</f>
        <v>11509.092000000001</v>
      </c>
      <c r="H199" s="84">
        <f t="shared" si="37"/>
        <v>10373.075999999999</v>
      </c>
      <c r="I199" s="84">
        <f t="shared" si="37"/>
        <v>11255.616</v>
      </c>
      <c r="J199" s="84">
        <f t="shared" si="37"/>
        <v>10198.260000000002</v>
      </c>
      <c r="K199" s="84">
        <f t="shared" si="37"/>
        <v>10319.256000000001</v>
      </c>
      <c r="L199" s="84">
        <f t="shared" si="37"/>
        <v>10796.508</v>
      </c>
      <c r="M199" s="84">
        <f t="shared" si="37"/>
        <v>10207.800000000001</v>
      </c>
      <c r="N199" s="84">
        <f t="shared" si="37"/>
        <v>10097.316000000001</v>
      </c>
      <c r="O199" s="84">
        <f t="shared" si="37"/>
        <v>6803.5679999999993</v>
      </c>
      <c r="P199" s="84">
        <f t="shared" si="37"/>
        <v>11122.848</v>
      </c>
      <c r="Q199" s="84">
        <f t="shared" si="37"/>
        <v>13203.720000000001</v>
      </c>
      <c r="R199" s="84">
        <f t="shared" si="37"/>
        <v>13534.992000000002</v>
      </c>
      <c r="S199" s="84">
        <f t="shared" si="37"/>
        <v>10627.883999999998</v>
      </c>
      <c r="T199" s="84">
        <f t="shared" si="37"/>
        <v>9849.4200000000019</v>
      </c>
      <c r="U199" s="84">
        <f t="shared" si="37"/>
        <v>11408.364000000001</v>
      </c>
      <c r="V199" s="84">
        <f t="shared" si="37"/>
        <v>10229.040000000001</v>
      </c>
      <c r="W199" s="84">
        <f t="shared" si="37"/>
        <v>10104.768</v>
      </c>
      <c r="X199" s="84">
        <f t="shared" si="37"/>
        <v>11471.328</v>
      </c>
      <c r="Y199" s="84">
        <f t="shared" si="37"/>
        <v>11120.867999999997</v>
      </c>
      <c r="Z199" s="84">
        <f t="shared" si="37"/>
        <v>10842.336000000001</v>
      </c>
      <c r="AA199" s="84">
        <f t="shared" si="37"/>
        <v>10257.192000000001</v>
      </c>
      <c r="AB199" s="84">
        <f t="shared" si="37"/>
        <v>9305.7839999999997</v>
      </c>
      <c r="AC199" s="84">
        <f t="shared" si="37"/>
        <v>13159.800000000001</v>
      </c>
      <c r="AD199" s="84">
        <f t="shared" si="37"/>
        <v>13823.1</v>
      </c>
      <c r="AE199" s="84">
        <f t="shared" si="37"/>
        <v>11067.047999999999</v>
      </c>
      <c r="AF199" s="84">
        <f t="shared" si="37"/>
        <v>11134.080000000002</v>
      </c>
      <c r="AG199" s="84">
        <f t="shared" si="37"/>
        <v>10767.420000000002</v>
      </c>
      <c r="AH199" s="84">
        <f t="shared" si="37"/>
        <v>9364.6080000000002</v>
      </c>
      <c r="AI199" s="84">
        <f t="shared" si="37"/>
        <v>11018.16</v>
      </c>
      <c r="AJ199" s="84">
        <f t="shared" si="37"/>
        <v>10042.128000000001</v>
      </c>
      <c r="AK199" s="84">
        <f t="shared" si="37"/>
        <v>9449.7839999999997</v>
      </c>
      <c r="AL199" s="84">
        <f t="shared" si="37"/>
        <v>11592.331199999999</v>
      </c>
      <c r="AM199" s="84">
        <f t="shared" ref="AM199:BN199" si="38">(AM40+AM41)*3.6</f>
        <v>8832.3119999999999</v>
      </c>
      <c r="AN199" s="84">
        <f t="shared" si="38"/>
        <v>6627.0599999999995</v>
      </c>
      <c r="AO199" s="84">
        <f t="shared" si="38"/>
        <v>14475.779999999999</v>
      </c>
      <c r="AP199" s="84">
        <f t="shared" si="38"/>
        <v>14757.300000000001</v>
      </c>
      <c r="AQ199" s="84">
        <f t="shared" si="38"/>
        <v>11768.004000000001</v>
      </c>
      <c r="AR199" s="84">
        <f t="shared" si="38"/>
        <v>10408.104000000001</v>
      </c>
      <c r="AS199" s="84">
        <f t="shared" si="38"/>
        <v>10980.108</v>
      </c>
      <c r="AT199" s="84">
        <f t="shared" si="38"/>
        <v>8813.9879999999994</v>
      </c>
      <c r="AU199" s="84">
        <f t="shared" si="38"/>
        <v>12197.7</v>
      </c>
      <c r="AV199" s="84">
        <f t="shared" si="38"/>
        <v>11512.080000000002</v>
      </c>
      <c r="AW199" s="84">
        <f t="shared" si="38"/>
        <v>9902.4480000000003</v>
      </c>
      <c r="AX199" s="84">
        <f t="shared" si="38"/>
        <v>10544.760000000002</v>
      </c>
      <c r="AY199" s="84">
        <f t="shared" si="38"/>
        <v>9954.3960000000006</v>
      </c>
      <c r="AZ199" s="84">
        <f t="shared" si="38"/>
        <v>10584.575999999999</v>
      </c>
      <c r="BA199" s="84">
        <f t="shared" si="38"/>
        <v>13387.5972</v>
      </c>
      <c r="BB199" s="84">
        <f t="shared" si="38"/>
        <v>12981.988800000001</v>
      </c>
      <c r="BC199" s="84">
        <f t="shared" si="38"/>
        <v>11477.52</v>
      </c>
      <c r="BD199" s="84">
        <f t="shared" si="38"/>
        <v>10405.800000000001</v>
      </c>
      <c r="BE199" s="84">
        <f t="shared" si="38"/>
        <v>10896.12</v>
      </c>
      <c r="BF199" s="84">
        <f t="shared" si="38"/>
        <v>11500.92</v>
      </c>
      <c r="BG199" s="84">
        <f t="shared" si="38"/>
        <v>10237.68</v>
      </c>
      <c r="BH199" s="84">
        <f t="shared" si="38"/>
        <v>10057.571999999998</v>
      </c>
      <c r="BI199" s="84">
        <f t="shared" si="38"/>
        <v>11895.732</v>
      </c>
      <c r="BJ199" s="84">
        <f t="shared" si="38"/>
        <v>10361.16</v>
      </c>
      <c r="BK199" s="84">
        <f t="shared" si="38"/>
        <v>8072.2799999999988</v>
      </c>
      <c r="BL199" s="84">
        <f t="shared" si="38"/>
        <v>7070.6880000000001</v>
      </c>
      <c r="BM199" s="84">
        <f t="shared" si="38"/>
        <v>12565.439999999999</v>
      </c>
      <c r="BN199" s="84">
        <f t="shared" si="38"/>
        <v>11797.2</v>
      </c>
      <c r="BO199" s="84">
        <f t="shared" ref="BO199:BX199" si="39">(BO40+BO41)*3.6</f>
        <v>11764.440000000002</v>
      </c>
      <c r="BP199" s="84">
        <f t="shared" si="39"/>
        <v>9427.86</v>
      </c>
      <c r="BQ199" s="84">
        <f t="shared" si="39"/>
        <v>9810.36</v>
      </c>
      <c r="BR199" s="84">
        <f t="shared" si="39"/>
        <v>10507.140000000001</v>
      </c>
      <c r="BS199" s="84">
        <f t="shared" si="39"/>
        <v>10299.384</v>
      </c>
      <c r="BT199" s="84">
        <f t="shared" si="39"/>
        <v>8943.8760000000002</v>
      </c>
      <c r="BU199" s="84">
        <f t="shared" si="39"/>
        <v>11100.527999999998</v>
      </c>
      <c r="BV199" s="84">
        <f t="shared" si="39"/>
        <v>9765.0720000000001</v>
      </c>
      <c r="BW199" s="84">
        <f t="shared" si="39"/>
        <v>6307.4916000000003</v>
      </c>
      <c r="BX199" s="84">
        <f t="shared" si="39"/>
        <v>10484.531999999999</v>
      </c>
    </row>
    <row r="200" spans="1:76" ht="12.6" x14ac:dyDescent="0.45">
      <c r="A200" t="s">
        <v>61</v>
      </c>
      <c r="D200" s="5" t="s">
        <v>287</v>
      </c>
      <c r="E200" t="s">
        <v>58</v>
      </c>
      <c r="F200" s="72" t="s">
        <v>480</v>
      </c>
      <c r="G200" s="84">
        <f t="shared" ref="G200:AL200" si="40">(G42+G38)*3.6</f>
        <v>58786.503609999985</v>
      </c>
      <c r="H200" s="84">
        <f t="shared" si="40"/>
        <v>51172.578379999999</v>
      </c>
      <c r="I200" s="84">
        <f t="shared" si="40"/>
        <v>58877.067780000005</v>
      </c>
      <c r="J200" s="84">
        <f t="shared" si="40"/>
        <v>55249.589070000002</v>
      </c>
      <c r="K200" s="84">
        <f t="shared" si="40"/>
        <v>57825.960120000003</v>
      </c>
      <c r="L200" s="84">
        <f t="shared" si="40"/>
        <v>53298.790159999997</v>
      </c>
      <c r="M200" s="84">
        <f t="shared" si="40"/>
        <v>53003.16244</v>
      </c>
      <c r="N200" s="84">
        <f t="shared" si="40"/>
        <v>55526.692139999992</v>
      </c>
      <c r="O200" s="84">
        <f t="shared" si="40"/>
        <v>24979.581570000002</v>
      </c>
      <c r="P200" s="84">
        <f t="shared" si="40"/>
        <v>58273.010869999998</v>
      </c>
      <c r="Q200" s="84">
        <f t="shared" si="40"/>
        <v>54791.029090000004</v>
      </c>
      <c r="R200" s="84">
        <f t="shared" si="40"/>
        <v>54019.912940000009</v>
      </c>
      <c r="S200" s="84">
        <f t="shared" si="40"/>
        <v>56806.350480000001</v>
      </c>
      <c r="T200" s="84">
        <f t="shared" si="40"/>
        <v>50831.660400000001</v>
      </c>
      <c r="U200" s="84">
        <f t="shared" si="40"/>
        <v>55099.453300000001</v>
      </c>
      <c r="V200" s="84">
        <f t="shared" si="40"/>
        <v>53759.848740000001</v>
      </c>
      <c r="W200" s="84">
        <f t="shared" si="40"/>
        <v>55184.477019999998</v>
      </c>
      <c r="X200" s="84">
        <f t="shared" si="40"/>
        <v>56328.524190000004</v>
      </c>
      <c r="Y200" s="84">
        <f t="shared" si="40"/>
        <v>55167.149550000002</v>
      </c>
      <c r="Z200" s="84">
        <f t="shared" si="40"/>
        <v>54310.566610000002</v>
      </c>
      <c r="AA200" s="84">
        <f t="shared" si="40"/>
        <v>51727.846410000006</v>
      </c>
      <c r="AB200" s="84">
        <f t="shared" si="40"/>
        <v>42515.102990000007</v>
      </c>
      <c r="AC200" s="84">
        <f t="shared" si="40"/>
        <v>53753.336029999999</v>
      </c>
      <c r="AD200" s="84">
        <f t="shared" si="40"/>
        <v>54920.284679999997</v>
      </c>
      <c r="AE200" s="84">
        <f t="shared" si="40"/>
        <v>57468.451830000005</v>
      </c>
      <c r="AF200" s="84">
        <f t="shared" si="40"/>
        <v>51649.145559999997</v>
      </c>
      <c r="AG200" s="84">
        <f t="shared" si="40"/>
        <v>54852.056470000003</v>
      </c>
      <c r="AH200" s="84">
        <f t="shared" si="40"/>
        <v>46170.126990000004</v>
      </c>
      <c r="AI200" s="84">
        <f t="shared" si="40"/>
        <v>52331.933240000013</v>
      </c>
      <c r="AJ200" s="84">
        <f t="shared" si="40"/>
        <v>47949.209876499997</v>
      </c>
      <c r="AK200" s="84">
        <f t="shared" si="40"/>
        <v>49274.597461500001</v>
      </c>
      <c r="AL200" s="84">
        <f t="shared" si="40"/>
        <v>50139.48922499999</v>
      </c>
      <c r="AM200" s="84">
        <f t="shared" ref="AM200:BN200" si="41">(AM42+AM38)*3.6</f>
        <v>38330.879671999995</v>
      </c>
      <c r="AN200" s="84">
        <f t="shared" si="41"/>
        <v>27661.194250000004</v>
      </c>
      <c r="AO200" s="84">
        <f t="shared" si="41"/>
        <v>52803.956610000001</v>
      </c>
      <c r="AP200" s="84">
        <f t="shared" si="41"/>
        <v>55172.977380000004</v>
      </c>
      <c r="AQ200" s="84">
        <f t="shared" si="41"/>
        <v>57910.015489999998</v>
      </c>
      <c r="AR200" s="84">
        <f t="shared" si="41"/>
        <v>53611.889780000005</v>
      </c>
      <c r="AS200" s="84">
        <f t="shared" si="41"/>
        <v>57742.531949999997</v>
      </c>
      <c r="AT200" s="84">
        <f t="shared" si="41"/>
        <v>42792.299610000002</v>
      </c>
      <c r="AU200" s="84">
        <f t="shared" si="41"/>
        <v>57119.258989999995</v>
      </c>
      <c r="AV200" s="84">
        <f t="shared" si="41"/>
        <v>55938.988939999996</v>
      </c>
      <c r="AW200" s="84">
        <f t="shared" si="41"/>
        <v>46138.674729999999</v>
      </c>
      <c r="AX200" s="84">
        <f t="shared" si="41"/>
        <v>53165.470569999998</v>
      </c>
      <c r="AY200" s="84">
        <f t="shared" si="41"/>
        <v>52551.05509999999</v>
      </c>
      <c r="AZ200" s="84">
        <f t="shared" si="41"/>
        <v>53476.901160000001</v>
      </c>
      <c r="BA200" s="84">
        <f t="shared" si="41"/>
        <v>52671.47795</v>
      </c>
      <c r="BB200" s="84">
        <f t="shared" si="41"/>
        <v>55600.861830000002</v>
      </c>
      <c r="BC200" s="84">
        <f t="shared" si="41"/>
        <v>57636.4882</v>
      </c>
      <c r="BD200" s="84">
        <f t="shared" si="41"/>
        <v>52774.983</v>
      </c>
      <c r="BE200" s="84">
        <f t="shared" si="41"/>
        <v>55238.895100000002</v>
      </c>
      <c r="BF200" s="84">
        <f t="shared" si="41"/>
        <v>50564.767599999992</v>
      </c>
      <c r="BG200" s="84">
        <f t="shared" si="41"/>
        <v>49895.916200000007</v>
      </c>
      <c r="BH200" s="84">
        <f t="shared" si="41"/>
        <v>47256.793899999997</v>
      </c>
      <c r="BI200" s="84">
        <f t="shared" si="41"/>
        <v>49166.650680000006</v>
      </c>
      <c r="BJ200" s="84">
        <f t="shared" si="41"/>
        <v>51829.854000000007</v>
      </c>
      <c r="BK200" s="84">
        <f t="shared" si="41"/>
        <v>34244.092599999996</v>
      </c>
      <c r="BL200" s="84">
        <f t="shared" si="41"/>
        <v>32425.939000000006</v>
      </c>
      <c r="BM200" s="84">
        <f t="shared" si="41"/>
        <v>55274.144600000007</v>
      </c>
      <c r="BN200" s="84">
        <f t="shared" si="41"/>
        <v>56092.891799999998</v>
      </c>
      <c r="BO200" s="84">
        <f t="shared" ref="BO200:BX200" si="42">(BO42+BO38)*3.6</f>
        <v>56197.593400000012</v>
      </c>
      <c r="BP200" s="84">
        <f t="shared" si="42"/>
        <v>50516.583420000003</v>
      </c>
      <c r="BQ200" s="84">
        <f t="shared" si="42"/>
        <v>56512.998399999997</v>
      </c>
      <c r="BR200" s="84">
        <f t="shared" si="42"/>
        <v>51269.908890000006</v>
      </c>
      <c r="BS200" s="84">
        <f t="shared" si="42"/>
        <v>52180.950290000001</v>
      </c>
      <c r="BT200" s="84">
        <f t="shared" si="42"/>
        <v>48014.218620000007</v>
      </c>
      <c r="BU200" s="84">
        <f t="shared" si="42"/>
        <v>47134.653399999996</v>
      </c>
      <c r="BV200" s="84">
        <f t="shared" si="42"/>
        <v>47989.861680000002</v>
      </c>
      <c r="BW200" s="84">
        <f t="shared" si="42"/>
        <v>27729.572339999999</v>
      </c>
      <c r="BX200" s="84">
        <f t="shared" si="42"/>
        <v>49096.587579999999</v>
      </c>
    </row>
    <row r="201" spans="1:76" ht="12.6" x14ac:dyDescent="0.45">
      <c r="A201" t="s">
        <v>61</v>
      </c>
      <c r="D201" s="5" t="s">
        <v>299</v>
      </c>
      <c r="E201" t="s">
        <v>58</v>
      </c>
      <c r="F201" s="72" t="s">
        <v>480</v>
      </c>
      <c r="G201" s="84">
        <f t="shared" ref="G201:AL201" si="43">G38*3.6</f>
        <v>28861.974599999998</v>
      </c>
      <c r="H201" s="84">
        <f t="shared" si="43"/>
        <v>25746.65941</v>
      </c>
      <c r="I201" s="84">
        <f t="shared" si="43"/>
        <v>27809.165519999999</v>
      </c>
      <c r="J201" s="84">
        <f t="shared" si="43"/>
        <v>27191.49612</v>
      </c>
      <c r="K201" s="84">
        <f t="shared" si="43"/>
        <v>26866.744999999999</v>
      </c>
      <c r="L201" s="84">
        <f t="shared" si="43"/>
        <v>26093.378799999999</v>
      </c>
      <c r="M201" s="84">
        <f t="shared" si="43"/>
        <v>26606.632119999995</v>
      </c>
      <c r="N201" s="84">
        <f t="shared" si="43"/>
        <v>26648.965159999996</v>
      </c>
      <c r="O201" s="84">
        <f t="shared" si="43"/>
        <v>15432.068760000004</v>
      </c>
      <c r="P201" s="84">
        <f t="shared" si="43"/>
        <v>27401.192319999998</v>
      </c>
      <c r="Q201" s="84">
        <f t="shared" si="43"/>
        <v>26761.319319999999</v>
      </c>
      <c r="R201" s="84">
        <f t="shared" si="43"/>
        <v>29993.561440000001</v>
      </c>
      <c r="S201" s="84">
        <f t="shared" si="43"/>
        <v>31749.218960000002</v>
      </c>
      <c r="T201" s="84">
        <f t="shared" si="43"/>
        <v>27931.697439999996</v>
      </c>
      <c r="U201" s="84">
        <f t="shared" si="43"/>
        <v>27717.460960000004</v>
      </c>
      <c r="V201" s="84">
        <f t="shared" si="43"/>
        <v>26431.313000000002</v>
      </c>
      <c r="W201" s="84">
        <f t="shared" si="43"/>
        <v>26730.415279999997</v>
      </c>
      <c r="X201" s="84">
        <f t="shared" si="43"/>
        <v>25778.001</v>
      </c>
      <c r="Y201" s="84">
        <f t="shared" si="43"/>
        <v>25803.219560000001</v>
      </c>
      <c r="Z201" s="84">
        <f t="shared" si="43"/>
        <v>25979.435160000001</v>
      </c>
      <c r="AA201" s="84">
        <f t="shared" si="43"/>
        <v>26164.620160000002</v>
      </c>
      <c r="AB201" s="84">
        <f t="shared" si="43"/>
        <v>23000.442080000001</v>
      </c>
      <c r="AC201" s="84">
        <f t="shared" si="43"/>
        <v>29367.345240000002</v>
      </c>
      <c r="AD201" s="84">
        <f t="shared" si="43"/>
        <v>30449.152359999996</v>
      </c>
      <c r="AE201" s="84">
        <f t="shared" si="43"/>
        <v>32568.509600000005</v>
      </c>
      <c r="AF201" s="84">
        <f t="shared" si="43"/>
        <v>28494.868799999997</v>
      </c>
      <c r="AG201" s="84">
        <f t="shared" si="43"/>
        <v>30538.659039999999</v>
      </c>
      <c r="AH201" s="84">
        <f t="shared" si="43"/>
        <v>26731.945440000003</v>
      </c>
      <c r="AI201" s="84">
        <f t="shared" si="43"/>
        <v>27419.924720000003</v>
      </c>
      <c r="AJ201" s="84">
        <f t="shared" si="43"/>
        <v>23529.565126000001</v>
      </c>
      <c r="AK201" s="84">
        <f t="shared" si="43"/>
        <v>23663.687114</v>
      </c>
      <c r="AL201" s="84">
        <f t="shared" si="43"/>
        <v>24594.783879999999</v>
      </c>
      <c r="AM201" s="84">
        <f t="shared" ref="AM201:BN201" si="44">AM38*3.6</f>
        <v>19193.051080000001</v>
      </c>
      <c r="AN201" s="84">
        <f t="shared" si="44"/>
        <v>16096.53096</v>
      </c>
      <c r="AO201" s="84">
        <f t="shared" si="44"/>
        <v>26003.0268</v>
      </c>
      <c r="AP201" s="84">
        <f t="shared" si="44"/>
        <v>22468.246360000001</v>
      </c>
      <c r="AQ201" s="84">
        <f t="shared" si="44"/>
        <v>32780.208150000006</v>
      </c>
      <c r="AR201" s="84">
        <f t="shared" si="44"/>
        <v>29392.122319999999</v>
      </c>
      <c r="AS201" s="84">
        <f t="shared" si="44"/>
        <v>28863.534599999999</v>
      </c>
      <c r="AT201" s="84">
        <f t="shared" si="44"/>
        <v>23799.88652</v>
      </c>
      <c r="AU201" s="84">
        <f t="shared" si="44"/>
        <v>26872.34348</v>
      </c>
      <c r="AV201" s="84">
        <f t="shared" si="44"/>
        <v>25343.558199999999</v>
      </c>
      <c r="AW201" s="84">
        <f t="shared" si="44"/>
        <v>23771.59664</v>
      </c>
      <c r="AX201" s="84">
        <f t="shared" si="44"/>
        <v>26300.7844</v>
      </c>
      <c r="AY201" s="84">
        <f t="shared" si="44"/>
        <v>22247.722619999997</v>
      </c>
      <c r="AZ201" s="84">
        <f t="shared" si="44"/>
        <v>27469.241719999998</v>
      </c>
      <c r="BA201" s="84">
        <f t="shared" si="44"/>
        <v>27949.405960000004</v>
      </c>
      <c r="BB201" s="84">
        <f t="shared" si="44"/>
        <v>30024.412400000001</v>
      </c>
      <c r="BC201" s="84">
        <f t="shared" si="44"/>
        <v>32092.6342</v>
      </c>
      <c r="BD201" s="84">
        <f t="shared" si="44"/>
        <v>28646.935000000001</v>
      </c>
      <c r="BE201" s="84">
        <f t="shared" si="44"/>
        <v>28428.237799999999</v>
      </c>
      <c r="BF201" s="84">
        <f t="shared" si="44"/>
        <v>25432.828599999997</v>
      </c>
      <c r="BG201" s="84">
        <f t="shared" si="44"/>
        <v>24067.757200000004</v>
      </c>
      <c r="BH201" s="84">
        <f t="shared" si="44"/>
        <v>22013.593400000002</v>
      </c>
      <c r="BI201" s="84">
        <f t="shared" si="44"/>
        <v>22729.036120000004</v>
      </c>
      <c r="BJ201" s="84">
        <f t="shared" si="44"/>
        <v>23391.624599999996</v>
      </c>
      <c r="BK201" s="84">
        <f t="shared" si="44"/>
        <v>17195.060600000001</v>
      </c>
      <c r="BL201" s="84">
        <f t="shared" si="44"/>
        <v>17499.665799999999</v>
      </c>
      <c r="BM201" s="84">
        <f t="shared" si="44"/>
        <v>29816.084600000006</v>
      </c>
      <c r="BN201" s="84">
        <f t="shared" si="44"/>
        <v>31402.476600000002</v>
      </c>
      <c r="BO201" s="84">
        <f t="shared" ref="BO201:BX201" si="45">BO38*3.6</f>
        <v>31635.615400000006</v>
      </c>
      <c r="BP201" s="84">
        <f t="shared" si="45"/>
        <v>29408.443919999998</v>
      </c>
      <c r="BQ201" s="84">
        <f t="shared" si="45"/>
        <v>31581.021399999998</v>
      </c>
      <c r="BR201" s="84">
        <f t="shared" si="45"/>
        <v>26345.204680000003</v>
      </c>
      <c r="BS201" s="84">
        <f t="shared" si="45"/>
        <v>24930.830119999999</v>
      </c>
      <c r="BT201" s="84">
        <f t="shared" si="45"/>
        <v>24312.314800000004</v>
      </c>
      <c r="BU201" s="84">
        <f t="shared" si="45"/>
        <v>23381.123599999999</v>
      </c>
      <c r="BV201" s="84">
        <f t="shared" si="45"/>
        <v>23491.39776</v>
      </c>
      <c r="BW201" s="84">
        <f t="shared" si="45"/>
        <v>17478.59951</v>
      </c>
      <c r="BX201" s="84">
        <f t="shared" si="45"/>
        <v>26107.4666</v>
      </c>
    </row>
    <row r="202" spans="1:76" s="74" customFormat="1" ht="12.6" x14ac:dyDescent="0.45">
      <c r="D202" s="5" t="s">
        <v>606</v>
      </c>
      <c r="E202" s="74" t="s">
        <v>260</v>
      </c>
      <c r="F202" s="72" t="s">
        <v>480</v>
      </c>
      <c r="G202" s="84"/>
      <c r="H202" s="84"/>
      <c r="I202" s="84"/>
      <c r="J202" s="84"/>
      <c r="K202" s="84"/>
      <c r="L202" s="84"/>
      <c r="M202" s="84"/>
      <c r="N202" s="84"/>
      <c r="O202" s="84"/>
      <c r="P202" s="84"/>
      <c r="Q202" s="84"/>
      <c r="R202" s="84"/>
      <c r="S202" s="84"/>
      <c r="T202" s="84"/>
      <c r="U202" s="84"/>
      <c r="V202" s="84"/>
      <c r="W202" s="84"/>
      <c r="X202" s="84"/>
      <c r="Y202" s="84"/>
      <c r="Z202" s="84"/>
      <c r="AA202" s="84"/>
      <c r="AB202" s="84"/>
      <c r="AC202" s="84"/>
      <c r="AD202" s="84"/>
      <c r="AE202" s="84"/>
      <c r="AF202" s="84"/>
      <c r="AG202" s="84"/>
      <c r="AH202" s="84"/>
      <c r="AI202" s="84"/>
      <c r="AJ202" s="84"/>
      <c r="AK202" s="84"/>
      <c r="AL202" s="84"/>
      <c r="AM202" s="84"/>
      <c r="AN202" s="84"/>
      <c r="AO202" s="84"/>
      <c r="AP202" s="84"/>
      <c r="AQ202" s="84">
        <f t="shared" ref="AQ202:BN202" si="46">((AQ46+AQ52)*2205/(8.34*0.91)*146000/1000000)*Distillate_No.4+(AQ40+AQ41)*Sweden2016</f>
        <v>1331.906985156143</v>
      </c>
      <c r="AR202" s="84">
        <f t="shared" si="46"/>
        <v>1013.3734814000001</v>
      </c>
      <c r="AS202" s="84">
        <f t="shared" si="46"/>
        <v>1069.0660152999999</v>
      </c>
      <c r="AT202" s="84">
        <f t="shared" si="46"/>
        <v>876.40620218334254</v>
      </c>
      <c r="AU202" s="84">
        <f t="shared" si="46"/>
        <v>1187.6155074999999</v>
      </c>
      <c r="AV202" s="84">
        <f t="shared" si="46"/>
        <v>1120.860878</v>
      </c>
      <c r="AW202" s="84">
        <f t="shared" si="46"/>
        <v>971.11574975539565</v>
      </c>
      <c r="AX202" s="84">
        <f t="shared" si="46"/>
        <v>1026.6788410000001</v>
      </c>
      <c r="AY202" s="84">
        <f t="shared" si="46"/>
        <v>1210.378969968373</v>
      </c>
      <c r="AZ202" s="84">
        <f t="shared" si="46"/>
        <v>1061.1377484044272</v>
      </c>
      <c r="BA202" s="84">
        <f t="shared" si="46"/>
        <v>1303.46852627</v>
      </c>
      <c r="BB202" s="84">
        <f t="shared" si="46"/>
        <v>1264.5134460765689</v>
      </c>
      <c r="BC202" s="84">
        <f t="shared" si="46"/>
        <v>1117.4959819999999</v>
      </c>
      <c r="BD202" s="84">
        <f t="shared" si="46"/>
        <v>1013.149155</v>
      </c>
      <c r="BE202" s="84">
        <f t="shared" si="46"/>
        <v>1089.9507126474821</v>
      </c>
      <c r="BF202" s="84">
        <f t="shared" si="46"/>
        <v>1119.7742969999999</v>
      </c>
      <c r="BG202" s="84">
        <f t="shared" si="46"/>
        <v>1241.0935596519093</v>
      </c>
      <c r="BH202" s="84">
        <f t="shared" si="46"/>
        <v>979.24432269999977</v>
      </c>
      <c r="BI202" s="84">
        <f t="shared" si="46"/>
        <v>1158.2147287</v>
      </c>
      <c r="BJ202" s="84">
        <f t="shared" si="46"/>
        <v>1008.802831</v>
      </c>
      <c r="BK202" s="84">
        <f t="shared" si="46"/>
        <v>785.9485729999999</v>
      </c>
      <c r="BL202" s="84">
        <f t="shared" si="46"/>
        <v>736.20648858970662</v>
      </c>
      <c r="BM202" s="84">
        <f t="shared" si="46"/>
        <v>1225.336286130603</v>
      </c>
      <c r="BN202" s="84">
        <f t="shared" si="46"/>
        <v>1149.7071065406751</v>
      </c>
      <c r="BO202" s="84">
        <f t="shared" ref="BO202:BX202" si="47">((BO46+BO52)*2205/(8.34*0.91)*146000/1000000)*Distillate_No.4+(BO40+BO41)*Sweden2016</f>
        <v>1145.4316290000002</v>
      </c>
      <c r="BP202" s="84">
        <f t="shared" si="47"/>
        <v>917.93311349999999</v>
      </c>
      <c r="BQ202" s="84">
        <f t="shared" si="47"/>
        <v>955.17480099999989</v>
      </c>
      <c r="BR202" s="84">
        <f t="shared" si="47"/>
        <v>1023.0160115</v>
      </c>
      <c r="BS202" s="84">
        <f t="shared" si="47"/>
        <v>1439.4795996907028</v>
      </c>
      <c r="BT202" s="84">
        <f t="shared" si="47"/>
        <v>870.81054909999989</v>
      </c>
      <c r="BU202" s="84">
        <f t="shared" si="47"/>
        <v>1080.7905747999998</v>
      </c>
      <c r="BV202" s="84">
        <f t="shared" si="47"/>
        <v>950.76538519999997</v>
      </c>
      <c r="BW202" s="84">
        <f t="shared" si="47"/>
        <v>665.01251506193694</v>
      </c>
      <c r="BX202" s="84">
        <f t="shared" si="47"/>
        <v>1020.8148087</v>
      </c>
    </row>
    <row r="203" spans="1:76" s="74" customFormat="1" ht="12.6" x14ac:dyDescent="0.45">
      <c r="D203" s="5" t="s">
        <v>607</v>
      </c>
      <c r="E203" s="74" t="s">
        <v>608</v>
      </c>
      <c r="F203" s="72" t="s">
        <v>480</v>
      </c>
      <c r="G203" s="84"/>
      <c r="H203" s="84"/>
      <c r="I203" s="84"/>
      <c r="J203" s="84"/>
      <c r="K203" s="84"/>
      <c r="L203" s="84"/>
      <c r="M203" s="84"/>
      <c r="N203" s="84"/>
      <c r="O203" s="84"/>
      <c r="P203" s="84"/>
      <c r="Q203" s="84"/>
      <c r="R203" s="84"/>
      <c r="S203" s="84"/>
      <c r="T203" s="84"/>
      <c r="U203" s="84"/>
      <c r="V203" s="84"/>
      <c r="W203" s="84"/>
      <c r="X203" s="84"/>
      <c r="Y203" s="84"/>
      <c r="Z203" s="84"/>
      <c r="AA203" s="84"/>
      <c r="AB203" s="84"/>
      <c r="AC203" s="84"/>
      <c r="AD203" s="84"/>
      <c r="AE203" s="84"/>
      <c r="AF203" s="84"/>
      <c r="AG203" s="84"/>
      <c r="AH203" s="84"/>
      <c r="AI203" s="84"/>
      <c r="AJ203" s="84"/>
      <c r="AK203" s="84"/>
      <c r="AL203" s="84"/>
      <c r="AM203" s="84"/>
      <c r="AN203" s="84"/>
      <c r="AO203" s="84"/>
      <c r="AP203" s="84"/>
      <c r="AQ203" s="223">
        <f>AQ202/AQ204</f>
        <v>0.10895473002941937</v>
      </c>
      <c r="AR203" s="223">
        <f t="shared" ref="AR203:BN203" si="48">AR202/AR204</f>
        <v>7.6953510099584413E-2</v>
      </c>
      <c r="AS203" s="223">
        <f t="shared" si="48"/>
        <v>6.5269957788501379E-2</v>
      </c>
      <c r="AT203" s="223">
        <f t="shared" si="48"/>
        <v>8.259796381243531E-2</v>
      </c>
      <c r="AU203" s="223">
        <f t="shared" si="48"/>
        <v>6.5958320075542545E-2</v>
      </c>
      <c r="AV203" s="223">
        <f t="shared" si="48"/>
        <v>6.191388608676595E-2</v>
      </c>
      <c r="AW203" s="223">
        <f t="shared" si="48"/>
        <v>7.3448685603644925E-2</v>
      </c>
      <c r="AX203" s="223">
        <f t="shared" si="48"/>
        <v>6.8987708905346945E-2</v>
      </c>
      <c r="AY203" s="223">
        <f t="shared" si="48"/>
        <v>7.8570229751637674E-2</v>
      </c>
      <c r="AZ203" s="223">
        <f t="shared" si="48"/>
        <v>7.3919638609539456E-2</v>
      </c>
      <c r="BA203" s="223">
        <f t="shared" si="48"/>
        <v>9.3081526682784521E-2</v>
      </c>
      <c r="BB203" s="223">
        <f t="shared" si="48"/>
        <v>9.2856986786218162E-2</v>
      </c>
      <c r="BC203" s="223">
        <f t="shared" si="48"/>
        <v>8.1058205586109142E-2</v>
      </c>
      <c r="BD203" s="223">
        <f t="shared" si="48"/>
        <v>7.5307813837947768E-2</v>
      </c>
      <c r="BE203" s="223">
        <f t="shared" si="48"/>
        <v>7.1863823938030938E-2</v>
      </c>
      <c r="BF203" s="223">
        <f t="shared" si="48"/>
        <v>7.8321285301517288E-2</v>
      </c>
      <c r="BG203" s="223">
        <f t="shared" si="48"/>
        <v>8.7895895454397382E-2</v>
      </c>
      <c r="BH203" s="223">
        <f t="shared" si="48"/>
        <v>7.0428103417895474E-2</v>
      </c>
      <c r="BI203" s="223">
        <f t="shared" si="48"/>
        <v>7.4280649714306354E-2</v>
      </c>
      <c r="BJ203" s="223">
        <f t="shared" si="48"/>
        <v>5.9304260394823699E-2</v>
      </c>
      <c r="BK203" s="223">
        <f t="shared" si="48"/>
        <v>7.4875706102197737E-2</v>
      </c>
      <c r="BL203" s="223">
        <f t="shared" si="48"/>
        <v>9.7897455724425028E-2</v>
      </c>
      <c r="BM203" s="223">
        <f t="shared" si="48"/>
        <v>7.9773562948520324E-2</v>
      </c>
      <c r="BN203" s="223">
        <f t="shared" si="48"/>
        <v>8.3477430777087899E-2</v>
      </c>
      <c r="BO203" s="223">
        <f t="shared" ref="BO203:BX203" si="49">BO202/BO204</f>
        <v>8.3422802182251413E-2</v>
      </c>
      <c r="BP203" s="223">
        <f t="shared" si="49"/>
        <v>7.6512815278784785E-2</v>
      </c>
      <c r="BQ203" s="223">
        <f t="shared" si="49"/>
        <v>6.6071105410929115E-2</v>
      </c>
      <c r="BR203" s="223">
        <f t="shared" si="49"/>
        <v>6.8692194182286587E-2</v>
      </c>
      <c r="BS203" s="223">
        <f t="shared" si="49"/>
        <v>8.8418716332661809E-2</v>
      </c>
      <c r="BT203" s="223">
        <f t="shared" si="49"/>
        <v>6.3741119395153811E-2</v>
      </c>
      <c r="BU203" s="223">
        <f t="shared" si="49"/>
        <v>7.6556898410067006E-2</v>
      </c>
      <c r="BV203" s="223">
        <f t="shared" si="49"/>
        <v>6.9572644439363479E-2</v>
      </c>
      <c r="BW203" s="223">
        <f t="shared" si="49"/>
        <v>0.1149560792309989</v>
      </c>
      <c r="BX203" s="223">
        <f t="shared" si="49"/>
        <v>7.1884411597913686E-2</v>
      </c>
    </row>
    <row r="204" spans="1:76" ht="12.6" x14ac:dyDescent="0.45">
      <c r="D204" s="5" t="s">
        <v>54</v>
      </c>
      <c r="E204" t="s">
        <v>260</v>
      </c>
      <c r="F204" s="72" t="s">
        <v>480</v>
      </c>
      <c r="G204" s="84">
        <f t="shared" ref="G204:AL204" si="50">G55</f>
        <v>17631.194339999998</v>
      </c>
      <c r="H204" s="84">
        <f t="shared" si="50"/>
        <v>15934.09331</v>
      </c>
      <c r="I204" s="84">
        <f t="shared" si="50"/>
        <v>17775.501900000003</v>
      </c>
      <c r="J204" s="84">
        <f t="shared" si="50"/>
        <v>15403.127350000001</v>
      </c>
      <c r="K204" s="84">
        <f t="shared" si="50"/>
        <v>16794.178209999998</v>
      </c>
      <c r="L204" s="84">
        <f t="shared" si="50"/>
        <v>14904.034499999998</v>
      </c>
      <c r="M204" s="84">
        <f t="shared" si="50"/>
        <v>14063.430939999998</v>
      </c>
      <c r="N204" s="84">
        <f t="shared" si="50"/>
        <v>16646.513559999999</v>
      </c>
      <c r="O204" s="84">
        <f t="shared" si="50"/>
        <v>5807.781899999999</v>
      </c>
      <c r="P204" s="84">
        <f t="shared" si="50"/>
        <v>17879.92741</v>
      </c>
      <c r="Q204" s="84">
        <f t="shared" si="50"/>
        <v>14408.001939999998</v>
      </c>
      <c r="R204" s="84">
        <f t="shared" si="50"/>
        <v>12716.762279999999</v>
      </c>
      <c r="S204" s="84">
        <f t="shared" si="50"/>
        <v>13402.062619999999</v>
      </c>
      <c r="T204" s="84">
        <f t="shared" si="50"/>
        <v>12834.006789999999</v>
      </c>
      <c r="U204" s="84">
        <f t="shared" si="50"/>
        <v>15930.842780000001</v>
      </c>
      <c r="V204" s="84">
        <f t="shared" si="50"/>
        <v>16096.047219999999</v>
      </c>
      <c r="W204" s="84">
        <f t="shared" si="50"/>
        <v>16015.90278</v>
      </c>
      <c r="X204" s="84">
        <f t="shared" si="50"/>
        <v>16788.69685</v>
      </c>
      <c r="Y204" s="84">
        <f t="shared" si="50"/>
        <v>16198.8688</v>
      </c>
      <c r="Z204" s="84">
        <f t="shared" si="50"/>
        <v>15646.95508</v>
      </c>
      <c r="AA204" s="84">
        <f t="shared" si="50"/>
        <v>13604.307400000002</v>
      </c>
      <c r="AB204" s="84">
        <f t="shared" si="50"/>
        <v>10518.863499999999</v>
      </c>
      <c r="AC204" s="84">
        <f t="shared" si="50"/>
        <v>12149.419999999998</v>
      </c>
      <c r="AD204" s="84">
        <f t="shared" si="50"/>
        <v>13777.564639999997</v>
      </c>
      <c r="AE204" s="84">
        <f t="shared" si="50"/>
        <v>13591.176969999999</v>
      </c>
      <c r="AF204" s="84">
        <f t="shared" si="50"/>
        <v>12797.752979999999</v>
      </c>
      <c r="AG204" s="84">
        <f t="shared" si="50"/>
        <v>13446.150319999999</v>
      </c>
      <c r="AH204" s="84">
        <f t="shared" si="50"/>
        <v>11631.809569999999</v>
      </c>
      <c r="AI204" s="84">
        <f t="shared" si="50"/>
        <v>14626.892080000001</v>
      </c>
      <c r="AJ204" s="84">
        <f t="shared" si="50"/>
        <v>14063.536179999999</v>
      </c>
      <c r="AK204" s="84">
        <f t="shared" si="50"/>
        <v>14456.265529999999</v>
      </c>
      <c r="AL204" s="84">
        <f t="shared" si="50"/>
        <v>14597.267019999999</v>
      </c>
      <c r="AM204" s="84">
        <f t="shared" ref="AM204:BN204" si="51">AM55</f>
        <v>11132.861970000002</v>
      </c>
      <c r="AN204" s="84">
        <f t="shared" si="51"/>
        <v>6066.9258600000003</v>
      </c>
      <c r="AO204" s="84">
        <f t="shared" si="51"/>
        <v>14285.790529999998</v>
      </c>
      <c r="AP204" s="84">
        <f t="shared" si="51"/>
        <v>14311.19868</v>
      </c>
      <c r="AQ204" s="84">
        <f t="shared" si="51"/>
        <v>12224.40719</v>
      </c>
      <c r="AR204" s="84">
        <f t="shared" si="51"/>
        <v>13168.645329999999</v>
      </c>
      <c r="AS204" s="84">
        <f t="shared" si="51"/>
        <v>16379.14366</v>
      </c>
      <c r="AT204" s="84">
        <f t="shared" si="51"/>
        <v>10610.506139999998</v>
      </c>
      <c r="AU204" s="84">
        <f t="shared" si="51"/>
        <v>18005.545109999999</v>
      </c>
      <c r="AV204" s="84">
        <f t="shared" si="51"/>
        <v>18103.545890000001</v>
      </c>
      <c r="AW204" s="84">
        <f t="shared" si="51"/>
        <v>13221.689970000001</v>
      </c>
      <c r="AX204" s="84">
        <f t="shared" si="51"/>
        <v>14882.054459999999</v>
      </c>
      <c r="AY204" s="84">
        <f t="shared" si="51"/>
        <v>15405.058300000001</v>
      </c>
      <c r="AZ204" s="84">
        <f t="shared" si="51"/>
        <v>14355.288639999999</v>
      </c>
      <c r="BA204" s="84">
        <f t="shared" si="51"/>
        <v>14003.51469</v>
      </c>
      <c r="BB204" s="84">
        <f t="shared" si="51"/>
        <v>13617.86</v>
      </c>
      <c r="BC204" s="84">
        <f t="shared" si="51"/>
        <v>13786.34</v>
      </c>
      <c r="BD204" s="84">
        <f t="shared" si="51"/>
        <v>13453.439999999999</v>
      </c>
      <c r="BE204" s="84">
        <f t="shared" si="51"/>
        <v>15166.89</v>
      </c>
      <c r="BF204" s="84">
        <f t="shared" si="51"/>
        <v>14297.189999999999</v>
      </c>
      <c r="BG204" s="84">
        <f t="shared" si="51"/>
        <v>14120.04</v>
      </c>
      <c r="BH204" s="84">
        <f t="shared" si="51"/>
        <v>13904.17</v>
      </c>
      <c r="BI204" s="84">
        <f t="shared" si="51"/>
        <v>15592.41516</v>
      </c>
      <c r="BJ204" s="84">
        <f t="shared" si="51"/>
        <v>17010.63</v>
      </c>
      <c r="BK204" s="84">
        <f t="shared" si="51"/>
        <v>10496.71</v>
      </c>
      <c r="BL204" s="84">
        <f t="shared" si="51"/>
        <v>7520.18</v>
      </c>
      <c r="BM204" s="84">
        <f t="shared" si="51"/>
        <v>15360.18</v>
      </c>
      <c r="BN204" s="84">
        <f t="shared" si="51"/>
        <v>13772.67</v>
      </c>
      <c r="BO204" s="84">
        <f t="shared" ref="BO204:BX204" si="52">BO55</f>
        <v>13730.438190000001</v>
      </c>
      <c r="BP204" s="84">
        <f t="shared" si="52"/>
        <v>11997.11591</v>
      </c>
      <c r="BQ204" s="84">
        <f t="shared" si="52"/>
        <v>14456.770399999999</v>
      </c>
      <c r="BR204" s="84">
        <f t="shared" si="52"/>
        <v>14892.7549</v>
      </c>
      <c r="BS204" s="84">
        <f t="shared" si="52"/>
        <v>16280.258969999999</v>
      </c>
      <c r="BT204" s="84">
        <f t="shared" si="52"/>
        <v>13661.676439999999</v>
      </c>
      <c r="BU204" s="84">
        <f t="shared" si="52"/>
        <v>14117.48121</v>
      </c>
      <c r="BV204" s="84">
        <f t="shared" si="52"/>
        <v>13665.793399999999</v>
      </c>
      <c r="BW204" s="84">
        <f t="shared" si="52"/>
        <v>5784.9269000000004</v>
      </c>
      <c r="BX204" s="84">
        <f t="shared" si="52"/>
        <v>14200.78131</v>
      </c>
    </row>
    <row r="205" spans="1:76" x14ac:dyDescent="0.4">
      <c r="D205" s="11" t="s">
        <v>240</v>
      </c>
      <c r="G205" s="78"/>
      <c r="H205" s="78"/>
      <c r="I205" s="78"/>
      <c r="J205" s="78"/>
      <c r="K205" s="78"/>
      <c r="L205" s="78"/>
      <c r="M205" s="78"/>
      <c r="N205" s="78"/>
      <c r="O205" s="78"/>
      <c r="P205" s="78"/>
      <c r="Q205" s="78"/>
      <c r="R205" s="78"/>
      <c r="S205" s="78"/>
      <c r="T205" s="78"/>
      <c r="U205" s="78"/>
      <c r="V205" s="78"/>
      <c r="W205" s="78"/>
      <c r="X205" s="78"/>
      <c r="Y205" s="78"/>
      <c r="Z205" s="78"/>
      <c r="AA205" s="78"/>
      <c r="AB205" s="78"/>
      <c r="AC205" s="78"/>
      <c r="AD205" s="78"/>
      <c r="AE205" s="78"/>
      <c r="AF205" s="78"/>
      <c r="AG205" s="78"/>
      <c r="AH205" s="78"/>
      <c r="AI205" s="78"/>
      <c r="AJ205" s="78"/>
      <c r="AK205" s="78"/>
      <c r="AL205" s="78"/>
      <c r="AM205" s="78"/>
      <c r="AN205" s="78"/>
      <c r="AO205" s="78"/>
      <c r="AP205" s="78"/>
      <c r="AQ205" s="78"/>
      <c r="AR205" s="78"/>
      <c r="AS205" s="78"/>
      <c r="AT205" s="78"/>
      <c r="AU205" s="78"/>
      <c r="AV205" s="78"/>
      <c r="AW205" s="78"/>
      <c r="AX205" s="78"/>
      <c r="AY205" s="78"/>
      <c r="AZ205" s="78"/>
      <c r="BA205" s="78"/>
      <c r="BB205" s="78"/>
      <c r="BC205" s="78"/>
      <c r="BD205" s="78"/>
      <c r="BE205" s="78"/>
      <c r="BF205" s="78"/>
      <c r="BG205" s="78"/>
      <c r="BH205" s="78"/>
      <c r="BI205" s="78"/>
      <c r="BJ205" s="78"/>
      <c r="BK205" s="78"/>
      <c r="BL205" s="78"/>
      <c r="BM205" s="78"/>
      <c r="BN205" s="78"/>
      <c r="BO205" s="78"/>
      <c r="BP205" s="78"/>
      <c r="BQ205" s="78"/>
      <c r="BR205" s="78"/>
      <c r="BS205" s="78"/>
      <c r="BT205" s="78"/>
      <c r="BU205" s="78"/>
      <c r="BV205" s="78"/>
      <c r="BW205" s="78"/>
      <c r="BX205" s="78"/>
    </row>
    <row r="206" spans="1:76" ht="12.6" x14ac:dyDescent="0.45">
      <c r="A206" t="s">
        <v>59</v>
      </c>
      <c r="D206" s="5" t="s">
        <v>33</v>
      </c>
      <c r="E206" t="s">
        <v>58</v>
      </c>
      <c r="F206" s="319" t="s">
        <v>742</v>
      </c>
      <c r="G206" s="84">
        <f t="shared" ref="G206:AL206" si="53">G68*3.6</f>
        <v>7342.2359999999999</v>
      </c>
      <c r="H206" s="84">
        <f t="shared" si="53"/>
        <v>7231.2840000000006</v>
      </c>
      <c r="I206" s="84">
        <f t="shared" si="53"/>
        <v>9614.1959999999999</v>
      </c>
      <c r="J206" s="84">
        <f t="shared" si="53"/>
        <v>9414.2556000000004</v>
      </c>
      <c r="K206" s="84">
        <f t="shared" si="53"/>
        <v>8208.4644000000008</v>
      </c>
      <c r="L206" s="84">
        <f t="shared" si="53"/>
        <v>8143.9199999999992</v>
      </c>
      <c r="M206" s="84">
        <f t="shared" si="53"/>
        <v>8002.1880000000001</v>
      </c>
      <c r="N206" s="84">
        <f t="shared" si="53"/>
        <v>7991.8560000000007</v>
      </c>
      <c r="O206" s="84">
        <f t="shared" si="53"/>
        <v>7856.0100000000011</v>
      </c>
      <c r="P206" s="84">
        <f t="shared" si="53"/>
        <v>5058.0720000000001</v>
      </c>
      <c r="Q206" s="84">
        <f t="shared" si="53"/>
        <v>8542.619999999999</v>
      </c>
      <c r="R206" s="84">
        <f t="shared" si="53"/>
        <v>8781.5160000000014</v>
      </c>
      <c r="S206" s="84">
        <f t="shared" si="53"/>
        <v>8741.4120000000003</v>
      </c>
      <c r="T206" s="84">
        <f t="shared" si="53"/>
        <v>7679.1600000000017</v>
      </c>
      <c r="U206" s="84">
        <f t="shared" si="53"/>
        <v>8464.7592000000004</v>
      </c>
      <c r="V206" s="84">
        <f t="shared" si="53"/>
        <v>7972.7328000000007</v>
      </c>
      <c r="W206" s="84">
        <f t="shared" si="53"/>
        <v>7972.7328000000007</v>
      </c>
      <c r="X206" s="84">
        <f t="shared" si="53"/>
        <v>8217.3240000000005</v>
      </c>
      <c r="Y206" s="84">
        <f t="shared" si="53"/>
        <v>8416.1880000000001</v>
      </c>
      <c r="Z206" s="84">
        <f t="shared" si="53"/>
        <v>3215.1239999999998</v>
      </c>
      <c r="AA206" s="84">
        <f t="shared" si="53"/>
        <v>7761.0240000000003</v>
      </c>
      <c r="AB206" s="84">
        <f t="shared" si="53"/>
        <v>8272.0511999999999</v>
      </c>
      <c r="AC206" s="84">
        <f t="shared" si="53"/>
        <v>8290.152</v>
      </c>
      <c r="AD206" s="84">
        <f t="shared" si="53"/>
        <v>7275.7079999999996</v>
      </c>
      <c r="AE206" s="84">
        <f t="shared" si="53"/>
        <v>9414.3240000000005</v>
      </c>
      <c r="AF206" s="84">
        <f t="shared" si="53"/>
        <v>8647.02</v>
      </c>
      <c r="AG206" s="84">
        <f t="shared" si="53"/>
        <v>8147.7</v>
      </c>
      <c r="AH206" s="84">
        <f t="shared" si="53"/>
        <v>6145.38</v>
      </c>
      <c r="AI206" s="84">
        <f t="shared" si="53"/>
        <v>5848.2360000000008</v>
      </c>
      <c r="AJ206" s="84">
        <f t="shared" si="53"/>
        <v>5565.6</v>
      </c>
      <c r="AK206" s="84">
        <f t="shared" si="53"/>
        <v>6104.0520000000006</v>
      </c>
      <c r="AL206" s="84">
        <f t="shared" si="53"/>
        <v>5252.1840000000002</v>
      </c>
      <c r="AM206" s="84">
        <f t="shared" ref="AM206:BN206" si="54">AM68*3.6</f>
        <v>4228.5960000000005</v>
      </c>
      <c r="AN206" s="84">
        <f t="shared" si="54"/>
        <v>6669.7920000000004</v>
      </c>
      <c r="AO206" s="84">
        <f t="shared" si="54"/>
        <v>7406.1</v>
      </c>
      <c r="AP206" s="84">
        <f t="shared" si="54"/>
        <v>8115.66</v>
      </c>
      <c r="AQ206" s="84">
        <f t="shared" si="54"/>
        <v>8599.8960000000006</v>
      </c>
      <c r="AR206" s="84">
        <f t="shared" si="54"/>
        <v>7790.9328000000005</v>
      </c>
      <c r="AS206" s="84">
        <f t="shared" si="54"/>
        <v>8828.402399999999</v>
      </c>
      <c r="AT206" s="84">
        <f t="shared" si="54"/>
        <v>8611.376400000001</v>
      </c>
      <c r="AU206" s="84">
        <f t="shared" si="54"/>
        <v>8358.883200000002</v>
      </c>
      <c r="AV206" s="84">
        <f t="shared" si="54"/>
        <v>6882.6851999999999</v>
      </c>
      <c r="AW206" s="84">
        <f t="shared" si="54"/>
        <v>6699.7979999999998</v>
      </c>
      <c r="AX206" s="84">
        <f t="shared" si="54"/>
        <v>7055.6220000000003</v>
      </c>
      <c r="AY206" s="84">
        <f t="shared" si="54"/>
        <v>7097.9831999999997</v>
      </c>
      <c r="AZ206" s="84">
        <f t="shared" si="54"/>
        <v>4791.6431999999995</v>
      </c>
      <c r="BA206" s="84">
        <f t="shared" si="54"/>
        <v>8553.402</v>
      </c>
      <c r="BB206" s="84">
        <f t="shared" si="54"/>
        <v>8610.119999999999</v>
      </c>
      <c r="BC206" s="84">
        <f t="shared" si="54"/>
        <v>9375.4403999999995</v>
      </c>
      <c r="BD206" s="84">
        <f t="shared" si="54"/>
        <v>8767.0439999999999</v>
      </c>
      <c r="BE206" s="84">
        <f t="shared" si="54"/>
        <v>9547.228799999999</v>
      </c>
      <c r="BF206" s="84">
        <f t="shared" si="54"/>
        <v>8783.1576000000005</v>
      </c>
      <c r="BG206" s="84">
        <f t="shared" si="54"/>
        <v>4428.9143999999997</v>
      </c>
      <c r="BH206" s="84">
        <f t="shared" si="54"/>
        <v>6677.1072000000004</v>
      </c>
      <c r="BI206" s="84">
        <f t="shared" si="54"/>
        <v>6269.22</v>
      </c>
      <c r="BJ206" s="84">
        <f t="shared" si="54"/>
        <v>6206.7240000000011</v>
      </c>
      <c r="BK206" s="84">
        <f t="shared" si="54"/>
        <v>7055.3196000000007</v>
      </c>
      <c r="BL206" s="84">
        <f t="shared" si="54"/>
        <v>6366.7763999999997</v>
      </c>
      <c r="BM206" s="84">
        <f t="shared" si="54"/>
        <v>8088.4800000000005</v>
      </c>
      <c r="BN206" s="84">
        <f t="shared" si="54"/>
        <v>7318.3319999999994</v>
      </c>
      <c r="BO206" s="84">
        <f t="shared" ref="BO206:BX206" si="55">BO68*3.6</f>
        <v>7393.1544000000004</v>
      </c>
      <c r="BP206" s="84">
        <f t="shared" si="55"/>
        <v>7696.9727999999996</v>
      </c>
      <c r="BQ206" s="84">
        <f t="shared" si="55"/>
        <v>8116.0812000000005</v>
      </c>
      <c r="BR206" s="84">
        <f t="shared" si="55"/>
        <v>6523.5960000000005</v>
      </c>
      <c r="BS206" s="84">
        <f t="shared" si="55"/>
        <v>3437.2980000000002</v>
      </c>
      <c r="BT206" s="84">
        <f t="shared" si="55"/>
        <v>5523.2388000000001</v>
      </c>
      <c r="BU206" s="84">
        <f t="shared" si="55"/>
        <v>6437.2248</v>
      </c>
      <c r="BV206" s="84">
        <f t="shared" si="55"/>
        <v>5658.2712000000001</v>
      </c>
      <c r="BW206" s="84">
        <f t="shared" si="55"/>
        <v>5804.1576000000005</v>
      </c>
      <c r="BX206" s="84">
        <f t="shared" si="55"/>
        <v>5673.9384</v>
      </c>
    </row>
    <row r="207" spans="1:76" ht="12.6" x14ac:dyDescent="0.45">
      <c r="A207" t="s">
        <v>68</v>
      </c>
      <c r="D207" s="5" t="s">
        <v>287</v>
      </c>
      <c r="E207" t="s">
        <v>58</v>
      </c>
      <c r="F207" s="319" t="s">
        <v>742</v>
      </c>
      <c r="G207" s="84">
        <f t="shared" ref="G207:AL207" si="56">(G66+G67)*1055</f>
        <v>16815.531716444442</v>
      </c>
      <c r="H207" s="84">
        <f t="shared" si="56"/>
        <v>17151.260005777778</v>
      </c>
      <c r="I207" s="84">
        <f t="shared" si="56"/>
        <v>22051.357175111116</v>
      </c>
      <c r="J207" s="84">
        <f t="shared" si="56"/>
        <v>21521.727200444446</v>
      </c>
      <c r="K207" s="84">
        <f t="shared" si="56"/>
        <v>17784.440199777779</v>
      </c>
      <c r="L207" s="84">
        <f t="shared" si="56"/>
        <v>17571.500312666667</v>
      </c>
      <c r="M207" s="84">
        <f t="shared" si="56"/>
        <v>18697.034002222226</v>
      </c>
      <c r="N207" s="84">
        <f t="shared" si="56"/>
        <v>19581.190490666671</v>
      </c>
      <c r="O207" s="84">
        <f t="shared" si="56"/>
        <v>20919.98403711111</v>
      </c>
      <c r="P207" s="84">
        <f t="shared" si="56"/>
        <v>10322.02505</v>
      </c>
      <c r="Q207" s="84">
        <f t="shared" si="56"/>
        <v>19384.049111333337</v>
      </c>
      <c r="R207" s="84">
        <f t="shared" si="56"/>
        <v>18922.092744666665</v>
      </c>
      <c r="S207" s="84">
        <f t="shared" si="56"/>
        <v>19209.705578666668</v>
      </c>
      <c r="T207" s="84">
        <f t="shared" si="56"/>
        <v>16188.070982222223</v>
      </c>
      <c r="U207" s="84">
        <f t="shared" si="56"/>
        <v>18957.689382444441</v>
      </c>
      <c r="V207" s="84">
        <f t="shared" si="56"/>
        <v>19899.600415777779</v>
      </c>
      <c r="W207" s="84">
        <f t="shared" si="56"/>
        <v>14762.525629777776</v>
      </c>
      <c r="X207" s="84">
        <f t="shared" si="56"/>
        <v>17941.945322888885</v>
      </c>
      <c r="Y207" s="84">
        <f t="shared" si="56"/>
        <v>20154.696321111111</v>
      </c>
      <c r="Z207" s="84">
        <f t="shared" si="56"/>
        <v>7220.1580317777771</v>
      </c>
      <c r="AA207" s="84">
        <f t="shared" si="56"/>
        <v>17599.057709777779</v>
      </c>
      <c r="AB207" s="84">
        <f t="shared" si="56"/>
        <v>17776.200978000001</v>
      </c>
      <c r="AC207" s="84">
        <f t="shared" si="56"/>
        <v>17156.579503333334</v>
      </c>
      <c r="AD207" s="84">
        <f t="shared" si="56"/>
        <v>13738.982306888891</v>
      </c>
      <c r="AE207" s="84">
        <f t="shared" si="56"/>
        <v>19029.642586222224</v>
      </c>
      <c r="AF207" s="84">
        <f t="shared" si="56"/>
        <v>17455.711249333333</v>
      </c>
      <c r="AG207" s="84">
        <f t="shared" si="56"/>
        <v>19538.674506444444</v>
      </c>
      <c r="AH207" s="84">
        <f t="shared" si="56"/>
        <v>22841.962499777776</v>
      </c>
      <c r="AI207" s="84">
        <f t="shared" si="56"/>
        <v>22552.229865999998</v>
      </c>
      <c r="AJ207" s="84">
        <f t="shared" si="56"/>
        <v>24271.827444222225</v>
      </c>
      <c r="AK207" s="84">
        <f t="shared" si="56"/>
        <v>22753.090893999997</v>
      </c>
      <c r="AL207" s="84">
        <f t="shared" si="56"/>
        <v>16656.866702888889</v>
      </c>
      <c r="AM207" s="84">
        <f t="shared" ref="AM207:BN207" si="57">(AM66+AM67)*1055</f>
        <v>11217.020514666669</v>
      </c>
      <c r="AN207" s="84">
        <f t="shared" si="57"/>
        <v>21758.824805777778</v>
      </c>
      <c r="AO207" s="84">
        <f t="shared" si="57"/>
        <v>23846.867583111114</v>
      </c>
      <c r="AP207" s="84">
        <f t="shared" si="57"/>
        <v>25354.725160888891</v>
      </c>
      <c r="AQ207" s="84">
        <f t="shared" si="57"/>
        <v>22941.313115777779</v>
      </c>
      <c r="AR207" s="84">
        <f t="shared" si="57"/>
        <v>21737.226845777779</v>
      </c>
      <c r="AS207" s="84">
        <f t="shared" si="57"/>
        <v>24365.498596666668</v>
      </c>
      <c r="AT207" s="84">
        <f t="shared" si="57"/>
        <v>23470.263154666667</v>
      </c>
      <c r="AU207" s="84">
        <f t="shared" si="57"/>
        <v>21997.922222222223</v>
      </c>
      <c r="AV207" s="84">
        <f t="shared" si="57"/>
        <v>24118.161958444445</v>
      </c>
      <c r="AW207" s="84">
        <f t="shared" si="57"/>
        <v>23197.808888888889</v>
      </c>
      <c r="AX207" s="84">
        <f t="shared" si="57"/>
        <v>23951.537696666666</v>
      </c>
      <c r="AY207" s="84">
        <f t="shared" si="57"/>
        <v>16763.376642666666</v>
      </c>
      <c r="AZ207" s="84">
        <f t="shared" si="57"/>
        <v>9919.0631111111124</v>
      </c>
      <c r="BA207" s="84">
        <f t="shared" si="57"/>
        <v>21401.978511111109</v>
      </c>
      <c r="BB207" s="84">
        <f t="shared" si="57"/>
        <v>22150.987764666668</v>
      </c>
      <c r="BC207" s="84">
        <f t="shared" si="57"/>
        <v>19856.244510888886</v>
      </c>
      <c r="BD207" s="84">
        <f t="shared" si="57"/>
        <v>20314.921187333333</v>
      </c>
      <c r="BE207" s="84">
        <f t="shared" si="57"/>
        <v>23802.511772666669</v>
      </c>
      <c r="BF207" s="84">
        <f t="shared" si="57"/>
        <v>23037.824000000001</v>
      </c>
      <c r="BG207" s="84">
        <f t="shared" si="57"/>
        <v>7722.1906131111109</v>
      </c>
      <c r="BH207" s="84">
        <f t="shared" si="57"/>
        <v>20530.42083266667</v>
      </c>
      <c r="BI207" s="84">
        <f t="shared" si="57"/>
        <v>20001.150824000004</v>
      </c>
      <c r="BJ207" s="84">
        <f t="shared" si="57"/>
        <v>20032.147896222225</v>
      </c>
      <c r="BK207" s="84">
        <f t="shared" si="57"/>
        <v>20942.70189133333</v>
      </c>
      <c r="BL207" s="84">
        <f t="shared" si="57"/>
        <v>18134.407144222227</v>
      </c>
      <c r="BM207" s="84">
        <f t="shared" si="57"/>
        <v>20047.066487111111</v>
      </c>
      <c r="BN207" s="84">
        <f t="shared" si="57"/>
        <v>21808.300132666667</v>
      </c>
      <c r="BO207" s="84">
        <f t="shared" ref="BO207:BX207" si="58">(BO66+BO67)*1055</f>
        <v>22033.958818444444</v>
      </c>
      <c r="BP207" s="84">
        <f t="shared" si="58"/>
        <v>16228.027208222222</v>
      </c>
      <c r="BQ207" s="84">
        <f t="shared" si="58"/>
        <v>20715.843318888892</v>
      </c>
      <c r="BR207" s="84">
        <f t="shared" si="58"/>
        <v>21504.448832444446</v>
      </c>
      <c r="BS207" s="84">
        <f t="shared" si="58"/>
        <v>5519.4786666666669</v>
      </c>
      <c r="BT207" s="84">
        <f t="shared" si="58"/>
        <v>21697.630585777777</v>
      </c>
      <c r="BU207" s="84">
        <f t="shared" si="58"/>
        <v>20055.705671111107</v>
      </c>
      <c r="BV207" s="84">
        <f t="shared" si="58"/>
        <v>21443.374601111114</v>
      </c>
      <c r="BW207" s="84">
        <f t="shared" si="58"/>
        <v>18993.446005111113</v>
      </c>
      <c r="BX207" s="84">
        <f t="shared" si="58"/>
        <v>12186.648929999999</v>
      </c>
    </row>
    <row r="208" spans="1:76" ht="12.6" x14ac:dyDescent="0.45">
      <c r="A208" t="s">
        <v>69</v>
      </c>
      <c r="D208" s="5" t="s">
        <v>299</v>
      </c>
      <c r="E208" t="s">
        <v>58</v>
      </c>
      <c r="F208" s="319" t="s">
        <v>742</v>
      </c>
      <c r="G208" s="84">
        <f t="shared" ref="G208:AL208" si="59">G64*1055</f>
        <v>13144.743544739611</v>
      </c>
      <c r="H208" s="84">
        <f t="shared" si="59"/>
        <v>8132.8797721380552</v>
      </c>
      <c r="I208" s="84">
        <f t="shared" si="59"/>
        <v>9099.0143774735006</v>
      </c>
      <c r="J208" s="84">
        <f t="shared" si="59"/>
        <v>9332.6030342388367</v>
      </c>
      <c r="K208" s="84">
        <f t="shared" si="59"/>
        <v>9099.3218184346642</v>
      </c>
      <c r="L208" s="84">
        <f t="shared" si="59"/>
        <v>8958.7132793843321</v>
      </c>
      <c r="M208" s="84">
        <f t="shared" si="59"/>
        <v>9546.8256801890566</v>
      </c>
      <c r="N208" s="84">
        <f t="shared" si="59"/>
        <v>8486.4257985261647</v>
      </c>
      <c r="O208" s="84">
        <f t="shared" si="59"/>
        <v>7880.6950918297225</v>
      </c>
      <c r="P208" s="84">
        <f t="shared" si="59"/>
        <v>6953.2149554496118</v>
      </c>
      <c r="Q208" s="84">
        <f t="shared" si="59"/>
        <v>9457.3271236288911</v>
      </c>
      <c r="R208" s="84">
        <f t="shared" si="59"/>
        <v>9509.3594290025576</v>
      </c>
      <c r="S208" s="84">
        <f t="shared" si="59"/>
        <v>9787.3276039730536</v>
      </c>
      <c r="T208" s="84">
        <f t="shared" si="59"/>
        <v>8561.6878997674448</v>
      </c>
      <c r="U208" s="84">
        <f t="shared" si="59"/>
        <v>9338.0677280801119</v>
      </c>
      <c r="V208" s="84">
        <f t="shared" si="59"/>
        <v>9885.0190466875556</v>
      </c>
      <c r="W208" s="84">
        <f t="shared" si="59"/>
        <v>8574.0547816738344</v>
      </c>
      <c r="X208" s="84">
        <f t="shared" si="59"/>
        <v>9073.1754880435547</v>
      </c>
      <c r="Y208" s="84">
        <f t="shared" si="59"/>
        <v>9188.5877169701671</v>
      </c>
      <c r="Z208" s="84">
        <f t="shared" si="59"/>
        <v>3062.862572323389</v>
      </c>
      <c r="AA208" s="84">
        <f t="shared" si="59"/>
        <v>11035.053202091665</v>
      </c>
      <c r="AB208" s="84">
        <f t="shared" si="59"/>
        <v>8568.6427128619434</v>
      </c>
      <c r="AC208" s="84">
        <f t="shared" si="59"/>
        <v>8835.6621119811662</v>
      </c>
      <c r="AD208" s="84">
        <f t="shared" si="59"/>
        <v>8623.0763814187758</v>
      </c>
      <c r="AE208" s="84">
        <f t="shared" si="59"/>
        <v>10155.971474318998</v>
      </c>
      <c r="AF208" s="84">
        <f t="shared" si="59"/>
        <v>9788.6183020622775</v>
      </c>
      <c r="AG208" s="84">
        <f t="shared" si="59"/>
        <v>8659.506750447832</v>
      </c>
      <c r="AH208" s="84">
        <f t="shared" si="59"/>
        <v>8398.2761045613897</v>
      </c>
      <c r="AI208" s="84">
        <f t="shared" si="59"/>
        <v>9536.5665691966115</v>
      </c>
      <c r="AJ208" s="84">
        <f t="shared" si="59"/>
        <v>8385.8261305033338</v>
      </c>
      <c r="AK208" s="84">
        <f t="shared" si="59"/>
        <v>8842.4341223419997</v>
      </c>
      <c r="AL208" s="84">
        <f t="shared" si="59"/>
        <v>7526.1602688367784</v>
      </c>
      <c r="AM208" s="84">
        <f t="shared" ref="AM208:BN208" si="60">AM64*1055</f>
        <v>2703.6856677906667</v>
      </c>
      <c r="AN208" s="84">
        <f t="shared" si="60"/>
        <v>2897.5673550128881</v>
      </c>
      <c r="AO208" s="84">
        <f t="shared" si="60"/>
        <v>3415.0874334999994</v>
      </c>
      <c r="AP208" s="84">
        <f t="shared" si="60"/>
        <v>4290.324764388889</v>
      </c>
      <c r="AQ208" s="84">
        <f t="shared" si="60"/>
        <v>3910.8706051111108</v>
      </c>
      <c r="AR208" s="84">
        <f t="shared" si="60"/>
        <v>4077.0549084444447</v>
      </c>
      <c r="AS208" s="84">
        <f t="shared" si="60"/>
        <v>4287.5550260000009</v>
      </c>
      <c r="AT208" s="84">
        <f t="shared" si="60"/>
        <v>4532.3943601010005</v>
      </c>
      <c r="AU208" s="84">
        <f t="shared" si="60"/>
        <v>7289.9514395555561</v>
      </c>
      <c r="AV208" s="84">
        <f t="shared" si="60"/>
        <v>3442.3721263689445</v>
      </c>
      <c r="AW208" s="84">
        <f t="shared" si="60"/>
        <v>6550.4312897222226</v>
      </c>
      <c r="AX208" s="84">
        <f t="shared" si="60"/>
        <v>4517.4433122777773</v>
      </c>
      <c r="AY208" s="84">
        <f t="shared" si="60"/>
        <v>4090.9036003888891</v>
      </c>
      <c r="AZ208" s="84">
        <f t="shared" si="60"/>
        <v>1872.3431508888889</v>
      </c>
      <c r="BA208" s="84">
        <f t="shared" si="60"/>
        <v>3960.7258961111111</v>
      </c>
      <c r="BB208" s="84">
        <f t="shared" si="60"/>
        <v>4955.4829779573338</v>
      </c>
      <c r="BC208" s="84">
        <f t="shared" si="60"/>
        <v>4464.4388287296106</v>
      </c>
      <c r="BD208" s="84">
        <f t="shared" si="60"/>
        <v>5001.8733262328324</v>
      </c>
      <c r="BE208" s="84">
        <f t="shared" si="60"/>
        <v>4874.739564444445</v>
      </c>
      <c r="BF208" s="84">
        <f t="shared" si="60"/>
        <v>6633.2907833642221</v>
      </c>
      <c r="BG208" s="84">
        <f t="shared" si="60"/>
        <v>2858.3700173333332</v>
      </c>
      <c r="BH208" s="84">
        <f t="shared" si="60"/>
        <v>5869.0756460555558</v>
      </c>
      <c r="BI208" s="84">
        <f t="shared" si="60"/>
        <v>4415.2759723268327</v>
      </c>
      <c r="BJ208" s="84">
        <f t="shared" si="60"/>
        <v>4043.8180477777782</v>
      </c>
      <c r="BK208" s="84">
        <f t="shared" si="60"/>
        <v>5694.5821275555554</v>
      </c>
      <c r="BL208" s="84">
        <f t="shared" si="60"/>
        <v>5777.6742792222221</v>
      </c>
      <c r="BM208" s="84">
        <f t="shared" si="60"/>
        <v>5550.5557313333329</v>
      </c>
      <c r="BN208" s="84">
        <f t="shared" si="60"/>
        <v>4420.0254581663676</v>
      </c>
      <c r="BO208" s="84">
        <f t="shared" ref="BO208:BX208" si="61">BO64*1055</f>
        <v>6424.0148901765551</v>
      </c>
      <c r="BP208" s="84">
        <f t="shared" si="61"/>
        <v>5624.2723185536106</v>
      </c>
      <c r="BQ208" s="84">
        <f t="shared" si="61"/>
        <v>5358.0395251368336</v>
      </c>
      <c r="BR208" s="84">
        <f t="shared" si="61"/>
        <v>3445.5545557777782</v>
      </c>
      <c r="BS208" s="84">
        <f t="shared" si="61"/>
        <v>504.69342000816658</v>
      </c>
      <c r="BT208" s="84">
        <f t="shared" si="61"/>
        <v>3951.9458254183328</v>
      </c>
      <c r="BU208" s="84">
        <f t="shared" si="61"/>
        <v>3619.2143830227228</v>
      </c>
      <c r="BV208" s="84">
        <f t="shared" si="61"/>
        <v>3437.2647287798341</v>
      </c>
      <c r="BW208" s="84">
        <f t="shared" si="61"/>
        <v>3627.368492839611</v>
      </c>
      <c r="BX208" s="84">
        <f t="shared" si="61"/>
        <v>3894.2521747777782</v>
      </c>
    </row>
    <row r="209" spans="1:76" s="74" customFormat="1" ht="12.6" x14ac:dyDescent="0.45">
      <c r="A209" s="74" t="s">
        <v>69</v>
      </c>
      <c r="D209" s="5" t="s">
        <v>711</v>
      </c>
      <c r="E209" s="74" t="s">
        <v>58</v>
      </c>
      <c r="F209" s="319" t="s">
        <v>742</v>
      </c>
      <c r="G209" s="84">
        <f>G63*1055</f>
        <v>3715.1996668896677</v>
      </c>
      <c r="H209" s="84">
        <f t="shared" ref="H209:BN209" si="62">H63*1055</f>
        <v>-1605.9607915991112</v>
      </c>
      <c r="I209" s="84">
        <f t="shared" si="62"/>
        <v>-4824.2777007372779</v>
      </c>
      <c r="J209" s="84">
        <f t="shared" si="62"/>
        <v>-4688.3112432267208</v>
      </c>
      <c r="K209" s="84">
        <f t="shared" si="62"/>
        <v>-3051.8694806578915</v>
      </c>
      <c r="L209" s="84">
        <f t="shared" si="62"/>
        <v>-3055.5587721918891</v>
      </c>
      <c r="M209" s="84">
        <f t="shared" si="62"/>
        <v>-2652.0965205592224</v>
      </c>
      <c r="N209" s="84">
        <f t="shared" si="62"/>
        <v>-3295.2159257672783</v>
      </c>
      <c r="O209" s="84">
        <f t="shared" si="62"/>
        <v>-4931.865418715277</v>
      </c>
      <c r="P209" s="84">
        <f t="shared" si="62"/>
        <v>2532.6986380910007</v>
      </c>
      <c r="Q209" s="84">
        <f t="shared" si="62"/>
        <v>-2881.0347865696122</v>
      </c>
      <c r="R209" s="84">
        <f t="shared" si="62"/>
        <v>-1870.2215312829999</v>
      </c>
      <c r="S209" s="84">
        <f t="shared" si="62"/>
        <v>-1736.6869040778884</v>
      </c>
      <c r="T209" s="84">
        <f t="shared" si="62"/>
        <v>-1667.9281485737224</v>
      </c>
      <c r="U209" s="84">
        <f t="shared" si="62"/>
        <v>-2917.0192277180536</v>
      </c>
      <c r="V209" s="84">
        <f t="shared" si="62"/>
        <v>554.0584673133319</v>
      </c>
      <c r="W209" s="84">
        <f t="shared" si="62"/>
        <v>1574.9258729516127</v>
      </c>
      <c r="X209" s="84">
        <f t="shared" si="62"/>
        <v>1225.6812502814446</v>
      </c>
      <c r="Y209" s="84">
        <f t="shared" si="62"/>
        <v>1731.5767367503904</v>
      </c>
      <c r="Z209" s="84">
        <f t="shared" si="62"/>
        <v>516.34570941022241</v>
      </c>
      <c r="AA209" s="84">
        <f t="shared" si="62"/>
        <v>2522.1680927364423</v>
      </c>
      <c r="AB209" s="84">
        <f t="shared" si="62"/>
        <v>1043.2635102508316</v>
      </c>
      <c r="AC209" s="84">
        <f t="shared" si="62"/>
        <v>192.30293634055602</v>
      </c>
      <c r="AD209" s="84">
        <f t="shared" si="62"/>
        <v>153.05020389322127</v>
      </c>
      <c r="AE209" s="84">
        <f t="shared" si="62"/>
        <v>338.15182042266633</v>
      </c>
      <c r="AF209" s="84">
        <f t="shared" si="62"/>
        <v>546.70758162922209</v>
      </c>
      <c r="AG209" s="84">
        <f t="shared" si="62"/>
        <v>-645.57339342061186</v>
      </c>
      <c r="AH209" s="84">
        <f t="shared" si="62"/>
        <v>-1540.5589590222787</v>
      </c>
      <c r="AI209" s="84">
        <f t="shared" si="62"/>
        <v>-596.95894521883326</v>
      </c>
      <c r="AJ209" s="84">
        <f t="shared" si="62"/>
        <v>-1786.741616241889</v>
      </c>
      <c r="AK209" s="84">
        <f t="shared" si="62"/>
        <v>-1787.021359819166</v>
      </c>
      <c r="AL209" s="84">
        <f t="shared" si="62"/>
        <v>-353.29398019472109</v>
      </c>
      <c r="AM209" s="84">
        <f t="shared" si="62"/>
        <v>-2874.1409077196668</v>
      </c>
      <c r="AN209" s="84">
        <f t="shared" si="62"/>
        <v>-7257.1189606936668</v>
      </c>
      <c r="AO209" s="84">
        <f t="shared" si="62"/>
        <v>-6002.0230887222215</v>
      </c>
      <c r="AP209" s="84">
        <f t="shared" si="62"/>
        <v>-6373.1680328333323</v>
      </c>
      <c r="AQ209" s="84">
        <f t="shared" si="62"/>
        <v>-6364.8588176666681</v>
      </c>
      <c r="AR209" s="84">
        <f t="shared" si="62"/>
        <v>-5201.5686943333321</v>
      </c>
      <c r="AS209" s="84">
        <f t="shared" si="62"/>
        <v>-6187.5955607777769</v>
      </c>
      <c r="AT209" s="84">
        <f t="shared" si="62"/>
        <v>-5419.9487176052789</v>
      </c>
      <c r="AU209" s="84">
        <f t="shared" si="62"/>
        <v>-1814.1786447222219</v>
      </c>
      <c r="AV209" s="84">
        <f t="shared" si="62"/>
        <v>-6542.1414627242784</v>
      </c>
      <c r="AW209" s="84">
        <f t="shared" si="62"/>
        <v>-1553.8232361666674</v>
      </c>
      <c r="AX209" s="84">
        <f t="shared" si="62"/>
        <v>-5187.72000238889</v>
      </c>
      <c r="AY209" s="84">
        <f t="shared" si="62"/>
        <v>-3481.5611548333336</v>
      </c>
      <c r="AZ209" s="84">
        <f t="shared" si="62"/>
        <v>-1786.4812608333336</v>
      </c>
      <c r="BA209" s="84">
        <f t="shared" si="62"/>
        <v>-5439.7661957777764</v>
      </c>
      <c r="BB209" s="84">
        <f t="shared" si="62"/>
        <v>-4293.3216213256655</v>
      </c>
      <c r="BC209" s="84">
        <f t="shared" si="62"/>
        <v>-5354.2837598814986</v>
      </c>
      <c r="BD209" s="84">
        <f t="shared" si="62"/>
        <v>-4289.7514285423895</v>
      </c>
      <c r="BE209" s="84">
        <f t="shared" si="62"/>
        <v>-5423.1477654444461</v>
      </c>
      <c r="BF209" s="84">
        <f t="shared" si="62"/>
        <v>-3409.8166213459449</v>
      </c>
      <c r="BG209" s="84">
        <f t="shared" si="62"/>
        <v>-703.51355077777771</v>
      </c>
      <c r="BH209" s="84">
        <f t="shared" si="62"/>
        <v>-2196.4025423888893</v>
      </c>
      <c r="BI209" s="84">
        <f t="shared" si="62"/>
        <v>-3453.9330144041678</v>
      </c>
      <c r="BJ209" s="84">
        <f t="shared" si="62"/>
        <v>-4121.3707226666666</v>
      </c>
      <c r="BK209" s="84">
        <f t="shared" si="62"/>
        <v>-2825.1331566666668</v>
      </c>
      <c r="BL209" s="84">
        <f t="shared" si="62"/>
        <v>-983.25712805555497</v>
      </c>
      <c r="BM209" s="84">
        <f t="shared" si="62"/>
        <v>-2027.448500666666</v>
      </c>
      <c r="BN209" s="84">
        <f t="shared" si="62"/>
        <v>-1606.8945011848707</v>
      </c>
      <c r="BO209" s="84">
        <f t="shared" ref="BO209:BX209" si="63">BO63*1055</f>
        <v>-1303.5552148234442</v>
      </c>
      <c r="BP209" s="84">
        <f t="shared" si="63"/>
        <v>-1306.9370653962776</v>
      </c>
      <c r="BQ209" s="84">
        <f t="shared" si="63"/>
        <v>-2228.2739220298331</v>
      </c>
      <c r="BR209" s="84">
        <f t="shared" si="63"/>
        <v>-4160.1470601111114</v>
      </c>
      <c r="BS209" s="84">
        <f t="shared" si="63"/>
        <v>-1012.4197035521667</v>
      </c>
      <c r="BT209" s="84">
        <f t="shared" si="63"/>
        <v>-3880.8743383594451</v>
      </c>
      <c r="BU209" s="84">
        <f t="shared" si="63"/>
        <v>-4292.0115350677215</v>
      </c>
      <c r="BV209" s="84">
        <f t="shared" si="63"/>
        <v>-4084.6855377058337</v>
      </c>
      <c r="BW209" s="84">
        <f t="shared" si="63"/>
        <v>-3224.1084321093335</v>
      </c>
      <c r="BX209" s="84">
        <f t="shared" si="63"/>
        <v>-2037.463874680888</v>
      </c>
    </row>
    <row r="210" spans="1:76" s="74" customFormat="1" ht="12.6" x14ac:dyDescent="0.45">
      <c r="D210" s="5" t="s">
        <v>606</v>
      </c>
      <c r="E210" s="74" t="s">
        <v>260</v>
      </c>
      <c r="F210" s="319" t="s">
        <v>742</v>
      </c>
      <c r="G210" s="84"/>
      <c r="H210" s="84"/>
      <c r="I210" s="84"/>
      <c r="J210" s="84"/>
      <c r="K210" s="84"/>
      <c r="L210" s="84"/>
      <c r="M210" s="84"/>
      <c r="N210" s="84"/>
      <c r="O210" s="84"/>
      <c r="P210" s="84"/>
      <c r="Q210" s="84"/>
      <c r="R210" s="84"/>
      <c r="S210" s="84"/>
      <c r="T210" s="84"/>
      <c r="U210" s="84"/>
      <c r="V210" s="84"/>
      <c r="W210" s="84"/>
      <c r="X210" s="84"/>
      <c r="Y210" s="84"/>
      <c r="Z210" s="84"/>
      <c r="AA210" s="84"/>
      <c r="AB210" s="84"/>
      <c r="AC210" s="84"/>
      <c r="AD210" s="84"/>
      <c r="AE210" s="84"/>
      <c r="AF210" s="84"/>
      <c r="AG210" s="84"/>
      <c r="AH210" s="84"/>
      <c r="AI210" s="84"/>
      <c r="AJ210" s="84"/>
      <c r="AK210" s="84"/>
      <c r="AL210" s="84"/>
      <c r="AM210" s="84"/>
      <c r="AN210" s="84"/>
      <c r="AO210" s="84"/>
      <c r="AP210" s="84"/>
      <c r="AQ210" s="84">
        <f t="shared" ref="AQ210:BN210" si="64">AQ66*Residual*1000+AQ68*Finland2013+AQ64*Stora2015In*1000</f>
        <v>1121.1298280104093</v>
      </c>
      <c r="AR210" s="84">
        <f t="shared" si="64"/>
        <v>1084.6047247020697</v>
      </c>
      <c r="AS210" s="84">
        <f t="shared" si="64"/>
        <v>1186.1274634448396</v>
      </c>
      <c r="AT210" s="84">
        <f t="shared" si="64"/>
        <v>1202.1770916574628</v>
      </c>
      <c r="AU210" s="84">
        <f t="shared" si="64"/>
        <v>1540.0192954075051</v>
      </c>
      <c r="AV210" s="84">
        <f t="shared" si="64"/>
        <v>937.59061562371471</v>
      </c>
      <c r="AW210" s="84">
        <f t="shared" si="64"/>
        <v>1325.6630519296159</v>
      </c>
      <c r="AX210" s="84">
        <f t="shared" si="64"/>
        <v>1211.3694594306144</v>
      </c>
      <c r="AY210" s="84">
        <f t="shared" si="64"/>
        <v>1283.2987850958857</v>
      </c>
      <c r="AZ210" s="84">
        <f t="shared" si="64"/>
        <v>953.25486539270776</v>
      </c>
      <c r="BA210" s="84">
        <f t="shared" si="64"/>
        <v>1369.9836612756851</v>
      </c>
      <c r="BB210" s="84">
        <f t="shared" si="64"/>
        <v>2231.4005676549832</v>
      </c>
      <c r="BC210" s="84">
        <f t="shared" si="64"/>
        <v>1680.5560712850313</v>
      </c>
      <c r="BD210" s="84">
        <f t="shared" si="64"/>
        <v>1704.8640959019272</v>
      </c>
      <c r="BE210" s="84">
        <f t="shared" si="64"/>
        <v>1529.3099510750176</v>
      </c>
      <c r="BF210" s="84">
        <f t="shared" si="64"/>
        <v>1629.8594697788335</v>
      </c>
      <c r="BG210" s="84">
        <f t="shared" si="64"/>
        <v>686.35572629655962</v>
      </c>
      <c r="BH210" s="84">
        <f t="shared" si="64"/>
        <v>1236.089447893808</v>
      </c>
      <c r="BI210" s="84">
        <f t="shared" si="64"/>
        <v>1092.0564156661931</v>
      </c>
      <c r="BJ210" s="84">
        <f t="shared" si="64"/>
        <v>966.77964216373766</v>
      </c>
      <c r="BK210" s="84">
        <f t="shared" si="64"/>
        <v>1240.6715475675646</v>
      </c>
      <c r="BL210" s="84">
        <f t="shared" si="64"/>
        <v>1202.0512479133949</v>
      </c>
      <c r="BM210" s="84">
        <f t="shared" si="64"/>
        <v>1296.1241959014592</v>
      </c>
      <c r="BN210" s="84">
        <f t="shared" si="64"/>
        <v>1095.0046544524801</v>
      </c>
      <c r="BO210" s="84">
        <f t="shared" ref="BO210:BX210" si="65">BO66*Residual*1000+BO68*Finland2013+BO64*Stora2015In*1000</f>
        <v>1359.0361280690699</v>
      </c>
      <c r="BP210" s="84">
        <f t="shared" si="65"/>
        <v>1277.5813053096012</v>
      </c>
      <c r="BQ210" s="84">
        <f t="shared" si="65"/>
        <v>1273.252842797805</v>
      </c>
      <c r="BR210" s="84">
        <f t="shared" si="65"/>
        <v>912.26666847376009</v>
      </c>
      <c r="BS210" s="84">
        <f t="shared" si="65"/>
        <v>311.48406747493823</v>
      </c>
      <c r="BT210" s="84">
        <f t="shared" si="65"/>
        <v>905.93793350403121</v>
      </c>
      <c r="BU210" s="84">
        <f t="shared" si="65"/>
        <v>928.49224432666699</v>
      </c>
      <c r="BV210" s="84">
        <f t="shared" si="65"/>
        <v>849.18169740832434</v>
      </c>
      <c r="BW210" s="84">
        <f t="shared" si="65"/>
        <v>884.17493740807095</v>
      </c>
      <c r="BX210" s="84">
        <f t="shared" si="65"/>
        <v>909.29114074124323</v>
      </c>
    </row>
    <row r="211" spans="1:76" s="74" customFormat="1" ht="12.6" x14ac:dyDescent="0.45">
      <c r="D211" s="5" t="s">
        <v>607</v>
      </c>
      <c r="E211" s="74" t="s">
        <v>608</v>
      </c>
      <c r="F211" s="319" t="s">
        <v>742</v>
      </c>
      <c r="G211" s="84"/>
      <c r="H211" s="84"/>
      <c r="I211" s="84"/>
      <c r="J211" s="84"/>
      <c r="K211" s="84"/>
      <c r="L211" s="84"/>
      <c r="M211" s="84"/>
      <c r="N211" s="84"/>
      <c r="O211" s="84"/>
      <c r="P211" s="84"/>
      <c r="Q211" s="84"/>
      <c r="R211" s="84"/>
      <c r="S211" s="84"/>
      <c r="T211" s="84"/>
      <c r="U211" s="84"/>
      <c r="V211" s="84"/>
      <c r="W211" s="84"/>
      <c r="X211" s="84"/>
      <c r="Y211" s="84"/>
      <c r="Z211" s="84"/>
      <c r="AA211" s="84"/>
      <c r="AB211" s="84"/>
      <c r="AC211" s="84"/>
      <c r="AD211" s="84"/>
      <c r="AE211" s="84"/>
      <c r="AF211" s="84"/>
      <c r="AG211" s="84"/>
      <c r="AH211" s="84"/>
      <c r="AI211" s="84"/>
      <c r="AJ211" s="84"/>
      <c r="AK211" s="84"/>
      <c r="AL211" s="84"/>
      <c r="AM211" s="84"/>
      <c r="AN211" s="84"/>
      <c r="AO211" s="84"/>
      <c r="AP211" s="84"/>
      <c r="AQ211" s="94">
        <f>AQ210/AQ212</f>
        <v>9.1104673324399102E-2</v>
      </c>
      <c r="AR211" s="94">
        <f t="shared" ref="AR211:BN211" si="66">AR210/AR212</f>
        <v>9.2442813697949544E-2</v>
      </c>
      <c r="AS211" s="94">
        <f t="shared" si="66"/>
        <v>9.0034998554724632E-2</v>
      </c>
      <c r="AT211" s="94">
        <f t="shared" si="66"/>
        <v>9.0298569448521729E-2</v>
      </c>
      <c r="AU211" s="94">
        <f t="shared" si="66"/>
        <v>0.12436062444785424</v>
      </c>
      <c r="AV211" s="94">
        <f t="shared" si="66"/>
        <v>6.6006743908357465E-2</v>
      </c>
      <c r="AW211" s="94">
        <f t="shared" si="66"/>
        <v>0.10353728687490003</v>
      </c>
      <c r="AX211" s="94">
        <f t="shared" si="66"/>
        <v>9.6903091380192277E-2</v>
      </c>
      <c r="AY211" s="94">
        <f t="shared" si="66"/>
        <v>0.12887558930494142</v>
      </c>
      <c r="AZ211" s="94">
        <f t="shared" si="66"/>
        <v>0.19048003629397134</v>
      </c>
      <c r="BA211" s="94">
        <f t="shared" si="66"/>
        <v>0.11282703543228588</v>
      </c>
      <c r="BB211" s="94">
        <f t="shared" si="66"/>
        <v>0.21379904807564454</v>
      </c>
      <c r="BC211" s="94">
        <f t="shared" si="66"/>
        <v>0.1318556736011334</v>
      </c>
      <c r="BD211" s="94">
        <f t="shared" si="66"/>
        <v>0.13893965967761532</v>
      </c>
      <c r="BE211" s="94">
        <f t="shared" si="66"/>
        <v>0.11094451091765939</v>
      </c>
      <c r="BF211" s="94">
        <f t="shared" si="66"/>
        <v>0.12023521140049315</v>
      </c>
      <c r="BG211" s="94">
        <f t="shared" si="66"/>
        <v>0.14581242908001793</v>
      </c>
      <c r="BH211" s="94">
        <f t="shared" si="66"/>
        <v>0.11289557265777662</v>
      </c>
      <c r="BI211" s="94">
        <f t="shared" si="66"/>
        <v>0.1063635044904014</v>
      </c>
      <c r="BJ211" s="94">
        <f t="shared" si="66"/>
        <v>9.0577777355897462E-2</v>
      </c>
      <c r="BK211" s="94">
        <f t="shared" si="66"/>
        <v>0.11617946375000218</v>
      </c>
      <c r="BL211" s="94">
        <f t="shared" si="66"/>
        <v>0.13777409060236173</v>
      </c>
      <c r="BM211" s="94">
        <f t="shared" si="66"/>
        <v>0.1271936042567168</v>
      </c>
      <c r="BN211" s="94">
        <f t="shared" si="66"/>
        <v>0.10923826084773516</v>
      </c>
      <c r="BO211" s="94">
        <f t="shared" ref="BO211:BX211" si="67">BO210/BO212</f>
        <v>0.1287933199902076</v>
      </c>
      <c r="BP211" s="94">
        <f t="shared" si="67"/>
        <v>0.14078269816475136</v>
      </c>
      <c r="BQ211" s="94">
        <f t="shared" si="67"/>
        <v>0.12641976478855307</v>
      </c>
      <c r="BR211" s="94">
        <f t="shared" si="67"/>
        <v>8.3648160257663709E-2</v>
      </c>
      <c r="BS211" s="94">
        <f t="shared" si="67"/>
        <v>0.12294668241106958</v>
      </c>
      <c r="BT211" s="94">
        <f t="shared" si="67"/>
        <v>8.7936049368703181E-2</v>
      </c>
      <c r="BU211" s="94">
        <f t="shared" si="67"/>
        <v>8.84469373314795E-2</v>
      </c>
      <c r="BV211" s="94">
        <f t="shared" si="67"/>
        <v>8.0626991616807725E-2</v>
      </c>
      <c r="BW211" s="94">
        <f t="shared" si="67"/>
        <v>8.7610357043437309E-2</v>
      </c>
      <c r="BX211" s="94">
        <f t="shared" si="67"/>
        <v>0.11603201365565059</v>
      </c>
    </row>
    <row r="212" spans="1:76" ht="12.6" x14ac:dyDescent="0.45">
      <c r="D212" s="5" t="s">
        <v>54</v>
      </c>
      <c r="E212" t="s">
        <v>260</v>
      </c>
      <c r="F212" s="319" t="s">
        <v>742</v>
      </c>
      <c r="G212" s="84">
        <f t="shared" ref="G212:AL212" si="68">G74</f>
        <v>8295.3719999999994</v>
      </c>
      <c r="H212" s="84">
        <f t="shared" si="68"/>
        <v>10362.859</v>
      </c>
      <c r="I212" s="84">
        <f t="shared" si="68"/>
        <v>12607.12</v>
      </c>
      <c r="J212" s="84">
        <f t="shared" si="68"/>
        <v>12196.843999999999</v>
      </c>
      <c r="K212" s="84">
        <f t="shared" si="68"/>
        <v>11305.895</v>
      </c>
      <c r="L212" s="84">
        <f t="shared" si="68"/>
        <v>11617.128599999998</v>
      </c>
      <c r="M212" s="84">
        <f t="shared" si="68"/>
        <v>11028.723999999998</v>
      </c>
      <c r="N212" s="84">
        <f t="shared" si="68"/>
        <v>11593.725</v>
      </c>
      <c r="O212" s="84">
        <f t="shared" si="68"/>
        <v>13144.353999999999</v>
      </c>
      <c r="P212" s="84">
        <f t="shared" si="68"/>
        <v>6138.4830000000002</v>
      </c>
      <c r="Q212" s="84">
        <f t="shared" si="68"/>
        <v>11172.055999999999</v>
      </c>
      <c r="R212" s="84">
        <f t="shared" si="68"/>
        <v>10325.860999999999</v>
      </c>
      <c r="S212" s="84">
        <f t="shared" si="68"/>
        <v>9981.6270000000004</v>
      </c>
      <c r="T212" s="84">
        <f t="shared" si="68"/>
        <v>10090.790999999999</v>
      </c>
      <c r="U212" s="84">
        <f t="shared" si="68"/>
        <v>11439.529</v>
      </c>
      <c r="V212" s="84">
        <f t="shared" si="68"/>
        <v>11855.539999999999</v>
      </c>
      <c r="W212" s="84">
        <f t="shared" si="68"/>
        <v>10669.458000000001</v>
      </c>
      <c r="X212" s="84">
        <f t="shared" si="68"/>
        <v>11260.11</v>
      </c>
      <c r="Y212" s="84">
        <f t="shared" si="68"/>
        <v>11689.5</v>
      </c>
      <c r="Z212" s="84">
        <f t="shared" si="68"/>
        <v>4136.2780000000002</v>
      </c>
      <c r="AA212" s="84">
        <f t="shared" si="68"/>
        <v>9923.902</v>
      </c>
      <c r="AB212" s="84">
        <f t="shared" si="68"/>
        <v>10071.036</v>
      </c>
      <c r="AC212" s="84">
        <f t="shared" si="68"/>
        <v>9543.8130000000019</v>
      </c>
      <c r="AD212" s="84">
        <f t="shared" si="68"/>
        <v>6702.6419999999989</v>
      </c>
      <c r="AE212" s="84">
        <f t="shared" si="68"/>
        <v>10334.137000000001</v>
      </c>
      <c r="AF212" s="84">
        <f t="shared" si="68"/>
        <v>9668.7779999999984</v>
      </c>
      <c r="AG212" s="84">
        <f t="shared" si="68"/>
        <v>10150.376000000002</v>
      </c>
      <c r="AH212" s="84">
        <f t="shared" si="68"/>
        <v>11461.011999999999</v>
      </c>
      <c r="AI212" s="84">
        <f t="shared" si="68"/>
        <v>11421.996999999999</v>
      </c>
      <c r="AJ212" s="84">
        <f t="shared" si="68"/>
        <v>11283.861000000003</v>
      </c>
      <c r="AK212" s="84">
        <f t="shared" si="68"/>
        <v>12300.040999999999</v>
      </c>
      <c r="AL212" s="84">
        <f t="shared" si="68"/>
        <v>9455.9539999999997</v>
      </c>
      <c r="AM212" s="84">
        <f t="shared" ref="AM212:BN212" si="69">AM74</f>
        <v>5922.6730000000007</v>
      </c>
      <c r="AN212" s="84">
        <f t="shared" si="69"/>
        <v>10874.032999999999</v>
      </c>
      <c r="AO212" s="84">
        <f t="shared" si="69"/>
        <v>11403.085999999999</v>
      </c>
      <c r="AP212" s="84">
        <f t="shared" si="69"/>
        <v>14426.218000000001</v>
      </c>
      <c r="AQ212" s="84">
        <f t="shared" si="69"/>
        <v>12305.953000000001</v>
      </c>
      <c r="AR212" s="84">
        <f t="shared" si="69"/>
        <v>11732.710000000001</v>
      </c>
      <c r="AS212" s="84">
        <f t="shared" si="69"/>
        <v>13174.070999999998</v>
      </c>
      <c r="AT212" s="84">
        <f t="shared" si="69"/>
        <v>13313.357</v>
      </c>
      <c r="AU212" s="84">
        <f t="shared" si="69"/>
        <v>12383.495999999999</v>
      </c>
      <c r="AV212" s="84">
        <f t="shared" si="69"/>
        <v>14204.467000000001</v>
      </c>
      <c r="AW212" s="84">
        <f t="shared" si="69"/>
        <v>12803.725999999997</v>
      </c>
      <c r="AX212" s="84">
        <f t="shared" si="69"/>
        <v>12500.833999999999</v>
      </c>
      <c r="AY212" s="84">
        <f t="shared" si="69"/>
        <v>9957.655999999999</v>
      </c>
      <c r="AZ212" s="84">
        <f t="shared" si="69"/>
        <v>5004.4870000000001</v>
      </c>
      <c r="BA212" s="84">
        <f t="shared" si="69"/>
        <v>12142.335000000001</v>
      </c>
      <c r="BB212" s="84">
        <f t="shared" si="69"/>
        <v>10436.906000000001</v>
      </c>
      <c r="BC212" s="84">
        <f t="shared" si="69"/>
        <v>12745.421</v>
      </c>
      <c r="BD212" s="84">
        <f t="shared" si="69"/>
        <v>12270.536</v>
      </c>
      <c r="BE212" s="84">
        <f t="shared" si="69"/>
        <v>13784.458000000002</v>
      </c>
      <c r="BF212" s="84">
        <f t="shared" si="69"/>
        <v>13555.591999999999</v>
      </c>
      <c r="BG212" s="84">
        <f t="shared" si="69"/>
        <v>4707.1140000000005</v>
      </c>
      <c r="BH212" s="84">
        <f t="shared" si="69"/>
        <v>10948.963000000002</v>
      </c>
      <c r="BI212" s="84">
        <f t="shared" si="69"/>
        <v>10267.209799999999</v>
      </c>
      <c r="BJ212" s="84">
        <f t="shared" si="69"/>
        <v>10673.475</v>
      </c>
      <c r="BK212" s="84">
        <f t="shared" si="69"/>
        <v>10678.923000000001</v>
      </c>
      <c r="BL212" s="84">
        <f t="shared" si="69"/>
        <v>8724.7989999999991</v>
      </c>
      <c r="BM212" s="84">
        <f t="shared" si="69"/>
        <v>10190.168</v>
      </c>
      <c r="BN212" s="84">
        <f t="shared" si="69"/>
        <v>10024.003000000002</v>
      </c>
      <c r="BO212" s="84">
        <f t="shared" ref="BO212:BX212" si="70">BO74</f>
        <v>10552.07</v>
      </c>
      <c r="BP212" s="84">
        <f t="shared" si="70"/>
        <v>9074.8459999999995</v>
      </c>
      <c r="BQ212" s="84">
        <f t="shared" si="70"/>
        <v>10071.627999999999</v>
      </c>
      <c r="BR212" s="84">
        <f t="shared" si="70"/>
        <v>10905.998000000003</v>
      </c>
      <c r="BS212" s="84">
        <f t="shared" si="70"/>
        <v>2533.4889999999996</v>
      </c>
      <c r="BT212" s="84">
        <f t="shared" si="70"/>
        <v>10302.236000000001</v>
      </c>
      <c r="BU212" s="84">
        <f t="shared" si="70"/>
        <v>10497.732</v>
      </c>
      <c r="BV212" s="84">
        <f t="shared" si="70"/>
        <v>10532.226000000001</v>
      </c>
      <c r="BW212" s="84">
        <f t="shared" si="70"/>
        <v>10092.128000000001</v>
      </c>
      <c r="BX212" s="84">
        <f t="shared" si="70"/>
        <v>7836.5539999999992</v>
      </c>
    </row>
    <row r="213" spans="1:76" s="74" customFormat="1" x14ac:dyDescent="0.4">
      <c r="D213" s="11" t="s">
        <v>248</v>
      </c>
      <c r="G213" s="78"/>
      <c r="H213" s="78"/>
      <c r="I213" s="78"/>
      <c r="J213" s="78"/>
      <c r="K213" s="78"/>
      <c r="L213" s="78"/>
      <c r="M213" s="78"/>
      <c r="N213" s="78"/>
      <c r="O213" s="78"/>
      <c r="P213" s="78"/>
      <c r="Q213" s="78"/>
      <c r="R213" s="78"/>
      <c r="S213" s="78"/>
      <c r="T213" s="78"/>
      <c r="U213" s="78"/>
      <c r="V213" s="78"/>
      <c r="W213" s="78"/>
      <c r="X213" s="78"/>
      <c r="Y213" s="78"/>
      <c r="Z213" s="78"/>
      <c r="AA213" s="78"/>
      <c r="AB213" s="78"/>
      <c r="AC213" s="78"/>
      <c r="AD213" s="78"/>
      <c r="AE213" s="78"/>
      <c r="AF213" s="78"/>
      <c r="AG213" s="78"/>
      <c r="AH213" s="78"/>
      <c r="AI213" s="78"/>
      <c r="AJ213" s="78"/>
      <c r="AK213" s="78"/>
      <c r="AL213" s="78"/>
      <c r="AM213" s="78"/>
      <c r="AN213" s="78"/>
      <c r="AO213" s="78"/>
      <c r="AP213" s="78"/>
      <c r="AQ213" s="78"/>
      <c r="AR213" s="78"/>
      <c r="AS213" s="78"/>
      <c r="AT213" s="78"/>
      <c r="AU213" s="78"/>
      <c r="AV213" s="78"/>
      <c r="AW213" s="78"/>
      <c r="AX213" s="78"/>
      <c r="AY213" s="78"/>
      <c r="AZ213" s="78"/>
      <c r="BA213" s="78"/>
      <c r="BB213" s="78"/>
      <c r="BC213" s="78"/>
      <c r="BD213" s="78"/>
      <c r="BE213" s="78"/>
      <c r="BF213" s="78"/>
      <c r="BG213" s="78"/>
      <c r="BH213" s="78"/>
      <c r="BI213" s="78"/>
      <c r="BJ213" s="78"/>
      <c r="BK213" s="78"/>
      <c r="BL213" s="78"/>
      <c r="BM213" s="78"/>
      <c r="BN213" s="78"/>
      <c r="BO213" s="78"/>
      <c r="BP213" s="78"/>
      <c r="BQ213" s="78"/>
      <c r="BR213" s="78"/>
      <c r="BS213" s="78"/>
      <c r="BT213" s="78"/>
      <c r="BU213" s="78"/>
      <c r="BV213" s="78"/>
      <c r="BW213" s="78"/>
      <c r="BX213" s="78"/>
    </row>
    <row r="214" spans="1:76" s="74" customFormat="1" ht="12.6" x14ac:dyDescent="0.45">
      <c r="A214" s="74" t="s">
        <v>59</v>
      </c>
      <c r="D214" s="5" t="s">
        <v>33</v>
      </c>
      <c r="E214" s="74" t="s">
        <v>58</v>
      </c>
      <c r="F214" s="319" t="s">
        <v>398</v>
      </c>
      <c r="G214" s="78">
        <f t="shared" ref="G214:AL214" si="71">G81*3.6</f>
        <v>7.2</v>
      </c>
      <c r="H214" s="78">
        <f t="shared" si="71"/>
        <v>6325.2</v>
      </c>
      <c r="I214" s="78">
        <f t="shared" si="71"/>
        <v>6850.8</v>
      </c>
      <c r="J214" s="78">
        <f t="shared" si="71"/>
        <v>6602.4000000000005</v>
      </c>
      <c r="K214" s="78">
        <f t="shared" si="71"/>
        <v>6548.4000000000005</v>
      </c>
      <c r="L214" s="78">
        <f t="shared" si="71"/>
        <v>6246</v>
      </c>
      <c r="M214" s="78">
        <f t="shared" si="71"/>
        <v>6825.6</v>
      </c>
      <c r="N214" s="78">
        <f t="shared" si="71"/>
        <v>6548.4000000000005</v>
      </c>
      <c r="O214" s="78">
        <f t="shared" si="71"/>
        <v>6177.6</v>
      </c>
      <c r="P214" s="78">
        <f t="shared" si="71"/>
        <v>6919.2</v>
      </c>
      <c r="Q214" s="78">
        <f t="shared" si="71"/>
        <v>5608.8</v>
      </c>
      <c r="R214" s="78">
        <f t="shared" si="71"/>
        <v>6973.2</v>
      </c>
      <c r="S214" s="78">
        <f t="shared" si="71"/>
        <v>6627.6</v>
      </c>
      <c r="T214" s="78">
        <f t="shared" si="71"/>
        <v>6868.8</v>
      </c>
      <c r="U214" s="78">
        <f t="shared" si="71"/>
        <v>7153.2</v>
      </c>
      <c r="V214" s="78">
        <f t="shared" si="71"/>
        <v>6559.2</v>
      </c>
      <c r="W214" s="78">
        <f t="shared" si="71"/>
        <v>7023.6</v>
      </c>
      <c r="X214" s="78">
        <f t="shared" si="71"/>
        <v>6462</v>
      </c>
      <c r="Y214" s="78">
        <f t="shared" si="71"/>
        <v>6418.8</v>
      </c>
      <c r="Z214" s="78">
        <f t="shared" si="71"/>
        <v>6228</v>
      </c>
      <c r="AA214" s="78">
        <f t="shared" si="71"/>
        <v>6714</v>
      </c>
      <c r="AB214" s="78">
        <f t="shared" si="71"/>
        <v>5263.2</v>
      </c>
      <c r="AC214" s="78">
        <f t="shared" si="71"/>
        <v>6350.4000000000005</v>
      </c>
      <c r="AD214" s="78">
        <f t="shared" si="71"/>
        <v>6818.4000000000005</v>
      </c>
      <c r="AE214" s="78">
        <f t="shared" si="71"/>
        <v>6598.8</v>
      </c>
      <c r="AF214" s="78">
        <f t="shared" si="71"/>
        <v>5961.6</v>
      </c>
      <c r="AG214" s="78">
        <f t="shared" si="71"/>
        <v>6152.4000000000005</v>
      </c>
      <c r="AH214" s="78">
        <f t="shared" si="71"/>
        <v>5720.4000000000005</v>
      </c>
      <c r="AI214" s="78">
        <f t="shared" si="71"/>
        <v>5745.6</v>
      </c>
      <c r="AJ214" s="78">
        <f t="shared" si="71"/>
        <v>5986.8</v>
      </c>
      <c r="AK214" s="78">
        <f t="shared" si="71"/>
        <v>5659.2</v>
      </c>
      <c r="AL214" s="78">
        <f t="shared" si="71"/>
        <v>6030</v>
      </c>
      <c r="AM214" s="78">
        <f t="shared" ref="AM214:BN214" si="72">AM81*3.6</f>
        <v>4647.6000000000004</v>
      </c>
      <c r="AN214" s="78">
        <f t="shared" si="72"/>
        <v>5338.8</v>
      </c>
      <c r="AO214" s="78">
        <f t="shared" si="72"/>
        <v>5918.4000000000005</v>
      </c>
      <c r="AP214" s="78">
        <f t="shared" si="72"/>
        <v>6652.8</v>
      </c>
      <c r="AQ214" s="78">
        <f t="shared" si="72"/>
        <v>6386.4000000000005</v>
      </c>
      <c r="AR214" s="78">
        <f t="shared" si="72"/>
        <v>5745.6</v>
      </c>
      <c r="AS214" s="78">
        <f t="shared" si="72"/>
        <v>6436.8</v>
      </c>
      <c r="AT214" s="78">
        <f t="shared" si="72"/>
        <v>5918.4000000000005</v>
      </c>
      <c r="AU214" s="78">
        <f t="shared" si="72"/>
        <v>6228</v>
      </c>
      <c r="AV214" s="78">
        <f t="shared" si="72"/>
        <v>6012</v>
      </c>
      <c r="AW214" s="78">
        <f t="shared" si="72"/>
        <v>6350.4000000000005</v>
      </c>
      <c r="AX214" s="78">
        <f t="shared" si="72"/>
        <v>6343.2</v>
      </c>
      <c r="AY214" s="78">
        <f t="shared" si="72"/>
        <v>6012</v>
      </c>
      <c r="AZ214" s="78">
        <f t="shared" si="72"/>
        <v>5893.2</v>
      </c>
      <c r="BA214" s="78">
        <f t="shared" si="72"/>
        <v>6202.8</v>
      </c>
      <c r="BB214" s="78">
        <f t="shared" si="72"/>
        <v>6539.76</v>
      </c>
      <c r="BC214" s="78">
        <f t="shared" si="72"/>
        <v>6566.4000000000005</v>
      </c>
      <c r="BD214" s="78">
        <f t="shared" si="72"/>
        <v>5857.92</v>
      </c>
      <c r="BE214" s="78">
        <f t="shared" si="72"/>
        <v>6635.52</v>
      </c>
      <c r="BF214" s="78">
        <f t="shared" si="72"/>
        <v>4484.16</v>
      </c>
      <c r="BG214" s="78">
        <f t="shared" si="72"/>
        <v>6151.68</v>
      </c>
      <c r="BH214" s="78">
        <f t="shared" si="72"/>
        <v>6186.2400000000007</v>
      </c>
      <c r="BI214" s="78">
        <f t="shared" si="72"/>
        <v>5944.3200000000006</v>
      </c>
      <c r="BJ214" s="78">
        <f t="shared" si="72"/>
        <v>6212.16</v>
      </c>
      <c r="BK214" s="78">
        <f t="shared" si="72"/>
        <v>5425.92</v>
      </c>
      <c r="BL214" s="78">
        <f t="shared" si="72"/>
        <v>6523.2</v>
      </c>
      <c r="BM214" s="78">
        <f t="shared" si="72"/>
        <v>6402.2400000000007</v>
      </c>
      <c r="BN214" s="78">
        <f t="shared" si="72"/>
        <v>6212.16</v>
      </c>
      <c r="BO214" s="78">
        <f t="shared" ref="BO214:BX214" si="73">BO81*3.6</f>
        <v>6626.88</v>
      </c>
      <c r="BP214" s="78">
        <f t="shared" si="73"/>
        <v>6099.84</v>
      </c>
      <c r="BQ214" s="78">
        <f t="shared" si="73"/>
        <v>6661.4400000000005</v>
      </c>
      <c r="BR214" s="78">
        <f t="shared" si="73"/>
        <v>6160.3200000000006</v>
      </c>
      <c r="BS214" s="78">
        <f t="shared" si="73"/>
        <v>5892.48</v>
      </c>
      <c r="BT214" s="78">
        <f t="shared" si="73"/>
        <v>5209.92</v>
      </c>
      <c r="BU214" s="78">
        <f t="shared" si="73"/>
        <v>6117.12</v>
      </c>
      <c r="BV214" s="78">
        <f t="shared" si="73"/>
        <v>6367.68</v>
      </c>
      <c r="BW214" s="78">
        <f t="shared" si="73"/>
        <v>5538.2400000000007</v>
      </c>
      <c r="BX214" s="78">
        <f t="shared" si="73"/>
        <v>5659.2</v>
      </c>
    </row>
    <row r="215" spans="1:76" s="74" customFormat="1" ht="12.6" x14ac:dyDescent="0.45">
      <c r="A215" s="74" t="s">
        <v>59</v>
      </c>
      <c r="D215" s="5" t="s">
        <v>286</v>
      </c>
      <c r="E215" s="74" t="s">
        <v>58</v>
      </c>
      <c r="F215" s="319" t="s">
        <v>398</v>
      </c>
      <c r="G215" s="84">
        <f>G80*1055</f>
        <v>58236</v>
      </c>
      <c r="H215" s="84">
        <f t="shared" ref="H215:BN215" si="74">H80*1055</f>
        <v>54227</v>
      </c>
      <c r="I215" s="84">
        <f t="shared" si="74"/>
        <v>50323.5</v>
      </c>
      <c r="J215" s="84">
        <f t="shared" si="74"/>
        <v>47369.5</v>
      </c>
      <c r="K215" s="84">
        <f t="shared" si="74"/>
        <v>42727.5</v>
      </c>
      <c r="L215" s="84">
        <f t="shared" si="74"/>
        <v>38929.5</v>
      </c>
      <c r="M215" s="84">
        <f t="shared" si="74"/>
        <v>38507.5</v>
      </c>
      <c r="N215" s="84">
        <f t="shared" si="74"/>
        <v>42938.5</v>
      </c>
      <c r="O215" s="84">
        <f t="shared" si="74"/>
        <v>44415.5</v>
      </c>
      <c r="P215" s="84">
        <f t="shared" si="74"/>
        <v>40301</v>
      </c>
      <c r="Q215" s="84">
        <f t="shared" si="74"/>
        <v>51062</v>
      </c>
      <c r="R215" s="84">
        <f t="shared" si="74"/>
        <v>41989</v>
      </c>
      <c r="S215" s="84">
        <f t="shared" si="74"/>
        <v>56864.5</v>
      </c>
      <c r="T215" s="84">
        <f t="shared" si="74"/>
        <v>62667</v>
      </c>
      <c r="U215" s="84">
        <f t="shared" si="74"/>
        <v>58341.5</v>
      </c>
      <c r="V215" s="84">
        <f t="shared" si="74"/>
        <v>54649</v>
      </c>
      <c r="W215" s="84">
        <f t="shared" si="74"/>
        <v>49479.5</v>
      </c>
      <c r="X215" s="84">
        <f t="shared" si="74"/>
        <v>47369.5</v>
      </c>
      <c r="Y215" s="84">
        <f t="shared" si="74"/>
        <v>40617.5</v>
      </c>
      <c r="Z215" s="84">
        <f t="shared" si="74"/>
        <v>43677</v>
      </c>
      <c r="AA215" s="84">
        <f t="shared" si="74"/>
        <v>43255</v>
      </c>
      <c r="AB215" s="84">
        <f t="shared" si="74"/>
        <v>33760</v>
      </c>
      <c r="AC215" s="84">
        <f t="shared" si="74"/>
        <v>73955.5</v>
      </c>
      <c r="AD215" s="84">
        <f t="shared" si="74"/>
        <v>75538</v>
      </c>
      <c r="AE215" s="84">
        <f t="shared" si="74"/>
        <v>70052</v>
      </c>
      <c r="AF215" s="84">
        <f t="shared" si="74"/>
        <v>81868</v>
      </c>
      <c r="AG215" s="84">
        <f t="shared" si="74"/>
        <v>46947.5</v>
      </c>
      <c r="AH215" s="84">
        <f t="shared" si="74"/>
        <v>56864.5</v>
      </c>
      <c r="AI215" s="84">
        <f t="shared" si="74"/>
        <v>44310</v>
      </c>
      <c r="AJ215" s="84">
        <f t="shared" si="74"/>
        <v>40512</v>
      </c>
      <c r="AK215" s="84">
        <f t="shared" si="74"/>
        <v>39457</v>
      </c>
      <c r="AL215" s="84">
        <f t="shared" si="74"/>
        <v>31650</v>
      </c>
      <c r="AM215" s="84">
        <f t="shared" si="74"/>
        <v>38613</v>
      </c>
      <c r="AN215" s="84">
        <f t="shared" si="74"/>
        <v>26480.5</v>
      </c>
      <c r="AO215" s="84">
        <f t="shared" si="74"/>
        <v>33232.5</v>
      </c>
      <c r="AP215" s="84">
        <f t="shared" si="74"/>
        <v>44837.5</v>
      </c>
      <c r="AQ215" s="84">
        <f t="shared" si="74"/>
        <v>59502</v>
      </c>
      <c r="AR215" s="84">
        <f t="shared" si="74"/>
        <v>48002.5</v>
      </c>
      <c r="AS215" s="84">
        <f t="shared" si="74"/>
        <v>45892.5</v>
      </c>
      <c r="AT215" s="84">
        <f t="shared" si="74"/>
        <v>50429</v>
      </c>
      <c r="AU215" s="84">
        <f t="shared" si="74"/>
        <v>40934</v>
      </c>
      <c r="AV215" s="84">
        <f t="shared" si="74"/>
        <v>42548.15</v>
      </c>
      <c r="AW215" s="84">
        <f t="shared" si="74"/>
        <v>38402</v>
      </c>
      <c r="AX215" s="84">
        <f t="shared" si="74"/>
        <v>42200</v>
      </c>
      <c r="AY215" s="84">
        <f t="shared" si="74"/>
        <v>42200</v>
      </c>
      <c r="AZ215" s="84">
        <f t="shared" si="74"/>
        <v>43149.5</v>
      </c>
      <c r="BA215" s="84">
        <f t="shared" si="74"/>
        <v>41039.5</v>
      </c>
      <c r="BB215" s="84">
        <f t="shared" si="74"/>
        <v>52433.5</v>
      </c>
      <c r="BC215" s="84">
        <f t="shared" si="74"/>
        <v>56328.177411658209</v>
      </c>
      <c r="BD215" s="84">
        <f t="shared" si="74"/>
        <v>63649.841802998315</v>
      </c>
      <c r="BE215" s="84">
        <f t="shared" si="74"/>
        <v>53953.724248981387</v>
      </c>
      <c r="BF215" s="84">
        <f t="shared" si="74"/>
        <v>55685.059884541464</v>
      </c>
      <c r="BG215" s="84">
        <f t="shared" si="74"/>
        <v>36504.098251072763</v>
      </c>
      <c r="BH215" s="84">
        <f t="shared" si="74"/>
        <v>45140.561122240273</v>
      </c>
      <c r="BI215" s="84">
        <f t="shared" si="74"/>
        <v>40790.648077357029</v>
      </c>
      <c r="BJ215" s="84">
        <f t="shared" si="74"/>
        <v>39456.070295441627</v>
      </c>
      <c r="BK215" s="84">
        <f t="shared" si="74"/>
        <v>40825.299217827414</v>
      </c>
      <c r="BL215" s="84">
        <f t="shared" si="74"/>
        <v>34237.707723025385</v>
      </c>
      <c r="BM215" s="84">
        <f t="shared" si="74"/>
        <v>49251.420871695431</v>
      </c>
      <c r="BN215" s="84">
        <f t="shared" si="74"/>
        <v>51145.307200546027</v>
      </c>
      <c r="BO215" s="84">
        <f t="shared" ref="BO215:BX215" si="75">BO80*1055</f>
        <v>53945.227416934693</v>
      </c>
      <c r="BP215" s="84">
        <f t="shared" si="75"/>
        <v>59733.87370846227</v>
      </c>
      <c r="BQ215" s="84">
        <f t="shared" si="75"/>
        <v>48037.358740679338</v>
      </c>
      <c r="BR215" s="84">
        <f t="shared" si="75"/>
        <v>61122.732326487669</v>
      </c>
      <c r="BS215" s="84">
        <f t="shared" si="75"/>
        <v>58811.732490000002</v>
      </c>
      <c r="BT215" s="84">
        <f t="shared" si="75"/>
        <v>45328.724880000002</v>
      </c>
      <c r="BU215" s="84">
        <f t="shared" si="75"/>
        <v>31355.119060000001</v>
      </c>
      <c r="BV215" s="84">
        <f t="shared" si="75"/>
        <v>40073.833180000001</v>
      </c>
      <c r="BW215" s="84">
        <f t="shared" si="75"/>
        <v>39324.460349999994</v>
      </c>
      <c r="BX215" s="84">
        <f t="shared" si="75"/>
        <v>39116.344720000008</v>
      </c>
    </row>
    <row r="216" spans="1:76" s="74" customFormat="1" ht="12.6" x14ac:dyDescent="0.45">
      <c r="A216" s="74" t="s">
        <v>69</v>
      </c>
      <c r="D216" s="5" t="s">
        <v>299</v>
      </c>
      <c r="E216" s="74" t="s">
        <v>58</v>
      </c>
      <c r="F216" s="319" t="s">
        <v>398</v>
      </c>
      <c r="G216" s="84">
        <f t="shared" ref="G216:AL216" si="76">G77*1055</f>
        <v>48319</v>
      </c>
      <c r="H216" s="84">
        <f t="shared" si="76"/>
        <v>46103.5</v>
      </c>
      <c r="I216" s="84">
        <f t="shared" si="76"/>
        <v>42411</v>
      </c>
      <c r="J216" s="84">
        <f t="shared" si="76"/>
        <v>36925</v>
      </c>
      <c r="K216" s="84">
        <f t="shared" si="76"/>
        <v>33338</v>
      </c>
      <c r="L216" s="84">
        <f t="shared" si="76"/>
        <v>29012.5</v>
      </c>
      <c r="M216" s="84">
        <f t="shared" si="76"/>
        <v>32494</v>
      </c>
      <c r="N216" s="84">
        <f t="shared" si="76"/>
        <v>34920.5</v>
      </c>
      <c r="O216" s="84">
        <f t="shared" si="76"/>
        <v>30806</v>
      </c>
      <c r="P216" s="84">
        <f t="shared" si="76"/>
        <v>39035</v>
      </c>
      <c r="Q216" s="84">
        <f t="shared" si="76"/>
        <v>31017</v>
      </c>
      <c r="R216" s="84">
        <f t="shared" si="76"/>
        <v>41461.5</v>
      </c>
      <c r="S216" s="84">
        <f t="shared" si="76"/>
        <v>44626.5</v>
      </c>
      <c r="T216" s="84">
        <f t="shared" si="76"/>
        <v>41250.5</v>
      </c>
      <c r="U216" s="84">
        <f t="shared" si="76"/>
        <v>43571.5</v>
      </c>
      <c r="V216" s="84">
        <f t="shared" si="76"/>
        <v>39140.5</v>
      </c>
      <c r="W216" s="84">
        <f t="shared" si="76"/>
        <v>37136</v>
      </c>
      <c r="X216" s="84">
        <f t="shared" si="76"/>
        <v>30489.5</v>
      </c>
      <c r="Y216" s="84">
        <f t="shared" si="76"/>
        <v>34287.5</v>
      </c>
      <c r="Z216" s="84">
        <f t="shared" si="76"/>
        <v>31755.5</v>
      </c>
      <c r="AA216" s="84">
        <f t="shared" si="76"/>
        <v>32494</v>
      </c>
      <c r="AB216" s="84">
        <f t="shared" si="76"/>
        <v>37769</v>
      </c>
      <c r="AC216" s="84">
        <f t="shared" si="76"/>
        <v>36819.5</v>
      </c>
      <c r="AD216" s="84">
        <f t="shared" si="76"/>
        <v>27113.5</v>
      </c>
      <c r="AE216" s="84">
        <f t="shared" si="76"/>
        <v>39246</v>
      </c>
      <c r="AF216" s="84">
        <f t="shared" si="76"/>
        <v>34815</v>
      </c>
      <c r="AG216" s="84">
        <f t="shared" si="76"/>
        <v>36397.5</v>
      </c>
      <c r="AH216" s="84">
        <f t="shared" si="76"/>
        <v>31122.5</v>
      </c>
      <c r="AI216" s="84">
        <f t="shared" si="76"/>
        <v>29751</v>
      </c>
      <c r="AJ216" s="84">
        <f t="shared" si="76"/>
        <v>29329</v>
      </c>
      <c r="AK216" s="84">
        <f t="shared" si="76"/>
        <v>26058.5</v>
      </c>
      <c r="AL216" s="84">
        <f t="shared" si="76"/>
        <v>27746.5</v>
      </c>
      <c r="AM216" s="84">
        <f t="shared" ref="AM216:BR216" si="77">AM77*1055</f>
        <v>20572.5</v>
      </c>
      <c r="AN216" s="84">
        <f t="shared" si="77"/>
        <v>24265</v>
      </c>
      <c r="AO216" s="84">
        <f t="shared" si="77"/>
        <v>35237</v>
      </c>
      <c r="AP216" s="84">
        <f t="shared" si="77"/>
        <v>40934</v>
      </c>
      <c r="AQ216" s="84">
        <f t="shared" si="77"/>
        <v>43466</v>
      </c>
      <c r="AR216" s="84">
        <f t="shared" si="77"/>
        <v>36503</v>
      </c>
      <c r="AS216" s="84">
        <f t="shared" si="77"/>
        <v>40934</v>
      </c>
      <c r="AT216" s="84">
        <f t="shared" si="77"/>
        <v>33338</v>
      </c>
      <c r="AU216" s="84">
        <f t="shared" si="77"/>
        <v>33338</v>
      </c>
      <c r="AV216" s="84">
        <f t="shared" si="77"/>
        <v>29540</v>
      </c>
      <c r="AW216" s="84">
        <f t="shared" si="77"/>
        <v>30046.400000000001</v>
      </c>
      <c r="AX216" s="84">
        <f t="shared" si="77"/>
        <v>28485</v>
      </c>
      <c r="AY216" s="84">
        <f t="shared" si="77"/>
        <v>0</v>
      </c>
      <c r="AZ216" s="84">
        <f t="shared" si="77"/>
        <v>0</v>
      </c>
      <c r="BA216" s="84">
        <f t="shared" si="77"/>
        <v>0</v>
      </c>
      <c r="BB216" s="84">
        <f t="shared" si="77"/>
        <v>0</v>
      </c>
      <c r="BC216" s="84">
        <f t="shared" si="77"/>
        <v>54207.392824999995</v>
      </c>
      <c r="BD216" s="84">
        <f t="shared" si="77"/>
        <v>52865.981424999998</v>
      </c>
      <c r="BE216" s="84">
        <f t="shared" si="77"/>
        <v>60149.189749999998</v>
      </c>
      <c r="BF216" s="84">
        <f t="shared" si="77"/>
        <v>30406.165550000002</v>
      </c>
      <c r="BG216" s="84">
        <f t="shared" si="77"/>
        <v>45930.733200000002</v>
      </c>
      <c r="BH216" s="84">
        <f t="shared" si="77"/>
        <v>38967.749025000005</v>
      </c>
      <c r="BI216" s="84">
        <f t="shared" si="77"/>
        <v>38858.065950000004</v>
      </c>
      <c r="BJ216" s="84">
        <f t="shared" si="77"/>
        <v>39813.695500000002</v>
      </c>
      <c r="BK216" s="84">
        <f t="shared" si="77"/>
        <v>32805.325225000001</v>
      </c>
      <c r="BL216" s="84">
        <f t="shared" si="77"/>
        <v>46344.250999999997</v>
      </c>
      <c r="BM216" s="84">
        <f t="shared" si="77"/>
        <v>46054.284250000004</v>
      </c>
      <c r="BN216" s="84">
        <f t="shared" si="77"/>
        <v>56316.585750000006</v>
      </c>
      <c r="BO216" s="84">
        <f t="shared" si="77"/>
        <v>57501.667250000006</v>
      </c>
      <c r="BP216" s="84">
        <f t="shared" si="77"/>
        <v>49899.495499999997</v>
      </c>
      <c r="BQ216" s="84">
        <f t="shared" si="77"/>
        <v>52647.875999999997</v>
      </c>
      <c r="BR216" s="84">
        <f t="shared" si="77"/>
        <v>45015.44685</v>
      </c>
      <c r="BS216" s="84">
        <f t="shared" ref="BS216:BX216" si="78">BS77*1055</f>
        <v>46834.673024999996</v>
      </c>
      <c r="BT216" s="84">
        <f t="shared" si="78"/>
        <v>32457.365125</v>
      </c>
      <c r="BU216" s="84">
        <f t="shared" si="78"/>
        <v>42750.396796875</v>
      </c>
      <c r="BV216" s="84">
        <f t="shared" si="78"/>
        <v>36404.773895312501</v>
      </c>
      <c r="BW216" s="84">
        <f t="shared" si="78"/>
        <v>42745.590282812504</v>
      </c>
      <c r="BX216" s="84">
        <f t="shared" si="78"/>
        <v>34026.2585921875</v>
      </c>
    </row>
    <row r="217" spans="1:76" s="74" customFormat="1" ht="12.6" x14ac:dyDescent="0.45">
      <c r="D217" s="5" t="s">
        <v>606</v>
      </c>
      <c r="E217" s="74" t="s">
        <v>260</v>
      </c>
      <c r="F217" s="319" t="s">
        <v>398</v>
      </c>
      <c r="G217" s="84"/>
      <c r="H217" s="84"/>
      <c r="I217" s="84"/>
      <c r="J217" s="84"/>
      <c r="K217" s="84"/>
      <c r="L217" s="84"/>
      <c r="M217" s="84"/>
      <c r="N217" s="84"/>
      <c r="O217" s="84"/>
      <c r="P217" s="84"/>
      <c r="Q217" s="84"/>
      <c r="R217" s="84"/>
      <c r="S217" s="84"/>
      <c r="T217" s="84"/>
      <c r="U217" s="84"/>
      <c r="V217" s="84"/>
      <c r="W217" s="84"/>
      <c r="X217" s="84"/>
      <c r="Y217" s="84"/>
      <c r="Z217" s="84"/>
      <c r="AA217" s="84"/>
      <c r="AB217" s="84"/>
      <c r="AC217" s="84"/>
      <c r="AD217" s="84"/>
      <c r="AE217" s="84"/>
      <c r="AF217" s="84"/>
      <c r="AG217" s="84"/>
      <c r="AH217" s="84"/>
      <c r="AI217" s="84"/>
      <c r="AJ217" s="84"/>
      <c r="AK217" s="84"/>
      <c r="AL217" s="84"/>
      <c r="AM217" s="84"/>
      <c r="AN217" s="84"/>
      <c r="AO217" s="84"/>
      <c r="AP217" s="84"/>
      <c r="AQ217" s="84">
        <f t="shared" ref="AQ217:BR217" si="79">AQ80*Natural_Gas1+AQ81*_AEP2014/2205</f>
        <v>1318.4106519863944</v>
      </c>
      <c r="AR217" s="84">
        <f t="shared" si="79"/>
        <v>1185.8453039285714</v>
      </c>
      <c r="AS217" s="84">
        <f t="shared" si="79"/>
        <v>1328.106420867347</v>
      </c>
      <c r="AT217" s="84">
        <f t="shared" si="79"/>
        <v>1221.5593051632652</v>
      </c>
      <c r="AU217" s="84">
        <f t="shared" si="79"/>
        <v>1284.8499776462586</v>
      </c>
      <c r="AV217" s="84">
        <f t="shared" si="79"/>
        <v>1240.4414476778911</v>
      </c>
      <c r="AW217" s="84">
        <f t="shared" si="79"/>
        <v>1309.9333859999999</v>
      </c>
      <c r="AX217" s="84">
        <f t="shared" si="79"/>
        <v>1308.6416068027213</v>
      </c>
      <c r="AY217" s="84">
        <f t="shared" si="79"/>
        <v>1240.4239197278912</v>
      </c>
      <c r="AZ217" s="84">
        <f t="shared" si="79"/>
        <v>1216.0023354727891</v>
      </c>
      <c r="BA217" s="84">
        <f t="shared" si="79"/>
        <v>1279.6648129557825</v>
      </c>
      <c r="BB217" s="84">
        <f t="shared" si="79"/>
        <v>1349.6425365884354</v>
      </c>
      <c r="BC217" s="84">
        <f t="shared" si="79"/>
        <v>1355.3256927365856</v>
      </c>
      <c r="BD217" s="84">
        <f t="shared" si="79"/>
        <v>1209.7677784315881</v>
      </c>
      <c r="BE217" s="84">
        <f t="shared" si="79"/>
        <v>1369.442883279055</v>
      </c>
      <c r="BF217" s="84">
        <f t="shared" si="79"/>
        <v>926.41168170679168</v>
      </c>
      <c r="BG217" s="84">
        <f t="shared" si="79"/>
        <v>1268.9072220476194</v>
      </c>
      <c r="BH217" s="84">
        <f t="shared" si="79"/>
        <v>1276.4604005086833</v>
      </c>
      <c r="BI217" s="84">
        <f t="shared" si="79"/>
        <v>1226.4128284816484</v>
      </c>
      <c r="BJ217" s="84">
        <f t="shared" si="79"/>
        <v>1281.5129848053657</v>
      </c>
      <c r="BK217" s="84">
        <f t="shared" si="79"/>
        <v>1119.6390628228996</v>
      </c>
      <c r="BL217" s="84">
        <f t="shared" si="79"/>
        <v>1345.3155673941333</v>
      </c>
      <c r="BM217" s="84">
        <f t="shared" si="79"/>
        <v>1321.1571616551003</v>
      </c>
      <c r="BN217" s="84">
        <f t="shared" si="79"/>
        <v>1282.1014907941947</v>
      </c>
      <c r="BO217" s="84">
        <f t="shared" si="79"/>
        <v>1367.6628636610558</v>
      </c>
      <c r="BP217" s="84">
        <f t="shared" si="79"/>
        <v>1259.3991966418266</v>
      </c>
      <c r="BQ217" s="84">
        <f t="shared" si="79"/>
        <v>1374.4837936196159</v>
      </c>
      <c r="BR217" s="84">
        <f t="shared" si="79"/>
        <v>1271.9262629354589</v>
      </c>
      <c r="BS217" s="84">
        <f t="shared" ref="BS217:BX217" si="80">BS80*Natural_Gas1+BS81*_AEP2014/2205</f>
        <v>1216.642566464631</v>
      </c>
      <c r="BT217" s="84">
        <f t="shared" si="80"/>
        <v>1075.3759962448603</v>
      </c>
      <c r="BU217" s="84">
        <f t="shared" si="80"/>
        <v>1261.5296243407433</v>
      </c>
      <c r="BV217" s="84">
        <f t="shared" si="80"/>
        <v>1313.5767397392094</v>
      </c>
      <c r="BW217" s="84">
        <f t="shared" si="80"/>
        <v>1142.6981955094886</v>
      </c>
      <c r="BX217" s="84">
        <f t="shared" si="80"/>
        <v>1167.6020034401845</v>
      </c>
    </row>
    <row r="218" spans="1:76" s="74" customFormat="1" ht="12.6" x14ac:dyDescent="0.45">
      <c r="D218" s="5" t="s">
        <v>607</v>
      </c>
      <c r="E218" s="74" t="s">
        <v>608</v>
      </c>
      <c r="F218" s="319" t="s">
        <v>398</v>
      </c>
      <c r="G218" s="84"/>
      <c r="H218" s="84"/>
      <c r="I218" s="84"/>
      <c r="J218" s="84"/>
      <c r="K218" s="84"/>
      <c r="L218" s="84"/>
      <c r="M218" s="84"/>
      <c r="N218" s="84"/>
      <c r="O218" s="84"/>
      <c r="P218" s="84"/>
      <c r="Q218" s="84"/>
      <c r="R218" s="84"/>
      <c r="S218" s="84"/>
      <c r="T218" s="84"/>
      <c r="U218" s="84"/>
      <c r="V218" s="84"/>
      <c r="W218" s="84"/>
      <c r="X218" s="84"/>
      <c r="Y218" s="84"/>
      <c r="Z218" s="84"/>
      <c r="AA218" s="84"/>
      <c r="AB218" s="84"/>
      <c r="AC218" s="84"/>
      <c r="AD218" s="84"/>
      <c r="AE218" s="84"/>
      <c r="AF218" s="84"/>
      <c r="AG218" s="84"/>
      <c r="AH218" s="84"/>
      <c r="AI218" s="84"/>
      <c r="AJ218" s="84"/>
      <c r="AK218" s="84"/>
      <c r="AL218" s="84"/>
      <c r="AM218" s="84"/>
      <c r="AN218" s="84"/>
      <c r="AO218" s="84"/>
      <c r="AP218" s="84"/>
      <c r="AQ218" s="94">
        <f>AQ217/AQ219</f>
        <v>0.25850118152455215</v>
      </c>
      <c r="AR218" s="94">
        <f t="shared" ref="AR218:BN218" si="81">AR217/AR219</f>
        <v>0.28005237820909118</v>
      </c>
      <c r="AS218" s="94">
        <f t="shared" si="81"/>
        <v>0.23402106791369132</v>
      </c>
      <c r="AT218" s="94">
        <f t="shared" si="81"/>
        <v>0.28670666754839419</v>
      </c>
      <c r="AU218" s="94">
        <f t="shared" si="81"/>
        <v>0.25979962294579667</v>
      </c>
      <c r="AV218" s="94">
        <f t="shared" si="81"/>
        <v>0.23433037196352477</v>
      </c>
      <c r="AW218" s="94">
        <f t="shared" si="81"/>
        <v>0.24704738217950775</v>
      </c>
      <c r="AX218" s="94">
        <f t="shared" si="81"/>
        <v>0.22125569035047421</v>
      </c>
      <c r="AY218" s="94">
        <f t="shared" si="81"/>
        <v>0.23293680813110565</v>
      </c>
      <c r="AZ218" s="94">
        <f t="shared" si="81"/>
        <v>0.23880636596077354</v>
      </c>
      <c r="BA218" s="94">
        <f t="shared" si="81"/>
        <v>0.23039548678097366</v>
      </c>
      <c r="BB218" s="94">
        <f t="shared" si="81"/>
        <v>0.26701725057314729</v>
      </c>
      <c r="BC218" s="94">
        <f t="shared" si="81"/>
        <v>0.28035253277661631</v>
      </c>
      <c r="BD218" s="94">
        <f t="shared" si="81"/>
        <v>0.25125721591792954</v>
      </c>
      <c r="BE218" s="94">
        <f t="shared" si="81"/>
        <v>0.22733507698758362</v>
      </c>
      <c r="BF218" s="94">
        <f t="shared" si="81"/>
        <v>0.40807169272306731</v>
      </c>
      <c r="BG218" s="94">
        <f t="shared" si="81"/>
        <v>0.26660660542356873</v>
      </c>
      <c r="BH218" s="94">
        <f t="shared" si="81"/>
        <v>0.2632240369049122</v>
      </c>
      <c r="BI218" s="94">
        <f t="shared" si="81"/>
        <v>0.27274643466374499</v>
      </c>
      <c r="BJ218" s="94">
        <f t="shared" si="81"/>
        <v>0.26201124718454816</v>
      </c>
      <c r="BK218" s="94">
        <f t="shared" si="81"/>
        <v>0.23501804279316815</v>
      </c>
      <c r="BL218" s="94">
        <f t="shared" si="81"/>
        <v>0.25075487235778443</v>
      </c>
      <c r="BM218" s="94">
        <f t="shared" si="81"/>
        <v>0.25741654301054651</v>
      </c>
      <c r="BN218" s="94">
        <f t="shared" si="81"/>
        <v>0.23513925005948988</v>
      </c>
      <c r="BO218" s="94">
        <f t="shared" ref="BO218:BX218" si="82">BO217/BO219</f>
        <v>0.25993071056518757</v>
      </c>
      <c r="BP218" s="94">
        <f t="shared" si="82"/>
        <v>0.24223647409000104</v>
      </c>
      <c r="BQ218" s="94">
        <f t="shared" si="82"/>
        <v>0.309175992002443</v>
      </c>
      <c r="BR218" s="94">
        <f t="shared" si="82"/>
        <v>0.36763256096417146</v>
      </c>
      <c r="BS218" s="94">
        <f t="shared" si="82"/>
        <v>0.23968621561677769</v>
      </c>
      <c r="BT218" s="94">
        <f t="shared" si="82"/>
        <v>0.28027301264768539</v>
      </c>
      <c r="BU218" s="94">
        <f t="shared" si="82"/>
        <v>0.29944135224585267</v>
      </c>
      <c r="BV218" s="94">
        <f t="shared" si="82"/>
        <v>0.31591099893156399</v>
      </c>
      <c r="BW218" s="94">
        <f t="shared" si="82"/>
        <v>0.23404231276835055</v>
      </c>
      <c r="BX218" s="94">
        <f t="shared" si="82"/>
        <v>0.38688438263208158</v>
      </c>
    </row>
    <row r="219" spans="1:76" s="74" customFormat="1" ht="12.6" x14ac:dyDescent="0.45">
      <c r="D219" s="5" t="s">
        <v>54</v>
      </c>
      <c r="E219" s="74" t="s">
        <v>260</v>
      </c>
      <c r="F219" s="319" t="s">
        <v>398</v>
      </c>
      <c r="G219" s="84">
        <f t="shared" ref="G219:AL219" si="83">G87</f>
        <v>3595.99937817</v>
      </c>
      <c r="H219" s="84">
        <f t="shared" si="83"/>
        <v>4305.9588997600003</v>
      </c>
      <c r="I219" s="84">
        <f t="shared" si="83"/>
        <v>5109.1375166099997</v>
      </c>
      <c r="J219" s="84">
        <f t="shared" si="83"/>
        <v>5413.4215642599993</v>
      </c>
      <c r="K219" s="84">
        <f t="shared" si="83"/>
        <v>5219.2582824500005</v>
      </c>
      <c r="L219" s="84">
        <f t="shared" si="83"/>
        <v>5290.1947689600001</v>
      </c>
      <c r="M219" s="84">
        <f t="shared" si="83"/>
        <v>6032.9334254899995</v>
      </c>
      <c r="N219" s="84">
        <f t="shared" si="83"/>
        <v>5776.9113538399997</v>
      </c>
      <c r="O219" s="84">
        <f t="shared" si="83"/>
        <v>5319.1941384299998</v>
      </c>
      <c r="P219" s="84">
        <f t="shared" si="83"/>
        <v>6298.28675062</v>
      </c>
      <c r="Q219" s="84">
        <f t="shared" si="83"/>
        <v>2852.5735327900002</v>
      </c>
      <c r="R219" s="84">
        <f t="shared" si="83"/>
        <v>5096.83343427</v>
      </c>
      <c r="S219" s="84">
        <f t="shared" si="83"/>
        <v>5776.2468444900005</v>
      </c>
      <c r="T219" s="84">
        <f t="shared" si="83"/>
        <v>4701.88853896</v>
      </c>
      <c r="U219" s="84">
        <f t="shared" si="83"/>
        <v>4730.73414142</v>
      </c>
      <c r="V219" s="84">
        <f t="shared" si="83"/>
        <v>4578.0013166199997</v>
      </c>
      <c r="W219" s="84">
        <f t="shared" si="83"/>
        <v>5931.27256674</v>
      </c>
      <c r="X219" s="84">
        <f t="shared" si="83"/>
        <v>5818.6656741100005</v>
      </c>
      <c r="Y219" s="84">
        <f t="shared" si="83"/>
        <v>6878.8565495800003</v>
      </c>
      <c r="Z219" s="84">
        <f t="shared" si="83"/>
        <v>5775.3138098600002</v>
      </c>
      <c r="AA219" s="84">
        <f t="shared" si="83"/>
        <v>4083.5659907099998</v>
      </c>
      <c r="AB219" s="84">
        <f t="shared" si="83"/>
        <v>5800.2136329099994</v>
      </c>
      <c r="AC219" s="84">
        <f t="shared" si="83"/>
        <v>5420.4757959400004</v>
      </c>
      <c r="AD219" s="84">
        <f t="shared" si="83"/>
        <v>4857.1188302999999</v>
      </c>
      <c r="AE219" s="84">
        <f t="shared" si="83"/>
        <v>4910.7337919862503</v>
      </c>
      <c r="AF219" s="84">
        <f t="shared" si="83"/>
        <v>4765.5254393991672</v>
      </c>
      <c r="AG219" s="84">
        <f t="shared" si="83"/>
        <v>3821.934503827084</v>
      </c>
      <c r="AH219" s="84">
        <f t="shared" si="83"/>
        <v>4441.8008267424993</v>
      </c>
      <c r="AI219" s="84">
        <f t="shared" si="83"/>
        <v>4920.7174023841662</v>
      </c>
      <c r="AJ219" s="84">
        <f t="shared" si="83"/>
        <v>6092.8459551379165</v>
      </c>
      <c r="AK219" s="84">
        <f t="shared" si="83"/>
        <v>4460.5190496741661</v>
      </c>
      <c r="AL219" s="84">
        <f t="shared" si="83"/>
        <v>5459.8280169674999</v>
      </c>
      <c r="AM219" s="84">
        <f t="shared" ref="AM219:BR219" si="84">AM87</f>
        <v>3312.8716186012498</v>
      </c>
      <c r="AN219" s="84">
        <f t="shared" si="84"/>
        <v>4884.9786115937504</v>
      </c>
      <c r="AO219" s="84">
        <f t="shared" si="84"/>
        <v>5015.4962991562488</v>
      </c>
      <c r="AP219" s="84">
        <f t="shared" si="84"/>
        <v>4570.1749991616671</v>
      </c>
      <c r="AQ219" s="84">
        <f t="shared" si="84"/>
        <v>5100.211319</v>
      </c>
      <c r="AR219" s="84">
        <f t="shared" si="84"/>
        <v>4234.3696972400003</v>
      </c>
      <c r="AS219" s="84">
        <f t="shared" si="84"/>
        <v>5675.1575091399991</v>
      </c>
      <c r="AT219" s="84">
        <f t="shared" si="84"/>
        <v>4260.6588664599994</v>
      </c>
      <c r="AU219" s="84">
        <f t="shared" si="84"/>
        <v>4945.5421184900006</v>
      </c>
      <c r="AV219" s="84">
        <f t="shared" si="84"/>
        <v>5293.5581388099999</v>
      </c>
      <c r="AW219" s="84">
        <f t="shared" si="84"/>
        <v>5302.3568776299999</v>
      </c>
      <c r="AX219" s="84">
        <f t="shared" si="84"/>
        <v>5914.6122060399994</v>
      </c>
      <c r="AY219" s="84">
        <f t="shared" si="84"/>
        <v>5325.1520430800001</v>
      </c>
      <c r="AZ219" s="84">
        <f t="shared" si="84"/>
        <v>5092.0013399999998</v>
      </c>
      <c r="BA219" s="84">
        <f t="shared" si="84"/>
        <v>5554.2095499999996</v>
      </c>
      <c r="BB219" s="84">
        <f t="shared" si="84"/>
        <v>5054.5143944499996</v>
      </c>
      <c r="BC219" s="84">
        <f t="shared" si="84"/>
        <v>4834.36222</v>
      </c>
      <c r="BD219" s="84">
        <f t="shared" si="84"/>
        <v>4814.8578500000003</v>
      </c>
      <c r="BE219" s="84">
        <f t="shared" si="84"/>
        <v>6023.8960983299994</v>
      </c>
      <c r="BF219" s="84">
        <f t="shared" si="84"/>
        <v>2270.2179499999997</v>
      </c>
      <c r="BG219" s="84">
        <f t="shared" si="84"/>
        <v>4759.4740574099997</v>
      </c>
      <c r="BH219" s="84">
        <f t="shared" si="84"/>
        <v>4849.3306899999998</v>
      </c>
      <c r="BI219" s="84">
        <f t="shared" si="84"/>
        <v>4496.5311095400002</v>
      </c>
      <c r="BJ219" s="84">
        <f t="shared" si="84"/>
        <v>4891.0609699999995</v>
      </c>
      <c r="BK219" s="84">
        <f t="shared" si="84"/>
        <v>4764.0557699999999</v>
      </c>
      <c r="BL219" s="84">
        <f t="shared" si="84"/>
        <v>5365.0625199999995</v>
      </c>
      <c r="BM219" s="84">
        <f t="shared" si="84"/>
        <v>5132.3708500000002</v>
      </c>
      <c r="BN219" s="84">
        <f t="shared" si="84"/>
        <v>5452.5201150800003</v>
      </c>
      <c r="BO219" s="84">
        <f t="shared" si="84"/>
        <v>5261.6440000000002</v>
      </c>
      <c r="BP219" s="84">
        <f t="shared" si="84"/>
        <v>5199.0485799999997</v>
      </c>
      <c r="BQ219" s="84">
        <f t="shared" si="84"/>
        <v>4445.6355899999999</v>
      </c>
      <c r="BR219" s="84">
        <f t="shared" si="84"/>
        <v>3459.7758686000002</v>
      </c>
      <c r="BS219" s="84">
        <f t="shared" ref="BS219:BX219" si="85">BS87</f>
        <v>5075.9805411999996</v>
      </c>
      <c r="BT219" s="84">
        <f t="shared" si="85"/>
        <v>3836.8874194700002</v>
      </c>
      <c r="BU219" s="84">
        <f t="shared" si="85"/>
        <v>4212.9439199999997</v>
      </c>
      <c r="BV219" s="84">
        <f t="shared" si="85"/>
        <v>4158.0595299999995</v>
      </c>
      <c r="BW219" s="84">
        <f t="shared" si="85"/>
        <v>4882.4427599999999</v>
      </c>
      <c r="BX219" s="84">
        <f t="shared" si="85"/>
        <v>3017.961065</v>
      </c>
    </row>
    <row r="220" spans="1:76" s="74" customFormat="1" x14ac:dyDescent="0.4">
      <c r="D220" s="11" t="s">
        <v>249</v>
      </c>
      <c r="E220" s="74" t="s">
        <v>6</v>
      </c>
      <c r="G220" s="84"/>
      <c r="H220" s="84"/>
      <c r="I220" s="84"/>
      <c r="J220" s="84"/>
      <c r="K220" s="84"/>
      <c r="L220" s="84"/>
      <c r="M220" s="84"/>
      <c r="N220" s="84"/>
      <c r="O220" s="84"/>
      <c r="P220" s="84"/>
      <c r="Q220" s="84"/>
      <c r="R220" s="84"/>
      <c r="S220" s="84"/>
      <c r="T220" s="84"/>
      <c r="U220" s="84"/>
      <c r="V220" s="84"/>
      <c r="W220" s="84"/>
      <c r="X220" s="84"/>
      <c r="Y220" s="84"/>
      <c r="Z220" s="84"/>
      <c r="AA220" s="84"/>
      <c r="AB220" s="84"/>
      <c r="AC220" s="84"/>
      <c r="AD220" s="84"/>
      <c r="AE220" s="84"/>
      <c r="AF220" s="84"/>
      <c r="AG220" s="84"/>
      <c r="AH220" s="84"/>
      <c r="AI220" s="84"/>
      <c r="AJ220" s="84"/>
      <c r="AK220" s="84"/>
      <c r="AL220" s="84"/>
      <c r="AM220" s="84"/>
      <c r="AN220" s="84"/>
      <c r="AO220" s="84"/>
      <c r="AP220" s="84"/>
      <c r="AQ220" s="84"/>
      <c r="AR220" s="84"/>
      <c r="AS220" s="84"/>
      <c r="AT220" s="84"/>
      <c r="AU220" s="84"/>
      <c r="AV220" s="84"/>
      <c r="AW220" s="84"/>
      <c r="AX220" s="84"/>
      <c r="AY220" s="84"/>
      <c r="AZ220" s="84"/>
      <c r="BA220" s="84"/>
      <c r="BB220" s="84"/>
      <c r="BC220" s="84"/>
      <c r="BD220" s="84"/>
      <c r="BE220" s="84"/>
      <c r="BF220" s="84"/>
      <c r="BG220" s="84"/>
      <c r="BH220" s="84"/>
      <c r="BI220" s="84"/>
      <c r="BJ220" s="84"/>
      <c r="BK220" s="84"/>
      <c r="BL220" s="84"/>
      <c r="BM220" s="84"/>
      <c r="BN220" s="84"/>
      <c r="BO220" s="84"/>
      <c r="BP220" s="84"/>
      <c r="BQ220" s="84"/>
      <c r="BR220" s="84"/>
      <c r="BS220" s="84"/>
      <c r="BT220" s="84"/>
      <c r="BU220" s="84"/>
      <c r="BV220" s="84"/>
      <c r="BW220" s="84"/>
      <c r="BX220" s="84"/>
    </row>
    <row r="221" spans="1:76" s="74" customFormat="1" ht="12.6" x14ac:dyDescent="0.45">
      <c r="A221" s="74" t="s">
        <v>59</v>
      </c>
      <c r="D221" s="5" t="s">
        <v>33</v>
      </c>
      <c r="E221" s="74" t="s">
        <v>58</v>
      </c>
      <c r="F221" s="319" t="s">
        <v>743</v>
      </c>
      <c r="G221" s="84">
        <f t="shared" ref="G221:AL221" si="86">G96*3.6</f>
        <v>2739.8273823911268</v>
      </c>
      <c r="H221" s="84">
        <f t="shared" si="86"/>
        <v>2273.6632549786741</v>
      </c>
      <c r="I221" s="84">
        <f t="shared" si="86"/>
        <v>2264.0075999999999</v>
      </c>
      <c r="J221" s="84">
        <f t="shared" si="86"/>
        <v>2203.5843719999998</v>
      </c>
      <c r="K221" s="84">
        <f t="shared" si="86"/>
        <v>2674.7776483049943</v>
      </c>
      <c r="L221" s="84">
        <f t="shared" si="86"/>
        <v>2686.1635986824704</v>
      </c>
      <c r="M221" s="84">
        <f t="shared" si="86"/>
        <v>1950.4368000000002</v>
      </c>
      <c r="N221" s="84">
        <f t="shared" si="86"/>
        <v>2121.6709816386356</v>
      </c>
      <c r="O221" s="84">
        <f t="shared" si="86"/>
        <v>2609.3695909796929</v>
      </c>
      <c r="P221" s="84">
        <f t="shared" si="86"/>
        <v>2799.6299999999997</v>
      </c>
      <c r="Q221" s="84">
        <f t="shared" si="86"/>
        <v>1964.1427533966405</v>
      </c>
      <c r="R221" s="84">
        <f t="shared" si="86"/>
        <v>1789.8266297837317</v>
      </c>
      <c r="S221" s="84">
        <f t="shared" si="86"/>
        <v>2551.8636000000001</v>
      </c>
      <c r="T221" s="84">
        <f t="shared" si="86"/>
        <v>2468.3508000000002</v>
      </c>
      <c r="U221" s="84">
        <f t="shared" si="86"/>
        <v>2461.4842676468038</v>
      </c>
      <c r="V221" s="84">
        <f t="shared" si="86"/>
        <v>2179.0044000000003</v>
      </c>
      <c r="W221" s="84">
        <f t="shared" si="86"/>
        <v>2453.9409199017196</v>
      </c>
      <c r="X221" s="84">
        <f t="shared" si="86"/>
        <v>2413.0439999999999</v>
      </c>
      <c r="Y221" s="84">
        <f t="shared" si="86"/>
        <v>2608.3728000000001</v>
      </c>
      <c r="Z221" s="84">
        <f t="shared" si="86"/>
        <v>1906.3812240000004</v>
      </c>
      <c r="AA221" s="84">
        <f t="shared" si="86"/>
        <v>2453.8319999999999</v>
      </c>
      <c r="AB221" s="84">
        <f t="shared" si="86"/>
        <v>2497.070515419452</v>
      </c>
      <c r="AC221" s="84">
        <f t="shared" si="86"/>
        <v>2331.8496</v>
      </c>
      <c r="AD221" s="84">
        <f t="shared" si="86"/>
        <v>1507.2012</v>
      </c>
      <c r="AE221" s="84">
        <f t="shared" si="86"/>
        <v>2132.6565599999999</v>
      </c>
      <c r="AF221" s="84">
        <f t="shared" si="86"/>
        <v>2336.2560000000003</v>
      </c>
      <c r="AG221" s="84">
        <f t="shared" si="86"/>
        <v>2531.0663999999997</v>
      </c>
      <c r="AH221" s="84">
        <f t="shared" si="86"/>
        <v>1617.1056000000001</v>
      </c>
      <c r="AI221" s="84">
        <f t="shared" si="86"/>
        <v>2493.2196000000004</v>
      </c>
      <c r="AJ221" s="84">
        <f t="shared" si="86"/>
        <v>2107.4929224382781</v>
      </c>
      <c r="AK221" s="84">
        <f t="shared" si="86"/>
        <v>2140.86708</v>
      </c>
      <c r="AL221" s="84">
        <f t="shared" si="86"/>
        <v>1823.2596000000001</v>
      </c>
      <c r="AM221" s="84">
        <f t="shared" ref="AM221:BR221" si="87">AM96*3.6</f>
        <v>2069.0351999999998</v>
      </c>
      <c r="AN221" s="84">
        <f t="shared" si="87"/>
        <v>2345.9976000000001</v>
      </c>
      <c r="AO221" s="84">
        <f t="shared" si="87"/>
        <v>2014.6068000000002</v>
      </c>
      <c r="AP221" s="84">
        <f t="shared" si="87"/>
        <v>1706.2927199999999</v>
      </c>
      <c r="AQ221" s="84">
        <f t="shared" si="87"/>
        <v>2110.2517812438305</v>
      </c>
      <c r="AR221" s="84">
        <f t="shared" si="87"/>
        <v>2146.1710070410368</v>
      </c>
      <c r="AS221" s="84">
        <f t="shared" si="87"/>
        <v>2385.6768472538856</v>
      </c>
      <c r="AT221" s="84">
        <f t="shared" si="87"/>
        <v>2272.4343926359834</v>
      </c>
      <c r="AU221" s="84">
        <f t="shared" si="87"/>
        <v>2343.3778732839796</v>
      </c>
      <c r="AV221" s="84">
        <f t="shared" si="87"/>
        <v>2382.0336000000002</v>
      </c>
      <c r="AW221" s="84">
        <f t="shared" si="87"/>
        <v>1916.2656000000002</v>
      </c>
      <c r="AX221" s="84">
        <f t="shared" si="87"/>
        <v>1601.028</v>
      </c>
      <c r="AY221" s="84">
        <f t="shared" si="87"/>
        <v>2299.4798400000004</v>
      </c>
      <c r="AZ221" s="84">
        <f t="shared" si="87"/>
        <v>2420.6184000000003</v>
      </c>
      <c r="BA221" s="84">
        <f t="shared" si="87"/>
        <v>2132.1215999999999</v>
      </c>
      <c r="BB221" s="84">
        <f t="shared" si="87"/>
        <v>1759.212</v>
      </c>
      <c r="BC221" s="84">
        <f t="shared" si="87"/>
        <v>2214.56088</v>
      </c>
      <c r="BD221" s="84">
        <f t="shared" si="87"/>
        <v>1999.8899999999999</v>
      </c>
      <c r="BE221" s="84">
        <f t="shared" si="87"/>
        <v>2384.7228</v>
      </c>
      <c r="BF221" s="84">
        <f t="shared" si="87"/>
        <v>2330.3521799999999</v>
      </c>
      <c r="BG221" s="84">
        <f t="shared" si="87"/>
        <v>2402.0460000000003</v>
      </c>
      <c r="BH221" s="84">
        <f t="shared" si="87"/>
        <v>2371.9715999999999</v>
      </c>
      <c r="BI221" s="84">
        <f t="shared" si="87"/>
        <v>1619.838</v>
      </c>
      <c r="BJ221" s="84">
        <f t="shared" si="87"/>
        <v>1710.6048000000001</v>
      </c>
      <c r="BK221" s="84">
        <f t="shared" si="87"/>
        <v>2311.1711999999998</v>
      </c>
      <c r="BL221" s="84">
        <f t="shared" si="87"/>
        <v>2067.9336000000003</v>
      </c>
      <c r="BM221" s="84">
        <f t="shared" si="87"/>
        <v>2310.0727765682659</v>
      </c>
      <c r="BN221" s="84">
        <f t="shared" si="87"/>
        <v>1519.7868000000001</v>
      </c>
      <c r="BO221" s="84">
        <f t="shared" si="87"/>
        <v>2214.7775999999999</v>
      </c>
      <c r="BP221" s="84">
        <f t="shared" si="87"/>
        <v>1903.9860000000001</v>
      </c>
      <c r="BQ221" s="84">
        <f t="shared" si="87"/>
        <v>1929.1176</v>
      </c>
      <c r="BR221" s="84">
        <f t="shared" si="87"/>
        <v>2047.6404</v>
      </c>
      <c r="BS221" s="84">
        <f t="shared" ref="BS221:BX221" si="88">BS96*3.6</f>
        <v>1665.9792000000002</v>
      </c>
      <c r="BT221" s="84">
        <f t="shared" si="88"/>
        <v>1896.4692000000002</v>
      </c>
      <c r="BU221" s="84">
        <f t="shared" si="88"/>
        <v>2233.998</v>
      </c>
      <c r="BV221" s="84">
        <f t="shared" si="88"/>
        <v>2540.0210011976051</v>
      </c>
      <c r="BW221" s="84">
        <f t="shared" si="88"/>
        <v>1286.9748</v>
      </c>
      <c r="BX221" s="84">
        <f t="shared" si="88"/>
        <v>2551.1477435721326</v>
      </c>
    </row>
    <row r="222" spans="1:76" s="74" customFormat="1" ht="12.6" x14ac:dyDescent="0.45">
      <c r="A222" s="74" t="s">
        <v>60</v>
      </c>
      <c r="D222" s="5" t="s">
        <v>710</v>
      </c>
      <c r="E222" s="74" t="s">
        <v>58</v>
      </c>
      <c r="F222" s="319" t="s">
        <v>743</v>
      </c>
      <c r="G222" s="84">
        <f t="shared" ref="G222:AL222" si="89">(G94+G95)*1055</f>
        <v>5415.0543969502323</v>
      </c>
      <c r="H222" s="84">
        <f t="shared" si="89"/>
        <v>4480.5227406076383</v>
      </c>
      <c r="I222" s="84">
        <f t="shared" si="89"/>
        <v>4404.6812430346654</v>
      </c>
      <c r="J222" s="84">
        <f t="shared" si="89"/>
        <v>3975.2819652414005</v>
      </c>
      <c r="K222" s="84">
        <f t="shared" si="89"/>
        <v>5771.1462252611736</v>
      </c>
      <c r="L222" s="84">
        <f t="shared" si="89"/>
        <v>4462.7987762851635</v>
      </c>
      <c r="M222" s="84">
        <f t="shared" si="89"/>
        <v>3084.4429679824002</v>
      </c>
      <c r="N222" s="84">
        <f t="shared" si="89"/>
        <v>3453.0560378871401</v>
      </c>
      <c r="O222" s="84">
        <f t="shared" si="89"/>
        <v>4354.2536178153568</v>
      </c>
      <c r="P222" s="84">
        <f t="shared" si="89"/>
        <v>4944.3511493959995</v>
      </c>
      <c r="Q222" s="84">
        <f t="shared" si="89"/>
        <v>629.09327527523499</v>
      </c>
      <c r="R222" s="84">
        <f t="shared" si="89"/>
        <v>590.86635364012147</v>
      </c>
      <c r="S222" s="84">
        <f t="shared" si="89"/>
        <v>5163.1670414986665</v>
      </c>
      <c r="T222" s="84">
        <f t="shared" si="89"/>
        <v>4086.4413018680007</v>
      </c>
      <c r="U222" s="84">
        <f t="shared" si="89"/>
        <v>4585.1307513448428</v>
      </c>
      <c r="V222" s="84">
        <f t="shared" si="89"/>
        <v>3723.3342385520004</v>
      </c>
      <c r="W222" s="84">
        <f t="shared" si="89"/>
        <v>4596.3245224535231</v>
      </c>
      <c r="X222" s="84">
        <f t="shared" si="89"/>
        <v>4311.236469208</v>
      </c>
      <c r="Y222" s="84">
        <f t="shared" si="89"/>
        <v>4348.6196582400007</v>
      </c>
      <c r="Z222" s="84">
        <f t="shared" si="89"/>
        <v>2616.4408763547999</v>
      </c>
      <c r="AA222" s="84">
        <f t="shared" si="89"/>
        <v>4095.1459996799999</v>
      </c>
      <c r="AB222" s="84">
        <f t="shared" si="89"/>
        <v>4890.6629826582139</v>
      </c>
      <c r="AC222" s="84">
        <f t="shared" si="89"/>
        <v>1505.7233793599999</v>
      </c>
      <c r="AD222" s="84">
        <f t="shared" si="89"/>
        <v>633.85693007999998</v>
      </c>
      <c r="AE222" s="84">
        <f t="shared" si="89"/>
        <v>4237.6263019360003</v>
      </c>
      <c r="AF222" s="84">
        <f t="shared" si="89"/>
        <v>5623.0752016253346</v>
      </c>
      <c r="AG222" s="84">
        <f t="shared" si="89"/>
        <v>5473.6177979347267</v>
      </c>
      <c r="AH222" s="84">
        <f t="shared" si="89"/>
        <v>2648.6027105613334</v>
      </c>
      <c r="AI222" s="84">
        <f t="shared" si="89"/>
        <v>5143.9867369498315</v>
      </c>
      <c r="AJ222" s="84">
        <f t="shared" si="89"/>
        <v>3283.9432474600812</v>
      </c>
      <c r="AK222" s="84">
        <f t="shared" si="89"/>
        <v>3790.4581784699994</v>
      </c>
      <c r="AL222" s="84">
        <f t="shared" si="89"/>
        <v>2051.4212763573332</v>
      </c>
      <c r="AM222" s="84">
        <f t="shared" ref="AM222:BR222" si="90">(AM94+AM95)*1055</f>
        <v>2975.5190322146668</v>
      </c>
      <c r="AN222" s="84">
        <f t="shared" si="90"/>
        <v>4692.0831369586667</v>
      </c>
      <c r="AO222" s="84">
        <f t="shared" si="90"/>
        <v>1165.76428964</v>
      </c>
      <c r="AP222" s="84">
        <f t="shared" si="90"/>
        <v>821.64536772320082</v>
      </c>
      <c r="AQ222" s="84">
        <f t="shared" si="90"/>
        <v>4668.6561313963584</v>
      </c>
      <c r="AR222" s="84">
        <f t="shared" si="90"/>
        <v>5029.2830981990828</v>
      </c>
      <c r="AS222" s="84">
        <f t="shared" si="90"/>
        <v>5338.6739512856293</v>
      </c>
      <c r="AT222" s="84">
        <f t="shared" si="90"/>
        <v>4798.0103260553587</v>
      </c>
      <c r="AU222" s="84">
        <f t="shared" si="90"/>
        <v>4788.8799305785087</v>
      </c>
      <c r="AV222" s="84">
        <f t="shared" si="90"/>
        <v>4227.1589706106661</v>
      </c>
      <c r="AW222" s="84">
        <f t="shared" si="90"/>
        <v>3339.0287774960007</v>
      </c>
      <c r="AX222" s="84">
        <f t="shared" si="90"/>
        <v>2587.3276182</v>
      </c>
      <c r="AY222" s="84">
        <f t="shared" si="90"/>
        <v>4511.5784262359994</v>
      </c>
      <c r="AZ222" s="84">
        <f t="shared" si="90"/>
        <v>4906.6684686520002</v>
      </c>
      <c r="BA222" s="84">
        <f t="shared" si="90"/>
        <v>1432.2744768560001</v>
      </c>
      <c r="BB222" s="84">
        <f t="shared" si="90"/>
        <v>960.63982433600006</v>
      </c>
      <c r="BC222" s="84">
        <f t="shared" si="90"/>
        <v>5092.1397502653335</v>
      </c>
      <c r="BD222" s="84">
        <f t="shared" si="90"/>
        <v>4907.7171695986672</v>
      </c>
      <c r="BE222" s="84">
        <f t="shared" si="90"/>
        <v>5312.4706192733338</v>
      </c>
      <c r="BF222" s="84">
        <f t="shared" si="90"/>
        <v>5030.6954378874007</v>
      </c>
      <c r="BG222" s="84">
        <f t="shared" si="90"/>
        <v>5132.5600924280006</v>
      </c>
      <c r="BH222" s="84">
        <f t="shared" si="90"/>
        <v>4897.910495872</v>
      </c>
      <c r="BI222" s="84">
        <f t="shared" si="90"/>
        <v>2943.439582226667</v>
      </c>
      <c r="BJ222" s="84">
        <f t="shared" si="90"/>
        <v>2438.2369003199997</v>
      </c>
      <c r="BK222" s="84">
        <f t="shared" si="90"/>
        <v>4453.796203961333</v>
      </c>
      <c r="BL222" s="84">
        <f t="shared" si="90"/>
        <v>3566.916052776</v>
      </c>
      <c r="BM222" s="84">
        <f t="shared" si="90"/>
        <v>547.75370842788186</v>
      </c>
      <c r="BN222" s="84">
        <f t="shared" si="90"/>
        <v>466.24812129600002</v>
      </c>
      <c r="BO222" s="84">
        <f t="shared" si="90"/>
        <v>5802.3785858173333</v>
      </c>
      <c r="BP222" s="84">
        <f t="shared" si="90"/>
        <v>4018.5891507320002</v>
      </c>
      <c r="BQ222" s="84">
        <f t="shared" si="90"/>
        <v>3809.6344072106672</v>
      </c>
      <c r="BR222" s="84">
        <f t="shared" si="90"/>
        <v>3989.4160662280001</v>
      </c>
      <c r="BS222" s="84">
        <f t="shared" ref="BS222:BX222" si="91">(BS94+BS95)*1055</f>
        <v>2741.6419226946659</v>
      </c>
      <c r="BT222" s="84">
        <f t="shared" si="91"/>
        <v>3220.1216886706675</v>
      </c>
      <c r="BU222" s="84">
        <f t="shared" si="91"/>
        <v>4172.6661176440002</v>
      </c>
      <c r="BV222" s="84">
        <f t="shared" si="91"/>
        <v>4277.6646371035895</v>
      </c>
      <c r="BW222" s="84">
        <f t="shared" si="91"/>
        <v>2016.8916577960001</v>
      </c>
      <c r="BX222" s="84">
        <f t="shared" si="91"/>
        <v>5314.9300337325449</v>
      </c>
    </row>
    <row r="223" spans="1:76" s="74" customFormat="1" ht="12.6" x14ac:dyDescent="0.45">
      <c r="A223" s="74" t="s">
        <v>60</v>
      </c>
      <c r="D223" s="5" t="s">
        <v>299</v>
      </c>
      <c r="E223" s="74" t="s">
        <v>58</v>
      </c>
      <c r="F223" s="319" t="s">
        <v>743</v>
      </c>
      <c r="G223" s="84">
        <f t="shared" ref="G223:AL223" si="92">G91*1055</f>
        <v>3828.7127222817876</v>
      </c>
      <c r="H223" s="84">
        <f t="shared" si="92"/>
        <v>3159.8524584045408</v>
      </c>
      <c r="I223" s="84">
        <f t="shared" si="92"/>
        <v>3051.2839559626664</v>
      </c>
      <c r="J223" s="84">
        <f t="shared" si="92"/>
        <v>2828.5291359049997</v>
      </c>
      <c r="K223" s="84">
        <f t="shared" si="92"/>
        <v>3904.1546280462035</v>
      </c>
      <c r="L223" s="84">
        <f t="shared" si="92"/>
        <v>3363.0515000089435</v>
      </c>
      <c r="M223" s="84">
        <f t="shared" si="92"/>
        <v>2108.9688007999998</v>
      </c>
      <c r="N223" s="84">
        <f t="shared" si="92"/>
        <v>1554.1583826007586</v>
      </c>
      <c r="O223" s="84">
        <f t="shared" si="92"/>
        <v>2900.5586733748346</v>
      </c>
      <c r="P223" s="84">
        <f t="shared" si="92"/>
        <v>3247.9696183400001</v>
      </c>
      <c r="Q223" s="84">
        <f t="shared" si="92"/>
        <v>2044.9271720848076</v>
      </c>
      <c r="R223" s="84">
        <f t="shared" si="92"/>
        <v>1860.9021484291602</v>
      </c>
      <c r="S223" s="84">
        <f t="shared" si="92"/>
        <v>3936.7081646666666</v>
      </c>
      <c r="T223" s="84">
        <f t="shared" si="92"/>
        <v>2763.0248630040005</v>
      </c>
      <c r="U223" s="84">
        <f t="shared" si="92"/>
        <v>3417.3570196682526</v>
      </c>
      <c r="V223" s="84">
        <f t="shared" si="92"/>
        <v>2645.2346286880002</v>
      </c>
      <c r="W223" s="84">
        <f t="shared" si="92"/>
        <v>3132.720179255999</v>
      </c>
      <c r="X223" s="84">
        <f t="shared" si="92"/>
        <v>2825.013168</v>
      </c>
      <c r="Y223" s="84">
        <f t="shared" si="92"/>
        <v>2945.2490113200001</v>
      </c>
      <c r="Z223" s="84">
        <f t="shared" si="92"/>
        <v>1765.3271869068001</v>
      </c>
      <c r="AA223" s="84">
        <f t="shared" si="92"/>
        <v>2824.7539924799999</v>
      </c>
      <c r="AB223" s="84">
        <f t="shared" si="92"/>
        <v>3468.0634208977999</v>
      </c>
      <c r="AC223" s="84">
        <f t="shared" si="92"/>
        <v>3535.3033587013338</v>
      </c>
      <c r="AD223" s="84">
        <f t="shared" si="92"/>
        <v>1733.1551776613333</v>
      </c>
      <c r="AE223" s="84">
        <f t="shared" si="92"/>
        <v>3129.2117954159999</v>
      </c>
      <c r="AF223" s="84">
        <f t="shared" si="92"/>
        <v>3996.3845280333339</v>
      </c>
      <c r="AG223" s="84">
        <f t="shared" si="92"/>
        <v>3780.0756786867269</v>
      </c>
      <c r="AH223" s="84">
        <f t="shared" si="92"/>
        <v>1940.962829529333</v>
      </c>
      <c r="AI223" s="84">
        <f t="shared" si="92"/>
        <v>3514.4566515498318</v>
      </c>
      <c r="AJ223" s="84">
        <f t="shared" si="92"/>
        <v>2045.2611542016002</v>
      </c>
      <c r="AK223" s="84">
        <f t="shared" si="92"/>
        <v>2529.876684634</v>
      </c>
      <c r="AL223" s="84">
        <f t="shared" si="92"/>
        <v>1330.4612134613333</v>
      </c>
      <c r="AM223" s="84">
        <f t="shared" ref="AM223:BR223" si="93">AM91*1055</f>
        <v>1831.0690493666668</v>
      </c>
      <c r="AN223" s="84">
        <f t="shared" si="93"/>
        <v>3204.648910126667</v>
      </c>
      <c r="AO223" s="84">
        <f t="shared" si="93"/>
        <v>2693.9423480800001</v>
      </c>
      <c r="AP223" s="84">
        <f t="shared" si="93"/>
        <v>1959.904000472</v>
      </c>
      <c r="AQ223" s="84">
        <f t="shared" si="93"/>
        <v>3475.9946804871074</v>
      </c>
      <c r="AR223" s="84">
        <f t="shared" si="93"/>
        <v>3634.9901959289882</v>
      </c>
      <c r="AS223" s="84">
        <f t="shared" si="93"/>
        <v>3732.4141913654971</v>
      </c>
      <c r="AT223" s="84">
        <f t="shared" si="93"/>
        <v>3223.6726442165732</v>
      </c>
      <c r="AU223" s="84">
        <f t="shared" si="93"/>
        <v>3141.9608412748739</v>
      </c>
      <c r="AV223" s="84">
        <f t="shared" si="93"/>
        <v>2622.0979340266663</v>
      </c>
      <c r="AW223" s="84">
        <f t="shared" si="93"/>
        <v>2134.6588542880004</v>
      </c>
      <c r="AX223" s="84">
        <f t="shared" si="93"/>
        <v>1633.2377352000001</v>
      </c>
      <c r="AY223" s="84">
        <f t="shared" si="93"/>
        <v>2853.146670696</v>
      </c>
      <c r="AZ223" s="84">
        <f t="shared" si="93"/>
        <v>3208.7419635240003</v>
      </c>
      <c r="BA223" s="84">
        <f t="shared" si="93"/>
        <v>1704.1899135279998</v>
      </c>
      <c r="BB223" s="84">
        <f t="shared" si="93"/>
        <v>1837.433488224</v>
      </c>
      <c r="BC223" s="84">
        <f t="shared" si="93"/>
        <v>3710.1395648333332</v>
      </c>
      <c r="BD223" s="84">
        <f t="shared" si="93"/>
        <v>3602.9656877666666</v>
      </c>
      <c r="BE223" s="84">
        <f t="shared" si="93"/>
        <v>3884.4970161853335</v>
      </c>
      <c r="BF223" s="84">
        <f t="shared" si="93"/>
        <v>3521.0884933432003</v>
      </c>
      <c r="BG223" s="84">
        <f t="shared" si="93"/>
        <v>3460.5640980760004</v>
      </c>
      <c r="BH223" s="84">
        <f t="shared" si="93"/>
        <v>3280.1138622080007</v>
      </c>
      <c r="BI223" s="84">
        <f t="shared" si="93"/>
        <v>1901.4589608026668</v>
      </c>
      <c r="BJ223" s="84">
        <f t="shared" si="93"/>
        <v>1712.2243546479999</v>
      </c>
      <c r="BK223" s="84">
        <f t="shared" si="93"/>
        <v>3085.1997125053331</v>
      </c>
      <c r="BL223" s="84">
        <f t="shared" si="93"/>
        <v>2660.3920770159998</v>
      </c>
      <c r="BM223" s="84">
        <f t="shared" si="93"/>
        <v>3629.8472141035004</v>
      </c>
      <c r="BN223" s="84">
        <f t="shared" si="93"/>
        <v>2080.1062469653334</v>
      </c>
      <c r="BO223" s="84">
        <f t="shared" si="93"/>
        <v>3938.4300020333335</v>
      </c>
      <c r="BP223" s="84">
        <f t="shared" si="93"/>
        <v>3052.0617225000001</v>
      </c>
      <c r="BQ223" s="84">
        <f t="shared" si="93"/>
        <v>2679.8408000186669</v>
      </c>
      <c r="BR223" s="84">
        <f t="shared" si="93"/>
        <v>2806.3417315800002</v>
      </c>
      <c r="BS223" s="84">
        <f t="shared" ref="BS223:BX223" si="94">BS91*1055</f>
        <v>1829.6061475426661</v>
      </c>
      <c r="BT223" s="84">
        <f t="shared" si="94"/>
        <v>2288.2935429746672</v>
      </c>
      <c r="BU223" s="84">
        <f t="shared" si="94"/>
        <v>3082.8748120999999</v>
      </c>
      <c r="BV223" s="84">
        <f t="shared" si="94"/>
        <v>2763.1565028962864</v>
      </c>
      <c r="BW223" s="84">
        <f t="shared" si="94"/>
        <v>1479.7417534120002</v>
      </c>
      <c r="BX223" s="84">
        <f t="shared" si="94"/>
        <v>3600.7381701632003</v>
      </c>
    </row>
    <row r="224" spans="1:76" s="74" customFormat="1" ht="12.6" x14ac:dyDescent="0.45">
      <c r="D224" s="5" t="s">
        <v>606</v>
      </c>
      <c r="E224" s="74" t="s">
        <v>260</v>
      </c>
      <c r="F224" s="319" t="s">
        <v>743</v>
      </c>
      <c r="G224" s="84"/>
      <c r="H224" s="84"/>
      <c r="I224" s="84"/>
      <c r="J224" s="84"/>
      <c r="K224" s="84"/>
      <c r="L224" s="84"/>
      <c r="M224" s="84"/>
      <c r="N224" s="84"/>
      <c r="O224" s="84"/>
      <c r="P224" s="84"/>
      <c r="Q224" s="84"/>
      <c r="R224" s="84"/>
      <c r="S224" s="84"/>
      <c r="T224" s="84"/>
      <c r="U224" s="84"/>
      <c r="V224" s="84"/>
      <c r="W224" s="84"/>
      <c r="X224" s="84"/>
      <c r="Y224" s="84"/>
      <c r="Z224" s="84"/>
      <c r="AA224" s="84"/>
      <c r="AB224" s="84"/>
      <c r="AC224" s="84"/>
      <c r="AD224" s="84"/>
      <c r="AE224" s="84"/>
      <c r="AF224" s="84"/>
      <c r="AG224" s="84"/>
      <c r="AH224" s="84"/>
      <c r="AI224" s="84"/>
      <c r="AJ224" s="84"/>
      <c r="AK224" s="84"/>
      <c r="AL224" s="84"/>
      <c r="AM224" s="84"/>
      <c r="AN224" s="84"/>
      <c r="AO224" s="84"/>
      <c r="AP224" s="84"/>
      <c r="AQ224" s="84">
        <f t="shared" ref="AQ224:BR224" si="95">AQ94*Natural_Gas1*1000+AQ95*FracII*1000+AQ96*France2011</f>
        <v>445.45017158241905</v>
      </c>
      <c r="AR224" s="84">
        <f t="shared" si="95"/>
        <v>473.00952670638338</v>
      </c>
      <c r="AS224" s="84">
        <f t="shared" si="95"/>
        <v>498.61272097523073</v>
      </c>
      <c r="AT224" s="84">
        <f t="shared" si="95"/>
        <v>433.67551410710837</v>
      </c>
      <c r="AU224" s="84">
        <f t="shared" si="95"/>
        <v>430.57823262921221</v>
      </c>
      <c r="AV224" s="84">
        <f t="shared" si="95"/>
        <v>341.77113685485864</v>
      </c>
      <c r="AW224" s="84">
        <f t="shared" si="95"/>
        <v>311.00385613024412</v>
      </c>
      <c r="AX224" s="84">
        <f t="shared" si="95"/>
        <v>243.39861343100006</v>
      </c>
      <c r="AY224" s="84">
        <f t="shared" si="95"/>
        <v>402.64848860466003</v>
      </c>
      <c r="AZ224" s="84">
        <f t="shared" si="95"/>
        <v>444.32981953180007</v>
      </c>
      <c r="BA224" s="84">
        <f t="shared" si="95"/>
        <v>114.159426083608</v>
      </c>
      <c r="BB224" s="84">
        <f t="shared" si="95"/>
        <v>83.059915279248003</v>
      </c>
      <c r="BC224" s="84">
        <f t="shared" si="95"/>
        <v>485.32317631050933</v>
      </c>
      <c r="BD224" s="84">
        <f t="shared" si="95"/>
        <v>466.45236478504268</v>
      </c>
      <c r="BE224" s="84">
        <f t="shared" si="95"/>
        <v>500.36336954229739</v>
      </c>
      <c r="BF224" s="84">
        <f t="shared" si="95"/>
        <v>469.95321855544262</v>
      </c>
      <c r="BG224" s="84">
        <f t="shared" si="95"/>
        <v>476.82829954870408</v>
      </c>
      <c r="BH224" s="84">
        <f t="shared" si="95"/>
        <v>455.46849607089604</v>
      </c>
      <c r="BI224" s="84">
        <f t="shared" si="95"/>
        <v>237.54627293034667</v>
      </c>
      <c r="BJ224" s="84">
        <f t="shared" si="95"/>
        <v>241.66859252236003</v>
      </c>
      <c r="BK224" s="84">
        <f t="shared" si="95"/>
        <v>418.80032538663733</v>
      </c>
      <c r="BL224" s="84">
        <f t="shared" si="95"/>
        <v>321.34496549916804</v>
      </c>
      <c r="BM224" s="84">
        <f t="shared" si="95"/>
        <v>73.136961277560545</v>
      </c>
      <c r="BN224" s="84">
        <f t="shared" si="95"/>
        <v>53.447287656528005</v>
      </c>
      <c r="BO224" s="84">
        <f t="shared" si="95"/>
        <v>532.48557130124539</v>
      </c>
      <c r="BP224" s="84">
        <f t="shared" si="95"/>
        <v>392.28565451757601</v>
      </c>
      <c r="BQ224" s="84">
        <f t="shared" si="95"/>
        <v>363.67316286064272</v>
      </c>
      <c r="BR224" s="84">
        <f t="shared" si="95"/>
        <v>381.37923083506394</v>
      </c>
      <c r="BS224" s="84">
        <f t="shared" ref="BS224:BX224" si="96">BS94*Natural_Gas1*1000+BS95*FracII*1000+BS96*France2011</f>
        <v>232.94294085969864</v>
      </c>
      <c r="BT224" s="84">
        <f t="shared" si="96"/>
        <v>308.29976752820272</v>
      </c>
      <c r="BU224" s="84">
        <f t="shared" si="96"/>
        <v>402.82492902179195</v>
      </c>
      <c r="BV224" s="84">
        <f t="shared" si="96"/>
        <v>403.24335676481883</v>
      </c>
      <c r="BW224" s="84">
        <f t="shared" si="96"/>
        <v>129.03207335552798</v>
      </c>
      <c r="BX224" s="84">
        <f t="shared" si="96"/>
        <v>478.47009207110432</v>
      </c>
    </row>
    <row r="225" spans="1:76" s="74" customFormat="1" ht="12.6" x14ac:dyDescent="0.45">
      <c r="D225" s="5" t="s">
        <v>607</v>
      </c>
      <c r="E225" s="74" t="s">
        <v>608</v>
      </c>
      <c r="F225" s="319" t="s">
        <v>743</v>
      </c>
      <c r="G225" s="84"/>
      <c r="H225" s="84"/>
      <c r="I225" s="84"/>
      <c r="J225" s="84"/>
      <c r="K225" s="84"/>
      <c r="L225" s="84"/>
      <c r="M225" s="84"/>
      <c r="N225" s="84"/>
      <c r="O225" s="84"/>
      <c r="P225" s="84"/>
      <c r="Q225" s="84"/>
      <c r="R225" s="84"/>
      <c r="S225" s="84"/>
      <c r="T225" s="84"/>
      <c r="U225" s="84"/>
      <c r="V225" s="84"/>
      <c r="W225" s="84"/>
      <c r="X225" s="84"/>
      <c r="Y225" s="84"/>
      <c r="Z225" s="84"/>
      <c r="AA225" s="84"/>
      <c r="AB225" s="84"/>
      <c r="AC225" s="84"/>
      <c r="AD225" s="84"/>
      <c r="AE225" s="84"/>
      <c r="AF225" s="84"/>
      <c r="AG225" s="84"/>
      <c r="AH225" s="84"/>
      <c r="AI225" s="84"/>
      <c r="AJ225" s="84"/>
      <c r="AK225" s="84"/>
      <c r="AL225" s="84"/>
      <c r="AM225" s="84"/>
      <c r="AN225" s="84"/>
      <c r="AO225" s="84"/>
      <c r="AP225" s="84"/>
      <c r="AQ225" s="94">
        <f>AQ224/AQ226</f>
        <v>0.73313063130747047</v>
      </c>
      <c r="AR225" s="94">
        <f t="shared" ref="AR225:BN225" si="97">AR224/AR226</f>
        <v>0.51086459305149956</v>
      </c>
      <c r="AS225" s="94">
        <f t="shared" si="97"/>
        <v>0.4307297174976078</v>
      </c>
      <c r="AT225" s="94">
        <f t="shared" si="97"/>
        <v>0.45382536009534152</v>
      </c>
      <c r="AU225" s="94">
        <f t="shared" si="97"/>
        <v>0.42502737511027205</v>
      </c>
      <c r="AV225" s="94">
        <f t="shared" si="97"/>
        <v>0.33685308185970692</v>
      </c>
      <c r="AW225" s="94">
        <f t="shared" si="97"/>
        <v>0.40067489838990478</v>
      </c>
      <c r="AX225" s="94">
        <f t="shared" si="97"/>
        <v>0.42701511128245623</v>
      </c>
      <c r="AY225" s="94">
        <f t="shared" si="97"/>
        <v>0.45008773597659291</v>
      </c>
      <c r="AZ225" s="94">
        <f t="shared" si="97"/>
        <v>0.3753419661528975</v>
      </c>
      <c r="BA225" s="94">
        <f t="shared" si="97"/>
        <v>0.16523292239630627</v>
      </c>
      <c r="BB225" s="94">
        <f t="shared" si="97"/>
        <v>0.13353684128496462</v>
      </c>
      <c r="BC225" s="94">
        <f t="shared" si="97"/>
        <v>0.45285357498414602</v>
      </c>
      <c r="BD225" s="94">
        <f t="shared" si="97"/>
        <v>0.73689157154035179</v>
      </c>
      <c r="BE225" s="94">
        <f t="shared" si="97"/>
        <v>0.53231278276377947</v>
      </c>
      <c r="BF225" s="94">
        <f t="shared" si="97"/>
        <v>0.42470897179059097</v>
      </c>
      <c r="BG225" s="94">
        <f t="shared" si="97"/>
        <v>0.43105071374860249</v>
      </c>
      <c r="BH225" s="94">
        <f t="shared" si="97"/>
        <v>0.38098577672178674</v>
      </c>
      <c r="BI225" s="94">
        <f t="shared" si="97"/>
        <v>0.52265406585334806</v>
      </c>
      <c r="BJ225" s="94">
        <f t="shared" si="97"/>
        <v>0.43764685353560306</v>
      </c>
      <c r="BK225" s="94">
        <f t="shared" si="97"/>
        <v>0.4357510408767426</v>
      </c>
      <c r="BL225" s="94">
        <f t="shared" si="97"/>
        <v>0.32653690224486132</v>
      </c>
      <c r="BM225" s="94">
        <f t="shared" si="97"/>
        <v>6.7500656462907746E-2</v>
      </c>
      <c r="BN225" s="94">
        <f t="shared" si="97"/>
        <v>9.3570181471512609E-2</v>
      </c>
      <c r="BO225" s="94">
        <f t="shared" ref="BO225:BX225" si="98">BO224/BO226</f>
        <v>0.45983209956929655</v>
      </c>
      <c r="BP225" s="94">
        <f t="shared" si="98"/>
        <v>0.45220248359374754</v>
      </c>
      <c r="BQ225" s="94">
        <f t="shared" si="98"/>
        <v>0.48425188130578256</v>
      </c>
      <c r="BR225" s="94">
        <f t="shared" si="98"/>
        <v>0.34502716837506692</v>
      </c>
      <c r="BS225" s="94">
        <f t="shared" si="98"/>
        <v>0.26214600591908466</v>
      </c>
      <c r="BT225" s="94">
        <f t="shared" si="98"/>
        <v>0.39904189428967474</v>
      </c>
      <c r="BU225" s="94">
        <f t="shared" si="98"/>
        <v>0.51315277582393881</v>
      </c>
      <c r="BV225" s="94">
        <f t="shared" si="98"/>
        <v>0.37113976692574213</v>
      </c>
      <c r="BW225" s="94">
        <f t="shared" si="98"/>
        <v>0.2875046197761319</v>
      </c>
      <c r="BX225" s="94">
        <f t="shared" si="98"/>
        <v>0.33674208382910892</v>
      </c>
    </row>
    <row r="226" spans="1:76" s="74" customFormat="1" ht="12.6" x14ac:dyDescent="0.45">
      <c r="D226" s="5" t="s">
        <v>54</v>
      </c>
      <c r="E226" s="74" t="s">
        <v>260</v>
      </c>
      <c r="F226" s="319" t="s">
        <v>743</v>
      </c>
      <c r="G226" s="84">
        <f t="shared" ref="G226:AL226" si="99">G101</f>
        <v>936</v>
      </c>
      <c r="H226" s="84">
        <f t="shared" si="99"/>
        <v>780</v>
      </c>
      <c r="I226" s="84">
        <f t="shared" si="99"/>
        <v>736.92499999999995</v>
      </c>
      <c r="J226" s="84">
        <f t="shared" si="99"/>
        <v>532.73</v>
      </c>
      <c r="K226" s="84">
        <f t="shared" si="99"/>
        <v>1166</v>
      </c>
      <c r="L226" s="84">
        <f t="shared" si="99"/>
        <v>1040</v>
      </c>
      <c r="M226" s="84">
        <f t="shared" si="99"/>
        <v>604</v>
      </c>
      <c r="N226" s="84">
        <f t="shared" si="99"/>
        <v>648</v>
      </c>
      <c r="O226" s="84">
        <f t="shared" si="99"/>
        <v>869</v>
      </c>
      <c r="P226" s="84">
        <f t="shared" si="99"/>
        <v>1120.24</v>
      </c>
      <c r="Q226" s="84">
        <f t="shared" si="99"/>
        <v>410.72500000000002</v>
      </c>
      <c r="R226" s="84">
        <f t="shared" si="99"/>
        <v>303.89999999999998</v>
      </c>
      <c r="S226" s="84">
        <f t="shared" si="99"/>
        <v>846</v>
      </c>
      <c r="T226" s="84">
        <f t="shared" si="99"/>
        <v>949</v>
      </c>
      <c r="U226" s="84">
        <f t="shared" si="99"/>
        <v>691</v>
      </c>
      <c r="V226" s="84">
        <f t="shared" si="99"/>
        <v>628</v>
      </c>
      <c r="W226" s="84">
        <f t="shared" si="99"/>
        <v>823</v>
      </c>
      <c r="X226" s="84">
        <f t="shared" si="99"/>
        <v>800</v>
      </c>
      <c r="Y226" s="84">
        <f t="shared" si="99"/>
        <v>726</v>
      </c>
      <c r="Z226" s="84">
        <f t="shared" si="99"/>
        <v>407.66</v>
      </c>
      <c r="AA226" s="84">
        <f t="shared" si="99"/>
        <v>692</v>
      </c>
      <c r="AB226" s="84">
        <f t="shared" si="99"/>
        <v>927</v>
      </c>
      <c r="AC226" s="84">
        <f t="shared" si="99"/>
        <v>829.1</v>
      </c>
      <c r="AD226" s="84">
        <f t="shared" si="99"/>
        <v>297.8</v>
      </c>
      <c r="AE226" s="84">
        <f t="shared" si="99"/>
        <v>559.4</v>
      </c>
      <c r="AF226" s="84">
        <f t="shared" si="99"/>
        <v>998.4</v>
      </c>
      <c r="AG226" s="84">
        <f t="shared" si="99"/>
        <v>950.1</v>
      </c>
      <c r="AH226" s="84">
        <f t="shared" si="99"/>
        <v>283.5</v>
      </c>
      <c r="AI226" s="84">
        <f t="shared" si="99"/>
        <v>1052</v>
      </c>
      <c r="AJ226" s="84">
        <f t="shared" si="99"/>
        <v>739.82</v>
      </c>
      <c r="AK226" s="84">
        <f t="shared" si="99"/>
        <v>806.9</v>
      </c>
      <c r="AL226" s="84">
        <f t="shared" si="99"/>
        <v>489.6</v>
      </c>
      <c r="AM226" s="84">
        <f t="shared" ref="AM226:BR226" si="100">AM101</f>
        <v>584</v>
      </c>
      <c r="AN226" s="84">
        <f t="shared" si="100"/>
        <v>921</v>
      </c>
      <c r="AO226" s="84">
        <f t="shared" si="100"/>
        <v>839</v>
      </c>
      <c r="AP226" s="84">
        <f t="shared" si="100"/>
        <v>542.29999999999995</v>
      </c>
      <c r="AQ226" s="84">
        <f t="shared" si="100"/>
        <v>607.6</v>
      </c>
      <c r="AR226" s="84">
        <f t="shared" si="100"/>
        <v>925.9</v>
      </c>
      <c r="AS226" s="84">
        <f t="shared" si="100"/>
        <v>1157.5999999999999</v>
      </c>
      <c r="AT226" s="84">
        <f t="shared" si="100"/>
        <v>955.6</v>
      </c>
      <c r="AU226" s="84">
        <f t="shared" si="100"/>
        <v>1013.06</v>
      </c>
      <c r="AV226" s="84">
        <f t="shared" si="100"/>
        <v>1014.6</v>
      </c>
      <c r="AW226" s="84">
        <f t="shared" si="100"/>
        <v>776.2</v>
      </c>
      <c r="AX226" s="84">
        <f t="shared" si="100"/>
        <v>570</v>
      </c>
      <c r="AY226" s="84">
        <f t="shared" si="100"/>
        <v>894.6</v>
      </c>
      <c r="AZ226" s="84">
        <f t="shared" si="100"/>
        <v>1183.8</v>
      </c>
      <c r="BA226" s="84">
        <f t="shared" si="100"/>
        <v>690.9</v>
      </c>
      <c r="BB226" s="84">
        <f t="shared" si="100"/>
        <v>622</v>
      </c>
      <c r="BC226" s="84">
        <f t="shared" si="100"/>
        <v>1071.7</v>
      </c>
      <c r="BD226" s="84">
        <f t="shared" si="100"/>
        <v>633</v>
      </c>
      <c r="BE226" s="84">
        <f t="shared" si="100"/>
        <v>939.98</v>
      </c>
      <c r="BF226" s="84">
        <f t="shared" si="100"/>
        <v>1106.53</v>
      </c>
      <c r="BG226" s="84">
        <f t="shared" si="100"/>
        <v>1106.2</v>
      </c>
      <c r="BH226" s="84">
        <f t="shared" si="100"/>
        <v>1195.5</v>
      </c>
      <c r="BI226" s="84">
        <f t="shared" si="100"/>
        <v>454.5</v>
      </c>
      <c r="BJ226" s="84">
        <f t="shared" si="100"/>
        <v>552.20000000000005</v>
      </c>
      <c r="BK226" s="84">
        <f t="shared" si="100"/>
        <v>961.1</v>
      </c>
      <c r="BL226" s="84">
        <f t="shared" si="100"/>
        <v>984.1</v>
      </c>
      <c r="BM226" s="84">
        <f t="shared" si="100"/>
        <v>1083.5</v>
      </c>
      <c r="BN226" s="84">
        <f t="shared" si="100"/>
        <v>571.20000000000005</v>
      </c>
      <c r="BO226" s="84">
        <f t="shared" si="100"/>
        <v>1158</v>
      </c>
      <c r="BP226" s="84">
        <f t="shared" si="100"/>
        <v>867.5</v>
      </c>
      <c r="BQ226" s="84">
        <f t="shared" si="100"/>
        <v>751</v>
      </c>
      <c r="BR226" s="84">
        <f t="shared" si="100"/>
        <v>1105.3599999999999</v>
      </c>
      <c r="BS226" s="84">
        <f t="shared" ref="BS226:BX226" si="101">BS101</f>
        <v>888.6</v>
      </c>
      <c r="BT226" s="84">
        <f t="shared" si="101"/>
        <v>772.6</v>
      </c>
      <c r="BU226" s="84">
        <f t="shared" si="101"/>
        <v>785</v>
      </c>
      <c r="BV226" s="84">
        <f t="shared" si="101"/>
        <v>1086.5</v>
      </c>
      <c r="BW226" s="84">
        <f t="shared" si="101"/>
        <v>448.79999999999995</v>
      </c>
      <c r="BX226" s="84">
        <f t="shared" si="101"/>
        <v>1420.88</v>
      </c>
    </row>
    <row r="227" spans="1:76" s="74" customFormat="1" x14ac:dyDescent="0.4">
      <c r="D227" s="11" t="s">
        <v>256</v>
      </c>
      <c r="E227" s="74" t="s">
        <v>6</v>
      </c>
      <c r="G227" s="84"/>
      <c r="H227" s="84"/>
      <c r="I227" s="84"/>
      <c r="J227" s="84"/>
      <c r="K227" s="84"/>
      <c r="L227" s="84"/>
      <c r="M227" s="84"/>
      <c r="N227" s="84"/>
      <c r="O227" s="84"/>
      <c r="P227" s="84"/>
      <c r="Q227" s="84"/>
      <c r="R227" s="84"/>
      <c r="S227" s="84"/>
      <c r="T227" s="84"/>
      <c r="U227" s="84"/>
      <c r="V227" s="84"/>
      <c r="W227" s="84"/>
      <c r="X227" s="84"/>
      <c r="Y227" s="84"/>
      <c r="Z227" s="84"/>
      <c r="AA227" s="84"/>
      <c r="AB227" s="84"/>
      <c r="AC227" s="84"/>
      <c r="AD227" s="84"/>
      <c r="AE227" s="84"/>
      <c r="AF227" s="84"/>
      <c r="AG227" s="84"/>
      <c r="AH227" s="84"/>
      <c r="AI227" s="84"/>
      <c r="AJ227" s="84"/>
      <c r="AK227" s="84"/>
      <c r="AL227" s="84"/>
      <c r="AM227" s="84"/>
      <c r="AN227" s="84"/>
      <c r="AO227" s="84"/>
      <c r="AP227" s="84"/>
      <c r="AQ227" s="84"/>
      <c r="AR227" s="84"/>
      <c r="AS227" s="84"/>
      <c r="AT227" s="84"/>
      <c r="AU227" s="84"/>
      <c r="AV227" s="84"/>
      <c r="AW227" s="84"/>
      <c r="AX227" s="84"/>
      <c r="AY227" s="84"/>
      <c r="AZ227" s="84"/>
      <c r="BA227" s="84"/>
      <c r="BB227" s="84"/>
      <c r="BC227" s="84"/>
      <c r="BD227" s="84"/>
      <c r="BE227" s="84"/>
      <c r="BF227" s="84"/>
      <c r="BG227" s="84"/>
      <c r="BH227" s="84"/>
      <c r="BI227" s="84"/>
      <c r="BJ227" s="84"/>
      <c r="BK227" s="84"/>
      <c r="BL227" s="84"/>
      <c r="BM227" s="84"/>
      <c r="BN227" s="84"/>
      <c r="BO227" s="84"/>
      <c r="BP227" s="84"/>
      <c r="BQ227" s="84"/>
      <c r="BR227" s="84"/>
      <c r="BS227" s="84"/>
      <c r="BT227" s="84"/>
      <c r="BU227" s="84"/>
      <c r="BV227" s="84"/>
      <c r="BW227" s="84"/>
      <c r="BX227" s="84"/>
    </row>
    <row r="228" spans="1:76" s="74" customFormat="1" ht="12.6" x14ac:dyDescent="0.45">
      <c r="A228" s="74" t="s">
        <v>59</v>
      </c>
      <c r="D228" s="5" t="s">
        <v>33</v>
      </c>
      <c r="E228" s="74" t="s">
        <v>58</v>
      </c>
      <c r="F228" s="319" t="s">
        <v>744</v>
      </c>
      <c r="G228" s="84">
        <f t="shared" ref="G228:AL228" si="102">G111*3.6</f>
        <v>422.37360000000001</v>
      </c>
      <c r="H228" s="84">
        <f t="shared" si="102"/>
        <v>291.31560000000002</v>
      </c>
      <c r="I228" s="84">
        <f t="shared" si="102"/>
        <v>295.03440000000001</v>
      </c>
      <c r="J228" s="84">
        <f t="shared" si="102"/>
        <v>294.48360000000002</v>
      </c>
      <c r="K228" s="84">
        <f t="shared" si="102"/>
        <v>301.22640000000001</v>
      </c>
      <c r="L228" s="84">
        <f t="shared" si="102"/>
        <v>238.70880000000002</v>
      </c>
      <c r="M228" s="84">
        <f t="shared" si="102"/>
        <v>207.7056</v>
      </c>
      <c r="N228" s="84">
        <f t="shared" si="102"/>
        <v>190.90512000000001</v>
      </c>
      <c r="O228" s="84">
        <f t="shared" si="102"/>
        <v>175.68360000000001</v>
      </c>
      <c r="P228" s="84">
        <f t="shared" si="102"/>
        <v>175.68360000000001</v>
      </c>
      <c r="Q228" s="84">
        <f t="shared" si="102"/>
        <v>199.44720000000001</v>
      </c>
      <c r="R228" s="84">
        <f t="shared" si="102"/>
        <v>199.44720000000001</v>
      </c>
      <c r="S228" s="84">
        <f t="shared" si="102"/>
        <v>190.86120000000003</v>
      </c>
      <c r="T228" s="84">
        <f t="shared" si="102"/>
        <v>172.1088</v>
      </c>
      <c r="U228" s="84">
        <f t="shared" si="102"/>
        <v>189.3492</v>
      </c>
      <c r="V228" s="84">
        <f t="shared" si="102"/>
        <v>161.56440000000001</v>
      </c>
      <c r="W228" s="84">
        <f t="shared" si="102"/>
        <v>158.43960000000001</v>
      </c>
      <c r="X228" s="84">
        <f t="shared" si="102"/>
        <v>153.9864</v>
      </c>
      <c r="Y228" s="84">
        <f t="shared" si="102"/>
        <v>158.38560000000001</v>
      </c>
      <c r="Z228" s="84">
        <f t="shared" si="102"/>
        <v>181.7244</v>
      </c>
      <c r="AA228" s="84">
        <f t="shared" si="102"/>
        <v>140.34959999999998</v>
      </c>
      <c r="AB228" s="84">
        <f t="shared" si="102"/>
        <v>187.48439999999999</v>
      </c>
      <c r="AC228" s="84">
        <f t="shared" si="102"/>
        <v>193.9032</v>
      </c>
      <c r="AD228" s="84">
        <f t="shared" si="102"/>
        <v>211.1832</v>
      </c>
      <c r="AE228" s="84">
        <f t="shared" si="102"/>
        <v>222.80040000000002</v>
      </c>
      <c r="AF228" s="84">
        <f t="shared" si="102"/>
        <v>203.92920000000001</v>
      </c>
      <c r="AG228" s="84">
        <f t="shared" si="102"/>
        <v>184.31639999999999</v>
      </c>
      <c r="AH228" s="84">
        <f t="shared" si="102"/>
        <v>173.52719999999999</v>
      </c>
      <c r="AI228" s="84">
        <f t="shared" si="102"/>
        <v>185.5368</v>
      </c>
      <c r="AJ228" s="84">
        <f t="shared" si="102"/>
        <v>179.35920000000002</v>
      </c>
      <c r="AK228" s="84">
        <f t="shared" si="102"/>
        <v>182.0196</v>
      </c>
      <c r="AL228" s="84">
        <f t="shared" si="102"/>
        <v>207.072</v>
      </c>
      <c r="AM228" s="84">
        <f t="shared" ref="AM228:BR228" si="103">AM111*3.6</f>
        <v>167.65200000000002</v>
      </c>
      <c r="AN228" s="84">
        <f t="shared" si="103"/>
        <v>180.2988</v>
      </c>
      <c r="AO228" s="84">
        <f t="shared" si="103"/>
        <v>193.8672</v>
      </c>
      <c r="AP228" s="84">
        <f t="shared" si="103"/>
        <v>208.8</v>
      </c>
      <c r="AQ228" s="84">
        <f t="shared" si="103"/>
        <v>222.48</v>
      </c>
      <c r="AR228" s="84">
        <f t="shared" si="103"/>
        <v>203.4</v>
      </c>
      <c r="AS228" s="84">
        <f t="shared" si="103"/>
        <v>208.8</v>
      </c>
      <c r="AT228" s="84">
        <f t="shared" si="103"/>
        <v>194.4</v>
      </c>
      <c r="AU228" s="84">
        <f t="shared" si="103"/>
        <v>198</v>
      </c>
      <c r="AV228" s="84">
        <f t="shared" si="103"/>
        <v>190.8</v>
      </c>
      <c r="AW228" s="84">
        <f t="shared" si="103"/>
        <v>187.20000000000002</v>
      </c>
      <c r="AX228" s="84">
        <f t="shared" si="103"/>
        <v>192.6</v>
      </c>
      <c r="AY228" s="84">
        <f t="shared" si="103"/>
        <v>194.76000000000002</v>
      </c>
      <c r="AZ228" s="84">
        <f t="shared" si="103"/>
        <v>178.56</v>
      </c>
      <c r="BA228" s="84">
        <f t="shared" si="103"/>
        <v>206.64</v>
      </c>
      <c r="BB228" s="84">
        <f t="shared" si="103"/>
        <v>203.76000000000002</v>
      </c>
      <c r="BC228" s="84">
        <f t="shared" si="103"/>
        <v>228.45600000000002</v>
      </c>
      <c r="BD228" s="84">
        <f t="shared" si="103"/>
        <v>195.12</v>
      </c>
      <c r="BE228" s="84">
        <f t="shared" si="103"/>
        <v>214.56</v>
      </c>
      <c r="BF228" s="84">
        <f t="shared" si="103"/>
        <v>186.48</v>
      </c>
      <c r="BG228" s="84">
        <f t="shared" si="103"/>
        <v>182.52</v>
      </c>
      <c r="BH228" s="84">
        <f t="shared" si="103"/>
        <v>226.8</v>
      </c>
      <c r="BI228" s="84">
        <f t="shared" si="103"/>
        <v>230.04</v>
      </c>
      <c r="BJ228" s="84">
        <f t="shared" si="103"/>
        <v>252.72000000000003</v>
      </c>
      <c r="BK228" s="84">
        <f t="shared" si="103"/>
        <v>280.44000000000005</v>
      </c>
      <c r="BL228" s="84">
        <f t="shared" si="103"/>
        <v>261</v>
      </c>
      <c r="BM228" s="84">
        <f t="shared" si="103"/>
        <v>221.76000000000002</v>
      </c>
      <c r="BN228" s="84">
        <f t="shared" si="103"/>
        <v>221.04</v>
      </c>
      <c r="BO228" s="84">
        <f t="shared" si="103"/>
        <v>315</v>
      </c>
      <c r="BP228" s="84">
        <f t="shared" si="103"/>
        <v>285.48</v>
      </c>
      <c r="BQ228" s="84">
        <f t="shared" si="103"/>
        <v>270.36</v>
      </c>
      <c r="BR228" s="84">
        <f t="shared" si="103"/>
        <v>272.15999999999997</v>
      </c>
      <c r="BS228" s="84">
        <f t="shared" ref="BS228:BX228" si="104">BS111*3.6</f>
        <v>241.55999999999997</v>
      </c>
      <c r="BT228" s="84">
        <f t="shared" si="104"/>
        <v>221.76000000000002</v>
      </c>
      <c r="BU228" s="84">
        <f t="shared" si="104"/>
        <v>230.04</v>
      </c>
      <c r="BV228" s="84">
        <f t="shared" si="104"/>
        <v>187.56</v>
      </c>
      <c r="BW228" s="84">
        <f t="shared" si="104"/>
        <v>223.3476</v>
      </c>
      <c r="BX228" s="84">
        <f t="shared" si="104"/>
        <v>251.27280000000002</v>
      </c>
    </row>
    <row r="229" spans="1:76" s="74" customFormat="1" ht="12.6" x14ac:dyDescent="0.45">
      <c r="A229" s="74" t="s">
        <v>60</v>
      </c>
      <c r="D229" s="5" t="s">
        <v>288</v>
      </c>
      <c r="E229" s="74" t="s">
        <v>58</v>
      </c>
      <c r="F229" s="319" t="s">
        <v>744</v>
      </c>
      <c r="G229" s="84">
        <f t="shared" ref="G229:AL229" si="105">(G106+G107+G108+G109+G110)*1055</f>
        <v>2292.7553343641262</v>
      </c>
      <c r="H229" s="84">
        <f t="shared" si="105"/>
        <v>1191.888777935296</v>
      </c>
      <c r="I229" s="84">
        <f t="shared" si="105"/>
        <v>1385.6605672332967</v>
      </c>
      <c r="J229" s="84">
        <f t="shared" si="105"/>
        <v>1101.9356250597241</v>
      </c>
      <c r="K229" s="84">
        <f t="shared" si="105"/>
        <v>1147.5551121423798</v>
      </c>
      <c r="L229" s="84">
        <f t="shared" si="105"/>
        <v>1036.306566253548</v>
      </c>
      <c r="M229" s="84">
        <f t="shared" si="105"/>
        <v>735.13118414825601</v>
      </c>
      <c r="N229" s="84">
        <f t="shared" si="105"/>
        <v>525.10077956012287</v>
      </c>
      <c r="O229" s="84">
        <f t="shared" si="105"/>
        <v>798.66147695097993</v>
      </c>
      <c r="P229" s="84">
        <f t="shared" si="105"/>
        <v>614.43766402390713</v>
      </c>
      <c r="Q229" s="84">
        <f t="shared" si="105"/>
        <v>724.57997189814273</v>
      </c>
      <c r="R229" s="84">
        <f t="shared" si="105"/>
        <v>796.43372729141538</v>
      </c>
      <c r="S229" s="84">
        <f t="shared" si="105"/>
        <v>728.52068552740593</v>
      </c>
      <c r="T229" s="84">
        <f t="shared" si="105"/>
        <v>636.33757511797842</v>
      </c>
      <c r="U229" s="84">
        <f t="shared" si="105"/>
        <v>806.12608844156853</v>
      </c>
      <c r="V229" s="84">
        <f t="shared" si="105"/>
        <v>645.54110510050396</v>
      </c>
      <c r="W229" s="84">
        <f t="shared" si="105"/>
        <v>779.24809878224062</v>
      </c>
      <c r="X229" s="84">
        <f t="shared" si="105"/>
        <v>824.2305841335932</v>
      </c>
      <c r="Y229" s="84">
        <f t="shared" si="105"/>
        <v>662.29835650000416</v>
      </c>
      <c r="Z229" s="84">
        <f t="shared" si="105"/>
        <v>774.05963619552938</v>
      </c>
      <c r="AA229" s="84">
        <f t="shared" si="105"/>
        <v>435.74609560978018</v>
      </c>
      <c r="AB229" s="84">
        <f t="shared" si="105"/>
        <v>770.42304375064759</v>
      </c>
      <c r="AC229" s="84">
        <f t="shared" si="105"/>
        <v>876.69756384347193</v>
      </c>
      <c r="AD229" s="84">
        <f t="shared" si="105"/>
        <v>1090.0629145511955</v>
      </c>
      <c r="AE229" s="84">
        <f t="shared" si="105"/>
        <v>962.88836993418329</v>
      </c>
      <c r="AF229" s="84">
        <f t="shared" si="105"/>
        <v>962.88836993418329</v>
      </c>
      <c r="AG229" s="84">
        <f t="shared" si="105"/>
        <v>660.68589580799312</v>
      </c>
      <c r="AH229" s="84">
        <f t="shared" si="105"/>
        <v>567.21975694981097</v>
      </c>
      <c r="AI229" s="84">
        <f t="shared" si="105"/>
        <v>772.3707953523425</v>
      </c>
      <c r="AJ229" s="84">
        <f t="shared" si="105"/>
        <v>541.82075208215451</v>
      </c>
      <c r="AK229" s="84">
        <f t="shared" si="105"/>
        <v>522.28498688171362</v>
      </c>
      <c r="AL229" s="84">
        <f t="shared" si="105"/>
        <v>664.52329081986454</v>
      </c>
      <c r="AM229" s="84">
        <f t="shared" ref="AM229:BR229" si="106">(AM106+AM107+AM108+AM109+AM110)*1055</f>
        <v>390.10515674851518</v>
      </c>
      <c r="AN229" s="84">
        <f t="shared" si="106"/>
        <v>465.13461382821072</v>
      </c>
      <c r="AO229" s="84">
        <f t="shared" si="106"/>
        <v>510.51761237571378</v>
      </c>
      <c r="AP229" s="84">
        <f t="shared" si="106"/>
        <v>440.72634455146311</v>
      </c>
      <c r="AQ229" s="84">
        <f t="shared" si="106"/>
        <v>902.23998454552191</v>
      </c>
      <c r="AR229" s="84">
        <f t="shared" si="106"/>
        <v>954.36466724462014</v>
      </c>
      <c r="AS229" s="84">
        <f t="shared" si="106"/>
        <v>896.89027663956699</v>
      </c>
      <c r="AT229" s="84">
        <f t="shared" si="106"/>
        <v>749.42065305483891</v>
      </c>
      <c r="AU229" s="84">
        <f t="shared" si="106"/>
        <v>860.22752959081106</v>
      </c>
      <c r="AV229" s="84">
        <f t="shared" si="106"/>
        <v>847.37774921329424</v>
      </c>
      <c r="AW229" s="84">
        <f t="shared" si="106"/>
        <v>658.40069791933388</v>
      </c>
      <c r="AX229" s="84">
        <f t="shared" si="106"/>
        <v>775.22751170069807</v>
      </c>
      <c r="AY229" s="84">
        <f t="shared" si="106"/>
        <v>816.99011988082862</v>
      </c>
      <c r="AZ229" s="84">
        <f t="shared" si="106"/>
        <v>610.4831916780181</v>
      </c>
      <c r="BA229" s="84">
        <f t="shared" si="106"/>
        <v>887.01694179343622</v>
      </c>
      <c r="BB229" s="84">
        <f t="shared" si="106"/>
        <v>753.61315434817504</v>
      </c>
      <c r="BC229" s="84">
        <f t="shared" si="106"/>
        <v>881.12014003713114</v>
      </c>
      <c r="BD229" s="84">
        <f t="shared" si="106"/>
        <v>942.5234759414958</v>
      </c>
      <c r="BE229" s="84">
        <f t="shared" si="106"/>
        <v>912.55715762102409</v>
      </c>
      <c r="BF229" s="84">
        <f t="shared" si="106"/>
        <v>757.21761862232472</v>
      </c>
      <c r="BG229" s="84">
        <f t="shared" si="106"/>
        <v>695.63722079925913</v>
      </c>
      <c r="BH229" s="84">
        <f t="shared" si="106"/>
        <v>748.47450242541527</v>
      </c>
      <c r="BI229" s="84">
        <f t="shared" si="106"/>
        <v>864.31797669476305</v>
      </c>
      <c r="BJ229" s="84">
        <f t="shared" si="106"/>
        <v>843.25078368857612</v>
      </c>
      <c r="BK229" s="84">
        <f t="shared" si="106"/>
        <v>850.25922615186687</v>
      </c>
      <c r="BL229" s="84">
        <f t="shared" si="106"/>
        <v>859.52849289156654</v>
      </c>
      <c r="BM229" s="84">
        <f t="shared" si="106"/>
        <v>689.75233736436564</v>
      </c>
      <c r="BN229" s="84">
        <f t="shared" si="106"/>
        <v>561.77786579245458</v>
      </c>
      <c r="BO229" s="84">
        <f t="shared" si="106"/>
        <v>918.54765604256193</v>
      </c>
      <c r="BP229" s="84">
        <f t="shared" si="106"/>
        <v>885.22494282371974</v>
      </c>
      <c r="BQ229" s="84">
        <f t="shared" si="106"/>
        <v>710.68620746150259</v>
      </c>
      <c r="BR229" s="84">
        <f t="shared" si="106"/>
        <v>834.2037682946459</v>
      </c>
      <c r="BS229" s="84">
        <f t="shared" ref="BS229:BX229" si="107">(BS106+BS107+BS108+BS109+BS110)*1055</f>
        <v>376.66906275368757</v>
      </c>
      <c r="BT229" s="84">
        <f t="shared" si="107"/>
        <v>588.00331010547961</v>
      </c>
      <c r="BU229" s="84">
        <f t="shared" si="107"/>
        <v>957.39761005924424</v>
      </c>
      <c r="BV229" s="84">
        <f t="shared" si="107"/>
        <v>707.59027123350745</v>
      </c>
      <c r="BW229" s="84">
        <f t="shared" si="107"/>
        <v>499.20126069001935</v>
      </c>
      <c r="BX229" s="84">
        <f t="shared" si="107"/>
        <v>534.959271251372</v>
      </c>
    </row>
    <row r="230" spans="1:76" s="74" customFormat="1" ht="12.6" x14ac:dyDescent="0.45">
      <c r="A230" s="74" t="s">
        <v>60</v>
      </c>
      <c r="D230" s="5" t="s">
        <v>299</v>
      </c>
      <c r="E230" s="74" t="s">
        <v>58</v>
      </c>
      <c r="F230" s="319" t="s">
        <v>744</v>
      </c>
      <c r="G230" s="84">
        <f t="shared" ref="G230:AL230" si="108">G105*1055</f>
        <v>3181.00208463648</v>
      </c>
      <c r="H230" s="84">
        <f t="shared" si="108"/>
        <v>2809.9784094537604</v>
      </c>
      <c r="I230" s="84">
        <f t="shared" si="108"/>
        <v>3090.9028145803204</v>
      </c>
      <c r="J230" s="84">
        <f t="shared" si="108"/>
        <v>3010.6417843684799</v>
      </c>
      <c r="K230" s="84">
        <f t="shared" si="108"/>
        <v>3092.8251051316806</v>
      </c>
      <c r="L230" s="84">
        <f t="shared" si="108"/>
        <v>2092.1864780678402</v>
      </c>
      <c r="M230" s="84">
        <f t="shared" si="108"/>
        <v>2871.9452812723202</v>
      </c>
      <c r="N230" s="84">
        <f t="shared" si="108"/>
        <v>2994.6478950057603</v>
      </c>
      <c r="O230" s="84">
        <f t="shared" si="108"/>
        <v>2753.7892086744005</v>
      </c>
      <c r="P230" s="84">
        <f t="shared" si="108"/>
        <v>2722.2658035091204</v>
      </c>
      <c r="Q230" s="84">
        <f t="shared" si="108"/>
        <v>3038.8929758424006</v>
      </c>
      <c r="R230" s="84">
        <f t="shared" si="108"/>
        <v>3092.5227223483207</v>
      </c>
      <c r="S230" s="84">
        <f t="shared" si="108"/>
        <v>3152.5997017708805</v>
      </c>
      <c r="T230" s="84">
        <f t="shared" si="108"/>
        <v>2742.2554653662401</v>
      </c>
      <c r="U230" s="84">
        <f t="shared" si="108"/>
        <v>3004.1621532964805</v>
      </c>
      <c r="V230" s="84">
        <f t="shared" si="108"/>
        <v>2862.89539654176</v>
      </c>
      <c r="W230" s="84">
        <f t="shared" si="108"/>
        <v>2913.2205312009601</v>
      </c>
      <c r="X230" s="84">
        <f t="shared" si="108"/>
        <v>2826.6850582344005</v>
      </c>
      <c r="Y230" s="84">
        <f t="shared" si="108"/>
        <v>2731.0241048414405</v>
      </c>
      <c r="Z230" s="84">
        <f t="shared" si="108"/>
        <v>2957.4656120376003</v>
      </c>
      <c r="AA230" s="84">
        <f t="shared" si="108"/>
        <v>2647.3504689316801</v>
      </c>
      <c r="AB230" s="84">
        <f t="shared" si="108"/>
        <v>3035.4155738337604</v>
      </c>
      <c r="AC230" s="84">
        <f t="shared" si="108"/>
        <v>3009.9506237208002</v>
      </c>
      <c r="AD230" s="84">
        <f t="shared" si="108"/>
        <v>3562.0907867510405</v>
      </c>
      <c r="AE230" s="84">
        <f t="shared" si="108"/>
        <v>3213.4326381518408</v>
      </c>
      <c r="AF230" s="84">
        <f t="shared" si="108"/>
        <v>2961.5261808427204</v>
      </c>
      <c r="AG230" s="84">
        <f t="shared" si="108"/>
        <v>3069.36884065104</v>
      </c>
      <c r="AH230" s="84">
        <f t="shared" si="108"/>
        <v>2908.5227986737605</v>
      </c>
      <c r="AI230" s="84">
        <f t="shared" si="108"/>
        <v>2945.4242976288001</v>
      </c>
      <c r="AJ230" s="84">
        <f t="shared" si="108"/>
        <v>2524.5830588875201</v>
      </c>
      <c r="AK230" s="84">
        <f t="shared" si="108"/>
        <v>2395.7247956356805</v>
      </c>
      <c r="AL230" s="84">
        <f t="shared" si="108"/>
        <v>2511.0406299470405</v>
      </c>
      <c r="AM230" s="84">
        <f t="shared" ref="AM230:BR230" si="109">AM105*1055</f>
        <v>2263.7455100841603</v>
      </c>
      <c r="AN230" s="84">
        <f t="shared" si="109"/>
        <v>2363.4670322822408</v>
      </c>
      <c r="AO230" s="84">
        <f t="shared" si="109"/>
        <v>2377.5278317084799</v>
      </c>
      <c r="AP230" s="84">
        <f t="shared" si="109"/>
        <v>2456.23375046304</v>
      </c>
      <c r="AQ230" s="84">
        <f t="shared" si="109"/>
        <v>2533.09297436208</v>
      </c>
      <c r="AR230" s="84">
        <f t="shared" si="109"/>
        <v>2234.6843647262399</v>
      </c>
      <c r="AS230" s="84">
        <f t="shared" si="109"/>
        <v>2442.5185313606403</v>
      </c>
      <c r="AT230" s="84">
        <f t="shared" si="109"/>
        <v>2393.7269093884802</v>
      </c>
      <c r="AU230" s="84">
        <f t="shared" si="109"/>
        <v>2363.1538501137597</v>
      </c>
      <c r="AV230" s="84">
        <f t="shared" si="109"/>
        <v>2332.9479699331205</v>
      </c>
      <c r="AW230" s="84">
        <f t="shared" si="109"/>
        <v>2411.7294843835198</v>
      </c>
      <c r="AX230" s="84">
        <f t="shared" si="109"/>
        <v>2325.4531966598406</v>
      </c>
      <c r="AY230" s="84">
        <f t="shared" si="109"/>
        <v>2430.0884390875203</v>
      </c>
      <c r="AZ230" s="84">
        <f t="shared" si="109"/>
        <v>2332.1380160491208</v>
      </c>
      <c r="BA230" s="84">
        <f t="shared" si="109"/>
        <v>1871.2202591275202</v>
      </c>
      <c r="BB230" s="84">
        <f t="shared" si="109"/>
        <v>2513.9240657740806</v>
      </c>
      <c r="BC230" s="84">
        <f t="shared" si="109"/>
        <v>2541.0953187360005</v>
      </c>
      <c r="BD230" s="84">
        <f t="shared" si="109"/>
        <v>2358.6073089782403</v>
      </c>
      <c r="BE230" s="84">
        <f t="shared" si="109"/>
        <v>2548.2229129152006</v>
      </c>
      <c r="BF230" s="84">
        <f t="shared" si="109"/>
        <v>2336.8357485763204</v>
      </c>
      <c r="BG230" s="84">
        <f t="shared" si="109"/>
        <v>2353.3480084248004</v>
      </c>
      <c r="BH230" s="84">
        <f t="shared" si="109"/>
        <v>2230.8397836235199</v>
      </c>
      <c r="BI230" s="84">
        <f t="shared" si="109"/>
        <v>2326.3063480843207</v>
      </c>
      <c r="BJ230" s="84">
        <f t="shared" si="109"/>
        <v>2359.7736425712001</v>
      </c>
      <c r="BK230" s="84">
        <f t="shared" si="109"/>
        <v>2242.4923201679999</v>
      </c>
      <c r="BL230" s="84">
        <f t="shared" si="109"/>
        <v>2427.6801762057603</v>
      </c>
      <c r="BM230" s="84">
        <f t="shared" si="109"/>
        <v>2276.58597899184</v>
      </c>
      <c r="BN230" s="84">
        <f t="shared" si="109"/>
        <v>2488.1135353372802</v>
      </c>
      <c r="BO230" s="84">
        <f t="shared" si="109"/>
        <v>2638.5057725184001</v>
      </c>
      <c r="BP230" s="84">
        <f t="shared" si="109"/>
        <v>2308.8437423452801</v>
      </c>
      <c r="BQ230" s="84">
        <f t="shared" si="109"/>
        <v>2403.5003529220799</v>
      </c>
      <c r="BR230" s="84">
        <f t="shared" si="109"/>
        <v>2720.7430902072006</v>
      </c>
      <c r="BS230" s="84">
        <f t="shared" ref="BS230:BX230" si="110">BS105*1055</f>
        <v>2226.4228351094403</v>
      </c>
      <c r="BT230" s="84">
        <f t="shared" si="110"/>
        <v>2270.6031196353606</v>
      </c>
      <c r="BU230" s="84">
        <f t="shared" si="110"/>
        <v>618.26479812000002</v>
      </c>
      <c r="BV230" s="84">
        <f t="shared" si="110"/>
        <v>496.7717155200001</v>
      </c>
      <c r="BW230" s="84">
        <f t="shared" si="110"/>
        <v>2368.2295611201603</v>
      </c>
      <c r="BX230" s="84">
        <f t="shared" si="110"/>
        <v>2429.6672630678404</v>
      </c>
    </row>
    <row r="231" spans="1:76" s="74" customFormat="1" ht="12.6" x14ac:dyDescent="0.45">
      <c r="D231" s="5" t="s">
        <v>606</v>
      </c>
      <c r="E231" s="74" t="s">
        <v>260</v>
      </c>
      <c r="F231" s="319" t="s">
        <v>744</v>
      </c>
      <c r="G231" s="84"/>
      <c r="H231" s="84"/>
      <c r="I231" s="84"/>
      <c r="J231" s="84"/>
      <c r="K231" s="84"/>
      <c r="L231" s="84"/>
      <c r="M231" s="84"/>
      <c r="N231" s="84"/>
      <c r="O231" s="84"/>
      <c r="P231" s="84"/>
      <c r="Q231" s="84"/>
      <c r="R231" s="84"/>
      <c r="S231" s="84"/>
      <c r="T231" s="84"/>
      <c r="U231" s="84"/>
      <c r="V231" s="84"/>
      <c r="W231" s="84"/>
      <c r="X231" s="84"/>
      <c r="Y231" s="84"/>
      <c r="Z231" s="84"/>
      <c r="AA231" s="84"/>
      <c r="AB231" s="84"/>
      <c r="AC231" s="84"/>
      <c r="AD231" s="84"/>
      <c r="AE231" s="84"/>
      <c r="AF231" s="84"/>
      <c r="AG231" s="84"/>
      <c r="AH231" s="84"/>
      <c r="AI231" s="84"/>
      <c r="AJ231" s="84"/>
      <c r="AK231" s="84"/>
      <c r="AL231" s="84"/>
      <c r="AM231" s="84"/>
      <c r="AN231" s="84"/>
      <c r="AO231" s="84"/>
      <c r="AP231" s="84"/>
      <c r="AQ231" s="84">
        <f t="shared" ref="AQ231:BR231" si="111">(AQ106+AQ107)*Distillate1+AQ111*Germany2011+AQ104*MSW*1000</f>
        <v>201.73657171656652</v>
      </c>
      <c r="AR231" s="84">
        <f t="shared" si="111"/>
        <v>175.13524466782013</v>
      </c>
      <c r="AS231" s="84">
        <f t="shared" si="111"/>
        <v>189.36154330039093</v>
      </c>
      <c r="AT231" s="84">
        <f t="shared" si="111"/>
        <v>186.95328590798596</v>
      </c>
      <c r="AU231" s="84">
        <f t="shared" si="111"/>
        <v>185.22794171888245</v>
      </c>
      <c r="AV231" s="84">
        <f t="shared" si="111"/>
        <v>176.16231660355774</v>
      </c>
      <c r="AW231" s="84">
        <f t="shared" si="111"/>
        <v>176.89929303233413</v>
      </c>
      <c r="AX231" s="84">
        <f t="shared" si="111"/>
        <v>184.75330528478889</v>
      </c>
      <c r="AY231" s="84">
        <f t="shared" si="111"/>
        <v>190.20732495523009</v>
      </c>
      <c r="AZ231" s="84">
        <f t="shared" si="111"/>
        <v>192.96319190908824</v>
      </c>
      <c r="BA231" s="84">
        <f t="shared" si="111"/>
        <v>191.77676713362933</v>
      </c>
      <c r="BB231" s="84">
        <f t="shared" si="111"/>
        <v>205.39816767946681</v>
      </c>
      <c r="BC231" s="84">
        <f t="shared" si="111"/>
        <v>202.28261244738394</v>
      </c>
      <c r="BD231" s="84">
        <f t="shared" si="111"/>
        <v>180.18225153845501</v>
      </c>
      <c r="BE231" s="84">
        <f t="shared" si="111"/>
        <v>197.98746798068868</v>
      </c>
      <c r="BF231" s="84">
        <f t="shared" si="111"/>
        <v>185.41771629906407</v>
      </c>
      <c r="BG231" s="84">
        <f t="shared" si="111"/>
        <v>192.50262404601366</v>
      </c>
      <c r="BH231" s="84">
        <f t="shared" si="111"/>
        <v>182.15619887895764</v>
      </c>
      <c r="BI231" s="84">
        <f t="shared" si="111"/>
        <v>185.04701357434593</v>
      </c>
      <c r="BJ231" s="84">
        <f t="shared" si="111"/>
        <v>190.75499696469552</v>
      </c>
      <c r="BK231" s="84">
        <f t="shared" si="111"/>
        <v>184.61526443370536</v>
      </c>
      <c r="BL231" s="84">
        <f t="shared" si="111"/>
        <v>199.72236136078081</v>
      </c>
      <c r="BM231" s="84">
        <f t="shared" si="111"/>
        <v>194.76347562768581</v>
      </c>
      <c r="BN231" s="84">
        <f t="shared" si="111"/>
        <v>217.50683661804572</v>
      </c>
      <c r="BO231" s="84">
        <f t="shared" si="111"/>
        <v>221.12603217426795</v>
      </c>
      <c r="BP231" s="84">
        <f t="shared" si="111"/>
        <v>189.2030932730072</v>
      </c>
      <c r="BQ231" s="84">
        <f t="shared" si="111"/>
        <v>208.07552205878073</v>
      </c>
      <c r="BR231" s="84">
        <f t="shared" si="111"/>
        <v>211.75727403100746</v>
      </c>
      <c r="BS231" s="84">
        <f t="shared" ref="BS231:BX231" si="112">(BS106+BS107)*Distillate1+BS111*Germany2011+BS104*MSW*1000</f>
        <v>220.70944438746855</v>
      </c>
      <c r="BT231" s="84">
        <f t="shared" si="112"/>
        <v>193.27724319152944</v>
      </c>
      <c r="BU231" s="84">
        <f t="shared" si="112"/>
        <v>189.71530430165075</v>
      </c>
      <c r="BV231" s="84">
        <f t="shared" si="112"/>
        <v>193.42111635989841</v>
      </c>
      <c r="BW231" s="84">
        <f t="shared" si="112"/>
        <v>208.23073802330833</v>
      </c>
      <c r="BX231" s="84">
        <f t="shared" si="112"/>
        <v>217.08676552666401</v>
      </c>
    </row>
    <row r="232" spans="1:76" s="74" customFormat="1" ht="12.6" x14ac:dyDescent="0.45">
      <c r="D232" s="5" t="s">
        <v>607</v>
      </c>
      <c r="E232" s="74" t="s">
        <v>608</v>
      </c>
      <c r="F232" s="319" t="s">
        <v>744</v>
      </c>
      <c r="G232" s="84"/>
      <c r="H232" s="84"/>
      <c r="I232" s="84"/>
      <c r="J232" s="84"/>
      <c r="K232" s="84"/>
      <c r="L232" s="84"/>
      <c r="M232" s="84"/>
      <c r="N232" s="84"/>
      <c r="O232" s="84"/>
      <c r="P232" s="84"/>
      <c r="Q232" s="84"/>
      <c r="R232" s="84"/>
      <c r="S232" s="84"/>
      <c r="T232" s="84"/>
      <c r="U232" s="84"/>
      <c r="V232" s="84"/>
      <c r="W232" s="84"/>
      <c r="X232" s="84"/>
      <c r="Y232" s="84"/>
      <c r="Z232" s="84"/>
      <c r="AA232" s="84"/>
      <c r="AB232" s="84"/>
      <c r="AC232" s="84"/>
      <c r="AD232" s="84"/>
      <c r="AE232" s="84"/>
      <c r="AF232" s="84"/>
      <c r="AG232" s="84"/>
      <c r="AH232" s="84"/>
      <c r="AI232" s="84"/>
      <c r="AJ232" s="84"/>
      <c r="AK232" s="84"/>
      <c r="AL232" s="84"/>
      <c r="AM232" s="84"/>
      <c r="AN232" s="84"/>
      <c r="AO232" s="84"/>
      <c r="AP232" s="84"/>
      <c r="AQ232" s="94">
        <f>AQ231/AQ233</f>
        <v>0.29407663515534477</v>
      </c>
      <c r="AR232" s="94">
        <f t="shared" ref="AR232:BN232" si="113">AR231/AR233</f>
        <v>0.19744672454094717</v>
      </c>
      <c r="AS232" s="94">
        <f t="shared" si="113"/>
        <v>0.23523173080793905</v>
      </c>
      <c r="AT232" s="94">
        <f t="shared" si="113"/>
        <v>0.21994504224468936</v>
      </c>
      <c r="AU232" s="94">
        <f t="shared" si="113"/>
        <v>0.25478396384990709</v>
      </c>
      <c r="AV232" s="94">
        <f t="shared" si="113"/>
        <v>0.18388550793690786</v>
      </c>
      <c r="AW232" s="94">
        <f t="shared" si="113"/>
        <v>0.17224858133625523</v>
      </c>
      <c r="AX232" s="94">
        <f t="shared" si="113"/>
        <v>0.24865855354614924</v>
      </c>
      <c r="AY232" s="94">
        <f t="shared" si="113"/>
        <v>0.22834012599667478</v>
      </c>
      <c r="AZ232" s="94">
        <f t="shared" si="113"/>
        <v>0.34957099983530476</v>
      </c>
      <c r="BA232" s="94">
        <f t="shared" si="113"/>
        <v>0.2471350091928213</v>
      </c>
      <c r="BB232" s="94">
        <f t="shared" si="113"/>
        <v>0.27349955749596111</v>
      </c>
      <c r="BC232" s="94">
        <f t="shared" si="113"/>
        <v>0.20047830767827943</v>
      </c>
      <c r="BD232" s="94">
        <f t="shared" si="113"/>
        <v>0.21247907021044221</v>
      </c>
      <c r="BE232" s="94">
        <f t="shared" si="113"/>
        <v>0.23156429003589318</v>
      </c>
      <c r="BF232" s="94">
        <f t="shared" si="113"/>
        <v>0.2505644814852217</v>
      </c>
      <c r="BG232" s="94">
        <f t="shared" si="113"/>
        <v>0.25362664564692183</v>
      </c>
      <c r="BH232" s="94">
        <f t="shared" si="113"/>
        <v>0.21230326209668723</v>
      </c>
      <c r="BI232" s="94">
        <f t="shared" si="113"/>
        <v>0.22649573264913822</v>
      </c>
      <c r="BJ232" s="94">
        <f t="shared" si="113"/>
        <v>0.18537900579659428</v>
      </c>
      <c r="BK232" s="94">
        <f t="shared" si="113"/>
        <v>0.22296529520978908</v>
      </c>
      <c r="BL232" s="94">
        <f t="shared" si="113"/>
        <v>0.22773359334182533</v>
      </c>
      <c r="BM232" s="94">
        <f t="shared" si="113"/>
        <v>0.42617828364920307</v>
      </c>
      <c r="BN232" s="94">
        <f t="shared" si="113"/>
        <v>0.3919042101226049</v>
      </c>
      <c r="BO232" s="94">
        <f t="shared" ref="BO232:BX232" si="114">BO231/BO233</f>
        <v>0.26933743261177584</v>
      </c>
      <c r="BP232" s="94">
        <f t="shared" si="114"/>
        <v>0.20085254062951932</v>
      </c>
      <c r="BQ232" s="94">
        <f t="shared" si="114"/>
        <v>0.28859295708568755</v>
      </c>
      <c r="BR232" s="94">
        <f t="shared" si="114"/>
        <v>0.23528586003445273</v>
      </c>
      <c r="BS232" s="94">
        <f t="shared" si="114"/>
        <v>0.6013881318459634</v>
      </c>
      <c r="BT232" s="94">
        <f t="shared" si="114"/>
        <v>0.34452271513641608</v>
      </c>
      <c r="BU232" s="94">
        <f t="shared" si="114"/>
        <v>0.18383265920702591</v>
      </c>
      <c r="BV232" s="94">
        <f t="shared" si="114"/>
        <v>0.25517297672809813</v>
      </c>
      <c r="BW232" s="94">
        <f t="shared" si="114"/>
        <v>0.55676667920670675</v>
      </c>
      <c r="BX232" s="94">
        <f t="shared" si="114"/>
        <v>0.40201252875308152</v>
      </c>
    </row>
    <row r="233" spans="1:76" s="74" customFormat="1" ht="12.6" x14ac:dyDescent="0.45">
      <c r="D233" s="5" t="s">
        <v>54</v>
      </c>
      <c r="E233" s="74" t="s">
        <v>260</v>
      </c>
      <c r="F233" s="319" t="s">
        <v>744</v>
      </c>
      <c r="G233" s="84">
        <f t="shared" ref="G233:AL233" si="115">G116</f>
        <v>1440.655</v>
      </c>
      <c r="H233" s="84">
        <f t="shared" si="115"/>
        <v>839</v>
      </c>
      <c r="I233" s="84">
        <f t="shared" si="115"/>
        <v>1116.8150000000001</v>
      </c>
      <c r="J233" s="84">
        <f t="shared" si="115"/>
        <v>1129.6500000000001</v>
      </c>
      <c r="K233" s="84">
        <f t="shared" si="115"/>
        <v>1129.7070000000001</v>
      </c>
      <c r="L233" s="84">
        <f t="shared" si="115"/>
        <v>791.08900000000006</v>
      </c>
      <c r="M233" s="84">
        <f t="shared" si="115"/>
        <v>586.19000000000005</v>
      </c>
      <c r="N233" s="84">
        <f t="shared" si="115"/>
        <v>477.94499999999999</v>
      </c>
      <c r="O233" s="84">
        <f t="shared" si="115"/>
        <v>557.35500000000002</v>
      </c>
      <c r="P233" s="84">
        <f t="shared" si="115"/>
        <v>513.51</v>
      </c>
      <c r="Q233" s="84">
        <f t="shared" si="115"/>
        <v>591.33100000000002</v>
      </c>
      <c r="R233" s="84">
        <f t="shared" si="115"/>
        <v>719.53700000000003</v>
      </c>
      <c r="S233" s="84">
        <f t="shared" si="115"/>
        <v>694.33699999999999</v>
      </c>
      <c r="T233" s="84">
        <f t="shared" si="115"/>
        <v>538.23199999999997</v>
      </c>
      <c r="U233" s="84">
        <f t="shared" si="115"/>
        <v>829.98500000000001</v>
      </c>
      <c r="V233" s="84">
        <f t="shared" si="115"/>
        <v>484.59</v>
      </c>
      <c r="W233" s="84">
        <f t="shared" si="115"/>
        <v>476.12099999999998</v>
      </c>
      <c r="X233" s="84">
        <f t="shared" si="115"/>
        <v>745.44200000000001</v>
      </c>
      <c r="Y233" s="84">
        <f t="shared" si="115"/>
        <v>566.23500000000001</v>
      </c>
      <c r="Z233" s="84">
        <f t="shared" si="115"/>
        <v>528.87699999999995</v>
      </c>
      <c r="AA233" s="84">
        <f t="shared" si="115"/>
        <v>429.483</v>
      </c>
      <c r="AB233" s="84">
        <f t="shared" si="115"/>
        <v>696.18399999999997</v>
      </c>
      <c r="AC233" s="84">
        <f t="shared" si="115"/>
        <v>935.60299999999995</v>
      </c>
      <c r="AD233" s="84">
        <f t="shared" si="115"/>
        <v>998.59799999999996</v>
      </c>
      <c r="AE233" s="84">
        <f t="shared" si="115"/>
        <v>886.96199999999999</v>
      </c>
      <c r="AF233" s="84">
        <f t="shared" si="115"/>
        <v>812.47</v>
      </c>
      <c r="AG233" s="84">
        <f t="shared" si="115"/>
        <v>768.82299999999998</v>
      </c>
      <c r="AH233" s="84">
        <f t="shared" si="115"/>
        <v>563.00099999999998</v>
      </c>
      <c r="AI233" s="84">
        <f t="shared" si="115"/>
        <v>722.33299999999997</v>
      </c>
      <c r="AJ233" s="84">
        <f t="shared" si="115"/>
        <v>789.73800000000006</v>
      </c>
      <c r="AK233" s="84">
        <f t="shared" si="115"/>
        <v>585.73500000000001</v>
      </c>
      <c r="AL233" s="84">
        <f t="shared" si="115"/>
        <v>1060.248</v>
      </c>
      <c r="AM233" s="84">
        <f t="shared" ref="AM233:BR233" si="116">AM116</f>
        <v>624.58000000000004</v>
      </c>
      <c r="AN233" s="84">
        <f t="shared" si="116"/>
        <v>732.66</v>
      </c>
      <c r="AO233" s="84">
        <f t="shared" si="116"/>
        <v>686.78300000000002</v>
      </c>
      <c r="AP233" s="84">
        <f t="shared" si="116"/>
        <v>784.02</v>
      </c>
      <c r="AQ233" s="84">
        <f t="shared" si="116"/>
        <v>686</v>
      </c>
      <c r="AR233" s="84">
        <f t="shared" si="116"/>
        <v>887</v>
      </c>
      <c r="AS233" s="84">
        <f t="shared" si="116"/>
        <v>805</v>
      </c>
      <c r="AT233" s="84">
        <f t="shared" si="116"/>
        <v>850</v>
      </c>
      <c r="AU233" s="84">
        <f t="shared" si="116"/>
        <v>727</v>
      </c>
      <c r="AV233" s="84">
        <f t="shared" si="116"/>
        <v>958</v>
      </c>
      <c r="AW233" s="84">
        <f t="shared" si="116"/>
        <v>1027</v>
      </c>
      <c r="AX233" s="84">
        <f t="shared" si="116"/>
        <v>743</v>
      </c>
      <c r="AY233" s="84">
        <f t="shared" si="116"/>
        <v>833</v>
      </c>
      <c r="AZ233" s="84">
        <f t="shared" si="116"/>
        <v>552</v>
      </c>
      <c r="BA233" s="84">
        <f t="shared" si="116"/>
        <v>776</v>
      </c>
      <c r="BB233" s="84">
        <f t="shared" si="116"/>
        <v>751</v>
      </c>
      <c r="BC233" s="84">
        <f t="shared" si="116"/>
        <v>1009</v>
      </c>
      <c r="BD233" s="84">
        <f t="shared" si="116"/>
        <v>848</v>
      </c>
      <c r="BE233" s="84">
        <f t="shared" si="116"/>
        <v>855</v>
      </c>
      <c r="BF233" s="84">
        <f t="shared" si="116"/>
        <v>740</v>
      </c>
      <c r="BG233" s="84">
        <f t="shared" si="116"/>
        <v>759</v>
      </c>
      <c r="BH233" s="84">
        <f t="shared" si="116"/>
        <v>858</v>
      </c>
      <c r="BI233" s="84">
        <f t="shared" si="116"/>
        <v>817</v>
      </c>
      <c r="BJ233" s="84">
        <f t="shared" si="116"/>
        <v>1029</v>
      </c>
      <c r="BK233" s="84">
        <f t="shared" si="116"/>
        <v>828</v>
      </c>
      <c r="BL233" s="84">
        <f t="shared" si="116"/>
        <v>877</v>
      </c>
      <c r="BM233" s="84">
        <f t="shared" si="116"/>
        <v>457</v>
      </c>
      <c r="BN233" s="84">
        <f t="shared" si="116"/>
        <v>555</v>
      </c>
      <c r="BO233" s="84">
        <f t="shared" si="116"/>
        <v>821</v>
      </c>
      <c r="BP233" s="84">
        <f t="shared" si="116"/>
        <v>942</v>
      </c>
      <c r="BQ233" s="84">
        <f t="shared" si="116"/>
        <v>721</v>
      </c>
      <c r="BR233" s="84">
        <f t="shared" si="116"/>
        <v>900</v>
      </c>
      <c r="BS233" s="84">
        <f t="shared" ref="BS233:BX233" si="117">BS116</f>
        <v>367</v>
      </c>
      <c r="BT233" s="84">
        <f t="shared" si="117"/>
        <v>561</v>
      </c>
      <c r="BU233" s="84">
        <f t="shared" si="117"/>
        <v>1032</v>
      </c>
      <c r="BV233" s="84">
        <f t="shared" si="117"/>
        <v>758</v>
      </c>
      <c r="BW233" s="84">
        <f t="shared" si="117"/>
        <v>374</v>
      </c>
      <c r="BX233" s="84">
        <f t="shared" si="117"/>
        <v>540</v>
      </c>
    </row>
    <row r="234" spans="1:76" s="74" customFormat="1" x14ac:dyDescent="0.4">
      <c r="D234" s="11" t="s">
        <v>285</v>
      </c>
      <c r="E234" s="74" t="s">
        <v>6</v>
      </c>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c r="AH234" s="38"/>
      <c r="AI234" s="38"/>
      <c r="AJ234" s="38"/>
      <c r="AK234" s="38"/>
      <c r="AL234" s="38"/>
      <c r="AM234" s="38"/>
      <c r="AN234" s="38"/>
      <c r="AO234" s="38"/>
      <c r="AP234" s="38"/>
      <c r="AQ234" s="27"/>
      <c r="AR234" s="27"/>
      <c r="AS234" s="27"/>
      <c r="AT234" s="27"/>
      <c r="AU234" s="27"/>
      <c r="AV234" s="27"/>
      <c r="AW234" s="27"/>
      <c r="AX234" s="27"/>
      <c r="AY234" s="27"/>
      <c r="AZ234" s="27"/>
      <c r="BA234" s="27"/>
      <c r="BB234" s="27"/>
    </row>
    <row r="235" spans="1:76" s="74" customFormat="1" ht="12.6" x14ac:dyDescent="0.45">
      <c r="A235" s="74" t="s">
        <v>59</v>
      </c>
      <c r="D235" s="5" t="s">
        <v>33</v>
      </c>
      <c r="E235" s="74" t="s">
        <v>58</v>
      </c>
      <c r="F235" s="319" t="s">
        <v>745</v>
      </c>
      <c r="G235" s="38"/>
      <c r="H235" s="38"/>
      <c r="I235" s="38"/>
      <c r="J235" s="38"/>
      <c r="K235" s="38"/>
      <c r="L235" s="38"/>
      <c r="M235" s="38"/>
      <c r="N235" s="38"/>
      <c r="O235" s="38"/>
      <c r="P235" s="38"/>
      <c r="Q235" s="38"/>
      <c r="R235" s="38"/>
      <c r="S235" s="38"/>
      <c r="T235" s="38"/>
      <c r="U235" s="38"/>
      <c r="V235" s="38"/>
      <c r="W235" s="38"/>
      <c r="X235" s="38"/>
      <c r="Y235" s="38"/>
      <c r="Z235" s="38"/>
      <c r="AA235" s="38"/>
      <c r="AB235" s="38"/>
      <c r="AC235" s="38"/>
      <c r="AD235" s="38"/>
      <c r="AE235" s="38"/>
      <c r="AF235" s="38"/>
      <c r="AG235" s="38"/>
      <c r="AH235" s="38"/>
      <c r="AI235" s="38"/>
      <c r="AJ235" s="38"/>
      <c r="AK235" s="38"/>
      <c r="AL235" s="38"/>
      <c r="AM235" s="38"/>
      <c r="AN235" s="38"/>
      <c r="AO235" s="38"/>
      <c r="AP235" s="38"/>
      <c r="AQ235" s="27"/>
      <c r="AR235" s="27"/>
      <c r="AS235" s="27"/>
      <c r="AT235" s="27"/>
      <c r="AU235" s="27"/>
      <c r="AV235" s="27"/>
      <c r="AW235" s="27"/>
      <c r="AX235" s="27"/>
      <c r="AY235" s="27"/>
      <c r="AZ235" s="27"/>
      <c r="BA235" s="27"/>
      <c r="BB235" s="27"/>
      <c r="BC235" s="74">
        <f t="shared" ref="BC235:BR235" si="118">BC121*3.6</f>
        <v>903.6</v>
      </c>
      <c r="BD235" s="74">
        <f t="shared" si="118"/>
        <v>709.2</v>
      </c>
      <c r="BE235" s="74">
        <f t="shared" si="118"/>
        <v>766.80000000000007</v>
      </c>
      <c r="BF235" s="74">
        <f t="shared" si="118"/>
        <v>716.4</v>
      </c>
      <c r="BG235" s="74">
        <f t="shared" si="118"/>
        <v>725.04000000000008</v>
      </c>
      <c r="BH235" s="74">
        <f t="shared" si="118"/>
        <v>787.72320000000002</v>
      </c>
      <c r="BI235" s="74">
        <f t="shared" si="118"/>
        <v>867.6</v>
      </c>
      <c r="BJ235" s="74">
        <f t="shared" si="118"/>
        <v>896.4</v>
      </c>
      <c r="BK235" s="74">
        <f t="shared" si="118"/>
        <v>666</v>
      </c>
      <c r="BL235" s="74">
        <f t="shared" si="118"/>
        <v>554.4</v>
      </c>
      <c r="BM235" s="74">
        <f t="shared" si="118"/>
        <v>655.20000000000005</v>
      </c>
      <c r="BN235" s="74">
        <f t="shared" si="118"/>
        <v>705.6</v>
      </c>
      <c r="BO235" s="74">
        <f t="shared" si="118"/>
        <v>900.55799999999999</v>
      </c>
      <c r="BP235" s="74">
        <f t="shared" si="118"/>
        <v>701.12160000000006</v>
      </c>
      <c r="BQ235" s="74">
        <f t="shared" si="118"/>
        <v>752.65560000000005</v>
      </c>
      <c r="BR235" s="74">
        <f t="shared" si="118"/>
        <v>575.38080000000002</v>
      </c>
      <c r="BS235" s="74">
        <f t="shared" ref="BS235:BX235" si="119">BS121*3.6</f>
        <v>793.08</v>
      </c>
      <c r="BT235" s="74">
        <f t="shared" si="119"/>
        <v>790.2</v>
      </c>
      <c r="BU235" s="74">
        <f t="shared" si="119"/>
        <v>813.6</v>
      </c>
      <c r="BV235" s="74">
        <f t="shared" si="119"/>
        <v>864.47159999999997</v>
      </c>
      <c r="BW235" s="74">
        <f t="shared" si="119"/>
        <v>465.49800000000005</v>
      </c>
      <c r="BX235" s="74">
        <f t="shared" si="119"/>
        <v>800.57159999999999</v>
      </c>
    </row>
    <row r="236" spans="1:76" s="74" customFormat="1" ht="12.6" x14ac:dyDescent="0.45">
      <c r="A236" s="74" t="s">
        <v>60</v>
      </c>
      <c r="D236" s="5" t="s">
        <v>289</v>
      </c>
      <c r="E236" s="74" t="s">
        <v>58</v>
      </c>
      <c r="F236" s="319" t="s">
        <v>745</v>
      </c>
      <c r="G236" s="38"/>
      <c r="H236" s="38"/>
      <c r="I236" s="38"/>
      <c r="J236" s="38"/>
      <c r="K236" s="38"/>
      <c r="L236" s="38"/>
      <c r="M236" s="38"/>
      <c r="N236" s="38"/>
      <c r="O236" s="38"/>
      <c r="P236" s="38"/>
      <c r="Q236" s="38"/>
      <c r="R236" s="38"/>
      <c r="S236" s="38"/>
      <c r="T236" s="38"/>
      <c r="U236" s="38"/>
      <c r="V236" s="38"/>
      <c r="W236" s="38"/>
      <c r="X236" s="38"/>
      <c r="Y236" s="38"/>
      <c r="Z236" s="38"/>
      <c r="AA236" s="38"/>
      <c r="AB236" s="38"/>
      <c r="AC236" s="38"/>
      <c r="AD236" s="38"/>
      <c r="AE236" s="38"/>
      <c r="AF236" s="38"/>
      <c r="AG236" s="38"/>
      <c r="AH236" s="38"/>
      <c r="AI236" s="38"/>
      <c r="AJ236" s="38"/>
      <c r="AK236" s="38"/>
      <c r="AL236" s="38"/>
      <c r="AM236" s="38"/>
      <c r="AN236" s="38"/>
      <c r="AO236" s="38"/>
      <c r="AP236" s="38"/>
      <c r="AQ236" s="27"/>
      <c r="AR236" s="27"/>
      <c r="AS236" s="27"/>
      <c r="AT236" s="27"/>
      <c r="AU236" s="27"/>
      <c r="AV236" s="27"/>
      <c r="AW236" s="27"/>
      <c r="AX236" s="27"/>
      <c r="AY236" s="27"/>
      <c r="AZ236" s="27"/>
      <c r="BA236" s="27"/>
      <c r="BB236" s="27"/>
      <c r="BC236" s="226">
        <f t="shared" ref="BC236:BR236" si="120">BC123*3.6</f>
        <v>1317.6000000000001</v>
      </c>
      <c r="BD236" s="226">
        <f t="shared" si="120"/>
        <v>1270.8</v>
      </c>
      <c r="BE236" s="226">
        <f t="shared" si="120"/>
        <v>1382.4</v>
      </c>
      <c r="BF236" s="226">
        <f t="shared" si="120"/>
        <v>1422</v>
      </c>
      <c r="BG236" s="226">
        <f t="shared" si="120"/>
        <v>1149.8399999999999</v>
      </c>
      <c r="BH236" s="226">
        <f t="shared" si="120"/>
        <v>1151.0640000000001</v>
      </c>
      <c r="BI236" s="226">
        <f t="shared" si="120"/>
        <v>1450.8</v>
      </c>
      <c r="BJ236" s="226">
        <f t="shared" si="120"/>
        <v>1368</v>
      </c>
      <c r="BK236" s="226">
        <f t="shared" si="120"/>
        <v>669.6</v>
      </c>
      <c r="BL236" s="226">
        <f t="shared" si="120"/>
        <v>925.2</v>
      </c>
      <c r="BM236" s="226">
        <f t="shared" si="120"/>
        <v>1047.6000000000001</v>
      </c>
      <c r="BN236" s="226">
        <f t="shared" si="120"/>
        <v>1267.2</v>
      </c>
      <c r="BO236" s="226">
        <f t="shared" si="120"/>
        <v>1468.7136</v>
      </c>
      <c r="BP236" s="226">
        <f t="shared" si="120"/>
        <v>1393.7472</v>
      </c>
      <c r="BQ236" s="226">
        <f t="shared" si="120"/>
        <v>1392.3534528</v>
      </c>
      <c r="BR236" s="226">
        <f t="shared" si="120"/>
        <v>1088.6004</v>
      </c>
      <c r="BS236" s="226">
        <f t="shared" ref="BS236:BX236" si="121">BS123*3.6</f>
        <v>1436.04</v>
      </c>
      <c r="BT236" s="226">
        <f t="shared" si="121"/>
        <v>1380.96</v>
      </c>
      <c r="BU236" s="226">
        <f t="shared" si="121"/>
        <v>1363.32</v>
      </c>
      <c r="BV236" s="226">
        <f t="shared" si="121"/>
        <v>1357.848</v>
      </c>
      <c r="BW236" s="226">
        <f t="shared" si="121"/>
        <v>480.41999999999996</v>
      </c>
      <c r="BX236" s="226">
        <f t="shared" si="121"/>
        <v>1485.6084000000001</v>
      </c>
    </row>
    <row r="237" spans="1:76" s="74" customFormat="1" ht="12.6" x14ac:dyDescent="0.45">
      <c r="A237" s="74" t="s">
        <v>60</v>
      </c>
      <c r="D237" s="5" t="s">
        <v>299</v>
      </c>
      <c r="E237" s="74" t="s">
        <v>58</v>
      </c>
      <c r="F237" s="319" t="s">
        <v>745</v>
      </c>
      <c r="G237" s="38"/>
      <c r="H237" s="38"/>
      <c r="I237" s="38"/>
      <c r="J237" s="38"/>
      <c r="K237" s="38"/>
      <c r="L237" s="38"/>
      <c r="M237" s="38"/>
      <c r="N237" s="38"/>
      <c r="O237" s="38"/>
      <c r="P237" s="38"/>
      <c r="Q237" s="38"/>
      <c r="R237" s="38"/>
      <c r="S237" s="38"/>
      <c r="T237" s="38"/>
      <c r="U237" s="38"/>
      <c r="V237" s="38"/>
      <c r="W237" s="38"/>
      <c r="X237" s="38"/>
      <c r="Y237" s="38"/>
      <c r="Z237" s="38"/>
      <c r="AA237" s="38"/>
      <c r="AB237" s="38"/>
      <c r="AC237" s="38"/>
      <c r="AD237" s="38"/>
      <c r="AE237" s="38"/>
      <c r="AF237" s="38"/>
      <c r="AG237" s="38"/>
      <c r="AH237" s="38"/>
      <c r="AI237" s="38"/>
      <c r="AJ237" s="38"/>
      <c r="AK237" s="38"/>
      <c r="AL237" s="38"/>
      <c r="AM237" s="38"/>
      <c r="AN237" s="38"/>
      <c r="AO237" s="38"/>
      <c r="AP237" s="38"/>
      <c r="AQ237" s="27"/>
      <c r="AR237" s="27"/>
      <c r="AS237" s="27"/>
      <c r="AT237" s="27"/>
      <c r="AU237" s="27"/>
      <c r="AV237" s="27"/>
      <c r="AW237" s="27"/>
      <c r="AX237" s="27"/>
      <c r="AY237" s="27"/>
      <c r="AZ237" s="27"/>
      <c r="BA237" s="27"/>
      <c r="BB237" s="27"/>
      <c r="BC237" s="74">
        <f t="shared" ref="BC237:BR237" si="122">BC120*3.6</f>
        <v>1610.6038373540478</v>
      </c>
      <c r="BD237" s="74">
        <f t="shared" si="122"/>
        <v>1284.7288752634606</v>
      </c>
      <c r="BE237" s="74">
        <f t="shared" si="122"/>
        <v>1064.9423803311058</v>
      </c>
      <c r="BF237" s="74">
        <f t="shared" si="122"/>
        <v>1289.7805542583178</v>
      </c>
      <c r="BG237" s="74">
        <f t="shared" si="122"/>
        <v>1102.3035487849966</v>
      </c>
      <c r="BH237" s="74">
        <f t="shared" si="122"/>
        <v>1030.2261318300455</v>
      </c>
      <c r="BI237" s="74">
        <f t="shared" si="122"/>
        <v>1242.3807346529868</v>
      </c>
      <c r="BJ237" s="74">
        <f t="shared" si="122"/>
        <v>863.88105474457132</v>
      </c>
      <c r="BK237" s="74">
        <f t="shared" si="122"/>
        <v>1352.5414794386697</v>
      </c>
      <c r="BL237" s="74">
        <f t="shared" si="122"/>
        <v>1146.1595040453924</v>
      </c>
      <c r="BM237" s="74">
        <f t="shared" si="122"/>
        <v>1320.7253292899647</v>
      </c>
      <c r="BN237" s="74">
        <f t="shared" si="122"/>
        <v>1197.4460067687799</v>
      </c>
      <c r="BO237" s="74">
        <f t="shared" si="122"/>
        <v>881.26929882210209</v>
      </c>
      <c r="BP237" s="74">
        <f t="shared" si="122"/>
        <v>948.5441527446302</v>
      </c>
      <c r="BQ237" s="74">
        <f t="shared" si="122"/>
        <v>934.49240489432702</v>
      </c>
      <c r="BR237" s="74">
        <f t="shared" si="122"/>
        <v>1795.8914702391046</v>
      </c>
      <c r="BS237" s="74">
        <f t="shared" ref="BS237:BX237" si="123">BS120*3.6</f>
        <v>893.53649068322989</v>
      </c>
      <c r="BT237" s="74">
        <f t="shared" si="123"/>
        <v>893.6696580160077</v>
      </c>
      <c r="BU237" s="74">
        <f t="shared" si="123"/>
        <v>933.17752045044097</v>
      </c>
      <c r="BV237" s="74">
        <f t="shared" si="123"/>
        <v>826.55346851654213</v>
      </c>
      <c r="BW237" s="74">
        <f t="shared" si="123"/>
        <v>3402.6206896551726</v>
      </c>
      <c r="BX237" s="74">
        <f t="shared" si="123"/>
        <v>1067.6830912502605</v>
      </c>
    </row>
    <row r="238" spans="1:76" s="74" customFormat="1" ht="12.6" x14ac:dyDescent="0.45">
      <c r="D238" s="5" t="s">
        <v>606</v>
      </c>
      <c r="E238" s="74" t="s">
        <v>260</v>
      </c>
      <c r="F238" s="319" t="s">
        <v>745</v>
      </c>
      <c r="G238" s="38"/>
      <c r="H238" s="38"/>
      <c r="I238" s="38"/>
      <c r="J238" s="38"/>
      <c r="K238" s="38"/>
      <c r="L238" s="38"/>
      <c r="M238" s="38"/>
      <c r="N238" s="38"/>
      <c r="O238" s="38"/>
      <c r="P238" s="38"/>
      <c r="Q238" s="38"/>
      <c r="R238" s="38"/>
      <c r="S238" s="38"/>
      <c r="T238" s="38"/>
      <c r="U238" s="38"/>
      <c r="V238" s="38"/>
      <c r="W238" s="38"/>
      <c r="X238" s="38"/>
      <c r="Y238" s="38"/>
      <c r="Z238" s="38"/>
      <c r="AA238" s="38"/>
      <c r="AB238" s="38"/>
      <c r="AC238" s="38"/>
      <c r="AD238" s="38"/>
      <c r="AE238" s="38"/>
      <c r="AF238" s="38"/>
      <c r="AG238" s="38"/>
      <c r="AH238" s="38"/>
      <c r="AI238" s="38"/>
      <c r="AJ238" s="38"/>
      <c r="AK238" s="38"/>
      <c r="AL238" s="38"/>
      <c r="AM238" s="38"/>
      <c r="AN238" s="38"/>
      <c r="AO238" s="38"/>
      <c r="AP238" s="38"/>
      <c r="AQ238" s="27"/>
      <c r="AR238" s="27"/>
      <c r="AS238" s="27"/>
      <c r="AT238" s="27"/>
      <c r="AU238" s="27"/>
      <c r="AV238" s="27"/>
      <c r="AW238" s="27"/>
      <c r="AX238" s="27"/>
      <c r="AY238" s="27"/>
      <c r="AZ238" s="27"/>
      <c r="BA238" s="27"/>
      <c r="BB238" s="27"/>
      <c r="BC238" s="74">
        <f t="shared" ref="BC238:BR238" si="124">BC123*3.142*Natural_Gas1+BC121*Gulf_Power2015/2205+BC119*RCI</f>
        <v>286.0279476870295</v>
      </c>
      <c r="BD238" s="74">
        <f t="shared" si="124"/>
        <v>234.93733223376418</v>
      </c>
      <c r="BE238" s="74">
        <f t="shared" si="124"/>
        <v>254.17353580843539</v>
      </c>
      <c r="BF238" s="74">
        <f t="shared" si="124"/>
        <v>244.19093047018137</v>
      </c>
      <c r="BG238" s="74">
        <f t="shared" si="124"/>
        <v>232.27901384054874</v>
      </c>
      <c r="BH238" s="74">
        <f t="shared" si="124"/>
        <v>242.27976124050386</v>
      </c>
      <c r="BI238" s="74">
        <f t="shared" si="124"/>
        <v>277.44299368161001</v>
      </c>
      <c r="BJ238" s="74">
        <f t="shared" si="124"/>
        <v>277.13318126394563</v>
      </c>
      <c r="BK238" s="74">
        <f t="shared" si="124"/>
        <v>185.25117119859411</v>
      </c>
      <c r="BL238" s="74">
        <f t="shared" si="124"/>
        <v>177.20859212746032</v>
      </c>
      <c r="BM238" s="74">
        <f t="shared" si="124"/>
        <v>209.63305061730159</v>
      </c>
      <c r="BN238" s="74">
        <f t="shared" si="124"/>
        <v>232.76374638222222</v>
      </c>
      <c r="BO238" s="74">
        <f t="shared" si="124"/>
        <v>285.70788452840651</v>
      </c>
      <c r="BP238" s="74">
        <f t="shared" si="124"/>
        <v>237.82874423758403</v>
      </c>
      <c r="BQ238" s="74">
        <f t="shared" si="124"/>
        <v>250.81588268571289</v>
      </c>
      <c r="BR238" s="74">
        <f t="shared" si="124"/>
        <v>188.43085434037681</v>
      </c>
      <c r="BS238" s="74">
        <f t="shared" ref="BS238:BX238" si="125">BS123*3.142*Natural_Gas1+BS121*Gulf_Power2015/2205+BS119*RCI</f>
        <v>264.23986583269163</v>
      </c>
      <c r="BT238" s="74">
        <f t="shared" si="125"/>
        <v>253.87524499979142</v>
      </c>
      <c r="BU238" s="74">
        <f t="shared" si="125"/>
        <v>256.47731480614743</v>
      </c>
      <c r="BV238" s="74">
        <f t="shared" si="125"/>
        <v>269.4023477364567</v>
      </c>
      <c r="BW238" s="74">
        <f t="shared" si="125"/>
        <v>127.71569328981519</v>
      </c>
      <c r="BX238" s="74">
        <f t="shared" si="125"/>
        <v>262.06570084679043</v>
      </c>
    </row>
    <row r="239" spans="1:76" s="74" customFormat="1" ht="12.6" x14ac:dyDescent="0.45">
      <c r="D239" s="5" t="s">
        <v>607</v>
      </c>
      <c r="E239" s="74" t="s">
        <v>608</v>
      </c>
      <c r="F239" s="319" t="s">
        <v>745</v>
      </c>
      <c r="G239" s="38"/>
      <c r="H239" s="38"/>
      <c r="I239" s="38"/>
      <c r="J239" s="38"/>
      <c r="K239" s="38"/>
      <c r="L239" s="38"/>
      <c r="M239" s="38"/>
      <c r="N239" s="38"/>
      <c r="O239" s="38"/>
      <c r="P239" s="38"/>
      <c r="Q239" s="38"/>
      <c r="R239" s="38"/>
      <c r="S239" s="38"/>
      <c r="T239" s="38"/>
      <c r="U239" s="38"/>
      <c r="V239" s="38"/>
      <c r="W239" s="38"/>
      <c r="X239" s="38"/>
      <c r="Y239" s="38"/>
      <c r="Z239" s="38"/>
      <c r="AA239" s="38"/>
      <c r="AB239" s="38"/>
      <c r="AC239" s="38"/>
      <c r="AD239" s="38"/>
      <c r="AE239" s="38"/>
      <c r="AF239" s="38"/>
      <c r="AG239" s="38"/>
      <c r="AH239" s="38"/>
      <c r="AI239" s="38"/>
      <c r="AJ239" s="38"/>
      <c r="AK239" s="38"/>
      <c r="AL239" s="38"/>
      <c r="AM239" s="38"/>
      <c r="AN239" s="38"/>
      <c r="AO239" s="38"/>
      <c r="AP239" s="38"/>
      <c r="AQ239" s="27"/>
      <c r="AR239" s="27"/>
      <c r="AS239" s="27"/>
      <c r="AT239" s="27"/>
      <c r="AU239" s="27"/>
      <c r="AV239" s="27"/>
      <c r="AW239" s="27"/>
      <c r="AX239" s="27"/>
      <c r="AY239" s="27"/>
      <c r="AZ239" s="27"/>
      <c r="BA239" s="27"/>
      <c r="BB239" s="27"/>
      <c r="BC239" s="74">
        <f>BC238/BC240</f>
        <v>0.48725091524918074</v>
      </c>
      <c r="BD239" s="74">
        <f t="shared" ref="BD239:BN239" si="126">BD238/BD240</f>
        <v>0.41351381461138048</v>
      </c>
      <c r="BE239" s="74">
        <f t="shared" si="126"/>
        <v>0.34534186608527701</v>
      </c>
      <c r="BF239" s="74">
        <f t="shared" si="126"/>
        <v>0.421127793119139</v>
      </c>
      <c r="BG239" s="74">
        <f t="shared" si="126"/>
        <v>0.35386976442258877</v>
      </c>
      <c r="BH239" s="74">
        <f t="shared" si="126"/>
        <v>0.37904241571717379</v>
      </c>
      <c r="BI239" s="74">
        <f t="shared" si="126"/>
        <v>0.44533225970141943</v>
      </c>
      <c r="BJ239" s="74">
        <f t="shared" si="126"/>
        <v>0.3324588630836377</v>
      </c>
      <c r="BK239" s="74">
        <f t="shared" si="126"/>
        <v>0.58343144784371825</v>
      </c>
      <c r="BL239" s="74">
        <f t="shared" si="126"/>
        <v>0.41050763084629371</v>
      </c>
      <c r="BM239" s="74">
        <f t="shared" si="126"/>
        <v>0.43364019567433532</v>
      </c>
      <c r="BN239" s="74">
        <f t="shared" si="126"/>
        <v>0.39787624844678943</v>
      </c>
      <c r="BO239" s="74">
        <f t="shared" ref="BO239:BX239" si="127">BO238/BO240</f>
        <v>0.31842745896264746</v>
      </c>
      <c r="BP239" s="74">
        <f t="shared" si="127"/>
        <v>0.32086492212768247</v>
      </c>
      <c r="BQ239" s="74">
        <f t="shared" si="127"/>
        <v>0.30754018802281485</v>
      </c>
      <c r="BR239" s="74">
        <f t="shared" si="127"/>
        <v>0.7044617512122554</v>
      </c>
      <c r="BS239" s="74">
        <f t="shared" si="127"/>
        <v>0.28268256483820836</v>
      </c>
      <c r="BT239" s="74">
        <f t="shared" si="127"/>
        <v>0.3393778999952814</v>
      </c>
      <c r="BU239" s="74">
        <f t="shared" si="127"/>
        <v>0.37543732378391786</v>
      </c>
      <c r="BV239" s="74">
        <f t="shared" si="127"/>
        <v>0.31693362512045398</v>
      </c>
      <c r="BW239" s="74">
        <f t="shared" si="127"/>
        <v>1.765306443659264</v>
      </c>
      <c r="BX239" s="74">
        <f t="shared" si="127"/>
        <v>0.40152824467480219</v>
      </c>
    </row>
    <row r="240" spans="1:76" x14ac:dyDescent="0.4">
      <c r="D240" t="s">
        <v>54</v>
      </c>
      <c r="E240" t="s">
        <v>260</v>
      </c>
      <c r="F240" s="319" t="s">
        <v>745</v>
      </c>
      <c r="G240" s="39"/>
      <c r="H240" s="39"/>
      <c r="I240" s="39"/>
      <c r="J240" s="39"/>
      <c r="K240" s="39"/>
      <c r="L240" s="39"/>
      <c r="M240" s="39"/>
      <c r="N240" s="39"/>
      <c r="O240" s="39"/>
      <c r="P240" s="39"/>
      <c r="Q240" s="39"/>
      <c r="R240" s="39"/>
      <c r="S240" s="39"/>
      <c r="T240" s="39"/>
      <c r="U240" s="39"/>
      <c r="V240" s="39"/>
      <c r="W240" s="39"/>
      <c r="X240" s="39"/>
      <c r="Y240" s="39"/>
      <c r="Z240" s="39"/>
      <c r="AA240" s="39"/>
      <c r="AB240" s="39"/>
      <c r="AC240" s="39"/>
      <c r="AD240" s="39"/>
      <c r="AE240" s="39"/>
      <c r="AF240" s="39"/>
      <c r="AG240" s="39"/>
      <c r="AH240" s="39"/>
      <c r="AI240" s="39"/>
      <c r="AJ240" s="39"/>
      <c r="AK240" s="39"/>
      <c r="AL240" s="39"/>
      <c r="AM240" s="39"/>
      <c r="AN240" s="39"/>
      <c r="AO240" s="39"/>
      <c r="AP240" s="39"/>
      <c r="AZ240" s="76"/>
      <c r="BA240" s="76"/>
      <c r="BB240" s="76"/>
      <c r="BC240">
        <f t="shared" ref="BC240:BR240" si="128">BC131</f>
        <v>587.02393107</v>
      </c>
      <c r="BD240" s="74">
        <f t="shared" si="128"/>
        <v>568.14869039999996</v>
      </c>
      <c r="BE240" s="74">
        <f t="shared" si="128"/>
        <v>736.00556657000004</v>
      </c>
      <c r="BF240" s="74">
        <f t="shared" si="128"/>
        <v>579.84995162999996</v>
      </c>
      <c r="BG240" s="74">
        <f t="shared" si="128"/>
        <v>656.39689284999997</v>
      </c>
      <c r="BH240" s="74">
        <f t="shared" si="128"/>
        <v>639.18904902000008</v>
      </c>
      <c r="BI240" s="74">
        <f t="shared" si="128"/>
        <v>623.00223627999992</v>
      </c>
      <c r="BJ240" s="74">
        <f t="shared" si="128"/>
        <v>833.58638326999994</v>
      </c>
      <c r="BK240" s="74">
        <f t="shared" si="128"/>
        <v>317.52003064499996</v>
      </c>
      <c r="BL240" s="74">
        <f t="shared" si="128"/>
        <v>431.681603</v>
      </c>
      <c r="BM240" s="74">
        <f t="shared" si="128"/>
        <v>483.42624302000002</v>
      </c>
      <c r="BN240" s="74">
        <f t="shared" si="128"/>
        <v>585.0154345499999</v>
      </c>
      <c r="BO240" s="74">
        <f t="shared" si="128"/>
        <v>897.24637899999993</v>
      </c>
      <c r="BP240" s="74">
        <f t="shared" si="128"/>
        <v>741.21141899999998</v>
      </c>
      <c r="BQ240" s="74">
        <f t="shared" si="128"/>
        <v>815.55481999999995</v>
      </c>
      <c r="BR240" s="74">
        <f t="shared" si="128"/>
        <v>267.48202300000003</v>
      </c>
      <c r="BS240" s="74">
        <f t="shared" ref="BS240:BX240" si="129">BS131</f>
        <v>934.75827200000003</v>
      </c>
      <c r="BT240" s="74">
        <f t="shared" si="129"/>
        <v>748.06062800000007</v>
      </c>
      <c r="BU240" s="74">
        <f t="shared" si="129"/>
        <v>683.14282719999994</v>
      </c>
      <c r="BV240" s="74">
        <f t="shared" si="129"/>
        <v>850.02765999999997</v>
      </c>
      <c r="BW240" s="74">
        <f t="shared" si="129"/>
        <v>72.347605000000001</v>
      </c>
      <c r="BX240" s="74">
        <f t="shared" si="129"/>
        <v>652.67065100000002</v>
      </c>
    </row>
    <row r="241" spans="1:76" s="74" customFormat="1" x14ac:dyDescent="0.4">
      <c r="G241" s="39"/>
      <c r="H241" s="39"/>
      <c r="I241" s="39"/>
      <c r="J241" s="39"/>
      <c r="K241" s="39"/>
      <c r="L241" s="39"/>
      <c r="M241" s="39"/>
      <c r="N241" s="39"/>
      <c r="O241" s="39"/>
      <c r="P241" s="39"/>
      <c r="Q241" s="39"/>
      <c r="R241" s="39"/>
      <c r="S241" s="39"/>
      <c r="T241" s="39"/>
      <c r="U241" s="39"/>
      <c r="V241" s="39"/>
      <c r="W241" s="39"/>
      <c r="X241" s="39"/>
      <c r="Y241" s="39"/>
      <c r="Z241" s="39"/>
      <c r="AA241" s="39"/>
      <c r="AB241" s="39"/>
      <c r="AC241" s="39"/>
      <c r="AD241" s="39"/>
      <c r="AE241" s="39"/>
      <c r="AF241" s="39"/>
      <c r="AG241" s="39"/>
      <c r="AH241" s="39"/>
      <c r="AI241" s="39"/>
      <c r="AJ241" s="39"/>
      <c r="AK241" s="39"/>
      <c r="AL241" s="39"/>
      <c r="AM241" s="39"/>
      <c r="AN241" s="39"/>
      <c r="AO241" s="39"/>
      <c r="AP241" s="39"/>
      <c r="AZ241" s="76"/>
      <c r="BA241" s="76"/>
      <c r="BB241" s="76"/>
    </row>
    <row r="242" spans="1:76" s="78" customFormat="1" x14ac:dyDescent="0.4">
      <c r="A242"/>
      <c r="B242" s="74"/>
      <c r="C242" s="74"/>
      <c r="D242" s="11" t="s">
        <v>281</v>
      </c>
      <c r="E242"/>
      <c r="F242" s="74"/>
    </row>
    <row r="243" spans="1:76" ht="12.6" x14ac:dyDescent="0.45">
      <c r="A243" t="s">
        <v>59</v>
      </c>
      <c r="D243" s="5" t="s">
        <v>33</v>
      </c>
      <c r="E243" t="s">
        <v>58</v>
      </c>
      <c r="G243" s="84">
        <f t="shared" ref="G243:AL243" si="130">G138*3.6</f>
        <v>5417.28</v>
      </c>
      <c r="H243" s="84">
        <f t="shared" si="130"/>
        <v>5530.9680000000008</v>
      </c>
      <c r="I243" s="84">
        <f t="shared" si="130"/>
        <v>5424.48</v>
      </c>
      <c r="J243" s="84">
        <f t="shared" si="130"/>
        <v>5725.8</v>
      </c>
      <c r="K243" s="84">
        <f t="shared" si="130"/>
        <v>6805.8</v>
      </c>
      <c r="L243" s="84">
        <f t="shared" si="130"/>
        <v>5490</v>
      </c>
      <c r="M243" s="84">
        <f t="shared" si="130"/>
        <v>6717.6</v>
      </c>
      <c r="N243" s="84">
        <f t="shared" si="130"/>
        <v>7459.2</v>
      </c>
      <c r="O243" s="84">
        <f t="shared" si="130"/>
        <v>6973.2</v>
      </c>
      <c r="P243" s="84">
        <f t="shared" si="130"/>
        <v>6944.4000000000005</v>
      </c>
      <c r="Q243" s="84">
        <f t="shared" si="130"/>
        <v>5896.8</v>
      </c>
      <c r="R243" s="84">
        <f t="shared" si="130"/>
        <v>6325.2</v>
      </c>
      <c r="S243" s="84">
        <f t="shared" si="130"/>
        <v>6494.4000000000005</v>
      </c>
      <c r="T243" s="84">
        <f t="shared" si="130"/>
        <v>6152.4000000000005</v>
      </c>
      <c r="U243" s="84">
        <f t="shared" si="130"/>
        <v>6120</v>
      </c>
      <c r="V243" s="84">
        <f t="shared" si="130"/>
        <v>6850.8</v>
      </c>
      <c r="W243" s="84">
        <f t="shared" si="130"/>
        <v>6523.2</v>
      </c>
      <c r="X243" s="84">
        <f t="shared" si="130"/>
        <v>6642</v>
      </c>
      <c r="Y243" s="84">
        <f t="shared" si="130"/>
        <v>7286.4000000000005</v>
      </c>
      <c r="Z243" s="84">
        <f t="shared" si="130"/>
        <v>6696</v>
      </c>
      <c r="AA243" s="84">
        <f t="shared" si="130"/>
        <v>5353.2</v>
      </c>
      <c r="AB243" s="84">
        <f t="shared" si="130"/>
        <v>6246</v>
      </c>
      <c r="AC243" s="84">
        <f t="shared" si="130"/>
        <v>6303.6</v>
      </c>
      <c r="AD243" s="84">
        <f t="shared" si="130"/>
        <v>7236</v>
      </c>
      <c r="AE243" s="84">
        <f t="shared" si="130"/>
        <v>6346.8</v>
      </c>
      <c r="AF243" s="84">
        <f t="shared" si="130"/>
        <v>5943.6</v>
      </c>
      <c r="AG243" s="84">
        <f t="shared" si="130"/>
        <v>6710.4000000000005</v>
      </c>
      <c r="AH243" s="84">
        <f t="shared" si="130"/>
        <v>5997.6</v>
      </c>
      <c r="AI243" s="84">
        <f t="shared" si="130"/>
        <v>5940</v>
      </c>
      <c r="AJ243" s="84">
        <f t="shared" si="130"/>
        <v>6274.8</v>
      </c>
      <c r="AK243" s="84">
        <f t="shared" si="130"/>
        <v>6984</v>
      </c>
      <c r="AL243" s="84">
        <f t="shared" si="130"/>
        <v>6739.2</v>
      </c>
      <c r="AM243" s="84">
        <f t="shared" ref="AM243:BR243" si="131">AM138*3.6</f>
        <v>6818.4000000000005</v>
      </c>
      <c r="AN243" s="84">
        <f t="shared" si="131"/>
        <v>4770</v>
      </c>
      <c r="AO243" s="84">
        <f t="shared" si="131"/>
        <v>5454</v>
      </c>
      <c r="AP243" s="84">
        <f t="shared" si="131"/>
        <v>6591.6</v>
      </c>
      <c r="AQ243" s="84">
        <f t="shared" si="131"/>
        <v>5666.4000000000005</v>
      </c>
      <c r="AR243" s="84">
        <f t="shared" si="131"/>
        <v>5508</v>
      </c>
      <c r="AS243" s="84">
        <f t="shared" si="131"/>
        <v>6015.6</v>
      </c>
      <c r="AT243" s="84">
        <f t="shared" si="131"/>
        <v>5864.4000000000005</v>
      </c>
      <c r="AU243" s="84">
        <f t="shared" si="131"/>
        <v>5871.6</v>
      </c>
      <c r="AV243" s="84">
        <f t="shared" si="131"/>
        <v>6289.2</v>
      </c>
      <c r="AW243" s="84">
        <f t="shared" si="131"/>
        <v>6199.2</v>
      </c>
      <c r="AX243" s="84">
        <f t="shared" si="131"/>
        <v>6152.4000000000005</v>
      </c>
      <c r="AY243" s="84">
        <f t="shared" si="131"/>
        <v>5328</v>
      </c>
      <c r="AZ243" s="84">
        <f t="shared" si="131"/>
        <v>5151.6000000000004</v>
      </c>
      <c r="BA243" s="84">
        <f t="shared" si="131"/>
        <v>3326.4</v>
      </c>
      <c r="BB243" s="84">
        <f t="shared" si="131"/>
        <v>5698.8</v>
      </c>
      <c r="BC243" s="84">
        <f t="shared" si="131"/>
        <v>6508.8</v>
      </c>
      <c r="BD243" s="84">
        <f t="shared" si="131"/>
        <v>4834.8</v>
      </c>
      <c r="BE243" s="84">
        <f t="shared" si="131"/>
        <v>5490</v>
      </c>
      <c r="BF243" s="84">
        <f t="shared" si="131"/>
        <v>5392.8</v>
      </c>
      <c r="BG243" s="84">
        <f t="shared" si="131"/>
        <v>5486.4000000000005</v>
      </c>
      <c r="BH243" s="84">
        <f t="shared" si="131"/>
        <v>6310.8</v>
      </c>
      <c r="BI243" s="84">
        <f t="shared" si="131"/>
        <v>5817.6</v>
      </c>
      <c r="BJ243" s="84">
        <f t="shared" si="131"/>
        <v>6517.0439999999999</v>
      </c>
      <c r="BK243" s="84">
        <f t="shared" si="131"/>
        <v>6134.4000000000005</v>
      </c>
      <c r="BL243" s="84">
        <f t="shared" si="131"/>
        <v>5727.2867999999999</v>
      </c>
      <c r="BM243" s="84">
        <f t="shared" si="131"/>
        <v>0</v>
      </c>
      <c r="BN243" s="84">
        <f t="shared" si="131"/>
        <v>0</v>
      </c>
      <c r="BO243" s="84">
        <f t="shared" si="131"/>
        <v>101977.2</v>
      </c>
      <c r="BP243" s="84">
        <f t="shared" si="131"/>
        <v>84837.6</v>
      </c>
      <c r="BQ243" s="84">
        <f t="shared" si="131"/>
        <v>97434</v>
      </c>
      <c r="BR243" s="84">
        <f t="shared" si="131"/>
        <v>104389.2</v>
      </c>
      <c r="BS243" s="84">
        <f t="shared" ref="BS243:BX243" si="132">BS138*3.6</f>
        <v>108622.8</v>
      </c>
      <c r="BT243" s="84">
        <f t="shared" si="132"/>
        <v>89679.6</v>
      </c>
      <c r="BU243" s="84">
        <f t="shared" si="132"/>
        <v>96098.400000000009</v>
      </c>
      <c r="BV243" s="84">
        <f t="shared" si="132"/>
        <v>87444</v>
      </c>
      <c r="BW243" s="84">
        <f t="shared" si="132"/>
        <v>79106.400000000009</v>
      </c>
      <c r="BX243" s="84">
        <f t="shared" si="132"/>
        <v>36230.400000000001</v>
      </c>
    </row>
    <row r="244" spans="1:76" ht="12.6" x14ac:dyDescent="0.45">
      <c r="A244" t="s">
        <v>68</v>
      </c>
      <c r="D244" s="5" t="s">
        <v>299</v>
      </c>
      <c r="E244" t="s">
        <v>58</v>
      </c>
      <c r="G244" s="84">
        <f t="shared" ref="G244:AL244" si="133">G135*1055</f>
        <v>37325.9</v>
      </c>
      <c r="H244" s="84">
        <f t="shared" si="133"/>
        <v>30141.35</v>
      </c>
      <c r="I244" s="84">
        <f t="shared" si="133"/>
        <v>33148.1</v>
      </c>
      <c r="J244" s="84">
        <f t="shared" si="133"/>
        <v>29645.5</v>
      </c>
      <c r="K244" s="84">
        <f t="shared" si="133"/>
        <v>33654.5</v>
      </c>
      <c r="L244" s="84">
        <f t="shared" si="133"/>
        <v>31122.5</v>
      </c>
      <c r="M244" s="84">
        <f t="shared" si="133"/>
        <v>36714</v>
      </c>
      <c r="N244" s="84">
        <f t="shared" si="133"/>
        <v>35659</v>
      </c>
      <c r="O244" s="84">
        <f t="shared" si="133"/>
        <v>33485.699999999997</v>
      </c>
      <c r="P244" s="84">
        <f t="shared" si="133"/>
        <v>34920.5</v>
      </c>
      <c r="Q244" s="84">
        <f t="shared" si="133"/>
        <v>28601.05</v>
      </c>
      <c r="R244" s="84">
        <f t="shared" si="133"/>
        <v>40520.44</v>
      </c>
      <c r="S244" s="84">
        <f t="shared" si="133"/>
        <v>33021.5</v>
      </c>
      <c r="T244" s="84">
        <f t="shared" si="133"/>
        <v>32810.5</v>
      </c>
      <c r="U244" s="84">
        <f t="shared" si="133"/>
        <v>33127</v>
      </c>
      <c r="V244" s="84">
        <f t="shared" si="133"/>
        <v>30700.5</v>
      </c>
      <c r="W244" s="84">
        <f t="shared" si="133"/>
        <v>30384</v>
      </c>
      <c r="X244" s="84">
        <f t="shared" si="133"/>
        <v>28696</v>
      </c>
      <c r="Y244" s="84">
        <f t="shared" si="133"/>
        <v>29645.5</v>
      </c>
      <c r="Z244" s="84">
        <f t="shared" si="133"/>
        <v>29329</v>
      </c>
      <c r="AA244" s="84">
        <f t="shared" si="133"/>
        <v>15719.5</v>
      </c>
      <c r="AB244" s="84">
        <f t="shared" si="133"/>
        <v>26691.5</v>
      </c>
      <c r="AC244" s="84">
        <f t="shared" si="133"/>
        <v>29012.5</v>
      </c>
      <c r="AD244" s="84">
        <f t="shared" si="133"/>
        <v>30700.5</v>
      </c>
      <c r="AE244" s="84">
        <f t="shared" si="133"/>
        <v>32072</v>
      </c>
      <c r="AF244" s="84">
        <f t="shared" si="133"/>
        <v>32388.5</v>
      </c>
      <c r="AG244" s="84">
        <f t="shared" si="133"/>
        <v>32810.5</v>
      </c>
      <c r="AH244" s="84">
        <f t="shared" si="133"/>
        <v>31650</v>
      </c>
      <c r="AI244" s="84">
        <f t="shared" si="133"/>
        <v>29645.5</v>
      </c>
      <c r="AJ244" s="84">
        <f t="shared" si="133"/>
        <v>29118</v>
      </c>
      <c r="AK244" s="84">
        <f t="shared" si="133"/>
        <v>31966.5</v>
      </c>
      <c r="AL244" s="84">
        <f t="shared" si="133"/>
        <v>31122.5</v>
      </c>
      <c r="AM244" s="84">
        <f t="shared" ref="AM244:BR244" si="134">AM135*1055</f>
        <v>29751</v>
      </c>
      <c r="AN244" s="84">
        <f t="shared" si="134"/>
        <v>20678</v>
      </c>
      <c r="AO244" s="84">
        <f t="shared" si="134"/>
        <v>18357</v>
      </c>
      <c r="AP244" s="84">
        <f t="shared" si="134"/>
        <v>17829.5</v>
      </c>
      <c r="AQ244" s="84">
        <f t="shared" si="134"/>
        <v>41461.5</v>
      </c>
      <c r="AR244" s="84">
        <f t="shared" si="134"/>
        <v>26375</v>
      </c>
      <c r="AS244" s="84">
        <f t="shared" si="134"/>
        <v>38824</v>
      </c>
      <c r="AT244" s="84">
        <f t="shared" si="134"/>
        <v>38929.5</v>
      </c>
      <c r="AU244" s="84">
        <f t="shared" si="134"/>
        <v>31861</v>
      </c>
      <c r="AV244" s="84">
        <f t="shared" si="134"/>
        <v>30911.5</v>
      </c>
      <c r="AW244" s="84">
        <f t="shared" si="134"/>
        <v>31122.5</v>
      </c>
      <c r="AX244" s="84">
        <f t="shared" si="134"/>
        <v>24581.5</v>
      </c>
      <c r="AY244" s="84">
        <f t="shared" si="134"/>
        <v>24898</v>
      </c>
      <c r="AZ244" s="84">
        <f t="shared" si="134"/>
        <v>18779</v>
      </c>
      <c r="BA244" s="84">
        <f t="shared" si="134"/>
        <v>29751.000000000004</v>
      </c>
      <c r="BB244" s="84">
        <f t="shared" si="134"/>
        <v>36292</v>
      </c>
      <c r="BC244" s="84">
        <f t="shared" si="134"/>
        <v>45888.360359666243</v>
      </c>
      <c r="BD244" s="84">
        <f t="shared" si="134"/>
        <v>36677.035953878869</v>
      </c>
      <c r="BE244" s="84">
        <f t="shared" si="134"/>
        <v>38514.745755488999</v>
      </c>
      <c r="BF244" s="84">
        <f t="shared" si="134"/>
        <v>40869.079716254702</v>
      </c>
      <c r="BG244" s="84">
        <f t="shared" si="134"/>
        <v>38503.587071000424</v>
      </c>
      <c r="BH244" s="84">
        <f t="shared" si="134"/>
        <v>37009.479461114875</v>
      </c>
      <c r="BI244" s="84">
        <f t="shared" si="134"/>
        <v>38432.27308035559</v>
      </c>
      <c r="BJ244" s="84">
        <f t="shared" si="134"/>
        <v>38195.099574891894</v>
      </c>
      <c r="BK244" s="84">
        <f t="shared" si="134"/>
        <v>39369.633083999375</v>
      </c>
      <c r="BL244" s="84">
        <f t="shared" si="134"/>
        <v>35247.802493240204</v>
      </c>
      <c r="BM244" s="84">
        <f t="shared" si="134"/>
        <v>32739.113234473309</v>
      </c>
      <c r="BN244" s="84">
        <f t="shared" si="134"/>
        <v>30489.5</v>
      </c>
      <c r="BO244" s="84">
        <f t="shared" si="134"/>
        <v>32705</v>
      </c>
      <c r="BP244" s="84">
        <f t="shared" si="134"/>
        <v>29144.375</v>
      </c>
      <c r="BQ244" s="84">
        <f t="shared" si="134"/>
        <v>32705</v>
      </c>
      <c r="BR244" s="84">
        <f t="shared" si="134"/>
        <v>31650</v>
      </c>
      <c r="BS244" s="84">
        <f t="shared" ref="BS244:BX244" si="135">BS135*1055</f>
        <v>32570.927083333332</v>
      </c>
      <c r="BT244" s="84">
        <f t="shared" si="135"/>
        <v>31606.041666666664</v>
      </c>
      <c r="BU244" s="84">
        <f t="shared" si="135"/>
        <v>32705</v>
      </c>
      <c r="BV244" s="84">
        <f t="shared" si="135"/>
        <v>32397.291666666664</v>
      </c>
      <c r="BW244" s="84">
        <f t="shared" si="135"/>
        <v>25715.625</v>
      </c>
      <c r="BX244" s="84">
        <f t="shared" si="135"/>
        <v>13715</v>
      </c>
    </row>
    <row r="245" spans="1:76" s="74" customFormat="1" ht="12.6" x14ac:dyDescent="0.45">
      <c r="D245" s="5" t="s">
        <v>300</v>
      </c>
      <c r="E245" s="72" t="s">
        <v>302</v>
      </c>
      <c r="F245" s="72"/>
      <c r="G245" s="94">
        <f>G244/G247</f>
        <v>1.9528202583572907</v>
      </c>
      <c r="H245" s="94">
        <f t="shared" ref="H245:BN245" si="136">H244/H247</f>
        <v>1.8289342405014397</v>
      </c>
      <c r="I245" s="94">
        <f t="shared" si="136"/>
        <v>1.8972636655958675</v>
      </c>
      <c r="J245" s="94">
        <f t="shared" si="136"/>
        <v>1.8635728953734432</v>
      </c>
      <c r="K245" s="94">
        <f t="shared" si="136"/>
        <v>1.8696614760804158</v>
      </c>
      <c r="L245" s="94">
        <f t="shared" si="136"/>
        <v>1.9315603468140887</v>
      </c>
      <c r="M245" s="94">
        <f t="shared" si="136"/>
        <v>1.9165151109026122</v>
      </c>
      <c r="N245" s="94">
        <f t="shared" si="136"/>
        <v>1.8492508323040171</v>
      </c>
      <c r="O245" s="94">
        <f t="shared" si="136"/>
        <v>1.9101002060355778</v>
      </c>
      <c r="P245" s="94">
        <f t="shared" si="136"/>
        <v>1.8053728071162294</v>
      </c>
      <c r="Q245" s="94">
        <f t="shared" si="136"/>
        <v>1.5344881606754426</v>
      </c>
      <c r="R245" s="94">
        <f t="shared" si="136"/>
        <v>3.3650756509291133</v>
      </c>
      <c r="S245" s="94">
        <f t="shared" si="136"/>
        <v>1.093412669668808</v>
      </c>
      <c r="T245" s="94">
        <f t="shared" si="136"/>
        <v>0.95579410393847586</v>
      </c>
      <c r="U245" s="94">
        <f t="shared" si="136"/>
        <v>0.83780981284774914</v>
      </c>
      <c r="V245" s="94">
        <f t="shared" si="136"/>
        <v>0.83689074255806351</v>
      </c>
      <c r="W245" s="94">
        <f t="shared" si="136"/>
        <v>0.71486718584570497</v>
      </c>
      <c r="X245" s="94">
        <f t="shared" si="136"/>
        <v>0.75757015760711743</v>
      </c>
      <c r="Y245" s="94">
        <f t="shared" si="136"/>
        <v>0.85737629059779619</v>
      </c>
      <c r="Z245" s="94">
        <f t="shared" si="136"/>
        <v>0.70985308710700201</v>
      </c>
      <c r="AA245" s="94">
        <f t="shared" si="136"/>
        <v>0.64650456927113753</v>
      </c>
      <c r="AB245" s="94">
        <f t="shared" si="136"/>
        <v>0.67378956934417122</v>
      </c>
      <c r="AC245" s="94">
        <f t="shared" si="136"/>
        <v>0.75054041496833046</v>
      </c>
      <c r="AD245" s="94">
        <f t="shared" si="136"/>
        <v>0.82862954468818839</v>
      </c>
      <c r="AE245" s="94">
        <f t="shared" si="136"/>
        <v>0.86716236312018391</v>
      </c>
      <c r="AF245" s="94">
        <f t="shared" si="136"/>
        <v>0.92769169077421021</v>
      </c>
      <c r="AG245" s="94">
        <f t="shared" si="136"/>
        <v>0.84482581043849936</v>
      </c>
      <c r="AH245" s="94">
        <f t="shared" si="136"/>
        <v>0.82131416369086752</v>
      </c>
      <c r="AI245" s="94">
        <f t="shared" si="136"/>
        <v>0.75749948896156993</v>
      </c>
      <c r="AJ245" s="94">
        <f t="shared" si="136"/>
        <v>0.77213545119461169</v>
      </c>
      <c r="AK245" s="94">
        <f t="shared" si="136"/>
        <v>0.85497071331140173</v>
      </c>
      <c r="AL245" s="94">
        <f t="shared" si="136"/>
        <v>0.86501848300397455</v>
      </c>
      <c r="AM245" s="94">
        <f t="shared" si="136"/>
        <v>0.78923493208828521</v>
      </c>
      <c r="AN245" s="94">
        <f t="shared" si="136"/>
        <v>0.7847531249705878</v>
      </c>
      <c r="AO245" s="94">
        <f t="shared" si="136"/>
        <v>0.49909929911896789</v>
      </c>
      <c r="AP245" s="94">
        <f t="shared" si="136"/>
        <v>0.53217519034792482</v>
      </c>
      <c r="AQ245" s="94">
        <f t="shared" si="136"/>
        <v>1.0497379547813759</v>
      </c>
      <c r="AR245" s="94">
        <f t="shared" si="136"/>
        <v>0.7847833849083552</v>
      </c>
      <c r="AS245" s="94">
        <f t="shared" si="136"/>
        <v>0.9955892912093548</v>
      </c>
      <c r="AT245" s="94">
        <f t="shared" si="136"/>
        <v>1.0364064746286141</v>
      </c>
      <c r="AU245" s="94">
        <f t="shared" si="136"/>
        <v>0.80603622748431492</v>
      </c>
      <c r="AV245" s="94">
        <f t="shared" si="136"/>
        <v>0.8801178748362849</v>
      </c>
      <c r="AW245" s="94">
        <f t="shared" si="136"/>
        <v>0.85897825126959593</v>
      </c>
      <c r="AX245" s="94">
        <f t="shared" si="136"/>
        <v>0.6958078577898551</v>
      </c>
      <c r="AY245" s="94">
        <f t="shared" si="136"/>
        <v>0.85169120464123482</v>
      </c>
      <c r="AZ245" s="94">
        <f t="shared" si="136"/>
        <v>0.74052604597973104</v>
      </c>
      <c r="BA245" s="94">
        <f t="shared" si="136"/>
        <v>1.0254015302957193</v>
      </c>
      <c r="BB245" s="94">
        <f t="shared" si="136"/>
        <v>0.9805733430601713</v>
      </c>
      <c r="BC245" s="94">
        <f t="shared" si="136"/>
        <v>1.4261673408648137</v>
      </c>
      <c r="BD245" s="94">
        <f t="shared" si="136"/>
        <v>0.97597221803828815</v>
      </c>
      <c r="BE245" s="94">
        <f t="shared" si="136"/>
        <v>1.0339112721766639</v>
      </c>
      <c r="BF245" s="94">
        <f t="shared" si="136"/>
        <v>1.077344924640957</v>
      </c>
      <c r="BG245" s="94">
        <f t="shared" si="136"/>
        <v>1.3050736220384511</v>
      </c>
      <c r="BH245" s="94">
        <f t="shared" si="136"/>
        <v>0.93453561590613798</v>
      </c>
      <c r="BI245" s="94">
        <f t="shared" si="136"/>
        <v>1.0342655367570599</v>
      </c>
      <c r="BJ245" s="94">
        <f t="shared" si="136"/>
        <v>1.0525545517772237</v>
      </c>
      <c r="BK245" s="94">
        <f t="shared" si="136"/>
        <v>1.1597723762446055</v>
      </c>
      <c r="BL245" s="94">
        <f t="shared" si="136"/>
        <v>0.88910812464030375</v>
      </c>
      <c r="BM245" s="94">
        <f t="shared" si="136"/>
        <v>0.87069793980142307</v>
      </c>
      <c r="BN245" s="94">
        <f t="shared" si="136"/>
        <v>1.0931270615230173</v>
      </c>
      <c r="BO245" s="94">
        <f t="shared" ref="BO245:BX245" si="137">BO244/BO247</f>
        <v>0.79531637566266233</v>
      </c>
      <c r="BP245" s="94">
        <f t="shared" si="137"/>
        <v>0.98517307237264651</v>
      </c>
      <c r="BQ245" s="94">
        <f t="shared" si="137"/>
        <v>0.76540522829928148</v>
      </c>
      <c r="BR245" s="94">
        <f t="shared" si="137"/>
        <v>0.82699694285490322</v>
      </c>
      <c r="BS245" s="94">
        <f t="shared" si="137"/>
        <v>0.83796668510466776</v>
      </c>
      <c r="BT245" s="94">
        <f t="shared" si="137"/>
        <v>0.81463069402202859</v>
      </c>
      <c r="BU245" s="94">
        <f t="shared" si="137"/>
        <v>0.77850511782908827</v>
      </c>
      <c r="BV245" s="94">
        <f t="shared" si="137"/>
        <v>0.93490582825921753</v>
      </c>
      <c r="BW245" s="94">
        <f t="shared" si="137"/>
        <v>0.98053935026309769</v>
      </c>
      <c r="BX245" s="94">
        <f t="shared" si="137"/>
        <v>0.47573623781608798</v>
      </c>
    </row>
    <row r="246" spans="1:76" ht="12.6" x14ac:dyDescent="0.45">
      <c r="A246" t="s">
        <v>70</v>
      </c>
      <c r="D246" s="5" t="s">
        <v>301</v>
      </c>
      <c r="E246" t="s">
        <v>58</v>
      </c>
      <c r="G246" s="84">
        <f t="shared" ref="G246:AL246" si="138">G140*1055</f>
        <v>36045.129999999997</v>
      </c>
      <c r="H246" s="84">
        <f t="shared" si="138"/>
        <v>26902.5</v>
      </c>
      <c r="I246" s="84">
        <f t="shared" si="138"/>
        <v>31744.95</v>
      </c>
      <c r="J246" s="84">
        <f t="shared" si="138"/>
        <v>33232.5</v>
      </c>
      <c r="K246" s="84">
        <f t="shared" si="138"/>
        <v>35975.5</v>
      </c>
      <c r="L246" s="84">
        <f t="shared" si="138"/>
        <v>30700.5</v>
      </c>
      <c r="M246" s="84">
        <f t="shared" si="138"/>
        <v>32599.5</v>
      </c>
      <c r="N246" s="84">
        <f t="shared" si="138"/>
        <v>33971</v>
      </c>
      <c r="O246" s="84">
        <f t="shared" si="138"/>
        <v>33760</v>
      </c>
      <c r="P246" s="84">
        <f t="shared" si="138"/>
        <v>33728.35</v>
      </c>
      <c r="Q246" s="84">
        <f t="shared" si="138"/>
        <v>35870</v>
      </c>
      <c r="R246" s="84">
        <f t="shared" si="138"/>
        <v>27957.5</v>
      </c>
      <c r="S246" s="84">
        <f t="shared" si="138"/>
        <v>26058.5</v>
      </c>
      <c r="T246" s="84">
        <f t="shared" si="138"/>
        <v>27219</v>
      </c>
      <c r="U246" s="84">
        <f t="shared" si="138"/>
        <v>29962</v>
      </c>
      <c r="V246" s="84">
        <f t="shared" si="138"/>
        <v>26480.5</v>
      </c>
      <c r="W246" s="84">
        <f t="shared" si="138"/>
        <v>30278.5</v>
      </c>
      <c r="X246" s="84">
        <f t="shared" si="138"/>
        <v>27430</v>
      </c>
      <c r="Y246" s="84">
        <f t="shared" si="138"/>
        <v>27535.5</v>
      </c>
      <c r="Z246" s="84">
        <f t="shared" si="138"/>
        <v>29223.5</v>
      </c>
      <c r="AA246" s="84">
        <f t="shared" si="138"/>
        <v>18357</v>
      </c>
      <c r="AB246" s="84">
        <f t="shared" si="138"/>
        <v>30806</v>
      </c>
      <c r="AC246" s="84">
        <f t="shared" si="138"/>
        <v>29856.5</v>
      </c>
      <c r="AD246" s="84">
        <f t="shared" si="138"/>
        <v>27324.5</v>
      </c>
      <c r="AE246" s="84">
        <f t="shared" si="138"/>
        <v>28696</v>
      </c>
      <c r="AF246" s="84">
        <f t="shared" si="138"/>
        <v>29118</v>
      </c>
      <c r="AG246" s="84">
        <f t="shared" si="138"/>
        <v>31375.699999999997</v>
      </c>
      <c r="AH246" s="84">
        <f t="shared" si="138"/>
        <v>29329</v>
      </c>
      <c r="AI246" s="84">
        <f t="shared" si="138"/>
        <v>29223.5</v>
      </c>
      <c r="AJ246" s="84">
        <f t="shared" si="138"/>
        <v>28696</v>
      </c>
      <c r="AK246" s="84">
        <f t="shared" si="138"/>
        <v>27852</v>
      </c>
      <c r="AL246" s="84">
        <f t="shared" si="138"/>
        <v>28485</v>
      </c>
      <c r="AM246" s="84">
        <f t="shared" ref="AM246:BR246" si="139">AM140*1055</f>
        <v>29434.5</v>
      </c>
      <c r="AN246" s="84">
        <f t="shared" si="139"/>
        <v>11098.6</v>
      </c>
      <c r="AO246" s="84">
        <f t="shared" si="139"/>
        <v>30310.15</v>
      </c>
      <c r="AP246" s="84">
        <f t="shared" si="139"/>
        <v>28590.5</v>
      </c>
      <c r="AQ246" s="84">
        <f t="shared" si="139"/>
        <v>30732.149999999998</v>
      </c>
      <c r="AR246" s="84">
        <f t="shared" si="139"/>
        <v>28379.5</v>
      </c>
      <c r="AS246" s="84">
        <f t="shared" si="139"/>
        <v>31755.5</v>
      </c>
      <c r="AT246" s="84">
        <f t="shared" si="139"/>
        <v>30173</v>
      </c>
      <c r="AU246" s="84">
        <f t="shared" si="139"/>
        <v>30806</v>
      </c>
      <c r="AV246" s="84">
        <f t="shared" si="139"/>
        <v>27641</v>
      </c>
      <c r="AW246" s="84">
        <f t="shared" si="139"/>
        <v>30489.5</v>
      </c>
      <c r="AX246" s="84">
        <f t="shared" si="139"/>
        <v>28907</v>
      </c>
      <c r="AY246" s="84">
        <f t="shared" si="139"/>
        <v>23737.5</v>
      </c>
      <c r="AZ246" s="84">
        <f t="shared" si="139"/>
        <v>18884.5</v>
      </c>
      <c r="BA246" s="84">
        <f t="shared" si="139"/>
        <v>23104.5</v>
      </c>
      <c r="BB246" s="84">
        <f t="shared" si="139"/>
        <v>29223.5</v>
      </c>
      <c r="BC246" s="84">
        <f t="shared" si="139"/>
        <v>1055</v>
      </c>
      <c r="BD246" s="84">
        <f t="shared" si="139"/>
        <v>1157.4689720006809</v>
      </c>
      <c r="BE246" s="84">
        <f t="shared" si="139"/>
        <v>1028.7917904559279</v>
      </c>
      <c r="BF246" s="84">
        <f t="shared" si="139"/>
        <v>1086.2403596160357</v>
      </c>
      <c r="BG246" s="84">
        <f t="shared" si="139"/>
        <v>815.41695888659262</v>
      </c>
      <c r="BH246" s="84">
        <f t="shared" si="139"/>
        <v>1136.7428198839687</v>
      </c>
      <c r="BI246" s="84">
        <f t="shared" si="139"/>
        <v>1028.7328935453318</v>
      </c>
      <c r="BJ246" s="84">
        <f t="shared" si="139"/>
        <v>960.79603839300569</v>
      </c>
      <c r="BK246" s="84">
        <f t="shared" si="139"/>
        <v>972.02472590310549</v>
      </c>
      <c r="BL246" s="84">
        <f t="shared" si="139"/>
        <v>1048.7765444209037</v>
      </c>
      <c r="BM246" s="84">
        <f t="shared" si="139"/>
        <v>1078.5513923719193</v>
      </c>
      <c r="BN246" s="84">
        <f t="shared" si="139"/>
        <v>0</v>
      </c>
      <c r="BO246" s="84">
        <f t="shared" si="139"/>
        <v>0</v>
      </c>
      <c r="BP246" s="84">
        <f t="shared" si="139"/>
        <v>0</v>
      </c>
      <c r="BQ246" s="84">
        <f t="shared" si="139"/>
        <v>0</v>
      </c>
      <c r="BR246" s="84">
        <f t="shared" si="139"/>
        <v>0</v>
      </c>
      <c r="BS246" s="84">
        <f t="shared" ref="BS246:BX246" si="140">BS140*1055</f>
        <v>0</v>
      </c>
      <c r="BT246" s="84">
        <f t="shared" si="140"/>
        <v>0</v>
      </c>
      <c r="BU246" s="84">
        <f t="shared" si="140"/>
        <v>0</v>
      </c>
      <c r="BV246" s="84">
        <f t="shared" si="140"/>
        <v>0</v>
      </c>
      <c r="BW246" s="84">
        <f t="shared" si="140"/>
        <v>0</v>
      </c>
      <c r="BX246" s="84">
        <f t="shared" si="140"/>
        <v>0</v>
      </c>
    </row>
    <row r="247" spans="1:76" ht="12.6" x14ac:dyDescent="0.45">
      <c r="D247" s="5" t="s">
        <v>269</v>
      </c>
      <c r="E247" t="s">
        <v>260</v>
      </c>
      <c r="G247" s="84">
        <f t="shared" ref="G247:R247" si="141">G136*0.453</f>
        <v>19113.843089378071</v>
      </c>
      <c r="H247" s="84">
        <f t="shared" si="141"/>
        <v>16480.280882999999</v>
      </c>
      <c r="I247" s="84">
        <f t="shared" si="141"/>
        <v>17471.530500000001</v>
      </c>
      <c r="J247" s="84">
        <f t="shared" si="141"/>
        <v>15907.883224530002</v>
      </c>
      <c r="K247" s="84">
        <f t="shared" si="141"/>
        <v>18000.317400000004</v>
      </c>
      <c r="L247" s="84">
        <f t="shared" si="141"/>
        <v>16112.621099999998</v>
      </c>
      <c r="M247" s="84">
        <f t="shared" si="141"/>
        <v>19156.645200000003</v>
      </c>
      <c r="N247" s="84">
        <f t="shared" si="141"/>
        <v>19282.943869530001</v>
      </c>
      <c r="O247" s="84">
        <f t="shared" si="141"/>
        <v>17530.86036753</v>
      </c>
      <c r="P247" s="84">
        <f t="shared" si="141"/>
        <v>19342.542361530002</v>
      </c>
      <c r="Q247" s="84">
        <f t="shared" si="141"/>
        <v>18638.820900000002</v>
      </c>
      <c r="R247" s="84">
        <f t="shared" si="141"/>
        <v>12041.4648</v>
      </c>
      <c r="S247" s="84">
        <f t="shared" ref="S247:AX247" si="142">S136</f>
        <v>30200.400010000005</v>
      </c>
      <c r="T247" s="84">
        <f t="shared" si="142"/>
        <v>34328</v>
      </c>
      <c r="U247" s="84">
        <f t="shared" si="142"/>
        <v>39540</v>
      </c>
      <c r="V247" s="84">
        <f t="shared" si="142"/>
        <v>36684</v>
      </c>
      <c r="W247" s="84">
        <f t="shared" si="142"/>
        <v>42503</v>
      </c>
      <c r="X247" s="84">
        <f t="shared" si="142"/>
        <v>37879</v>
      </c>
      <c r="Y247" s="84">
        <f t="shared" si="142"/>
        <v>34577</v>
      </c>
      <c r="Z247" s="84">
        <f t="shared" si="142"/>
        <v>41317</v>
      </c>
      <c r="AA247" s="84">
        <f t="shared" si="142"/>
        <v>24314.6</v>
      </c>
      <c r="AB247" s="84">
        <f t="shared" si="142"/>
        <v>39614</v>
      </c>
      <c r="AC247" s="84">
        <f t="shared" si="142"/>
        <v>38655.480000000003</v>
      </c>
      <c r="AD247" s="84">
        <f t="shared" si="142"/>
        <v>37049.728912999999</v>
      </c>
      <c r="AE247" s="84">
        <f t="shared" si="142"/>
        <v>36985</v>
      </c>
      <c r="AF247" s="84">
        <f t="shared" si="142"/>
        <v>34913</v>
      </c>
      <c r="AG247" s="84">
        <f t="shared" si="142"/>
        <v>38837</v>
      </c>
      <c r="AH247" s="84">
        <f t="shared" si="142"/>
        <v>38535.802009999999</v>
      </c>
      <c r="AI247" s="84">
        <f t="shared" si="142"/>
        <v>39136</v>
      </c>
      <c r="AJ247" s="84">
        <f t="shared" si="142"/>
        <v>37711</v>
      </c>
      <c r="AK247" s="84">
        <f t="shared" si="142"/>
        <v>37389</v>
      </c>
      <c r="AL247" s="84">
        <f t="shared" si="142"/>
        <v>35979</v>
      </c>
      <c r="AM247" s="84">
        <f t="shared" si="142"/>
        <v>37696</v>
      </c>
      <c r="AN247" s="84">
        <f t="shared" si="142"/>
        <v>26349.688000000002</v>
      </c>
      <c r="AO247" s="84">
        <f t="shared" si="142"/>
        <v>36780.256018</v>
      </c>
      <c r="AP247" s="84">
        <f t="shared" si="142"/>
        <v>33503.065011999999</v>
      </c>
      <c r="AQ247" s="84">
        <f t="shared" si="142"/>
        <v>39497</v>
      </c>
      <c r="AR247" s="84">
        <f t="shared" si="142"/>
        <v>33608</v>
      </c>
      <c r="AS247" s="84">
        <f t="shared" si="142"/>
        <v>38996</v>
      </c>
      <c r="AT247" s="84">
        <f t="shared" si="142"/>
        <v>37562</v>
      </c>
      <c r="AU247" s="84">
        <f t="shared" si="142"/>
        <v>39528</v>
      </c>
      <c r="AV247" s="84">
        <f t="shared" si="142"/>
        <v>35122</v>
      </c>
      <c r="AW247" s="84">
        <f t="shared" si="142"/>
        <v>36232</v>
      </c>
      <c r="AX247" s="84">
        <f t="shared" si="142"/>
        <v>35328</v>
      </c>
      <c r="AY247" s="84">
        <f t="shared" ref="AY247:BR247" si="143">AY136</f>
        <v>29233.599999999999</v>
      </c>
      <c r="AZ247" s="84">
        <f t="shared" si="143"/>
        <v>25359</v>
      </c>
      <c r="BA247" s="84">
        <f t="shared" si="143"/>
        <v>29014</v>
      </c>
      <c r="BB247" s="84">
        <f t="shared" si="143"/>
        <v>37011</v>
      </c>
      <c r="BC247" s="84">
        <f t="shared" si="143"/>
        <v>32176</v>
      </c>
      <c r="BD247" s="84">
        <f t="shared" si="143"/>
        <v>37580</v>
      </c>
      <c r="BE247" s="84">
        <f t="shared" si="143"/>
        <v>37251.5</v>
      </c>
      <c r="BF247" s="84">
        <f t="shared" si="143"/>
        <v>37935</v>
      </c>
      <c r="BG247" s="84">
        <f t="shared" si="143"/>
        <v>29503</v>
      </c>
      <c r="BH247" s="84">
        <f t="shared" si="143"/>
        <v>39602</v>
      </c>
      <c r="BI247" s="84">
        <f t="shared" si="143"/>
        <v>37159</v>
      </c>
      <c r="BJ247" s="84">
        <f t="shared" si="143"/>
        <v>36288</v>
      </c>
      <c r="BK247" s="84">
        <f t="shared" si="143"/>
        <v>33946</v>
      </c>
      <c r="BL247" s="84">
        <f t="shared" si="143"/>
        <v>39644</v>
      </c>
      <c r="BM247" s="84">
        <f t="shared" si="143"/>
        <v>37601</v>
      </c>
      <c r="BN247" s="84">
        <f t="shared" si="143"/>
        <v>27892</v>
      </c>
      <c r="BO247" s="84">
        <f t="shared" si="143"/>
        <v>41122</v>
      </c>
      <c r="BP247" s="84">
        <f t="shared" si="143"/>
        <v>29583</v>
      </c>
      <c r="BQ247" s="84">
        <f t="shared" si="143"/>
        <v>42729</v>
      </c>
      <c r="BR247" s="84">
        <f t="shared" si="143"/>
        <v>38271</v>
      </c>
      <c r="BS247" s="84">
        <f t="shared" ref="BS247:BX247" si="144">BS136</f>
        <v>38869</v>
      </c>
      <c r="BT247" s="84">
        <f t="shared" si="144"/>
        <v>38798</v>
      </c>
      <c r="BU247" s="84">
        <f t="shared" si="144"/>
        <v>42010</v>
      </c>
      <c r="BV247" s="84">
        <f t="shared" si="144"/>
        <v>34653</v>
      </c>
      <c r="BW247" s="84">
        <f t="shared" si="144"/>
        <v>26226</v>
      </c>
      <c r="BX247" s="84">
        <f t="shared" si="144"/>
        <v>28829</v>
      </c>
    </row>
    <row r="248" spans="1:76" s="78" customFormat="1" x14ac:dyDescent="0.4">
      <c r="A248"/>
      <c r="B248" s="74"/>
      <c r="C248" s="74"/>
      <c r="D248" s="11" t="s">
        <v>282</v>
      </c>
      <c r="E248" s="1" t="s">
        <v>6</v>
      </c>
      <c r="F248" s="1"/>
    </row>
    <row r="249" spans="1:76" ht="12.6" x14ac:dyDescent="0.45">
      <c r="A249" t="s">
        <v>59</v>
      </c>
      <c r="D249" s="5" t="s">
        <v>33</v>
      </c>
      <c r="E249" s="74" t="s">
        <v>58</v>
      </c>
      <c r="G249" s="38">
        <f t="shared" ref="G249:AL249" si="145">G148*3.6</f>
        <v>0</v>
      </c>
      <c r="H249" s="38">
        <f t="shared" si="145"/>
        <v>0</v>
      </c>
      <c r="I249" s="38">
        <f t="shared" si="145"/>
        <v>0</v>
      </c>
      <c r="J249" s="38">
        <f t="shared" si="145"/>
        <v>0</v>
      </c>
      <c r="K249" s="38">
        <f t="shared" si="145"/>
        <v>0</v>
      </c>
      <c r="L249" s="38">
        <f t="shared" si="145"/>
        <v>0</v>
      </c>
      <c r="M249" s="38">
        <f t="shared" si="145"/>
        <v>0</v>
      </c>
      <c r="N249" s="38">
        <f t="shared" si="145"/>
        <v>0</v>
      </c>
      <c r="O249" s="38">
        <f t="shared" si="145"/>
        <v>0</v>
      </c>
      <c r="P249" s="38">
        <f t="shared" si="145"/>
        <v>0</v>
      </c>
      <c r="Q249" s="38">
        <f t="shared" si="145"/>
        <v>0</v>
      </c>
      <c r="R249" s="38">
        <f t="shared" si="145"/>
        <v>0</v>
      </c>
      <c r="S249" s="38">
        <f t="shared" si="145"/>
        <v>0</v>
      </c>
      <c r="T249" s="38">
        <f t="shared" si="145"/>
        <v>0</v>
      </c>
      <c r="U249" s="38">
        <f t="shared" si="145"/>
        <v>0</v>
      </c>
      <c r="V249" s="38">
        <f t="shared" si="145"/>
        <v>0</v>
      </c>
      <c r="W249" s="38">
        <f t="shared" si="145"/>
        <v>0</v>
      </c>
      <c r="X249" s="38">
        <f t="shared" si="145"/>
        <v>0</v>
      </c>
      <c r="Y249" s="38">
        <f t="shared" si="145"/>
        <v>0</v>
      </c>
      <c r="Z249" s="38">
        <f t="shared" si="145"/>
        <v>0</v>
      </c>
      <c r="AA249" s="38">
        <f t="shared" si="145"/>
        <v>0</v>
      </c>
      <c r="AB249" s="38">
        <f t="shared" si="145"/>
        <v>0</v>
      </c>
      <c r="AC249" s="38">
        <f t="shared" si="145"/>
        <v>0</v>
      </c>
      <c r="AD249" s="38">
        <f t="shared" si="145"/>
        <v>0</v>
      </c>
      <c r="AE249" s="38">
        <f t="shared" si="145"/>
        <v>0</v>
      </c>
      <c r="AF249" s="38">
        <f t="shared" si="145"/>
        <v>0</v>
      </c>
      <c r="AG249" s="38">
        <f t="shared" si="145"/>
        <v>0</v>
      </c>
      <c r="AH249" s="38">
        <f t="shared" si="145"/>
        <v>0</v>
      </c>
      <c r="AI249" s="38">
        <f t="shared" si="145"/>
        <v>0</v>
      </c>
      <c r="AJ249" s="38">
        <f t="shared" si="145"/>
        <v>0</v>
      </c>
      <c r="AK249" s="38">
        <f t="shared" si="145"/>
        <v>0</v>
      </c>
      <c r="AL249" s="38">
        <f t="shared" si="145"/>
        <v>0</v>
      </c>
      <c r="AM249" s="38">
        <f t="shared" ref="AM249:BR249" si="146">AM148*3.6</f>
        <v>0</v>
      </c>
      <c r="AN249" s="38">
        <f t="shared" si="146"/>
        <v>0</v>
      </c>
      <c r="AO249" s="38">
        <f t="shared" si="146"/>
        <v>0</v>
      </c>
      <c r="AP249" s="38">
        <f t="shared" si="146"/>
        <v>0</v>
      </c>
      <c r="AQ249" s="38">
        <f t="shared" si="146"/>
        <v>0</v>
      </c>
      <c r="AR249" s="38">
        <f t="shared" si="146"/>
        <v>0</v>
      </c>
      <c r="AS249" s="38">
        <f t="shared" si="146"/>
        <v>0</v>
      </c>
      <c r="AT249" s="38">
        <f t="shared" si="146"/>
        <v>0</v>
      </c>
      <c r="AU249" s="38">
        <f t="shared" si="146"/>
        <v>0</v>
      </c>
      <c r="AV249" s="38">
        <f t="shared" si="146"/>
        <v>0</v>
      </c>
      <c r="AW249" s="38">
        <f t="shared" si="146"/>
        <v>0</v>
      </c>
      <c r="AX249" s="38">
        <f t="shared" si="146"/>
        <v>0</v>
      </c>
      <c r="AY249" s="38">
        <f t="shared" si="146"/>
        <v>0</v>
      </c>
      <c r="AZ249" s="38">
        <f t="shared" si="146"/>
        <v>0</v>
      </c>
      <c r="BA249" s="38">
        <f t="shared" si="146"/>
        <v>0</v>
      </c>
      <c r="BB249" s="38">
        <f t="shared" si="146"/>
        <v>0</v>
      </c>
      <c r="BC249" s="38">
        <f t="shared" si="146"/>
        <v>0</v>
      </c>
      <c r="BD249" s="38">
        <f t="shared" si="146"/>
        <v>0</v>
      </c>
      <c r="BE249" s="38">
        <f t="shared" si="146"/>
        <v>0</v>
      </c>
      <c r="BF249" s="38">
        <f t="shared" si="146"/>
        <v>0</v>
      </c>
      <c r="BG249" s="38">
        <f t="shared" si="146"/>
        <v>0</v>
      </c>
      <c r="BH249" s="38">
        <f t="shared" si="146"/>
        <v>0</v>
      </c>
      <c r="BI249" s="38">
        <f t="shared" si="146"/>
        <v>0</v>
      </c>
      <c r="BJ249" s="38">
        <f t="shared" si="146"/>
        <v>0</v>
      </c>
      <c r="BK249" s="38">
        <f t="shared" si="146"/>
        <v>0</v>
      </c>
      <c r="BL249" s="38">
        <f t="shared" si="146"/>
        <v>0</v>
      </c>
      <c r="BM249" s="38">
        <f t="shared" si="146"/>
        <v>0</v>
      </c>
      <c r="BN249" s="38">
        <f t="shared" si="146"/>
        <v>0</v>
      </c>
      <c r="BO249" s="38">
        <f t="shared" si="146"/>
        <v>0</v>
      </c>
      <c r="BP249" s="38">
        <f t="shared" si="146"/>
        <v>0</v>
      </c>
      <c r="BQ249" s="38">
        <f t="shared" si="146"/>
        <v>0</v>
      </c>
      <c r="BR249" s="38">
        <f t="shared" si="146"/>
        <v>0</v>
      </c>
      <c r="BS249" s="38">
        <f t="shared" ref="BS249:BX249" si="147">BS148*3.6</f>
        <v>0</v>
      </c>
      <c r="BT249" s="38">
        <f t="shared" si="147"/>
        <v>0</v>
      </c>
      <c r="BU249" s="38">
        <f t="shared" si="147"/>
        <v>0</v>
      </c>
      <c r="BV249" s="38">
        <f t="shared" si="147"/>
        <v>0</v>
      </c>
      <c r="BW249" s="38">
        <f t="shared" si="147"/>
        <v>0</v>
      </c>
      <c r="BX249" s="38">
        <f t="shared" si="147"/>
        <v>0</v>
      </c>
    </row>
    <row r="250" spans="1:76" ht="12.6" x14ac:dyDescent="0.45">
      <c r="D250" s="5" t="s">
        <v>299</v>
      </c>
      <c r="E250" s="74" t="s">
        <v>58</v>
      </c>
      <c r="G250" s="38"/>
      <c r="H250" s="38"/>
      <c r="I250" s="38"/>
      <c r="J250" s="38"/>
      <c r="K250" s="38"/>
      <c r="L250" s="38"/>
      <c r="M250" s="38"/>
      <c r="N250" s="38"/>
      <c r="O250" s="38"/>
      <c r="P250" s="38"/>
      <c r="Q250" s="38"/>
      <c r="R250" s="38"/>
      <c r="S250" s="84">
        <f t="shared" ref="S250:AX250" si="148">S145*1.1778</f>
        <v>17972.234405050011</v>
      </c>
      <c r="T250" s="84">
        <f t="shared" si="148"/>
        <v>17662.083080757708</v>
      </c>
      <c r="U250" s="84">
        <f t="shared" si="148"/>
        <v>17946.089032238338</v>
      </c>
      <c r="V250" s="84">
        <f t="shared" si="148"/>
        <v>18537.563302128226</v>
      </c>
      <c r="W250" s="84">
        <f t="shared" si="148"/>
        <v>17237.560178853179</v>
      </c>
      <c r="X250" s="84">
        <f t="shared" si="148"/>
        <v>16148.016292475739</v>
      </c>
      <c r="Y250" s="84">
        <f t="shared" si="148"/>
        <v>17178.848526659403</v>
      </c>
      <c r="Z250" s="84">
        <f t="shared" si="148"/>
        <v>18029.864405607976</v>
      </c>
      <c r="AA250" s="84">
        <f t="shared" si="148"/>
        <v>17189.81901333436</v>
      </c>
      <c r="AB250" s="84">
        <f t="shared" si="148"/>
        <v>18666.093829396854</v>
      </c>
      <c r="AC250" s="84">
        <f t="shared" si="148"/>
        <v>18218.728456654415</v>
      </c>
      <c r="AD250" s="84">
        <f t="shared" si="148"/>
        <v>19142.964207658442</v>
      </c>
      <c r="AE250" s="84">
        <f t="shared" si="148"/>
        <v>19650.023806236255</v>
      </c>
      <c r="AF250" s="84">
        <f t="shared" si="148"/>
        <v>17466.750935155211</v>
      </c>
      <c r="AG250" s="84">
        <f t="shared" si="148"/>
        <v>19520.480952965841</v>
      </c>
      <c r="AH250" s="84">
        <f t="shared" si="148"/>
        <v>17178.495240456043</v>
      </c>
      <c r="AI250" s="84">
        <f t="shared" si="148"/>
        <v>16983.43975775308</v>
      </c>
      <c r="AJ250" s="84">
        <f t="shared" si="148"/>
        <v>18288.68272202311</v>
      </c>
      <c r="AK250" s="84">
        <f t="shared" si="148"/>
        <v>19810.625006717411</v>
      </c>
      <c r="AL250" s="84">
        <f t="shared" si="148"/>
        <v>18482.067552532615</v>
      </c>
      <c r="AM250" s="84">
        <f t="shared" si="148"/>
        <v>18796.83789281268</v>
      </c>
      <c r="AN250" s="84">
        <f t="shared" si="148"/>
        <v>18925.461745409262</v>
      </c>
      <c r="AO250" s="84">
        <f t="shared" si="148"/>
        <v>17895.034132155732</v>
      </c>
      <c r="AP250" s="84">
        <f t="shared" si="148"/>
        <v>19981.265271222324</v>
      </c>
      <c r="AQ250" s="84">
        <f t="shared" si="148"/>
        <v>19490.006557740027</v>
      </c>
      <c r="AR250" s="84">
        <f t="shared" si="148"/>
        <v>21317.737772045999</v>
      </c>
      <c r="AS250" s="84">
        <f t="shared" si="148"/>
        <v>24031.853328050707</v>
      </c>
      <c r="AT250" s="84">
        <f t="shared" si="148"/>
        <v>23955.875899298517</v>
      </c>
      <c r="AU250" s="84">
        <f t="shared" si="148"/>
        <v>24721.362066846545</v>
      </c>
      <c r="AV250" s="84">
        <f t="shared" si="148"/>
        <v>22850.717656844521</v>
      </c>
      <c r="AW250" s="84">
        <f t="shared" si="148"/>
        <v>24822.912321871245</v>
      </c>
      <c r="AX250" s="84">
        <f t="shared" si="148"/>
        <v>24444.093068175524</v>
      </c>
      <c r="AY250" s="84">
        <f t="shared" ref="AY250:BR250" si="149">AY145*1.1778</f>
        <v>22614.064684546116</v>
      </c>
      <c r="AZ250" s="84">
        <f t="shared" si="149"/>
        <v>24457.104527601408</v>
      </c>
      <c r="BA250" s="84">
        <f t="shared" si="149"/>
        <v>24796.198185665642</v>
      </c>
      <c r="BB250" s="84">
        <f t="shared" si="149"/>
        <v>23492.462905714267</v>
      </c>
      <c r="BC250" s="84">
        <f t="shared" si="149"/>
        <v>23354.959136586564</v>
      </c>
      <c r="BD250" s="84">
        <f t="shared" si="149"/>
        <v>21925.671431761715</v>
      </c>
      <c r="BE250" s="84">
        <f t="shared" si="149"/>
        <v>25855.048745360633</v>
      </c>
      <c r="BF250" s="84">
        <f t="shared" si="149"/>
        <v>24984.092320983964</v>
      </c>
      <c r="BG250" s="84">
        <f t="shared" si="149"/>
        <v>25583.039559035831</v>
      </c>
      <c r="BH250" s="84">
        <f t="shared" si="149"/>
        <v>24203.3618392553</v>
      </c>
      <c r="BI250" s="84">
        <f t="shared" si="149"/>
        <v>24784.231236297717</v>
      </c>
      <c r="BJ250" s="84">
        <f t="shared" si="149"/>
        <v>25929.529588635167</v>
      </c>
      <c r="BK250" s="84">
        <f t="shared" si="149"/>
        <v>24544.560727341199</v>
      </c>
      <c r="BL250" s="84">
        <f t="shared" si="149"/>
        <v>20206.928721513752</v>
      </c>
      <c r="BM250" s="84">
        <f t="shared" si="149"/>
        <v>24267.146194843936</v>
      </c>
      <c r="BN250" s="84">
        <f t="shared" si="149"/>
        <v>27270.38976503451</v>
      </c>
      <c r="BO250" s="84">
        <f t="shared" si="149"/>
        <v>0</v>
      </c>
      <c r="BP250" s="84">
        <f t="shared" si="149"/>
        <v>0</v>
      </c>
      <c r="BQ250" s="84">
        <f t="shared" si="149"/>
        <v>0</v>
      </c>
      <c r="BR250" s="84">
        <f t="shared" si="149"/>
        <v>0</v>
      </c>
      <c r="BS250" s="84">
        <f>BS145*1.1778</f>
        <v>0</v>
      </c>
      <c r="BT250" s="84"/>
      <c r="BU250" s="84"/>
      <c r="BV250" s="84"/>
      <c r="BW250" s="84"/>
      <c r="BX250" s="84"/>
    </row>
    <row r="251" spans="1:76" ht="12.6" x14ac:dyDescent="0.45">
      <c r="A251" t="s">
        <v>71</v>
      </c>
      <c r="D251" s="5" t="s">
        <v>300</v>
      </c>
      <c r="E251" s="72" t="s">
        <v>302</v>
      </c>
      <c r="F251" s="72"/>
      <c r="G251" s="94">
        <f>G250/G253</f>
        <v>0</v>
      </c>
      <c r="H251" s="94">
        <f t="shared" ref="H251:BN251" si="150">H250/H253</f>
        <v>0</v>
      </c>
      <c r="I251" s="94">
        <f t="shared" si="150"/>
        <v>0</v>
      </c>
      <c r="J251" s="94">
        <f t="shared" si="150"/>
        <v>0</v>
      </c>
      <c r="K251" s="94">
        <f t="shared" si="150"/>
        <v>0</v>
      </c>
      <c r="L251" s="94">
        <f t="shared" si="150"/>
        <v>0</v>
      </c>
      <c r="M251" s="94">
        <f t="shared" si="150"/>
        <v>0</v>
      </c>
      <c r="N251" s="94">
        <f t="shared" si="150"/>
        <v>0</v>
      </c>
      <c r="O251" s="94">
        <f t="shared" si="150"/>
        <v>0</v>
      </c>
      <c r="P251" s="94">
        <f t="shared" si="150"/>
        <v>0</v>
      </c>
      <c r="Q251" s="94">
        <f t="shared" si="150"/>
        <v>0</v>
      </c>
      <c r="R251" s="94">
        <f t="shared" si="150"/>
        <v>0</v>
      </c>
      <c r="S251" s="94">
        <f t="shared" si="150"/>
        <v>2.0092886693304948</v>
      </c>
      <c r="T251" s="94">
        <f t="shared" si="150"/>
        <v>2.4071534508209642</v>
      </c>
      <c r="U251" s="94">
        <f t="shared" si="150"/>
        <v>2.6741970932546191</v>
      </c>
      <c r="V251" s="94">
        <f t="shared" si="150"/>
        <v>2.1190913621190668</v>
      </c>
      <c r="W251" s="94">
        <f t="shared" si="150"/>
        <v>2.2538386813424856</v>
      </c>
      <c r="X251" s="94">
        <f t="shared" si="150"/>
        <v>1.821578556237756</v>
      </c>
      <c r="Y251" s="94">
        <f t="shared" si="150"/>
        <v>3.8265259655117814</v>
      </c>
      <c r="Z251" s="94">
        <f t="shared" si="150"/>
        <v>1.897383069769581</v>
      </c>
      <c r="AA251" s="94">
        <f t="shared" si="150"/>
        <v>2.0391541909015229</v>
      </c>
      <c r="AB251" s="94">
        <f t="shared" si="150"/>
        <v>2.0591221487045459</v>
      </c>
      <c r="AC251" s="94">
        <f t="shared" si="150"/>
        <v>2.2722002041199802</v>
      </c>
      <c r="AD251" s="94">
        <f t="shared" si="150"/>
        <v>2.595767900664995</v>
      </c>
      <c r="AE251" s="94">
        <f t="shared" si="150"/>
        <v>2.6473741668510322</v>
      </c>
      <c r="AF251" s="94">
        <f t="shared" si="150"/>
        <v>5.2775731021390415</v>
      </c>
      <c r="AG251" s="94">
        <f t="shared" si="150"/>
        <v>2.4683558697985792</v>
      </c>
      <c r="AH251" s="94">
        <f t="shared" si="150"/>
        <v>2.0569556540732883</v>
      </c>
      <c r="AI251" s="94">
        <f t="shared" si="150"/>
        <v>2.0066066321001301</v>
      </c>
      <c r="AJ251" s="94">
        <f t="shared" si="150"/>
        <v>2.5704405872629064</v>
      </c>
      <c r="AK251" s="94">
        <f t="shared" si="150"/>
        <v>2.2593310687267523</v>
      </c>
      <c r="AL251" s="94">
        <f t="shared" si="150"/>
        <v>2.2476953062198954</v>
      </c>
      <c r="AM251" s="94">
        <f t="shared" si="150"/>
        <v>2.0739180803141033</v>
      </c>
      <c r="AN251" s="94">
        <f t="shared" si="150"/>
        <v>1.960435710310553</v>
      </c>
      <c r="AO251" s="94">
        <f t="shared" si="150"/>
        <v>2.1861309687437904</v>
      </c>
      <c r="AP251" s="94">
        <f t="shared" si="150"/>
        <v>2.2426659222140874</v>
      </c>
      <c r="AQ251" s="94">
        <f t="shared" si="150"/>
        <v>2.8592132324725337</v>
      </c>
      <c r="AR251" s="94">
        <f t="shared" si="150"/>
        <v>2.6592728257677347</v>
      </c>
      <c r="AS251" s="94">
        <f t="shared" si="150"/>
        <v>2.8258908457781953</v>
      </c>
      <c r="AT251" s="94">
        <f t="shared" si="150"/>
        <v>3.0146694326991592</v>
      </c>
      <c r="AU251" s="94">
        <f t="shared" si="150"/>
        <v>3.1869783920391583</v>
      </c>
      <c r="AV251" s="94">
        <f t="shared" si="150"/>
        <v>2.529210764793655</v>
      </c>
      <c r="AW251" s="94">
        <f t="shared" si="150"/>
        <v>2.6420534007541212</v>
      </c>
      <c r="AX251" s="94">
        <f t="shared" si="150"/>
        <v>3.5716015375209049</v>
      </c>
      <c r="AY251" s="94">
        <f t="shared" si="150"/>
        <v>2.9784182492969928</v>
      </c>
      <c r="AZ251" s="94">
        <f t="shared" si="150"/>
        <v>2.7916973410308157</v>
      </c>
      <c r="BA251" s="94">
        <f t="shared" si="150"/>
        <v>2.717619296151176</v>
      </c>
      <c r="BB251" s="94">
        <f t="shared" si="150"/>
        <v>2.6199463233532057</v>
      </c>
      <c r="BC251" s="94">
        <f t="shared" si="150"/>
        <v>3.4441520712207594</v>
      </c>
      <c r="BD251" s="94">
        <f t="shared" si="150"/>
        <v>3.6546740076879174</v>
      </c>
      <c r="BE251" s="94">
        <f t="shared" si="150"/>
        <v>3.0263509333961087</v>
      </c>
      <c r="BF251" s="94">
        <f t="shared" si="150"/>
        <v>2.8938694580802324</v>
      </c>
      <c r="BG251" s="94">
        <f t="shared" si="150"/>
        <v>3.8394134972210678</v>
      </c>
      <c r="BH251" s="94">
        <f t="shared" si="150"/>
        <v>4.3032421740329534</v>
      </c>
      <c r="BI251" s="94">
        <f t="shared" si="150"/>
        <v>3.0782701808570834</v>
      </c>
      <c r="BJ251" s="94">
        <f t="shared" si="150"/>
        <v>2.8933720702553352</v>
      </c>
      <c r="BK251" s="94">
        <f t="shared" si="150"/>
        <v>2.8858108621514771</v>
      </c>
      <c r="BL251" s="94">
        <f t="shared" si="150"/>
        <v>8.8621819585187502</v>
      </c>
      <c r="BM251" s="94">
        <f t="shared" si="150"/>
        <v>6.3427809265866903</v>
      </c>
      <c r="BN251" s="94">
        <f t="shared" si="150"/>
        <v>3.7153327103100318</v>
      </c>
      <c r="BO251" s="94">
        <f>BO250/BO253</f>
        <v>0</v>
      </c>
      <c r="BP251" s="94">
        <f>BP250/BP253</f>
        <v>0</v>
      </c>
      <c r="BQ251" s="94">
        <f>BQ250/BQ253</f>
        <v>0</v>
      </c>
      <c r="BR251" s="94">
        <f>BR250/BR253</f>
        <v>0</v>
      </c>
      <c r="BS251" s="94"/>
      <c r="BT251" s="94"/>
      <c r="BU251" s="94"/>
      <c r="BV251" s="94"/>
      <c r="BW251" s="94"/>
      <c r="BX251" s="94"/>
    </row>
    <row r="252" spans="1:76" ht="12.6" x14ac:dyDescent="0.45">
      <c r="D252" s="5" t="s">
        <v>301</v>
      </c>
      <c r="E252" s="74" t="s">
        <v>58</v>
      </c>
      <c r="G252" s="38">
        <f t="shared" ref="G252:AL252" si="151">G150*1055</f>
        <v>0</v>
      </c>
      <c r="H252" s="38">
        <f t="shared" si="151"/>
        <v>0</v>
      </c>
      <c r="I252" s="38">
        <f t="shared" si="151"/>
        <v>0</v>
      </c>
      <c r="J252" s="38">
        <f t="shared" si="151"/>
        <v>0</v>
      </c>
      <c r="K252" s="38">
        <f t="shared" si="151"/>
        <v>0</v>
      </c>
      <c r="L252" s="38">
        <f t="shared" si="151"/>
        <v>0</v>
      </c>
      <c r="M252" s="38">
        <f t="shared" si="151"/>
        <v>0</v>
      </c>
      <c r="N252" s="38">
        <f t="shared" si="151"/>
        <v>0</v>
      </c>
      <c r="O252" s="38">
        <f t="shared" si="151"/>
        <v>0</v>
      </c>
      <c r="P252" s="38">
        <f t="shared" si="151"/>
        <v>0</v>
      </c>
      <c r="Q252" s="38">
        <f t="shared" si="151"/>
        <v>0</v>
      </c>
      <c r="R252" s="38">
        <f t="shared" si="151"/>
        <v>0</v>
      </c>
      <c r="S252" s="38">
        <f t="shared" si="151"/>
        <v>0</v>
      </c>
      <c r="T252" s="38">
        <f t="shared" si="151"/>
        <v>0</v>
      </c>
      <c r="U252" s="38">
        <f t="shared" si="151"/>
        <v>0</v>
      </c>
      <c r="V252" s="38">
        <f t="shared" si="151"/>
        <v>0</v>
      </c>
      <c r="W252" s="38">
        <f t="shared" si="151"/>
        <v>0</v>
      </c>
      <c r="X252" s="38">
        <f t="shared" si="151"/>
        <v>0</v>
      </c>
      <c r="Y252" s="38">
        <f t="shared" si="151"/>
        <v>0</v>
      </c>
      <c r="Z252" s="38">
        <f t="shared" si="151"/>
        <v>0</v>
      </c>
      <c r="AA252" s="38">
        <f t="shared" si="151"/>
        <v>0</v>
      </c>
      <c r="AB252" s="38">
        <f t="shared" si="151"/>
        <v>0</v>
      </c>
      <c r="AC252" s="38">
        <f t="shared" si="151"/>
        <v>0</v>
      </c>
      <c r="AD252" s="38">
        <f t="shared" si="151"/>
        <v>0</v>
      </c>
      <c r="AE252" s="38">
        <f t="shared" si="151"/>
        <v>0</v>
      </c>
      <c r="AF252" s="38">
        <f t="shared" si="151"/>
        <v>0</v>
      </c>
      <c r="AG252" s="38">
        <f t="shared" si="151"/>
        <v>0</v>
      </c>
      <c r="AH252" s="38">
        <f t="shared" si="151"/>
        <v>0</v>
      </c>
      <c r="AI252" s="38">
        <f t="shared" si="151"/>
        <v>0</v>
      </c>
      <c r="AJ252" s="38">
        <f t="shared" si="151"/>
        <v>0</v>
      </c>
      <c r="AK252" s="38">
        <f t="shared" si="151"/>
        <v>0</v>
      </c>
      <c r="AL252" s="38">
        <f t="shared" si="151"/>
        <v>0</v>
      </c>
      <c r="AM252" s="38">
        <f t="shared" ref="AM252:BR252" si="152">AM150*1055</f>
        <v>0</v>
      </c>
      <c r="AN252" s="38">
        <f t="shared" si="152"/>
        <v>0</v>
      </c>
      <c r="AO252" s="38">
        <f t="shared" si="152"/>
        <v>0</v>
      </c>
      <c r="AP252" s="38">
        <f t="shared" si="152"/>
        <v>0</v>
      </c>
      <c r="AQ252" s="38">
        <f t="shared" si="152"/>
        <v>0</v>
      </c>
      <c r="AR252" s="38">
        <f t="shared" si="152"/>
        <v>0</v>
      </c>
      <c r="AS252" s="38">
        <f t="shared" si="152"/>
        <v>0</v>
      </c>
      <c r="AT252" s="38">
        <f t="shared" si="152"/>
        <v>0</v>
      </c>
      <c r="AU252" s="38">
        <f t="shared" si="152"/>
        <v>0</v>
      </c>
      <c r="AV252" s="38">
        <f t="shared" si="152"/>
        <v>0</v>
      </c>
      <c r="AW252" s="38">
        <f t="shared" si="152"/>
        <v>0</v>
      </c>
      <c r="AX252" s="38">
        <f t="shared" si="152"/>
        <v>0</v>
      </c>
      <c r="AY252" s="38">
        <f t="shared" si="152"/>
        <v>0</v>
      </c>
      <c r="AZ252" s="38">
        <f t="shared" si="152"/>
        <v>0</v>
      </c>
      <c r="BA252" s="38">
        <f t="shared" si="152"/>
        <v>0</v>
      </c>
      <c r="BB252" s="38">
        <f t="shared" si="152"/>
        <v>0</v>
      </c>
      <c r="BC252" s="38">
        <f t="shared" si="152"/>
        <v>0</v>
      </c>
      <c r="BD252" s="38">
        <f t="shared" si="152"/>
        <v>0</v>
      </c>
      <c r="BE252" s="38">
        <f t="shared" si="152"/>
        <v>0</v>
      </c>
      <c r="BF252" s="38">
        <f t="shared" si="152"/>
        <v>0</v>
      </c>
      <c r="BG252" s="38">
        <f t="shared" si="152"/>
        <v>0</v>
      </c>
      <c r="BH252" s="38">
        <f t="shared" si="152"/>
        <v>0</v>
      </c>
      <c r="BI252" s="38">
        <f t="shared" si="152"/>
        <v>0</v>
      </c>
      <c r="BJ252" s="38">
        <f t="shared" si="152"/>
        <v>0</v>
      </c>
      <c r="BK252" s="38">
        <f t="shared" si="152"/>
        <v>0</v>
      </c>
      <c r="BL252" s="38">
        <f t="shared" si="152"/>
        <v>0</v>
      </c>
      <c r="BM252" s="38">
        <f t="shared" si="152"/>
        <v>0</v>
      </c>
      <c r="BN252" s="38">
        <f t="shared" si="152"/>
        <v>0</v>
      </c>
      <c r="BO252" s="38">
        <f t="shared" si="152"/>
        <v>0</v>
      </c>
      <c r="BP252" s="38">
        <f t="shared" si="152"/>
        <v>0</v>
      </c>
      <c r="BQ252" s="38">
        <f t="shared" si="152"/>
        <v>0</v>
      </c>
      <c r="BR252" s="38">
        <f t="shared" si="152"/>
        <v>0</v>
      </c>
      <c r="BS252" s="38">
        <f t="shared" ref="BS252:BX252" si="153">BS150*1055</f>
        <v>0</v>
      </c>
      <c r="BT252" s="38">
        <f t="shared" si="153"/>
        <v>0</v>
      </c>
      <c r="BU252" s="38">
        <f t="shared" si="153"/>
        <v>0</v>
      </c>
      <c r="BV252" s="38">
        <f t="shared" si="153"/>
        <v>0</v>
      </c>
      <c r="BW252" s="38">
        <f t="shared" si="153"/>
        <v>0</v>
      </c>
      <c r="BX252" s="38">
        <f t="shared" si="153"/>
        <v>0</v>
      </c>
    </row>
    <row r="253" spans="1:76" ht="12.6" x14ac:dyDescent="0.45">
      <c r="A253" t="s">
        <v>115</v>
      </c>
      <c r="D253" s="5" t="s">
        <v>269</v>
      </c>
      <c r="E253" s="74" t="s">
        <v>260</v>
      </c>
      <c r="G253" s="84">
        <f t="shared" ref="G253:AL253" si="154">G146*0.453</f>
        <v>8181.7236000000003</v>
      </c>
      <c r="H253" s="84">
        <f t="shared" si="154"/>
        <v>8347.6122000000014</v>
      </c>
      <c r="I253" s="84">
        <f t="shared" si="154"/>
        <v>8884.3266000000003</v>
      </c>
      <c r="J253" s="84">
        <f t="shared" si="154"/>
        <v>7609.7657999999992</v>
      </c>
      <c r="K253" s="84">
        <f t="shared" si="154"/>
        <v>6392.2830000000004</v>
      </c>
      <c r="L253" s="84">
        <f t="shared" si="154"/>
        <v>9254.1558000000005</v>
      </c>
      <c r="M253" s="84">
        <f t="shared" si="154"/>
        <v>8789.6496000000006</v>
      </c>
      <c r="N253" s="84">
        <f t="shared" si="154"/>
        <v>9161.9250000000011</v>
      </c>
      <c r="O253" s="84">
        <f t="shared" si="154"/>
        <v>9127.9500000000007</v>
      </c>
      <c r="P253" s="84">
        <f t="shared" si="154"/>
        <v>9442.7849999999999</v>
      </c>
      <c r="Q253" s="84">
        <f t="shared" si="154"/>
        <v>9104.4845999999998</v>
      </c>
      <c r="R253" s="84">
        <f t="shared" si="154"/>
        <v>7502.1329999999998</v>
      </c>
      <c r="S253" s="84">
        <f t="shared" si="154"/>
        <v>8944.5756000000001</v>
      </c>
      <c r="T253" s="84">
        <f t="shared" si="154"/>
        <v>7337.3316000000004</v>
      </c>
      <c r="U253" s="84">
        <f t="shared" si="154"/>
        <v>6710.8326000000006</v>
      </c>
      <c r="V253" s="84">
        <f t="shared" si="154"/>
        <v>8747.8829999999998</v>
      </c>
      <c r="W253" s="84">
        <f t="shared" si="154"/>
        <v>7648.0896000000002</v>
      </c>
      <c r="X253" s="84">
        <f t="shared" si="154"/>
        <v>8864.847600000001</v>
      </c>
      <c r="Y253" s="84">
        <f t="shared" si="154"/>
        <v>4489.4111999999996</v>
      </c>
      <c r="Z253" s="84">
        <f t="shared" si="154"/>
        <v>9502.4904000000006</v>
      </c>
      <c r="AA253" s="84">
        <f t="shared" si="154"/>
        <v>8429.8770000000004</v>
      </c>
      <c r="AB253" s="84">
        <f t="shared" si="154"/>
        <v>9065.0735999999997</v>
      </c>
      <c r="AC253" s="84">
        <f t="shared" si="154"/>
        <v>8018.1</v>
      </c>
      <c r="AD253" s="84">
        <f t="shared" si="154"/>
        <v>7374.6825371999994</v>
      </c>
      <c r="AE253" s="84">
        <f t="shared" si="154"/>
        <v>7422.4580916000004</v>
      </c>
      <c r="AF253" s="84">
        <f t="shared" si="154"/>
        <v>3309.6179999999999</v>
      </c>
      <c r="AG253" s="84">
        <f t="shared" si="154"/>
        <v>7908.2927999999993</v>
      </c>
      <c r="AH253" s="84">
        <f t="shared" si="154"/>
        <v>8351.4174000000003</v>
      </c>
      <c r="AI253" s="84">
        <f t="shared" si="154"/>
        <v>8463.7613999999994</v>
      </c>
      <c r="AJ253" s="84">
        <f t="shared" si="154"/>
        <v>7114.9992000000002</v>
      </c>
      <c r="AK253" s="84">
        <f t="shared" si="154"/>
        <v>8768.3586000000014</v>
      </c>
      <c r="AL253" s="84">
        <f t="shared" si="154"/>
        <v>8222.6747999999989</v>
      </c>
      <c r="AM253" s="84">
        <f t="shared" ref="AM253:BR253" si="155">AM146*0.453</f>
        <v>9063.4427999999989</v>
      </c>
      <c r="AN253" s="84">
        <f t="shared" si="155"/>
        <v>9653.7017999999989</v>
      </c>
      <c r="AO253" s="84">
        <f t="shared" si="155"/>
        <v>8185.71</v>
      </c>
      <c r="AP253" s="84">
        <f t="shared" si="155"/>
        <v>8909.6040000000012</v>
      </c>
      <c r="AQ253" s="84">
        <f t="shared" si="155"/>
        <v>6816.5628000000006</v>
      </c>
      <c r="AR253" s="84">
        <f t="shared" si="155"/>
        <v>8016.3786000000009</v>
      </c>
      <c r="AS253" s="84">
        <f t="shared" si="155"/>
        <v>8504.1689999999999</v>
      </c>
      <c r="AT253" s="84">
        <f t="shared" si="155"/>
        <v>7946.4354000000003</v>
      </c>
      <c r="AU253" s="84">
        <f t="shared" si="155"/>
        <v>7756.9907999999996</v>
      </c>
      <c r="AV253" s="84">
        <f t="shared" si="155"/>
        <v>9034.722600000001</v>
      </c>
      <c r="AW253" s="84">
        <f t="shared" si="155"/>
        <v>9395.3106000000007</v>
      </c>
      <c r="AX253" s="84">
        <f t="shared" si="155"/>
        <v>6844.0146000000004</v>
      </c>
      <c r="AY253" s="84">
        <f t="shared" si="155"/>
        <v>7592.6423999999997</v>
      </c>
      <c r="AZ253" s="84">
        <f t="shared" si="155"/>
        <v>8760.6576000000005</v>
      </c>
      <c r="BA253" s="84">
        <f t="shared" si="155"/>
        <v>9124.2353999999996</v>
      </c>
      <c r="BB253" s="84">
        <f t="shared" si="155"/>
        <v>8966.7726000000002</v>
      </c>
      <c r="BC253" s="84">
        <f t="shared" si="155"/>
        <v>6781.0476000000008</v>
      </c>
      <c r="BD253" s="84">
        <f t="shared" si="155"/>
        <v>5999.3508000000002</v>
      </c>
      <c r="BE253" s="84">
        <f t="shared" si="155"/>
        <v>8543.3082000000013</v>
      </c>
      <c r="BF253" s="84">
        <f t="shared" si="155"/>
        <v>8633.4552000000003</v>
      </c>
      <c r="BG253" s="84">
        <f t="shared" si="155"/>
        <v>6663.2676000000001</v>
      </c>
      <c r="BH253" s="84">
        <f t="shared" si="155"/>
        <v>5624.4480000000003</v>
      </c>
      <c r="BI253" s="84">
        <f t="shared" si="155"/>
        <v>8051.3502000000008</v>
      </c>
      <c r="BJ253" s="84">
        <f t="shared" si="155"/>
        <v>8961.6990000000005</v>
      </c>
      <c r="BK253" s="84">
        <f t="shared" si="155"/>
        <v>8505.2562000000016</v>
      </c>
      <c r="BL253" s="84">
        <f t="shared" si="155"/>
        <v>2280.1302000000001</v>
      </c>
      <c r="BM253" s="84">
        <f t="shared" si="155"/>
        <v>3825.9473999999996</v>
      </c>
      <c r="BN253" s="84">
        <f t="shared" si="155"/>
        <v>7339.9589999999998</v>
      </c>
      <c r="BO253" s="84">
        <f t="shared" si="155"/>
        <v>7571.6232000000009</v>
      </c>
      <c r="BP253" s="84">
        <f t="shared" si="155"/>
        <v>3917.4533999999999</v>
      </c>
      <c r="BQ253" s="84">
        <f t="shared" si="155"/>
        <v>8147.3862000000008</v>
      </c>
      <c r="BR253" s="84">
        <f t="shared" si="155"/>
        <v>8259.8207999999995</v>
      </c>
      <c r="BS253" s="84">
        <f t="shared" ref="BS253:BX253" si="156">BS146*0.453</f>
        <v>8235.0869999999995</v>
      </c>
      <c r="BT253" s="84">
        <f t="shared" si="156"/>
        <v>6888.3180000000002</v>
      </c>
      <c r="BU253" s="84">
        <f t="shared" si="156"/>
        <v>7075.6788000000006</v>
      </c>
      <c r="BV253" s="84">
        <f t="shared" si="156"/>
        <v>7604.6922000000013</v>
      </c>
      <c r="BW253" s="84">
        <f t="shared" si="156"/>
        <v>7455.0210000000006</v>
      </c>
      <c r="BX253" s="84">
        <f t="shared" si="156"/>
        <v>7122.7908000000007</v>
      </c>
    </row>
    <row r="254" spans="1:76" s="78" customFormat="1" x14ac:dyDescent="0.4">
      <c r="A254"/>
      <c r="B254" s="74"/>
      <c r="C254" s="74"/>
      <c r="D254" s="11" t="s">
        <v>283</v>
      </c>
      <c r="E254"/>
      <c r="F254" s="74"/>
    </row>
    <row r="255" spans="1:76" ht="12.6" x14ac:dyDescent="0.45">
      <c r="A255" t="s">
        <v>59</v>
      </c>
      <c r="D255" s="5" t="s">
        <v>33</v>
      </c>
      <c r="E255" t="s">
        <v>58</v>
      </c>
      <c r="G255" s="84">
        <f t="shared" ref="G255:AL255" si="157">G158*3.6</f>
        <v>8323.2000000000007</v>
      </c>
      <c r="H255" s="84">
        <f t="shared" si="157"/>
        <v>6865.2</v>
      </c>
      <c r="I255" s="84">
        <f t="shared" si="157"/>
        <v>8071.2</v>
      </c>
      <c r="J255" s="84">
        <f t="shared" si="157"/>
        <v>9644.4</v>
      </c>
      <c r="K255" s="84">
        <f t="shared" si="157"/>
        <v>9219.6</v>
      </c>
      <c r="L255" s="84">
        <f t="shared" si="157"/>
        <v>7920</v>
      </c>
      <c r="M255" s="84">
        <f t="shared" si="157"/>
        <v>6458.4000000000005</v>
      </c>
      <c r="N255" s="84">
        <f t="shared" si="157"/>
        <v>6598.8</v>
      </c>
      <c r="O255" s="84">
        <f t="shared" si="157"/>
        <v>4665.6000000000004</v>
      </c>
      <c r="P255" s="84">
        <f t="shared" si="157"/>
        <v>7189.2</v>
      </c>
      <c r="Q255" s="84">
        <f t="shared" si="157"/>
        <v>8028</v>
      </c>
      <c r="R255" s="84">
        <f t="shared" si="157"/>
        <v>8928</v>
      </c>
      <c r="S255" s="84">
        <f t="shared" si="157"/>
        <v>4253.5710000000008</v>
      </c>
      <c r="T255" s="84">
        <f t="shared" si="157"/>
        <v>4552.1225999999997</v>
      </c>
      <c r="U255" s="84">
        <f t="shared" si="157"/>
        <v>4408.2954</v>
      </c>
      <c r="V255" s="84">
        <f t="shared" si="157"/>
        <v>3759.7248</v>
      </c>
      <c r="W255" s="84">
        <f t="shared" si="157"/>
        <v>4097.7305999999999</v>
      </c>
      <c r="X255" s="84">
        <f t="shared" si="157"/>
        <v>3741.9678000000004</v>
      </c>
      <c r="Y255" s="84">
        <f t="shared" si="157"/>
        <v>3499.0002000000004</v>
      </c>
      <c r="Z255" s="84">
        <f t="shared" si="157"/>
        <v>4254.5789999999997</v>
      </c>
      <c r="AA255" s="84">
        <f t="shared" si="157"/>
        <v>3305.7630000000004</v>
      </c>
      <c r="AB255" s="84">
        <f t="shared" si="157"/>
        <v>2722.6548000000003</v>
      </c>
      <c r="AC255" s="84">
        <f t="shared" si="157"/>
        <v>4082.1318000000001</v>
      </c>
      <c r="AD255" s="84">
        <f t="shared" si="157"/>
        <v>4110.3</v>
      </c>
      <c r="AE255" s="84">
        <f t="shared" si="157"/>
        <v>4587.201</v>
      </c>
      <c r="AF255" s="84">
        <f t="shared" si="157"/>
        <v>4552.1225999999997</v>
      </c>
      <c r="AG255" s="84">
        <f t="shared" si="157"/>
        <v>4408.2954</v>
      </c>
      <c r="AH255" s="84">
        <f t="shared" si="157"/>
        <v>3759.7248</v>
      </c>
      <c r="AI255" s="84">
        <f t="shared" si="157"/>
        <v>4097.7305999999999</v>
      </c>
      <c r="AJ255" s="84">
        <f t="shared" si="157"/>
        <v>3741.9678000000004</v>
      </c>
      <c r="AK255" s="84">
        <f t="shared" si="157"/>
        <v>3499.0002000000004</v>
      </c>
      <c r="AL255" s="84">
        <f t="shared" si="157"/>
        <v>4254.5789999999997</v>
      </c>
      <c r="AM255" s="84">
        <f t="shared" ref="AM255:BR255" si="158">AM158*3.6</f>
        <v>3305.7630000000004</v>
      </c>
      <c r="AN255" s="84">
        <f t="shared" si="158"/>
        <v>2722.6548000000003</v>
      </c>
      <c r="AO255" s="84">
        <f t="shared" si="158"/>
        <v>4082.1318000000001</v>
      </c>
      <c r="AP255" s="84">
        <f t="shared" si="158"/>
        <v>4110.3</v>
      </c>
      <c r="AQ255" s="84">
        <f t="shared" si="158"/>
        <v>4554.9000000000005</v>
      </c>
      <c r="AR255" s="84">
        <f t="shared" si="158"/>
        <v>4001.0129999999999</v>
      </c>
      <c r="AS255" s="84">
        <f t="shared" si="158"/>
        <v>4185.2376000000004</v>
      </c>
      <c r="AT255" s="84">
        <f t="shared" si="158"/>
        <v>3593.8944000000006</v>
      </c>
      <c r="AU255" s="84">
        <f t="shared" si="158"/>
        <v>4467.7368000000006</v>
      </c>
      <c r="AV255" s="84">
        <f t="shared" si="158"/>
        <v>3964.4280000000003</v>
      </c>
      <c r="AW255" s="84">
        <f t="shared" si="158"/>
        <v>3653.9568000000004</v>
      </c>
      <c r="AX255" s="84">
        <f t="shared" si="158"/>
        <v>3951.0666000000006</v>
      </c>
      <c r="AY255" s="84">
        <f t="shared" si="158"/>
        <v>3795.0066000000002</v>
      </c>
      <c r="AZ255" s="84">
        <f t="shared" si="158"/>
        <v>4201.0722000000005</v>
      </c>
      <c r="BA255" s="84">
        <f t="shared" si="158"/>
        <v>4154.6304</v>
      </c>
      <c r="BB255" s="84">
        <f t="shared" si="158"/>
        <v>4329.0702000000001</v>
      </c>
      <c r="BC255" s="84">
        <f t="shared" si="158"/>
        <v>4754.880000000001</v>
      </c>
      <c r="BD255" s="84">
        <f t="shared" si="158"/>
        <v>4014.1800000000007</v>
      </c>
      <c r="BE255" s="84">
        <f t="shared" si="158"/>
        <v>4163.22</v>
      </c>
      <c r="BF255" s="84">
        <f t="shared" si="158"/>
        <v>4283.2800000000007</v>
      </c>
      <c r="BG255" s="84">
        <f t="shared" si="158"/>
        <v>3914.2799999999997</v>
      </c>
      <c r="BH255" s="84">
        <f t="shared" si="158"/>
        <v>3673.2060000000001</v>
      </c>
      <c r="BI255" s="84">
        <f t="shared" si="158"/>
        <v>4814.8002000000006</v>
      </c>
      <c r="BJ255" s="84">
        <f t="shared" si="158"/>
        <v>3364.38</v>
      </c>
      <c r="BK255" s="84">
        <f t="shared" si="158"/>
        <v>2967.4800000000005</v>
      </c>
      <c r="BL255" s="84">
        <f t="shared" si="158"/>
        <v>3211.38</v>
      </c>
      <c r="BM255" s="84">
        <f t="shared" si="158"/>
        <v>4075.7400000000002</v>
      </c>
      <c r="BN255" s="84">
        <f t="shared" si="158"/>
        <v>3826.6200000000003</v>
      </c>
      <c r="BO255" s="84">
        <f t="shared" si="158"/>
        <v>4930.7400000000007</v>
      </c>
      <c r="BP255" s="84">
        <f t="shared" si="158"/>
        <v>3990.1266000000001</v>
      </c>
      <c r="BQ255" s="84">
        <f t="shared" si="158"/>
        <v>4108.68</v>
      </c>
      <c r="BR255" s="84">
        <f t="shared" si="158"/>
        <v>4335.7032000000008</v>
      </c>
      <c r="BS255" s="84">
        <f t="shared" ref="BS255:BX255" si="159">BS158*3.6</f>
        <v>4114.7586000000001</v>
      </c>
      <c r="BT255" s="84">
        <f t="shared" si="159"/>
        <v>3559.7303999999999</v>
      </c>
      <c r="BU255" s="84">
        <f t="shared" si="159"/>
        <v>4486.2156000000004</v>
      </c>
      <c r="BV255" s="84">
        <f t="shared" si="159"/>
        <v>3940.5329999999999</v>
      </c>
      <c r="BW255" s="84">
        <f t="shared" si="159"/>
        <v>2991.9114</v>
      </c>
      <c r="BX255" s="84">
        <f t="shared" si="159"/>
        <v>4075.7723999999998</v>
      </c>
    </row>
    <row r="256" spans="1:76" ht="12.6" x14ac:dyDescent="0.45">
      <c r="A256" t="s">
        <v>68</v>
      </c>
      <c r="D256" s="5" t="s">
        <v>299</v>
      </c>
      <c r="E256" t="s">
        <v>58</v>
      </c>
      <c r="G256" s="84">
        <f t="shared" ref="G256:AL256" si="160">G155*2.77</f>
        <v>23025.262599361107</v>
      </c>
      <c r="H256" s="84">
        <f t="shared" si="160"/>
        <v>19563.832096361111</v>
      </c>
      <c r="I256" s="84">
        <f t="shared" si="160"/>
        <v>23905.024794500001</v>
      </c>
      <c r="J256" s="84">
        <f t="shared" si="160"/>
        <v>21589.143742083335</v>
      </c>
      <c r="K256" s="84">
        <f t="shared" si="160"/>
        <v>23821.396078444446</v>
      </c>
      <c r="L256" s="84">
        <f t="shared" si="160"/>
        <v>20933.052629777776</v>
      </c>
      <c r="M256" s="84">
        <f t="shared" si="160"/>
        <v>20310.663607333336</v>
      </c>
      <c r="N256" s="84">
        <f t="shared" si="160"/>
        <v>22219.806592944442</v>
      </c>
      <c r="O256" s="84">
        <f t="shared" si="160"/>
        <v>7346.2806899166662</v>
      </c>
      <c r="P256" s="84">
        <f t="shared" si="160"/>
        <v>23754.149273194445</v>
      </c>
      <c r="Q256" s="84">
        <f t="shared" si="160"/>
        <v>21567.304461916665</v>
      </c>
      <c r="R256" s="84">
        <f t="shared" si="160"/>
        <v>18486.942681944445</v>
      </c>
      <c r="S256" s="84">
        <f t="shared" si="160"/>
        <v>9905.52</v>
      </c>
      <c r="T256" s="84">
        <f t="shared" si="160"/>
        <v>8789.2100000000009</v>
      </c>
      <c r="U256" s="84">
        <f t="shared" si="160"/>
        <v>8215.82</v>
      </c>
      <c r="V256" s="84">
        <f t="shared" si="160"/>
        <v>7395.9</v>
      </c>
      <c r="W256" s="84">
        <f t="shared" si="160"/>
        <v>7038.57</v>
      </c>
      <c r="X256" s="84">
        <f t="shared" si="160"/>
        <v>6398.7</v>
      </c>
      <c r="Y256" s="84">
        <f t="shared" si="160"/>
        <v>6664.62</v>
      </c>
      <c r="Z256" s="84">
        <f t="shared" si="160"/>
        <v>6204.8</v>
      </c>
      <c r="AA256" s="84">
        <f t="shared" si="160"/>
        <v>4257.49</v>
      </c>
      <c r="AB256" s="84">
        <f t="shared" si="160"/>
        <v>4376.6000000000004</v>
      </c>
      <c r="AC256" s="84">
        <f t="shared" si="160"/>
        <v>6731.1</v>
      </c>
      <c r="AD256" s="84">
        <f t="shared" si="160"/>
        <v>8257.3700000000008</v>
      </c>
      <c r="AE256" s="84">
        <f t="shared" si="160"/>
        <v>9201.94</v>
      </c>
      <c r="AF256" s="84">
        <f t="shared" si="160"/>
        <v>8789.2100000000009</v>
      </c>
      <c r="AG256" s="84">
        <f t="shared" si="160"/>
        <v>8215.82</v>
      </c>
      <c r="AH256" s="84">
        <f t="shared" si="160"/>
        <v>7395.9</v>
      </c>
      <c r="AI256" s="84">
        <f t="shared" si="160"/>
        <v>7038.57</v>
      </c>
      <c r="AJ256" s="84">
        <f t="shared" si="160"/>
        <v>6398.7</v>
      </c>
      <c r="AK256" s="84">
        <f t="shared" si="160"/>
        <v>6664.62</v>
      </c>
      <c r="AL256" s="84">
        <f t="shared" si="160"/>
        <v>6204.8</v>
      </c>
      <c r="AM256" s="84">
        <f t="shared" ref="AM256:BR256" si="161">AM155*2.77</f>
        <v>4257.49</v>
      </c>
      <c r="AN256" s="84">
        <f t="shared" si="161"/>
        <v>4376.6000000000004</v>
      </c>
      <c r="AO256" s="84">
        <f t="shared" si="161"/>
        <v>6731.1</v>
      </c>
      <c r="AP256" s="84">
        <f t="shared" si="161"/>
        <v>8257.3700000000008</v>
      </c>
      <c r="AQ256" s="84">
        <f t="shared" si="161"/>
        <v>9888.9</v>
      </c>
      <c r="AR256" s="84">
        <f t="shared" si="161"/>
        <v>8930.48</v>
      </c>
      <c r="AS256" s="84">
        <f t="shared" si="161"/>
        <v>8653.48</v>
      </c>
      <c r="AT256" s="84">
        <f t="shared" si="161"/>
        <v>7107.82</v>
      </c>
      <c r="AU256" s="84">
        <f t="shared" si="161"/>
        <v>9636.83</v>
      </c>
      <c r="AV256" s="84">
        <f t="shared" si="161"/>
        <v>8642.4</v>
      </c>
      <c r="AW256" s="84">
        <f t="shared" si="161"/>
        <v>7091.2</v>
      </c>
      <c r="AX256" s="84">
        <f t="shared" si="161"/>
        <v>6955.47</v>
      </c>
      <c r="AY256" s="84">
        <f t="shared" si="161"/>
        <v>7202</v>
      </c>
      <c r="AZ256" s="84">
        <f t="shared" si="161"/>
        <v>7742.15</v>
      </c>
      <c r="BA256" s="84">
        <f t="shared" si="161"/>
        <v>7598.11</v>
      </c>
      <c r="BB256" s="84">
        <f t="shared" si="161"/>
        <v>7955.44</v>
      </c>
      <c r="BC256" s="84">
        <f t="shared" si="161"/>
        <v>9556.5</v>
      </c>
      <c r="BD256" s="84">
        <f t="shared" si="161"/>
        <v>8844.61</v>
      </c>
      <c r="BE256" s="84">
        <f t="shared" si="161"/>
        <v>9321.0499999999993</v>
      </c>
      <c r="BF256" s="84">
        <f t="shared" si="161"/>
        <v>8974.7999999999993</v>
      </c>
      <c r="BG256" s="84">
        <f t="shared" si="161"/>
        <v>8750.43</v>
      </c>
      <c r="BH256" s="84">
        <f t="shared" si="161"/>
        <v>8080.09</v>
      </c>
      <c r="BI256" s="84">
        <f t="shared" si="161"/>
        <v>8725.5</v>
      </c>
      <c r="BJ256" s="84">
        <f t="shared" si="161"/>
        <v>8797.52</v>
      </c>
      <c r="BK256" s="84">
        <f t="shared" si="161"/>
        <v>5805.92</v>
      </c>
      <c r="BL256" s="84">
        <f t="shared" si="161"/>
        <v>4487.3999999999996</v>
      </c>
      <c r="BM256" s="84">
        <f t="shared" si="161"/>
        <v>9204.7100000000009</v>
      </c>
      <c r="BN256" s="84">
        <f t="shared" si="161"/>
        <v>9866.74</v>
      </c>
      <c r="BO256" s="84">
        <f t="shared" si="161"/>
        <v>9955.3799999999992</v>
      </c>
      <c r="BP256" s="84">
        <f t="shared" si="161"/>
        <v>7891.7300000000005</v>
      </c>
      <c r="BQ256" s="84">
        <f t="shared" si="161"/>
        <v>9448.4699999999993</v>
      </c>
      <c r="BR256" s="84">
        <f t="shared" si="161"/>
        <v>6952.7</v>
      </c>
      <c r="BS256" s="84">
        <f t="shared" ref="BS256:BX256" si="162">BS155*2.77</f>
        <v>6501.19</v>
      </c>
      <c r="BT256" s="84">
        <f t="shared" si="162"/>
        <v>6431.94</v>
      </c>
      <c r="BU256" s="84">
        <f t="shared" si="162"/>
        <v>6780.96</v>
      </c>
      <c r="BV256" s="84">
        <f t="shared" si="162"/>
        <v>6531.66</v>
      </c>
      <c r="BW256" s="84">
        <f t="shared" si="162"/>
        <v>5082.95</v>
      </c>
      <c r="BX256" s="84">
        <f t="shared" si="162"/>
        <v>8246.2900000000009</v>
      </c>
    </row>
    <row r="257" spans="1:76" ht="12.6" x14ac:dyDescent="0.45">
      <c r="A257" t="s">
        <v>69</v>
      </c>
      <c r="D257" s="5" t="s">
        <v>300</v>
      </c>
      <c r="E257" t="s">
        <v>58</v>
      </c>
      <c r="G257" s="94">
        <f>G256/G259</f>
        <v>1.5559268818905898</v>
      </c>
      <c r="H257" s="94">
        <f t="shared" ref="H257:BN257" si="163">H256/H259</f>
        <v>1.4824203619474423</v>
      </c>
      <c r="I257" s="94">
        <f t="shared" si="163"/>
        <v>1.6438868717150661</v>
      </c>
      <c r="J257" s="94">
        <f t="shared" si="163"/>
        <v>1.7167137933829022</v>
      </c>
      <c r="K257" s="94">
        <f t="shared" si="163"/>
        <v>1.691729191650424</v>
      </c>
      <c r="L257" s="94">
        <f t="shared" si="163"/>
        <v>1.7369449519176028</v>
      </c>
      <c r="M257" s="94">
        <f t="shared" si="163"/>
        <v>1.7510548322907531</v>
      </c>
      <c r="N257" s="94">
        <f t="shared" si="163"/>
        <v>1.6413585923243761</v>
      </c>
      <c r="O257" s="94">
        <f t="shared" si="163"/>
        <v>1.5807393622450261</v>
      </c>
      <c r="P257" s="94">
        <f t="shared" si="163"/>
        <v>1.5801911553087473</v>
      </c>
      <c r="Q257" s="94">
        <f t="shared" si="163"/>
        <v>1.842445691625116</v>
      </c>
      <c r="R257" s="94">
        <f t="shared" si="163"/>
        <v>1.698710997333478</v>
      </c>
      <c r="S257" s="94">
        <f t="shared" si="163"/>
        <v>0.87910394856256091</v>
      </c>
      <c r="T257" s="94">
        <f t="shared" si="163"/>
        <v>0.81667910843704428</v>
      </c>
      <c r="U257" s="94">
        <f t="shared" si="163"/>
        <v>0.71668410147687622</v>
      </c>
      <c r="V257" s="94">
        <f t="shared" si="163"/>
        <v>0.76931790557545621</v>
      </c>
      <c r="W257" s="94">
        <f t="shared" si="163"/>
        <v>0.56959889501260164</v>
      </c>
      <c r="X257" s="94">
        <f t="shared" si="163"/>
        <v>0.5388790083689754</v>
      </c>
      <c r="Y257" s="94">
        <f t="shared" si="163"/>
        <v>0.5440750845201282</v>
      </c>
      <c r="Z257" s="94">
        <f t="shared" si="163"/>
        <v>0.505834361746896</v>
      </c>
      <c r="AA257" s="94">
        <f t="shared" si="163"/>
        <v>0.45456375070053157</v>
      </c>
      <c r="AB257" s="94">
        <f t="shared" si="163"/>
        <v>0.83154134394074519</v>
      </c>
      <c r="AC257" s="94">
        <f t="shared" si="163"/>
        <v>0.55061703612103718</v>
      </c>
      <c r="AD257" s="94">
        <f t="shared" si="163"/>
        <v>0.68960002485355121</v>
      </c>
      <c r="AE257" s="94">
        <f t="shared" si="163"/>
        <v>0.79975831532011277</v>
      </c>
      <c r="AF257" s="94">
        <f t="shared" si="163"/>
        <v>0.81667910843704428</v>
      </c>
      <c r="AG257" s="94">
        <f t="shared" si="163"/>
        <v>0.71668410147687622</v>
      </c>
      <c r="AH257" s="94">
        <f t="shared" si="163"/>
        <v>0.76931790557545621</v>
      </c>
      <c r="AI257" s="94">
        <f t="shared" si="163"/>
        <v>0.56959889501260164</v>
      </c>
      <c r="AJ257" s="94">
        <f t="shared" si="163"/>
        <v>0.5388790083689754</v>
      </c>
      <c r="AK257" s="94">
        <f t="shared" si="163"/>
        <v>0.5440750845201282</v>
      </c>
      <c r="AL257" s="94">
        <f t="shared" si="163"/>
        <v>0.505834361746896</v>
      </c>
      <c r="AM257" s="94">
        <f t="shared" si="163"/>
        <v>0.45456375070053157</v>
      </c>
      <c r="AN257" s="94">
        <f t="shared" si="163"/>
        <v>0.83154134394074519</v>
      </c>
      <c r="AO257" s="94">
        <f t="shared" si="163"/>
        <v>0.55061703612103718</v>
      </c>
      <c r="AP257" s="94">
        <f t="shared" si="163"/>
        <v>0.68960002485355121</v>
      </c>
      <c r="AQ257" s="94">
        <f t="shared" si="163"/>
        <v>0.94969358171015128</v>
      </c>
      <c r="AR257" s="94">
        <f t="shared" si="163"/>
        <v>0.78073948403499793</v>
      </c>
      <c r="AS257" s="94">
        <f t="shared" si="163"/>
        <v>0.61212100719833606</v>
      </c>
      <c r="AT257" s="94">
        <f t="shared" si="163"/>
        <v>0.7999831625616407</v>
      </c>
      <c r="AU257" s="94">
        <f t="shared" si="163"/>
        <v>0.62769352982261239</v>
      </c>
      <c r="AV257" s="94">
        <f t="shared" si="163"/>
        <v>0.57734019883445731</v>
      </c>
      <c r="AW257" s="94">
        <f t="shared" si="163"/>
        <v>0.65413347470310912</v>
      </c>
      <c r="AX257" s="94">
        <f t="shared" si="163"/>
        <v>0.55739105083591789</v>
      </c>
      <c r="AY257" s="94">
        <f t="shared" si="163"/>
        <v>0.55665524552113588</v>
      </c>
      <c r="AZ257" s="94">
        <f t="shared" si="163"/>
        <v>0.63373434685208263</v>
      </c>
      <c r="BA257" s="94">
        <f t="shared" si="163"/>
        <v>0.63640681771296059</v>
      </c>
      <c r="BB257" s="94">
        <f t="shared" si="163"/>
        <v>0.6925</v>
      </c>
      <c r="BC257" s="94">
        <f t="shared" si="163"/>
        <v>0.82725934903047094</v>
      </c>
      <c r="BD257" s="94">
        <f t="shared" si="163"/>
        <v>0.7909685208370596</v>
      </c>
      <c r="BE257" s="94">
        <f t="shared" si="163"/>
        <v>0.75431334466294397</v>
      </c>
      <c r="BF257" s="94">
        <f t="shared" si="163"/>
        <v>0.74560106338788734</v>
      </c>
      <c r="BG257" s="94">
        <f t="shared" si="163"/>
        <v>0.71014689173835421</v>
      </c>
      <c r="BH257" s="94">
        <f t="shared" si="163"/>
        <v>0.67440864702445535</v>
      </c>
      <c r="BI257" s="94">
        <f t="shared" si="163"/>
        <v>0.67284709749238669</v>
      </c>
      <c r="BJ257" s="94">
        <f t="shared" si="163"/>
        <v>0.61698015288589669</v>
      </c>
      <c r="BK257" s="94">
        <f t="shared" si="163"/>
        <v>0.69175741689503156</v>
      </c>
      <c r="BL257" s="94">
        <f t="shared" si="163"/>
        <v>0.67744565217391295</v>
      </c>
      <c r="BM257" s="94">
        <f t="shared" si="163"/>
        <v>0.70838156072033254</v>
      </c>
      <c r="BN257" s="94">
        <f t="shared" si="163"/>
        <v>0.85567080045095822</v>
      </c>
      <c r="BO257" s="94">
        <f t="shared" ref="BO257:BX257" si="164">BO256/BO259</f>
        <v>0.87792834808411235</v>
      </c>
      <c r="BP257" s="94">
        <f t="shared" si="164"/>
        <v>0.79093655122827378</v>
      </c>
      <c r="BQ257" s="94">
        <f t="shared" si="164"/>
        <v>0.78097372197131498</v>
      </c>
      <c r="BR257" s="94">
        <f t="shared" si="164"/>
        <v>0.55949824047793972</v>
      </c>
      <c r="BS257" s="94">
        <f t="shared" si="164"/>
        <v>0.47756863039508773</v>
      </c>
      <c r="BT257" s="94">
        <f t="shared" si="164"/>
        <v>0.58242114874950335</v>
      </c>
      <c r="BU257" s="94">
        <f t="shared" si="164"/>
        <v>0.59065573800478777</v>
      </c>
      <c r="BV257" s="94">
        <f t="shared" si="164"/>
        <v>0.58781718761811852</v>
      </c>
      <c r="BW257" s="94">
        <f t="shared" si="164"/>
        <v>1.0109348305578592</v>
      </c>
      <c r="BX257" s="94">
        <f t="shared" si="164"/>
        <v>0.71047529953114252</v>
      </c>
    </row>
    <row r="258" spans="1:76" ht="12.6" x14ac:dyDescent="0.45">
      <c r="A258" t="s">
        <v>70</v>
      </c>
      <c r="D258" s="5" t="s">
        <v>301</v>
      </c>
      <c r="E258" t="s">
        <v>58</v>
      </c>
      <c r="G258" s="84">
        <f t="shared" ref="G258:AL258" si="165">G160*3.6</f>
        <v>3474.6102000000001</v>
      </c>
      <c r="H258" s="84">
        <f t="shared" si="165"/>
        <v>3123.9288000000001</v>
      </c>
      <c r="I258" s="84">
        <f t="shared" si="165"/>
        <v>3383.2961999999998</v>
      </c>
      <c r="J258" s="84">
        <f t="shared" si="165"/>
        <v>3058.596</v>
      </c>
      <c r="K258" s="84">
        <f t="shared" si="165"/>
        <v>3194.2332000000001</v>
      </c>
      <c r="L258" s="84">
        <f t="shared" si="165"/>
        <v>3356.9406000000004</v>
      </c>
      <c r="M258" s="84">
        <f t="shared" si="165"/>
        <v>3267.5454</v>
      </c>
      <c r="N258" s="84">
        <f t="shared" si="165"/>
        <v>3201.9587999999999</v>
      </c>
      <c r="O258" s="84">
        <f t="shared" si="165"/>
        <v>2463.9210000000003</v>
      </c>
      <c r="P258" s="84">
        <f t="shared" si="165"/>
        <v>3487.8311999999996</v>
      </c>
      <c r="Q258" s="84">
        <f t="shared" si="165"/>
        <v>3035.3184000000001</v>
      </c>
      <c r="R258" s="84">
        <f t="shared" si="165"/>
        <v>3341.6711999999998</v>
      </c>
      <c r="S258" s="84">
        <f t="shared" si="165"/>
        <v>25057.131520000003</v>
      </c>
      <c r="T258" s="84">
        <f t="shared" si="165"/>
        <v>23154.276759999997</v>
      </c>
      <c r="U258" s="84">
        <f t="shared" si="165"/>
        <v>24313.397430000001</v>
      </c>
      <c r="V258" s="84">
        <f t="shared" si="165"/>
        <v>19438.181549999998</v>
      </c>
      <c r="W258" s="84">
        <f t="shared" si="165"/>
        <v>24912.008520000003</v>
      </c>
      <c r="X258" s="84">
        <f t="shared" si="165"/>
        <v>24419.6447505</v>
      </c>
      <c r="Y258" s="84">
        <f t="shared" si="165"/>
        <v>25610.910347500001</v>
      </c>
      <c r="Z258" s="84">
        <f t="shared" si="165"/>
        <v>25544.705344999995</v>
      </c>
      <c r="AA258" s="84">
        <f t="shared" si="165"/>
        <v>19137.828591999998</v>
      </c>
      <c r="AB258" s="84">
        <f t="shared" si="165"/>
        <v>11564.66329</v>
      </c>
      <c r="AC258" s="84">
        <f t="shared" si="165"/>
        <v>26800.929809999998</v>
      </c>
      <c r="AD258" s="84">
        <f t="shared" si="165"/>
        <v>32704.731019999999</v>
      </c>
      <c r="AE258" s="84">
        <f t="shared" si="165"/>
        <v>24899.942230000001</v>
      </c>
      <c r="AF258" s="84">
        <f t="shared" si="165"/>
        <v>23154.276759999997</v>
      </c>
      <c r="AG258" s="84">
        <f t="shared" si="165"/>
        <v>24313.397430000001</v>
      </c>
      <c r="AH258" s="84">
        <f t="shared" si="165"/>
        <v>19438.181549999998</v>
      </c>
      <c r="AI258" s="84">
        <f t="shared" si="165"/>
        <v>24912.008520000003</v>
      </c>
      <c r="AJ258" s="84">
        <f t="shared" si="165"/>
        <v>24419.6447505</v>
      </c>
      <c r="AK258" s="84">
        <f t="shared" si="165"/>
        <v>25610.910347500001</v>
      </c>
      <c r="AL258" s="84">
        <f t="shared" si="165"/>
        <v>25544.705344999995</v>
      </c>
      <c r="AM258" s="84">
        <f t="shared" ref="AM258:BR258" si="166">AM160*3.6</f>
        <v>19137.828591999998</v>
      </c>
      <c r="AN258" s="84">
        <f t="shared" si="166"/>
        <v>11564.66329</v>
      </c>
      <c r="AO258" s="84">
        <f t="shared" si="166"/>
        <v>26800.929809999998</v>
      </c>
      <c r="AP258" s="84">
        <f t="shared" si="166"/>
        <v>32704.731019999999</v>
      </c>
      <c r="AQ258" s="84">
        <f t="shared" si="166"/>
        <v>25129.807339999996</v>
      </c>
      <c r="AR258" s="84">
        <f t="shared" si="166"/>
        <v>24219.767459999999</v>
      </c>
      <c r="AS258" s="84">
        <f t="shared" si="166"/>
        <v>28878.997349999998</v>
      </c>
      <c r="AT258" s="84">
        <f t="shared" si="166"/>
        <v>18992.413089999998</v>
      </c>
      <c r="AU258" s="84">
        <f t="shared" si="166"/>
        <v>30246.915509999999</v>
      </c>
      <c r="AV258" s="84">
        <f t="shared" si="166"/>
        <v>30595.430739999996</v>
      </c>
      <c r="AW258" s="84">
        <f t="shared" si="166"/>
        <v>22367.078089999999</v>
      </c>
      <c r="AX258" s="84">
        <f t="shared" si="166"/>
        <v>26864.686169999997</v>
      </c>
      <c r="AY258" s="84">
        <f t="shared" si="166"/>
        <v>30303.332479999997</v>
      </c>
      <c r="AZ258" s="84">
        <f t="shared" si="166"/>
        <v>26007.659440000003</v>
      </c>
      <c r="BA258" s="84">
        <f t="shared" si="166"/>
        <v>24722.071989999997</v>
      </c>
      <c r="BB258" s="84">
        <f t="shared" si="166"/>
        <v>25576.449430000001</v>
      </c>
      <c r="BC258" s="84">
        <f t="shared" si="166"/>
        <v>25543.853999999999</v>
      </c>
      <c r="BD258" s="84">
        <f t="shared" si="166"/>
        <v>24128.047999999995</v>
      </c>
      <c r="BE258" s="84">
        <f t="shared" si="166"/>
        <v>26810.657299999999</v>
      </c>
      <c r="BF258" s="84">
        <f t="shared" si="166"/>
        <v>25131.938999999998</v>
      </c>
      <c r="BG258" s="84">
        <f t="shared" si="166"/>
        <v>25828.159000000003</v>
      </c>
      <c r="BH258" s="84">
        <f t="shared" si="166"/>
        <v>25243.200499999999</v>
      </c>
      <c r="BI258" s="84">
        <f t="shared" si="166"/>
        <v>26437.614560000002</v>
      </c>
      <c r="BJ258" s="84">
        <f t="shared" si="166"/>
        <v>28438.229400000004</v>
      </c>
      <c r="BK258" s="84">
        <f t="shared" si="166"/>
        <v>17049.031999999999</v>
      </c>
      <c r="BL258" s="84">
        <f t="shared" si="166"/>
        <v>14926.273200000003</v>
      </c>
      <c r="BM258" s="84">
        <f t="shared" si="166"/>
        <v>25458.059999999998</v>
      </c>
      <c r="BN258" s="84">
        <f t="shared" si="166"/>
        <v>24690.415199999996</v>
      </c>
      <c r="BO258" s="84">
        <f t="shared" si="166"/>
        <v>24561.978000000003</v>
      </c>
      <c r="BP258" s="84">
        <f t="shared" si="166"/>
        <v>21108.139499999997</v>
      </c>
      <c r="BQ258" s="84">
        <f t="shared" si="166"/>
        <v>24931.976999999999</v>
      </c>
      <c r="BR258" s="84">
        <f t="shared" si="166"/>
        <v>24924.70421</v>
      </c>
      <c r="BS258" s="84">
        <f t="shared" ref="BS258:BX258" si="167">BS160*3.6</f>
        <v>27250.120170000002</v>
      </c>
      <c r="BT258" s="84">
        <f t="shared" si="167"/>
        <v>23701.90382</v>
      </c>
      <c r="BU258" s="84">
        <f t="shared" si="167"/>
        <v>23753.5298</v>
      </c>
      <c r="BV258" s="84">
        <f t="shared" si="167"/>
        <v>24498.463919999998</v>
      </c>
      <c r="BW258" s="84">
        <f t="shared" si="167"/>
        <v>10250.972829999999</v>
      </c>
      <c r="BX258" s="84">
        <f t="shared" si="167"/>
        <v>22989.12098</v>
      </c>
    </row>
    <row r="259" spans="1:76" ht="12.6" x14ac:dyDescent="0.45">
      <c r="D259" s="5" t="s">
        <v>269</v>
      </c>
      <c r="E259" t="s">
        <v>260</v>
      </c>
      <c r="G259" s="84">
        <f t="shared" ref="G259:AL259" si="168">G156</f>
        <v>14798.422</v>
      </c>
      <c r="H259" s="84">
        <f t="shared" si="168"/>
        <v>13197.223</v>
      </c>
      <c r="I259" s="84">
        <f t="shared" si="168"/>
        <v>14541.770000000002</v>
      </c>
      <c r="J259" s="84">
        <f t="shared" si="168"/>
        <v>12575.855</v>
      </c>
      <c r="K259" s="84">
        <f t="shared" si="168"/>
        <v>14081.093000000001</v>
      </c>
      <c r="L259" s="84">
        <f t="shared" si="168"/>
        <v>12051.65</v>
      </c>
      <c r="M259" s="84">
        <f t="shared" si="168"/>
        <v>11599.101999999999</v>
      </c>
      <c r="N259" s="84">
        <f t="shared" si="168"/>
        <v>13537.448</v>
      </c>
      <c r="O259" s="84">
        <f t="shared" si="168"/>
        <v>4647.37</v>
      </c>
      <c r="P259" s="84">
        <f t="shared" si="168"/>
        <v>15032.453</v>
      </c>
      <c r="Q259" s="84">
        <f t="shared" si="168"/>
        <v>11705.802</v>
      </c>
      <c r="R259" s="84">
        <f t="shared" si="168"/>
        <v>10882.924000000001</v>
      </c>
      <c r="S259" s="84">
        <f t="shared" si="168"/>
        <v>11267.745999999999</v>
      </c>
      <c r="T259" s="84">
        <f t="shared" si="168"/>
        <v>10762.134</v>
      </c>
      <c r="U259" s="84">
        <f t="shared" si="168"/>
        <v>11463.655999999999</v>
      </c>
      <c r="V259" s="84">
        <f t="shared" si="168"/>
        <v>9613.5810000000001</v>
      </c>
      <c r="W259" s="84">
        <f t="shared" si="168"/>
        <v>12357.064</v>
      </c>
      <c r="X259" s="84">
        <f t="shared" si="168"/>
        <v>11874.093999999999</v>
      </c>
      <c r="Y259" s="84">
        <f t="shared" si="168"/>
        <v>12249.449000000001</v>
      </c>
      <c r="Z259" s="84">
        <f t="shared" si="168"/>
        <v>12266.466</v>
      </c>
      <c r="AA259" s="84">
        <f t="shared" si="168"/>
        <v>9366.1010000000006</v>
      </c>
      <c r="AB259" s="84">
        <f t="shared" si="168"/>
        <v>5263.2380000000003</v>
      </c>
      <c r="AC259" s="84">
        <f t="shared" si="168"/>
        <v>12224.648999999999</v>
      </c>
      <c r="AD259" s="84">
        <f t="shared" si="168"/>
        <v>11974.144</v>
      </c>
      <c r="AE259" s="84">
        <f t="shared" si="168"/>
        <v>11505.901</v>
      </c>
      <c r="AF259" s="84">
        <f t="shared" si="168"/>
        <v>10762.134</v>
      </c>
      <c r="AG259" s="84">
        <f t="shared" si="168"/>
        <v>11463.655999999999</v>
      </c>
      <c r="AH259" s="84">
        <f t="shared" si="168"/>
        <v>9613.5810000000001</v>
      </c>
      <c r="AI259" s="84">
        <f t="shared" si="168"/>
        <v>12357.064</v>
      </c>
      <c r="AJ259" s="84">
        <f t="shared" si="168"/>
        <v>11874.093999999999</v>
      </c>
      <c r="AK259" s="84">
        <f t="shared" si="168"/>
        <v>12249.449000000001</v>
      </c>
      <c r="AL259" s="84">
        <f t="shared" si="168"/>
        <v>12266.466</v>
      </c>
      <c r="AM259" s="84">
        <f t="shared" ref="AM259:BR259" si="169">AM156</f>
        <v>9366.1010000000006</v>
      </c>
      <c r="AN259" s="84">
        <f t="shared" si="169"/>
        <v>5263.2380000000003</v>
      </c>
      <c r="AO259" s="84">
        <f t="shared" si="169"/>
        <v>12224.648999999999</v>
      </c>
      <c r="AP259" s="84">
        <f t="shared" si="169"/>
        <v>11974.144</v>
      </c>
      <c r="AQ259" s="84">
        <f t="shared" si="169"/>
        <v>10412.727000000001</v>
      </c>
      <c r="AR259" s="84">
        <f t="shared" si="169"/>
        <v>11438.489</v>
      </c>
      <c r="AS259" s="84">
        <f t="shared" si="169"/>
        <v>14136.878000000001</v>
      </c>
      <c r="AT259" s="84">
        <f t="shared" si="169"/>
        <v>8884.9619999999995</v>
      </c>
      <c r="AU259" s="84">
        <f t="shared" si="169"/>
        <v>15352.763000000001</v>
      </c>
      <c r="AV259" s="84">
        <f t="shared" si="169"/>
        <v>14969.337000000001</v>
      </c>
      <c r="AW259" s="84">
        <f t="shared" si="169"/>
        <v>10840.601000000001</v>
      </c>
      <c r="AX259" s="84">
        <f t="shared" si="169"/>
        <v>12478.618</v>
      </c>
      <c r="AY259" s="84">
        <f t="shared" si="169"/>
        <v>12937.99</v>
      </c>
      <c r="AZ259" s="84">
        <f t="shared" si="169"/>
        <v>12216.712</v>
      </c>
      <c r="BA259" s="84">
        <f t="shared" si="169"/>
        <v>11939.076999999999</v>
      </c>
      <c r="BB259" s="84">
        <f t="shared" si="169"/>
        <v>11488</v>
      </c>
      <c r="BC259" s="84">
        <f t="shared" si="169"/>
        <v>11552</v>
      </c>
      <c r="BD259" s="84">
        <f t="shared" si="169"/>
        <v>11182</v>
      </c>
      <c r="BE259" s="84">
        <f t="shared" si="169"/>
        <v>12357</v>
      </c>
      <c r="BF259" s="84">
        <f t="shared" si="169"/>
        <v>12037</v>
      </c>
      <c r="BG259" s="84">
        <f t="shared" si="169"/>
        <v>12322</v>
      </c>
      <c r="BH259" s="84">
        <f t="shared" si="169"/>
        <v>11981</v>
      </c>
      <c r="BI259" s="84">
        <f t="shared" si="169"/>
        <v>12968.028</v>
      </c>
      <c r="BJ259" s="84">
        <f t="shared" si="169"/>
        <v>14259</v>
      </c>
      <c r="BK259" s="84">
        <f t="shared" si="169"/>
        <v>8393</v>
      </c>
      <c r="BL259" s="84">
        <f t="shared" si="169"/>
        <v>6624</v>
      </c>
      <c r="BM259" s="84">
        <f t="shared" si="169"/>
        <v>12994</v>
      </c>
      <c r="BN259" s="84">
        <f t="shared" si="169"/>
        <v>11531</v>
      </c>
      <c r="BO259" s="84">
        <f t="shared" si="169"/>
        <v>11339.627</v>
      </c>
      <c r="BP259" s="84">
        <f t="shared" si="169"/>
        <v>9977.7029999999995</v>
      </c>
      <c r="BQ259" s="84">
        <f t="shared" si="169"/>
        <v>12098.32</v>
      </c>
      <c r="BR259" s="84">
        <f t="shared" si="169"/>
        <v>12426.67</v>
      </c>
      <c r="BS259" s="84">
        <f t="shared" ref="BS259:BX259" si="170">BS156</f>
        <v>13613.101000000001</v>
      </c>
      <c r="BT259" s="84">
        <f t="shared" si="170"/>
        <v>11043.451999999999</v>
      </c>
      <c r="BU259" s="84">
        <f t="shared" si="170"/>
        <v>11480.393</v>
      </c>
      <c r="BV259" s="84">
        <f t="shared" si="170"/>
        <v>11111.72</v>
      </c>
      <c r="BW259" s="84">
        <f t="shared" si="170"/>
        <v>5027.97</v>
      </c>
      <c r="BX259" s="84">
        <f t="shared" si="170"/>
        <v>11606.723</v>
      </c>
    </row>
    <row r="260" spans="1:76" s="78" customFormat="1" x14ac:dyDescent="0.4">
      <c r="A260"/>
      <c r="B260" s="74"/>
      <c r="C260" s="74"/>
      <c r="D260" s="11" t="s">
        <v>284</v>
      </c>
      <c r="E260" s="1" t="s">
        <v>6</v>
      </c>
      <c r="F260" s="1"/>
    </row>
    <row r="261" spans="1:76" ht="12.6" x14ac:dyDescent="0.45">
      <c r="A261" t="s">
        <v>59</v>
      </c>
      <c r="D261" s="5" t="s">
        <v>33</v>
      </c>
      <c r="E261" t="s">
        <v>58</v>
      </c>
      <c r="G261" s="84">
        <f t="shared" ref="G261:AL261" si="171">G168*3.6</f>
        <v>3054.6</v>
      </c>
      <c r="H261" s="84">
        <f t="shared" si="171"/>
        <v>2790.9720000000002</v>
      </c>
      <c r="I261" s="84">
        <f t="shared" si="171"/>
        <v>3253.248</v>
      </c>
      <c r="J261" s="84">
        <f t="shared" si="171"/>
        <v>3038.4792000000002</v>
      </c>
      <c r="K261" s="84">
        <f t="shared" si="171"/>
        <v>2892.4920000000002</v>
      </c>
      <c r="L261" s="84">
        <f t="shared" si="171"/>
        <v>2794.4639999999999</v>
      </c>
      <c r="M261" s="84">
        <f t="shared" si="171"/>
        <v>2896.74</v>
      </c>
      <c r="N261" s="84">
        <f t="shared" si="171"/>
        <v>2894.076</v>
      </c>
      <c r="O261" s="84">
        <f t="shared" si="171"/>
        <v>2929.32</v>
      </c>
      <c r="P261" s="84">
        <f t="shared" si="171"/>
        <v>2050.5240000000003</v>
      </c>
      <c r="Q261" s="84">
        <f t="shared" si="171"/>
        <v>3304.3319999999999</v>
      </c>
      <c r="R261" s="84">
        <f t="shared" si="171"/>
        <v>3409.0200000000004</v>
      </c>
      <c r="S261" s="84">
        <f t="shared" si="171"/>
        <v>3379.7520000000004</v>
      </c>
      <c r="T261" s="84">
        <f t="shared" si="171"/>
        <v>2991.3840000000005</v>
      </c>
      <c r="U261" s="84">
        <f t="shared" si="171"/>
        <v>3298.3560000000002</v>
      </c>
      <c r="V261" s="84">
        <f t="shared" si="171"/>
        <v>3057.4079999999999</v>
      </c>
      <c r="W261" s="84">
        <f t="shared" si="171"/>
        <v>3057.4079999999999</v>
      </c>
      <c r="X261" s="84">
        <f t="shared" si="171"/>
        <v>2948.2920000000004</v>
      </c>
      <c r="Y261" s="84">
        <f t="shared" si="171"/>
        <v>3014.424</v>
      </c>
      <c r="Z261" s="84">
        <f t="shared" si="171"/>
        <v>1417.248</v>
      </c>
      <c r="AA261" s="84">
        <f t="shared" si="171"/>
        <v>2866.3560000000002</v>
      </c>
      <c r="AB261" s="84">
        <f t="shared" si="171"/>
        <v>2985.9479999999999</v>
      </c>
      <c r="AC261" s="84">
        <f t="shared" si="171"/>
        <v>3025.152</v>
      </c>
      <c r="AD261" s="84">
        <f t="shared" si="171"/>
        <v>2748.672</v>
      </c>
      <c r="AE261" s="84">
        <f t="shared" si="171"/>
        <v>3358.7280000000001</v>
      </c>
      <c r="AF261" s="84">
        <f t="shared" si="171"/>
        <v>3152.1959999999999</v>
      </c>
      <c r="AG261" s="84">
        <f t="shared" si="171"/>
        <v>3268.8360000000002</v>
      </c>
      <c r="AH261" s="84">
        <f t="shared" si="171"/>
        <v>3187.404</v>
      </c>
      <c r="AI261" s="84">
        <f t="shared" si="171"/>
        <v>3097.7280000000001</v>
      </c>
      <c r="AJ261" s="84">
        <f t="shared" si="171"/>
        <v>2936.88</v>
      </c>
      <c r="AK261" s="84">
        <f t="shared" si="171"/>
        <v>3028.5720000000001</v>
      </c>
      <c r="AL261" s="84">
        <f t="shared" si="171"/>
        <v>2475.5039999999999</v>
      </c>
      <c r="AM261" s="84">
        <f t="shared" ref="AM261:BR261" si="172">AM168*3.6</f>
        <v>2091.8880000000004</v>
      </c>
      <c r="AN261" s="84">
        <f t="shared" si="172"/>
        <v>3322.7640000000001</v>
      </c>
      <c r="AO261" s="84">
        <f t="shared" si="172"/>
        <v>3355.056</v>
      </c>
      <c r="AP261" s="84">
        <f t="shared" si="172"/>
        <v>3642.0119999999997</v>
      </c>
      <c r="AQ261" s="84">
        <f t="shared" si="172"/>
        <v>3714.1560000000004</v>
      </c>
      <c r="AR261" s="84">
        <f t="shared" si="172"/>
        <v>3312.6444000000001</v>
      </c>
      <c r="AS261" s="84">
        <f t="shared" si="172"/>
        <v>3633.0516000000002</v>
      </c>
      <c r="AT261" s="84">
        <f t="shared" si="172"/>
        <v>3426.4764</v>
      </c>
      <c r="AU261" s="84">
        <f t="shared" si="172"/>
        <v>3445.1136000000001</v>
      </c>
      <c r="AV261" s="84">
        <f t="shared" si="172"/>
        <v>3213.9324000000001</v>
      </c>
      <c r="AW261" s="84">
        <f t="shared" si="172"/>
        <v>3237.2712000000001</v>
      </c>
      <c r="AX261" s="84">
        <f t="shared" si="172"/>
        <v>3273.3755999999998</v>
      </c>
      <c r="AY261" s="84">
        <f t="shared" si="172"/>
        <v>2681.694</v>
      </c>
      <c r="AZ261" s="84">
        <f t="shared" si="172"/>
        <v>2107.8324000000002</v>
      </c>
      <c r="BA261" s="84">
        <f t="shared" si="172"/>
        <v>3545.9387999999999</v>
      </c>
      <c r="BB261" s="84">
        <f t="shared" si="172"/>
        <v>3772.7280000000001</v>
      </c>
      <c r="BC261" s="84">
        <f t="shared" si="172"/>
        <v>3818.8368</v>
      </c>
      <c r="BD261" s="84">
        <f t="shared" si="172"/>
        <v>3487.8168000000001</v>
      </c>
      <c r="BE261" s="84">
        <f t="shared" si="172"/>
        <v>3824.6760000000004</v>
      </c>
      <c r="BF261" s="84">
        <f t="shared" si="172"/>
        <v>3413.7683999999999</v>
      </c>
      <c r="BG261" s="84">
        <f t="shared" si="172"/>
        <v>1971.0575999999999</v>
      </c>
      <c r="BH261" s="84">
        <f t="shared" si="172"/>
        <v>3158.2979999999998</v>
      </c>
      <c r="BI261" s="84">
        <f t="shared" si="172"/>
        <v>3237.1668</v>
      </c>
      <c r="BJ261" s="84">
        <f t="shared" si="172"/>
        <v>3272.4648000000002</v>
      </c>
      <c r="BK261" s="84">
        <f t="shared" si="172"/>
        <v>3195.5148000000004</v>
      </c>
      <c r="BL261" s="84">
        <f t="shared" si="172"/>
        <v>3159.7920000000004</v>
      </c>
      <c r="BM261" s="84">
        <f t="shared" si="172"/>
        <v>3421.8684000000003</v>
      </c>
      <c r="BN261" s="84">
        <f t="shared" si="172"/>
        <v>3745.9079999999999</v>
      </c>
      <c r="BO261" s="84">
        <f t="shared" si="172"/>
        <v>3740.8283999999999</v>
      </c>
      <c r="BP261" s="84">
        <f t="shared" si="172"/>
        <v>3281.4972000000002</v>
      </c>
      <c r="BQ261" s="84">
        <f t="shared" si="172"/>
        <v>3558.4956000000002</v>
      </c>
      <c r="BR261" s="84">
        <f t="shared" si="172"/>
        <v>3300.7464</v>
      </c>
      <c r="BS261" s="84">
        <f t="shared" ref="BS261:BX261" si="173">BS168*3.6</f>
        <v>1690.5600000000002</v>
      </c>
      <c r="BT261" s="84">
        <f t="shared" si="173"/>
        <v>2975.6628000000001</v>
      </c>
      <c r="BU261" s="84">
        <f t="shared" si="173"/>
        <v>3049.4880000000003</v>
      </c>
      <c r="BV261" s="84">
        <f t="shared" si="173"/>
        <v>3003.1523999999999</v>
      </c>
      <c r="BW261" s="84">
        <f t="shared" si="173"/>
        <v>2873.2284</v>
      </c>
      <c r="BX261" s="84">
        <f t="shared" si="173"/>
        <v>2790.1044000000002</v>
      </c>
    </row>
    <row r="262" spans="1:76" s="74" customFormat="1" ht="12.6" x14ac:dyDescent="0.45">
      <c r="D262" s="5" t="s">
        <v>299</v>
      </c>
      <c r="E262" s="74" t="s">
        <v>58</v>
      </c>
      <c r="G262" s="84">
        <f t="shared" ref="G262:AL262" si="174">G165*3.6</f>
        <v>12730.48511</v>
      </c>
      <c r="H262" s="84">
        <f t="shared" si="174"/>
        <v>7718.1479500000005</v>
      </c>
      <c r="I262" s="84">
        <f t="shared" si="174"/>
        <v>8684.373810000001</v>
      </c>
      <c r="J262" s="84">
        <f t="shared" si="174"/>
        <v>8862.5845300000019</v>
      </c>
      <c r="K262" s="84">
        <f t="shared" si="174"/>
        <v>8629.2812799999992</v>
      </c>
      <c r="L262" s="84">
        <f t="shared" si="174"/>
        <v>8571.7594599999993</v>
      </c>
      <c r="M262" s="84">
        <f t="shared" si="174"/>
        <v>9132.2274099999995</v>
      </c>
      <c r="N262" s="84">
        <f t="shared" si="174"/>
        <v>8099.4273699999985</v>
      </c>
      <c r="O262" s="84">
        <f t="shared" si="174"/>
        <v>7493.6394500000006</v>
      </c>
      <c r="P262" s="84">
        <f t="shared" si="174"/>
        <v>6566.0717100000011</v>
      </c>
      <c r="Q262" s="84">
        <f t="shared" si="174"/>
        <v>9070.4204000000009</v>
      </c>
      <c r="R262" s="84">
        <f t="shared" si="174"/>
        <v>9122.457620000001</v>
      </c>
      <c r="S262" s="84">
        <f t="shared" si="174"/>
        <v>9400.4520499999999</v>
      </c>
      <c r="T262" s="84">
        <f t="shared" si="174"/>
        <v>8174.6965799999998</v>
      </c>
      <c r="U262" s="84">
        <f t="shared" si="174"/>
        <v>8951.1497400000007</v>
      </c>
      <c r="V262" s="84">
        <f t="shared" si="174"/>
        <v>9498.15272</v>
      </c>
      <c r="W262" s="84">
        <f t="shared" si="174"/>
        <v>8187.0646300000008</v>
      </c>
      <c r="X262" s="84">
        <f t="shared" si="174"/>
        <v>8658.5324799999999</v>
      </c>
      <c r="Y262" s="84">
        <f t="shared" si="174"/>
        <v>8801.6556099999998</v>
      </c>
      <c r="Z262" s="84">
        <f t="shared" si="174"/>
        <v>2933.8852033333337</v>
      </c>
      <c r="AA262" s="84">
        <f t="shared" si="174"/>
        <v>10620.595499999999</v>
      </c>
      <c r="AB262" s="84">
        <f t="shared" si="174"/>
        <v>8153.952049999999</v>
      </c>
      <c r="AC262" s="84">
        <f t="shared" si="174"/>
        <v>8420.9966700000004</v>
      </c>
      <c r="AD262" s="84">
        <f t="shared" si="174"/>
        <v>8208.3908599999995</v>
      </c>
      <c r="AE262" s="84">
        <f t="shared" si="174"/>
        <v>9741.4307399999998</v>
      </c>
      <c r="AF262" s="84">
        <f t="shared" si="174"/>
        <v>9374.0428699999993</v>
      </c>
      <c r="AG262" s="84">
        <f t="shared" si="174"/>
        <v>8244.82467</v>
      </c>
      <c r="AH262" s="84">
        <f t="shared" si="174"/>
        <v>8030.6593499999999</v>
      </c>
      <c r="AI262" s="84">
        <f t="shared" si="174"/>
        <v>9094.2673300000006</v>
      </c>
      <c r="AJ262" s="84">
        <f t="shared" si="174"/>
        <v>7888.0182000000004</v>
      </c>
      <c r="AK262" s="84">
        <f t="shared" si="174"/>
        <v>8427.7693199999994</v>
      </c>
      <c r="AL262" s="84">
        <f t="shared" si="174"/>
        <v>7028.2711400000007</v>
      </c>
      <c r="AM262" s="84">
        <f t="shared" ref="AM262:BR262" si="175">AM165*3.6</f>
        <v>2482.3410399999998</v>
      </c>
      <c r="AN262" s="84">
        <f t="shared" si="175"/>
        <v>2482.3410399999998</v>
      </c>
      <c r="AO262" s="84">
        <f t="shared" si="175"/>
        <v>2972.21</v>
      </c>
      <c r="AP262" s="84">
        <f t="shared" si="175"/>
        <v>3875.23</v>
      </c>
      <c r="AQ262" s="84">
        <f t="shared" si="175"/>
        <v>3468.04</v>
      </c>
      <c r="AR262" s="84">
        <f t="shared" si="175"/>
        <v>3661.94</v>
      </c>
      <c r="AS262" s="84">
        <f t="shared" si="175"/>
        <v>3872.4600000000005</v>
      </c>
      <c r="AT262" s="84">
        <f t="shared" si="175"/>
        <v>4117.3224599999994</v>
      </c>
      <c r="AU262" s="84">
        <f t="shared" si="175"/>
        <v>6833.59</v>
      </c>
      <c r="AV262" s="84">
        <f t="shared" si="175"/>
        <v>2860.9972699999998</v>
      </c>
      <c r="AW262" s="84">
        <f t="shared" si="175"/>
        <v>6094</v>
      </c>
      <c r="AX262" s="84">
        <f t="shared" si="175"/>
        <v>4005.4199999999996</v>
      </c>
      <c r="AY262" s="84">
        <f t="shared" si="175"/>
        <v>3675.79</v>
      </c>
      <c r="AZ262" s="84">
        <f t="shared" si="175"/>
        <v>1609.3700000000001</v>
      </c>
      <c r="BA262" s="84">
        <f t="shared" si="175"/>
        <v>3545.6</v>
      </c>
      <c r="BB262" s="84">
        <f t="shared" si="175"/>
        <v>4540.4510399999999</v>
      </c>
      <c r="BC262" s="84">
        <f t="shared" si="175"/>
        <v>4021.6605099999997</v>
      </c>
      <c r="BD262" s="84">
        <f t="shared" si="175"/>
        <v>4365.2457699999995</v>
      </c>
      <c r="BE262" s="84">
        <f t="shared" si="175"/>
        <v>4390.45</v>
      </c>
      <c r="BF262" s="84">
        <f t="shared" si="175"/>
        <v>6066.0673200000001</v>
      </c>
      <c r="BG262" s="84">
        <f t="shared" si="175"/>
        <v>2581.64</v>
      </c>
      <c r="BH262" s="84">
        <f t="shared" si="175"/>
        <v>5315.63</v>
      </c>
      <c r="BI262" s="84">
        <f t="shared" si="175"/>
        <v>4000.1930099999995</v>
      </c>
      <c r="BJ262" s="84">
        <f t="shared" si="175"/>
        <v>3534.52</v>
      </c>
      <c r="BK262" s="84">
        <f t="shared" si="175"/>
        <v>5210.37</v>
      </c>
      <c r="BL262" s="84">
        <f t="shared" si="175"/>
        <v>5279.62</v>
      </c>
      <c r="BM262" s="84">
        <f t="shared" si="175"/>
        <v>5066.33</v>
      </c>
      <c r="BN262" s="84">
        <f t="shared" si="175"/>
        <v>4041.0606666666758</v>
      </c>
      <c r="BO262" s="84">
        <f t="shared" si="175"/>
        <v>5856.7716600000003</v>
      </c>
      <c r="BP262" s="84">
        <f t="shared" si="175"/>
        <v>5098.5035500000004</v>
      </c>
      <c r="BQ262" s="84">
        <f t="shared" si="175"/>
        <v>4846.0956100000003</v>
      </c>
      <c r="BR262" s="84">
        <f t="shared" si="175"/>
        <v>2919.58</v>
      </c>
      <c r="BS262" s="84">
        <f t="shared" ref="BS262:BX262" si="176">BS165*3.6</f>
        <v>407.79108999999994</v>
      </c>
      <c r="BT262" s="84">
        <f t="shared" si="176"/>
        <v>3481.4190999999996</v>
      </c>
      <c r="BU262" s="84">
        <f t="shared" si="176"/>
        <v>3093.2562300000004</v>
      </c>
      <c r="BV262" s="84">
        <f t="shared" si="176"/>
        <v>2911.2893900000004</v>
      </c>
      <c r="BW262" s="84">
        <f t="shared" si="176"/>
        <v>3156.8111100000001</v>
      </c>
      <c r="BX262" s="84">
        <f t="shared" si="176"/>
        <v>3368.32</v>
      </c>
    </row>
    <row r="263" spans="1:76" ht="12.6" x14ac:dyDescent="0.45">
      <c r="A263" t="s">
        <v>60</v>
      </c>
      <c r="D263" s="5" t="s">
        <v>300</v>
      </c>
      <c r="E263" s="74" t="s">
        <v>58</v>
      </c>
      <c r="G263" s="94">
        <f>G262/G265</f>
        <v>1.9218095041558112</v>
      </c>
      <c r="H263" s="94">
        <f t="shared" ref="H263:BN263" si="177">H262/H265</f>
        <v>0.86312553594841113</v>
      </c>
      <c r="I263" s="94">
        <f t="shared" si="177"/>
        <v>0.79777912133611784</v>
      </c>
      <c r="J263" s="94">
        <f t="shared" si="177"/>
        <v>0.90017342380248133</v>
      </c>
      <c r="K263" s="94">
        <f t="shared" si="177"/>
        <v>0.89252044667801134</v>
      </c>
      <c r="L263" s="94">
        <f t="shared" si="177"/>
        <v>0.8879600100152103</v>
      </c>
      <c r="M263" s="94">
        <f t="shared" si="177"/>
        <v>1.0195561234252928</v>
      </c>
      <c r="N263" s="94">
        <f t="shared" si="177"/>
        <v>0.86718909795571941</v>
      </c>
      <c r="O263" s="94">
        <f t="shared" si="177"/>
        <v>0.68520047101340953</v>
      </c>
      <c r="P263" s="94">
        <f t="shared" si="177"/>
        <v>1.2999957254643337</v>
      </c>
      <c r="Q263" s="94">
        <f t="shared" si="177"/>
        <v>0.96808761181720837</v>
      </c>
      <c r="R263" s="94">
        <f t="shared" si="177"/>
        <v>1.0966005429595334</v>
      </c>
      <c r="S263" s="94">
        <f t="shared" si="177"/>
        <v>1.1408192375106627</v>
      </c>
      <c r="T263" s="94">
        <f t="shared" si="177"/>
        <v>0.99878242742339263</v>
      </c>
      <c r="U263" s="94">
        <f t="shared" si="177"/>
        <v>0.93335158852719358</v>
      </c>
      <c r="V263" s="94">
        <f t="shared" si="177"/>
        <v>0.98244644470367681</v>
      </c>
      <c r="W263" s="94">
        <f t="shared" si="177"/>
        <v>0.92167726037396591</v>
      </c>
      <c r="X263" s="94">
        <f t="shared" si="177"/>
        <v>0.93961418285234699</v>
      </c>
      <c r="Y263" s="94">
        <f t="shared" si="177"/>
        <v>0.92018909360755108</v>
      </c>
      <c r="Z263" s="94">
        <f t="shared" si="177"/>
        <v>0.85269216066038678</v>
      </c>
      <c r="AA263" s="94">
        <f t="shared" si="177"/>
        <v>1.3268977196629719</v>
      </c>
      <c r="AB263" s="94">
        <f t="shared" si="177"/>
        <v>0.97729531511546974</v>
      </c>
      <c r="AC263" s="94">
        <f t="shared" si="177"/>
        <v>1.0727694507853922</v>
      </c>
      <c r="AD263" s="94">
        <f t="shared" si="177"/>
        <v>1.3985683860219336</v>
      </c>
      <c r="AE263" s="94">
        <f t="shared" si="177"/>
        <v>1.1387387666885769</v>
      </c>
      <c r="AF263" s="94">
        <f t="shared" si="177"/>
        <v>1.184307089398605</v>
      </c>
      <c r="AG263" s="94">
        <f t="shared" si="177"/>
        <v>0.93079698124096566</v>
      </c>
      <c r="AH263" s="94">
        <f t="shared" si="177"/>
        <v>0.8408524129906999</v>
      </c>
      <c r="AI263" s="94">
        <f t="shared" si="177"/>
        <v>0.92134189492188789</v>
      </c>
      <c r="AJ263" s="94">
        <f t="shared" si="177"/>
        <v>0.83750010617370363</v>
      </c>
      <c r="AK263" s="94">
        <f t="shared" si="177"/>
        <v>0.81947260613228867</v>
      </c>
      <c r="AL263" s="94">
        <f t="shared" si="177"/>
        <v>0.9261289317288256</v>
      </c>
      <c r="AM263" s="94">
        <f t="shared" si="177"/>
        <v>0.48038817463059025</v>
      </c>
      <c r="AN263" s="94">
        <f t="shared" si="177"/>
        <v>0.25863161206837271</v>
      </c>
      <c r="AO263" s="94">
        <f t="shared" si="177"/>
        <v>0.31240822605657892</v>
      </c>
      <c r="AP263" s="94">
        <f t="shared" si="177"/>
        <v>0.31109948314791835</v>
      </c>
      <c r="AQ263" s="94">
        <f t="shared" si="177"/>
        <v>0.33619568146699053</v>
      </c>
      <c r="AR263" s="94">
        <f t="shared" si="177"/>
        <v>0.3692104493713641</v>
      </c>
      <c r="AS263" s="94">
        <f t="shared" si="177"/>
        <v>0.33515857080504585</v>
      </c>
      <c r="AT263" s="94">
        <f t="shared" si="177"/>
        <v>0.36520041741524517</v>
      </c>
      <c r="AU263" s="94">
        <f t="shared" si="177"/>
        <v>0.63612032313202216</v>
      </c>
      <c r="AV263" s="94">
        <f t="shared" si="177"/>
        <v>0.23257508337267846</v>
      </c>
      <c r="AW263" s="94">
        <f t="shared" si="177"/>
        <v>0.54072769134475451</v>
      </c>
      <c r="AX263" s="94">
        <f t="shared" si="177"/>
        <v>0.37081838488634239</v>
      </c>
      <c r="AY263" s="94">
        <f t="shared" si="177"/>
        <v>0.44496666856720418</v>
      </c>
      <c r="AZ263" s="94">
        <f t="shared" si="177"/>
        <v>0.38337876522293862</v>
      </c>
      <c r="BA263" s="94">
        <f t="shared" si="177"/>
        <v>0.33646680061694434</v>
      </c>
      <c r="BB263" s="94">
        <f t="shared" si="177"/>
        <v>0.47759090891878692</v>
      </c>
      <c r="BC263" s="94">
        <f t="shared" si="177"/>
        <v>0.37067840334910679</v>
      </c>
      <c r="BD263" s="94">
        <f t="shared" si="177"/>
        <v>0.40611349865734242</v>
      </c>
      <c r="BE263" s="94">
        <f t="shared" si="177"/>
        <v>0.36764755140006605</v>
      </c>
      <c r="BF263" s="94">
        <f t="shared" si="177"/>
        <v>0.52559467049799502</v>
      </c>
      <c r="BG263" s="94">
        <f t="shared" si="177"/>
        <v>0.67312210030865716</v>
      </c>
      <c r="BH263" s="94">
        <f t="shared" si="177"/>
        <v>0.55812623686695095</v>
      </c>
      <c r="BI263" s="94">
        <f t="shared" si="177"/>
        <v>0.43836250551666284</v>
      </c>
      <c r="BJ263" s="94">
        <f t="shared" si="177"/>
        <v>0.37642503145732481</v>
      </c>
      <c r="BK263" s="94">
        <f t="shared" si="177"/>
        <v>0.53865639687618017</v>
      </c>
      <c r="BL263" s="94">
        <f t="shared" si="177"/>
        <v>0.67786082027833061</v>
      </c>
      <c r="BM263" s="94">
        <f t="shared" si="177"/>
        <v>0.60072297862355184</v>
      </c>
      <c r="BN263" s="94">
        <f t="shared" si="177"/>
        <v>0.45753612926245241</v>
      </c>
      <c r="BO263" s="94">
        <f t="shared" ref="BO263:BX263" si="178">BO262/BO265</f>
        <v>0.64563588574676489</v>
      </c>
      <c r="BP263" s="94">
        <f t="shared" si="178"/>
        <v>0.62631331613537256</v>
      </c>
      <c r="BQ263" s="94">
        <f t="shared" si="178"/>
        <v>0.55020400176388784</v>
      </c>
      <c r="BR263" s="94">
        <f t="shared" si="178"/>
        <v>0.31048243788447666</v>
      </c>
      <c r="BS263" s="94">
        <f t="shared" si="178"/>
        <v>0.17240995315065144</v>
      </c>
      <c r="BT263" s="94">
        <f t="shared" si="178"/>
        <v>0.39751316425433803</v>
      </c>
      <c r="BU263" s="94">
        <f t="shared" si="178"/>
        <v>0.33355714892971861</v>
      </c>
      <c r="BV263" s="94">
        <f t="shared" si="178"/>
        <v>0.32444864703540699</v>
      </c>
      <c r="BW263" s="94">
        <f t="shared" si="178"/>
        <v>0.37851107232116354</v>
      </c>
      <c r="BX263" s="94">
        <f t="shared" si="178"/>
        <v>0.48692714697774619</v>
      </c>
    </row>
    <row r="264" spans="1:76" ht="12.6" x14ac:dyDescent="0.45">
      <c r="A264" t="s">
        <v>60</v>
      </c>
      <c r="D264" s="5" t="s">
        <v>301</v>
      </c>
      <c r="E264" s="74" t="s">
        <v>58</v>
      </c>
      <c r="G264" s="84">
        <f t="shared" ref="G264:AL264" si="179">G170*1055</f>
        <v>16815.531716444442</v>
      </c>
      <c r="H264" s="84">
        <f t="shared" si="179"/>
        <v>17151.260005777778</v>
      </c>
      <c r="I264" s="84">
        <f t="shared" si="179"/>
        <v>22051.357175111116</v>
      </c>
      <c r="J264" s="84">
        <f t="shared" si="179"/>
        <v>21521.727200444446</v>
      </c>
      <c r="K264" s="84">
        <f t="shared" si="179"/>
        <v>17784.440199777779</v>
      </c>
      <c r="L264" s="84">
        <f t="shared" si="179"/>
        <v>17571.500312666667</v>
      </c>
      <c r="M264" s="84">
        <f t="shared" si="179"/>
        <v>18697.034002222226</v>
      </c>
      <c r="N264" s="84">
        <f t="shared" si="179"/>
        <v>19581.190490666671</v>
      </c>
      <c r="O264" s="84">
        <f t="shared" si="179"/>
        <v>20919.98403711111</v>
      </c>
      <c r="P264" s="84">
        <f t="shared" si="179"/>
        <v>10322.02505</v>
      </c>
      <c r="Q264" s="84">
        <f t="shared" si="179"/>
        <v>19384.049111333337</v>
      </c>
      <c r="R264" s="84">
        <f t="shared" si="179"/>
        <v>18922.092744666665</v>
      </c>
      <c r="S264" s="84">
        <f t="shared" si="179"/>
        <v>19209.705578666668</v>
      </c>
      <c r="T264" s="84">
        <f t="shared" si="179"/>
        <v>16188.070982222223</v>
      </c>
      <c r="U264" s="84">
        <f t="shared" si="179"/>
        <v>18957.689382444441</v>
      </c>
      <c r="V264" s="84">
        <f t="shared" si="179"/>
        <v>19899.600415777779</v>
      </c>
      <c r="W264" s="84">
        <f t="shared" si="179"/>
        <v>14762.525629777776</v>
      </c>
      <c r="X264" s="84">
        <f t="shared" si="179"/>
        <v>17941.945322888885</v>
      </c>
      <c r="Y264" s="84">
        <f t="shared" si="179"/>
        <v>20154.696321111111</v>
      </c>
      <c r="Z264" s="84">
        <f t="shared" si="179"/>
        <v>7220.1580317777771</v>
      </c>
      <c r="AA264" s="84">
        <f t="shared" si="179"/>
        <v>17599.057709777779</v>
      </c>
      <c r="AB264" s="84">
        <f t="shared" si="179"/>
        <v>17776.200978000001</v>
      </c>
      <c r="AC264" s="84">
        <f t="shared" si="179"/>
        <v>17156.579503333334</v>
      </c>
      <c r="AD264" s="84">
        <f t="shared" si="179"/>
        <v>13738.982306888891</v>
      </c>
      <c r="AE264" s="84">
        <f t="shared" si="179"/>
        <v>19029.642586222224</v>
      </c>
      <c r="AF264" s="84">
        <f t="shared" si="179"/>
        <v>17455.711249333333</v>
      </c>
      <c r="AG264" s="84">
        <f t="shared" si="179"/>
        <v>19538.674506444448</v>
      </c>
      <c r="AH264" s="84">
        <f t="shared" si="179"/>
        <v>22841.962499777776</v>
      </c>
      <c r="AI264" s="84">
        <f t="shared" si="179"/>
        <v>22552.229866000001</v>
      </c>
      <c r="AJ264" s="84">
        <f t="shared" si="179"/>
        <v>24271.827444222225</v>
      </c>
      <c r="AK264" s="84">
        <f t="shared" si="179"/>
        <v>22753.090893999997</v>
      </c>
      <c r="AL264" s="84">
        <f t="shared" si="179"/>
        <v>16656.866702888892</v>
      </c>
      <c r="AM264" s="84">
        <f t="shared" ref="AM264:BN264" si="180">AM170*1055</f>
        <v>11217.020514666667</v>
      </c>
      <c r="AN264" s="84">
        <f t="shared" si="180"/>
        <v>21758.824805777782</v>
      </c>
      <c r="AO264" s="84">
        <f t="shared" si="180"/>
        <v>23846.86758311111</v>
      </c>
      <c r="AP264" s="84">
        <f t="shared" si="180"/>
        <v>25354.725160888891</v>
      </c>
      <c r="AQ264" s="84">
        <f t="shared" si="180"/>
        <v>22941.313115777779</v>
      </c>
      <c r="AR264" s="84">
        <f t="shared" si="180"/>
        <v>21737.226845777779</v>
      </c>
      <c r="AS264" s="84">
        <f t="shared" si="180"/>
        <v>24365.498596666668</v>
      </c>
      <c r="AT264" s="84">
        <f t="shared" si="180"/>
        <v>23470.263154666667</v>
      </c>
      <c r="AU264" s="84">
        <f t="shared" si="180"/>
        <v>21997.922222222223</v>
      </c>
      <c r="AV264" s="84">
        <f t="shared" si="180"/>
        <v>24118.161958444445</v>
      </c>
      <c r="AW264" s="84">
        <f t="shared" si="180"/>
        <v>23197.808888888889</v>
      </c>
      <c r="AX264" s="84">
        <f t="shared" si="180"/>
        <v>23951.537696666663</v>
      </c>
      <c r="AY264" s="84">
        <f t="shared" si="180"/>
        <v>16763.376642666666</v>
      </c>
      <c r="AZ264" s="84">
        <f t="shared" si="180"/>
        <v>9919.0631111111124</v>
      </c>
      <c r="BA264" s="84">
        <f t="shared" si="180"/>
        <v>21401.978511111109</v>
      </c>
      <c r="BB264" s="84">
        <f t="shared" si="180"/>
        <v>22150.987764666668</v>
      </c>
      <c r="BC264" s="84">
        <f t="shared" si="180"/>
        <v>19856.244510888886</v>
      </c>
      <c r="BD264" s="84">
        <f t="shared" si="180"/>
        <v>20314.921187333333</v>
      </c>
      <c r="BE264" s="84">
        <f t="shared" si="180"/>
        <v>23802.511772666669</v>
      </c>
      <c r="BF264" s="84">
        <f t="shared" si="180"/>
        <v>23037.824000000001</v>
      </c>
      <c r="BG264" s="84">
        <f t="shared" si="180"/>
        <v>7722.1906131111109</v>
      </c>
      <c r="BH264" s="84">
        <f t="shared" si="180"/>
        <v>20530.42083266667</v>
      </c>
      <c r="BI264" s="84">
        <f t="shared" si="180"/>
        <v>20001.150824</v>
      </c>
      <c r="BJ264" s="84">
        <f t="shared" si="180"/>
        <v>20032.147896222225</v>
      </c>
      <c r="BK264" s="84">
        <f t="shared" si="180"/>
        <v>20942.70189133333</v>
      </c>
      <c r="BL264" s="84">
        <f t="shared" si="180"/>
        <v>18134.407144222227</v>
      </c>
      <c r="BM264" s="84">
        <f t="shared" si="180"/>
        <v>20047.066487111111</v>
      </c>
      <c r="BN264" s="84">
        <f t="shared" si="180"/>
        <v>21808.300132666667</v>
      </c>
      <c r="BO264" s="84">
        <f t="shared" ref="BO264:BX264" si="181">BO170*1055</f>
        <v>22033.958818444444</v>
      </c>
      <c r="BP264" s="84">
        <f t="shared" si="181"/>
        <v>16228.027208222222</v>
      </c>
      <c r="BQ264" s="84">
        <f t="shared" si="181"/>
        <v>20715.843318888892</v>
      </c>
      <c r="BR264" s="84">
        <f t="shared" si="181"/>
        <v>21504.448832444446</v>
      </c>
      <c r="BS264" s="84">
        <f t="shared" si="181"/>
        <v>5519.4786666666669</v>
      </c>
      <c r="BT264" s="84">
        <f t="shared" si="181"/>
        <v>21697.630585777777</v>
      </c>
      <c r="BU264" s="84">
        <f t="shared" si="181"/>
        <v>20055.705671111107</v>
      </c>
      <c r="BV264" s="84">
        <f t="shared" si="181"/>
        <v>21443.374601111114</v>
      </c>
      <c r="BW264" s="84">
        <f t="shared" si="181"/>
        <v>18993.446005111113</v>
      </c>
      <c r="BX264" s="84">
        <f t="shared" si="181"/>
        <v>12186.648929999999</v>
      </c>
    </row>
    <row r="265" spans="1:76" ht="12.6" x14ac:dyDescent="0.45">
      <c r="D265" s="5" t="s">
        <v>269</v>
      </c>
      <c r="E265" t="s">
        <v>260</v>
      </c>
      <c r="G265" s="84">
        <f t="shared" ref="G265:AL265" si="182">G166</f>
        <v>6624.2179999999998</v>
      </c>
      <c r="H265" s="84">
        <f t="shared" si="182"/>
        <v>8942.0920000000006</v>
      </c>
      <c r="I265" s="84">
        <f t="shared" si="182"/>
        <v>10885.687</v>
      </c>
      <c r="J265" s="84">
        <f t="shared" si="182"/>
        <v>9845.4189999999999</v>
      </c>
      <c r="K265" s="84">
        <f t="shared" si="182"/>
        <v>9668.4410000000007</v>
      </c>
      <c r="L265" s="84">
        <f t="shared" si="182"/>
        <v>9653.3169999999991</v>
      </c>
      <c r="M265" s="84">
        <f t="shared" si="182"/>
        <v>8957.0619999999999</v>
      </c>
      <c r="N265" s="84">
        <f t="shared" si="182"/>
        <v>9339.8629999999994</v>
      </c>
      <c r="O265" s="84">
        <f t="shared" si="182"/>
        <v>10936.419</v>
      </c>
      <c r="P265" s="84">
        <f t="shared" si="182"/>
        <v>5050.8410000000003</v>
      </c>
      <c r="Q265" s="84">
        <f t="shared" si="182"/>
        <v>9369.4210000000003</v>
      </c>
      <c r="R265" s="84">
        <f t="shared" si="182"/>
        <v>8318.8520000000008</v>
      </c>
      <c r="S265" s="84">
        <f t="shared" si="182"/>
        <v>8240.0889999999999</v>
      </c>
      <c r="T265" s="84">
        <f t="shared" si="182"/>
        <v>8184.6620000000003</v>
      </c>
      <c r="U265" s="84">
        <f t="shared" si="182"/>
        <v>9590.33</v>
      </c>
      <c r="V265" s="84">
        <f t="shared" si="182"/>
        <v>9667.8580000000002</v>
      </c>
      <c r="W265" s="84">
        <f t="shared" si="182"/>
        <v>8882.7890000000007</v>
      </c>
      <c r="X265" s="84">
        <f t="shared" si="182"/>
        <v>9214.9869999999992</v>
      </c>
      <c r="Y265" s="84">
        <f t="shared" si="182"/>
        <v>9565.0509999999995</v>
      </c>
      <c r="Z265" s="84">
        <f t="shared" si="182"/>
        <v>3440.732</v>
      </c>
      <c r="AA265" s="84">
        <f t="shared" si="182"/>
        <v>8004.08</v>
      </c>
      <c r="AB265" s="84">
        <f t="shared" si="182"/>
        <v>8343.3860000000004</v>
      </c>
      <c r="AC265" s="84">
        <f t="shared" si="182"/>
        <v>7849.7730000000001</v>
      </c>
      <c r="AD265" s="84">
        <f t="shared" si="182"/>
        <v>5869.1379999999999</v>
      </c>
      <c r="AE265" s="84">
        <f t="shared" si="182"/>
        <v>8554.5789999999997</v>
      </c>
      <c r="AF265" s="84">
        <f t="shared" si="182"/>
        <v>7915.2129999999997</v>
      </c>
      <c r="AG265" s="84">
        <f t="shared" si="182"/>
        <v>8857.8119999999999</v>
      </c>
      <c r="AH265" s="84">
        <f t="shared" si="182"/>
        <v>9550.6170000000002</v>
      </c>
      <c r="AI265" s="84">
        <f t="shared" si="182"/>
        <v>9870.6759999999995</v>
      </c>
      <c r="AJ265" s="84">
        <f t="shared" si="182"/>
        <v>9418.5280000000002</v>
      </c>
      <c r="AK265" s="84">
        <f t="shared" si="182"/>
        <v>10284.382</v>
      </c>
      <c r="AL265" s="84">
        <f t="shared" si="182"/>
        <v>7588.8689999999997</v>
      </c>
      <c r="AM265" s="84">
        <f t="shared" ref="AM265:BN265" si="183">AM166</f>
        <v>5167.3649999999998</v>
      </c>
      <c r="AN265" s="84">
        <f t="shared" si="183"/>
        <v>9597.98</v>
      </c>
      <c r="AO265" s="84">
        <f t="shared" si="183"/>
        <v>9513.866</v>
      </c>
      <c r="AP265" s="84">
        <f t="shared" si="183"/>
        <v>12456.562</v>
      </c>
      <c r="AQ265" s="84">
        <f t="shared" si="183"/>
        <v>10315.540000000001</v>
      </c>
      <c r="AR265" s="84">
        <f t="shared" si="183"/>
        <v>9918.2999999999993</v>
      </c>
      <c r="AS265" s="84">
        <f t="shared" si="183"/>
        <v>11554.112999999999</v>
      </c>
      <c r="AT265" s="84">
        <f t="shared" si="183"/>
        <v>11274.145</v>
      </c>
      <c r="AU265" s="84">
        <f t="shared" si="183"/>
        <v>10742.606</v>
      </c>
      <c r="AV265" s="84">
        <f t="shared" si="183"/>
        <v>12301.392</v>
      </c>
      <c r="AW265" s="84">
        <f t="shared" si="183"/>
        <v>11269.998</v>
      </c>
      <c r="AX265" s="84">
        <f t="shared" si="183"/>
        <v>10801.567999999999</v>
      </c>
      <c r="AY265" s="84">
        <f t="shared" si="183"/>
        <v>8260.8209999999999</v>
      </c>
      <c r="AZ265" s="84">
        <f t="shared" si="183"/>
        <v>4197.8590000000004</v>
      </c>
      <c r="BA265" s="84">
        <f t="shared" si="183"/>
        <v>10537.741</v>
      </c>
      <c r="BB265" s="84">
        <f t="shared" si="183"/>
        <v>9506.9879999999994</v>
      </c>
      <c r="BC265" s="84">
        <f t="shared" si="183"/>
        <v>10849.46</v>
      </c>
      <c r="BD265" s="84">
        <f t="shared" si="183"/>
        <v>10748.832</v>
      </c>
      <c r="BE265" s="84">
        <f t="shared" si="183"/>
        <v>11942.008</v>
      </c>
      <c r="BF265" s="84">
        <f t="shared" si="183"/>
        <v>11541.341</v>
      </c>
      <c r="BG265" s="84">
        <f t="shared" si="183"/>
        <v>3835.3220000000001</v>
      </c>
      <c r="BH265" s="84">
        <f t="shared" si="183"/>
        <v>9524.0640000000003</v>
      </c>
      <c r="BI265" s="84">
        <f t="shared" si="183"/>
        <v>9125.3083000000006</v>
      </c>
      <c r="BJ265" s="84">
        <f t="shared" si="183"/>
        <v>9389.7049999999999</v>
      </c>
      <c r="BK265" s="84">
        <f t="shared" si="183"/>
        <v>9672.9009999999998</v>
      </c>
      <c r="BL265" s="84">
        <f t="shared" si="183"/>
        <v>7788.6490000000003</v>
      </c>
      <c r="BM265" s="84">
        <f t="shared" si="183"/>
        <v>8433.7209999999995</v>
      </c>
      <c r="BN265" s="84">
        <f t="shared" si="183"/>
        <v>8832.2219999999998</v>
      </c>
      <c r="BO265" s="84">
        <f t="shared" ref="BO265:BX265" si="184">BO166</f>
        <v>9071.3230000000003</v>
      </c>
      <c r="BP265" s="84">
        <f t="shared" si="184"/>
        <v>8140.5</v>
      </c>
      <c r="BQ265" s="84">
        <f t="shared" si="184"/>
        <v>8807.8160000000007</v>
      </c>
      <c r="BR265" s="84">
        <f t="shared" si="184"/>
        <v>9403.366</v>
      </c>
      <c r="BS265" s="84">
        <f t="shared" si="184"/>
        <v>2365.241</v>
      </c>
      <c r="BT265" s="84">
        <f t="shared" si="184"/>
        <v>8757.9969999999994</v>
      </c>
      <c r="BU265" s="84">
        <f t="shared" si="184"/>
        <v>9273.5419999999995</v>
      </c>
      <c r="BV265" s="84">
        <f t="shared" si="184"/>
        <v>8973.0360000000001</v>
      </c>
      <c r="BW265" s="84">
        <f t="shared" si="184"/>
        <v>8340.0759999999991</v>
      </c>
      <c r="BX265" s="84">
        <f t="shared" si="184"/>
        <v>6917.5029999999997</v>
      </c>
    </row>
    <row r="266" spans="1:76" s="78" customFormat="1" x14ac:dyDescent="0.4"/>
    <row r="267" spans="1:76" s="78" customFormat="1" x14ac:dyDescent="0.4">
      <c r="D267" s="219"/>
    </row>
    <row r="268" spans="1:76" s="78" customFormat="1" ht="12.6" x14ac:dyDescent="0.45">
      <c r="D268" s="220"/>
      <c r="E268" s="221"/>
      <c r="F268" s="221"/>
      <c r="G268" s="222"/>
      <c r="H268" s="222"/>
      <c r="I268" s="222"/>
      <c r="J268" s="222"/>
      <c r="K268" s="222"/>
      <c r="L268" s="222"/>
      <c r="M268" s="222"/>
      <c r="N268" s="222"/>
      <c r="O268" s="222"/>
      <c r="P268" s="222"/>
      <c r="Q268" s="222"/>
      <c r="R268" s="222"/>
      <c r="S268" s="222"/>
      <c r="T268" s="222"/>
      <c r="U268" s="222"/>
      <c r="V268" s="222"/>
      <c r="W268" s="222"/>
      <c r="X268" s="222"/>
      <c r="Y268" s="222"/>
      <c r="Z268" s="222"/>
      <c r="AA268" s="222"/>
      <c r="AB268" s="222"/>
      <c r="AC268" s="222"/>
      <c r="AD268" s="222"/>
      <c r="AE268" s="222"/>
      <c r="AF268" s="222"/>
      <c r="AG268" s="222"/>
      <c r="AH268" s="222"/>
      <c r="AI268" s="222"/>
      <c r="AJ268" s="222"/>
      <c r="AK268" s="222"/>
      <c r="AL268" s="222"/>
      <c r="AM268" s="222"/>
      <c r="AN268" s="222"/>
      <c r="AO268" s="222"/>
      <c r="AP268" s="222"/>
      <c r="AQ268" s="222"/>
      <c r="AR268" s="222"/>
      <c r="AS268" s="222"/>
      <c r="AT268" s="222"/>
      <c r="AU268" s="222"/>
      <c r="AV268" s="222"/>
      <c r="AW268" s="222"/>
      <c r="AX268" s="222"/>
      <c r="AY268" s="222"/>
      <c r="AZ268" s="222"/>
      <c r="BA268" s="222"/>
      <c r="BB268" s="222"/>
    </row>
    <row r="269" spans="1:76" s="78" customFormat="1" ht="12.6" x14ac:dyDescent="0.45">
      <c r="D269" s="220"/>
      <c r="E269" s="221"/>
      <c r="F269" s="221"/>
      <c r="G269" s="222"/>
      <c r="H269" s="222"/>
      <c r="I269" s="222"/>
      <c r="J269" s="222"/>
      <c r="K269" s="222"/>
      <c r="L269" s="222"/>
      <c r="M269" s="222"/>
      <c r="N269" s="222"/>
      <c r="O269" s="222"/>
      <c r="P269" s="222"/>
      <c r="Q269" s="222"/>
      <c r="R269" s="222"/>
      <c r="S269" s="222"/>
      <c r="T269" s="222"/>
      <c r="U269" s="222"/>
      <c r="V269" s="222"/>
      <c r="W269" s="222"/>
      <c r="X269" s="222"/>
      <c r="Y269" s="222"/>
      <c r="Z269" s="222"/>
      <c r="AA269" s="222"/>
      <c r="AB269" s="222"/>
      <c r="AC269" s="222"/>
      <c r="AD269" s="222"/>
      <c r="AE269" s="222"/>
      <c r="AF269" s="222"/>
      <c r="AG269" s="222"/>
      <c r="AH269" s="222"/>
      <c r="AI269" s="222"/>
      <c r="AJ269" s="222"/>
      <c r="AK269" s="222"/>
      <c r="AL269" s="222"/>
      <c r="AM269" s="222"/>
      <c r="AN269" s="222"/>
      <c r="AO269" s="222"/>
      <c r="AP269" s="222"/>
      <c r="AQ269" s="222"/>
      <c r="AR269" s="222"/>
      <c r="AS269" s="222"/>
      <c r="AT269" s="222"/>
      <c r="AU269" s="222"/>
      <c r="AV269" s="222"/>
      <c r="AW269" s="222"/>
      <c r="AX269" s="222"/>
      <c r="AY269" s="222"/>
      <c r="AZ269" s="222"/>
      <c r="BA269" s="222"/>
      <c r="BB269" s="222"/>
    </row>
    <row r="270" spans="1:76" s="78" customFormat="1" ht="12.6" x14ac:dyDescent="0.45">
      <c r="D270" s="220"/>
      <c r="E270" s="221"/>
      <c r="F270" s="221"/>
      <c r="G270" s="222"/>
      <c r="H270" s="222"/>
      <c r="I270" s="222"/>
      <c r="J270" s="222"/>
      <c r="K270" s="222"/>
      <c r="L270" s="222"/>
      <c r="M270" s="222"/>
      <c r="N270" s="222"/>
      <c r="O270" s="222"/>
      <c r="P270" s="222"/>
      <c r="Q270" s="222"/>
      <c r="R270" s="222"/>
      <c r="S270" s="222"/>
      <c r="T270" s="222"/>
      <c r="U270" s="222"/>
      <c r="V270" s="222"/>
      <c r="W270" s="222"/>
      <c r="X270" s="222"/>
      <c r="Y270" s="222"/>
      <c r="Z270" s="222"/>
      <c r="AA270" s="222"/>
      <c r="AB270" s="222"/>
      <c r="AC270" s="222"/>
      <c r="AD270" s="222"/>
      <c r="AE270" s="222"/>
      <c r="AF270" s="222"/>
      <c r="AG270" s="222"/>
      <c r="AH270" s="222"/>
      <c r="AI270" s="222"/>
      <c r="AJ270" s="222"/>
      <c r="AK270" s="222"/>
      <c r="AL270" s="222"/>
      <c r="AM270" s="222"/>
      <c r="AN270" s="222"/>
      <c r="AO270" s="222"/>
      <c r="AP270" s="222"/>
      <c r="AQ270" s="222"/>
      <c r="AR270" s="222"/>
      <c r="AS270" s="222"/>
      <c r="AT270" s="222"/>
      <c r="AU270" s="222"/>
      <c r="AV270" s="222"/>
      <c r="AW270" s="222"/>
      <c r="AX270" s="222"/>
      <c r="AY270" s="222"/>
      <c r="AZ270" s="222"/>
      <c r="BA270" s="222"/>
      <c r="BB270" s="222"/>
    </row>
    <row r="271" spans="1:76" s="78" customFormat="1" ht="12.6" x14ac:dyDescent="0.45">
      <c r="D271" s="220"/>
      <c r="E271" s="221"/>
      <c r="F271" s="221"/>
      <c r="G271" s="222"/>
      <c r="H271" s="222"/>
      <c r="I271" s="222"/>
      <c r="J271" s="222"/>
      <c r="K271" s="222"/>
      <c r="L271" s="222"/>
      <c r="M271" s="222"/>
      <c r="N271" s="222"/>
      <c r="O271" s="222"/>
      <c r="P271" s="222"/>
      <c r="Q271" s="222"/>
      <c r="R271" s="222"/>
      <c r="S271" s="222"/>
      <c r="T271" s="222"/>
      <c r="U271" s="222"/>
      <c r="V271" s="222"/>
      <c r="W271" s="222"/>
      <c r="X271" s="222"/>
      <c r="Y271" s="222"/>
      <c r="Z271" s="222"/>
      <c r="AA271" s="222"/>
      <c r="AB271" s="222"/>
      <c r="AC271" s="222"/>
      <c r="AD271" s="222"/>
      <c r="AE271" s="222"/>
      <c r="AF271" s="222"/>
      <c r="AG271" s="222"/>
      <c r="AH271" s="222"/>
      <c r="AI271" s="222"/>
      <c r="AJ271" s="222"/>
      <c r="AK271" s="222"/>
      <c r="AL271" s="222"/>
      <c r="AM271" s="222"/>
      <c r="AN271" s="222"/>
      <c r="AO271" s="222"/>
      <c r="AP271" s="222"/>
      <c r="AQ271" s="222"/>
      <c r="AR271" s="222"/>
      <c r="AS271" s="222"/>
      <c r="AT271" s="222"/>
      <c r="AU271" s="222"/>
      <c r="AV271" s="222"/>
      <c r="AW271" s="222"/>
      <c r="AX271" s="222"/>
      <c r="AY271" s="222"/>
      <c r="AZ271" s="222"/>
      <c r="BA271" s="222"/>
      <c r="BB271" s="222"/>
    </row>
    <row r="272" spans="1:76" s="78" customFormat="1" x14ac:dyDescent="0.4"/>
    <row r="273" spans="4:54" s="78" customFormat="1" x14ac:dyDescent="0.4"/>
    <row r="274" spans="4:54" s="78" customFormat="1" x14ac:dyDescent="0.4">
      <c r="D274" s="219"/>
    </row>
    <row r="275" spans="4:54" s="78" customFormat="1" ht="12.6" x14ac:dyDescent="0.45">
      <c r="D275" s="220"/>
      <c r="E275" s="221"/>
      <c r="F275" s="221"/>
    </row>
    <row r="276" spans="4:54" s="78" customFormat="1" ht="12.6" x14ac:dyDescent="0.45">
      <c r="D276" s="220"/>
      <c r="E276" s="221"/>
      <c r="F276" s="221"/>
    </row>
    <row r="277" spans="4:54" s="78" customFormat="1" ht="12.6" x14ac:dyDescent="0.45">
      <c r="D277" s="220"/>
      <c r="E277" s="221"/>
      <c r="F277" s="221"/>
    </row>
    <row r="278" spans="4:54" s="78" customFormat="1" ht="12.6" x14ac:dyDescent="0.45">
      <c r="D278" s="220"/>
      <c r="E278" s="221"/>
      <c r="F278" s="221"/>
    </row>
    <row r="279" spans="4:54" x14ac:dyDescent="0.4">
      <c r="AZ279" s="76"/>
      <c r="BA279" s="76"/>
      <c r="BB279" s="76"/>
    </row>
    <row r="280" spans="4:54" x14ac:dyDescent="0.4">
      <c r="AK280" s="67"/>
      <c r="AL280" s="67"/>
      <c r="AM280" s="67"/>
      <c r="AZ280" s="76"/>
      <c r="BA280" s="76"/>
      <c r="BB280" s="76"/>
    </row>
    <row r="281" spans="4:54" x14ac:dyDescent="0.4">
      <c r="AZ281" s="76"/>
      <c r="BA281" s="76"/>
      <c r="BB281" s="76"/>
    </row>
    <row r="282" spans="4:54" x14ac:dyDescent="0.4">
      <c r="AZ282" s="76"/>
      <c r="BA282" s="76"/>
      <c r="BB282" s="76"/>
    </row>
  </sheetData>
  <mergeCells count="2">
    <mergeCell ref="D2:E2"/>
    <mergeCell ref="D3:E3"/>
  </mergeCells>
  <phoneticPr fontId="16" type="noConversion"/>
  <pageMargins left="0.75" right="0.75" top="1" bottom="1" header="0.5" footer="0.5"/>
  <pageSetup orientation="portrait"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B2:AA40"/>
  <sheetViews>
    <sheetView workbookViewId="0">
      <pane xSplit="3" ySplit="6" topLeftCell="D7" activePane="bottomRight" state="frozen"/>
      <selection pane="topRight" activeCell="C1" sqref="C1"/>
      <selection pane="bottomLeft" activeCell="A7" sqref="A7"/>
      <selection pane="bottomRight" activeCell="E10" sqref="E10"/>
    </sheetView>
  </sheetViews>
  <sheetFormatPr defaultColWidth="8.83203125" defaultRowHeight="12.3" x14ac:dyDescent="0.4"/>
  <cols>
    <col min="1" max="1" width="1.6640625" customWidth="1"/>
    <col min="2" max="2" width="9.6640625" bestFit="1" customWidth="1"/>
    <col min="3" max="3" width="5.83203125" customWidth="1"/>
    <col min="4" max="4" width="7.6640625" customWidth="1"/>
    <col min="5" max="6" width="7" customWidth="1"/>
    <col min="7" max="7" width="6.6640625" customWidth="1"/>
    <col min="8" max="8" width="7.33203125" customWidth="1"/>
    <col min="9" max="9" width="6.83203125" customWidth="1"/>
    <col min="10" max="10" width="6.33203125" customWidth="1"/>
    <col min="11" max="12" width="7.1640625" customWidth="1"/>
    <col min="13" max="13" width="6.6640625" customWidth="1"/>
    <col min="14" max="15" width="7" customWidth="1"/>
    <col min="16" max="16" width="6.83203125" customWidth="1"/>
    <col min="17" max="18" width="7" customWidth="1"/>
    <col min="19" max="19" width="6.6640625" customWidth="1"/>
    <col min="20" max="20" width="7.33203125" customWidth="1"/>
    <col min="21" max="21" width="6.83203125" customWidth="1"/>
    <col min="22" max="22" width="6.33203125" customWidth="1"/>
    <col min="23" max="24" width="7.1640625" customWidth="1"/>
    <col min="25" max="25" width="6.6640625" customWidth="1"/>
    <col min="26" max="27" width="7" customWidth="1"/>
  </cols>
  <sheetData>
    <row r="2" spans="2:27" ht="30.3" x14ac:dyDescent="1">
      <c r="B2" s="433" t="s">
        <v>52</v>
      </c>
      <c r="C2" s="433"/>
      <c r="D2" s="433"/>
      <c r="E2" s="433"/>
      <c r="F2" s="433"/>
      <c r="G2" s="433"/>
      <c r="H2" s="433"/>
      <c r="I2" s="433"/>
      <c r="J2" s="433"/>
      <c r="K2" s="433"/>
      <c r="L2" s="433"/>
      <c r="M2" s="433"/>
      <c r="N2" s="433"/>
      <c r="O2" s="433"/>
    </row>
    <row r="3" spans="2:27" x14ac:dyDescent="0.4">
      <c r="B3" s="434" t="s">
        <v>53</v>
      </c>
      <c r="C3" s="434"/>
      <c r="D3" s="434"/>
      <c r="E3" s="434"/>
      <c r="F3" s="434"/>
      <c r="G3" s="434"/>
      <c r="H3" s="434"/>
      <c r="I3" s="434"/>
      <c r="J3" s="434"/>
      <c r="K3" s="434"/>
      <c r="L3" s="434"/>
      <c r="M3" s="434"/>
      <c r="N3" s="434"/>
      <c r="O3" s="434"/>
    </row>
    <row r="5" spans="2:27" x14ac:dyDescent="0.4">
      <c r="B5" s="12" t="s">
        <v>55</v>
      </c>
    </row>
    <row r="6" spans="2:27" x14ac:dyDescent="0.4">
      <c r="B6" s="2" t="s">
        <v>0</v>
      </c>
      <c r="C6" s="2" t="s">
        <v>7</v>
      </c>
      <c r="D6" s="3" t="s">
        <v>19</v>
      </c>
      <c r="E6" s="4" t="s">
        <v>8</v>
      </c>
      <c r="F6" s="4" t="s">
        <v>9</v>
      </c>
      <c r="G6" s="4" t="s">
        <v>10</v>
      </c>
      <c r="H6" s="4" t="s">
        <v>11</v>
      </c>
      <c r="I6" s="4" t="s">
        <v>12</v>
      </c>
      <c r="J6" s="4" t="s">
        <v>13</v>
      </c>
      <c r="K6" s="4" t="s">
        <v>14</v>
      </c>
      <c r="L6" s="4" t="s">
        <v>15</v>
      </c>
      <c r="M6" s="4" t="s">
        <v>16</v>
      </c>
      <c r="N6" s="4" t="s">
        <v>17</v>
      </c>
      <c r="O6" s="4" t="s">
        <v>18</v>
      </c>
      <c r="P6" s="3" t="s">
        <v>20</v>
      </c>
      <c r="Q6" s="4" t="s">
        <v>21</v>
      </c>
      <c r="R6" s="4" t="s">
        <v>22</v>
      </c>
      <c r="S6" s="4" t="s">
        <v>23</v>
      </c>
      <c r="T6" s="4" t="s">
        <v>24</v>
      </c>
      <c r="U6" s="4" t="s">
        <v>25</v>
      </c>
      <c r="V6" s="4" t="s">
        <v>26</v>
      </c>
      <c r="W6" s="4" t="s">
        <v>27</v>
      </c>
      <c r="X6" s="4" t="s">
        <v>28</v>
      </c>
      <c r="Y6" s="4" t="s">
        <v>29</v>
      </c>
      <c r="Z6" s="4" t="s">
        <v>30</v>
      </c>
      <c r="AA6" s="4" t="s">
        <v>31</v>
      </c>
    </row>
    <row r="7" spans="2:27" x14ac:dyDescent="0.4">
      <c r="E7" t="s">
        <v>6</v>
      </c>
    </row>
    <row r="8" spans="2:27" x14ac:dyDescent="0.4">
      <c r="B8" s="8" t="s">
        <v>36</v>
      </c>
    </row>
    <row r="9" spans="2:27" x14ac:dyDescent="0.4">
      <c r="B9" s="11" t="s">
        <v>56</v>
      </c>
    </row>
    <row r="10" spans="2:27" ht="12.6" x14ac:dyDescent="0.45">
      <c r="B10" s="5" t="s">
        <v>35</v>
      </c>
      <c r="C10" t="s">
        <v>37</v>
      </c>
      <c r="D10" s="9">
        <v>7.5844444444444452</v>
      </c>
    </row>
    <row r="11" spans="2:27" ht="12.6" x14ac:dyDescent="0.45">
      <c r="B11" s="5" t="s">
        <v>32</v>
      </c>
      <c r="C11" t="s">
        <v>37</v>
      </c>
      <c r="D11" s="9">
        <v>5.2406614999999999</v>
      </c>
      <c r="E11" s="10" t="s">
        <v>40</v>
      </c>
    </row>
    <row r="12" spans="2:27" ht="12.6" x14ac:dyDescent="0.45">
      <c r="B12" s="5" t="s">
        <v>33</v>
      </c>
      <c r="C12" t="s">
        <v>37</v>
      </c>
      <c r="D12" s="9">
        <v>8.6444444444444439</v>
      </c>
      <c r="F12" t="s">
        <v>6</v>
      </c>
    </row>
    <row r="13" spans="2:27" ht="12.6" x14ac:dyDescent="0.45">
      <c r="B13" s="5" t="s">
        <v>34</v>
      </c>
      <c r="C13" t="s">
        <v>37</v>
      </c>
      <c r="D13" s="9">
        <f>+D10</f>
        <v>7.5844444444444452</v>
      </c>
      <c r="E13" t="s">
        <v>42</v>
      </c>
    </row>
    <row r="14" spans="2:27" x14ac:dyDescent="0.4">
      <c r="B14" s="11" t="s">
        <v>45</v>
      </c>
      <c r="C14" s="1" t="s">
        <v>6</v>
      </c>
    </row>
    <row r="15" spans="2:27" ht="12.6" x14ac:dyDescent="0.45">
      <c r="B15" s="5" t="s">
        <v>32</v>
      </c>
      <c r="C15" t="s">
        <v>38</v>
      </c>
      <c r="D15" s="9">
        <v>6.4296296296296287</v>
      </c>
    </row>
    <row r="16" spans="2:27" ht="12.6" x14ac:dyDescent="0.45">
      <c r="B16" s="5" t="s">
        <v>33</v>
      </c>
      <c r="C16" t="s">
        <v>38</v>
      </c>
      <c r="D16" s="9">
        <v>12.816666666666666</v>
      </c>
    </row>
    <row r="17" spans="2:5" ht="12.6" x14ac:dyDescent="0.45">
      <c r="B17" s="5" t="s">
        <v>34</v>
      </c>
      <c r="C17" t="s">
        <v>38</v>
      </c>
      <c r="D17" s="9">
        <f>+D15</f>
        <v>6.4296296296296287</v>
      </c>
      <c r="E17" t="s">
        <v>41</v>
      </c>
    </row>
    <row r="18" spans="2:5" x14ac:dyDescent="0.4">
      <c r="B18" s="11" t="s">
        <v>46</v>
      </c>
      <c r="C18" s="1" t="s">
        <v>6</v>
      </c>
    </row>
    <row r="19" spans="2:5" ht="12.6" x14ac:dyDescent="0.45">
      <c r="B19" s="5" t="s">
        <v>35</v>
      </c>
      <c r="C19" s="6" t="s">
        <v>39</v>
      </c>
      <c r="D19" s="9">
        <v>15.935455032934602</v>
      </c>
    </row>
    <row r="20" spans="2:5" ht="12.6" x14ac:dyDescent="0.45">
      <c r="B20" s="5" t="s">
        <v>32</v>
      </c>
      <c r="C20" s="6" t="s">
        <v>39</v>
      </c>
      <c r="D20" s="9">
        <v>16.779354838709676</v>
      </c>
    </row>
    <row r="21" spans="2:5" ht="12.6" x14ac:dyDescent="0.45">
      <c r="B21" s="5" t="s">
        <v>33</v>
      </c>
      <c r="C21" s="6" t="s">
        <v>39</v>
      </c>
      <c r="D21" s="9">
        <v>38.199249999999999</v>
      </c>
    </row>
    <row r="22" spans="2:5" ht="12.6" x14ac:dyDescent="0.45">
      <c r="B22" s="5" t="s">
        <v>34</v>
      </c>
      <c r="C22" s="6" t="s">
        <v>39</v>
      </c>
      <c r="D22" s="9">
        <f>+D19</f>
        <v>15.935455032934602</v>
      </c>
      <c r="E22" t="s">
        <v>42</v>
      </c>
    </row>
    <row r="23" spans="2:5" x14ac:dyDescent="0.4">
      <c r="B23" s="11" t="s">
        <v>47</v>
      </c>
      <c r="C23" s="1" t="s">
        <v>6</v>
      </c>
    </row>
    <row r="24" spans="2:5" ht="12.6" x14ac:dyDescent="0.45">
      <c r="B24" s="5" t="s">
        <v>32</v>
      </c>
      <c r="C24" t="s">
        <v>38</v>
      </c>
      <c r="D24" s="9">
        <v>5.4249694033019455</v>
      </c>
    </row>
    <row r="25" spans="2:5" ht="12.6" x14ac:dyDescent="0.45">
      <c r="B25" s="5" t="s">
        <v>33</v>
      </c>
      <c r="C25" t="s">
        <v>38</v>
      </c>
      <c r="D25" s="9">
        <v>14.269444444444444</v>
      </c>
    </row>
    <row r="26" spans="2:5" ht="12.6" x14ac:dyDescent="0.45">
      <c r="B26" s="5" t="s">
        <v>34</v>
      </c>
      <c r="C26" t="s">
        <v>38</v>
      </c>
      <c r="D26" s="9">
        <f>+D24</f>
        <v>5.4249694033019455</v>
      </c>
      <c r="E26" t="s">
        <v>41</v>
      </c>
    </row>
    <row r="27" spans="2:5" x14ac:dyDescent="0.4">
      <c r="B27" s="11" t="s">
        <v>48</v>
      </c>
      <c r="C27" s="1" t="s">
        <v>6</v>
      </c>
    </row>
    <row r="28" spans="2:5" ht="12.6" x14ac:dyDescent="0.45">
      <c r="B28" s="5" t="s">
        <v>32</v>
      </c>
      <c r="C28" t="s">
        <v>38</v>
      </c>
      <c r="D28" s="9">
        <v>4.3127533783783791</v>
      </c>
    </row>
    <row r="29" spans="2:5" ht="12.6" x14ac:dyDescent="0.45">
      <c r="B29" s="5" t="s">
        <v>33</v>
      </c>
      <c r="C29" t="s">
        <v>38</v>
      </c>
      <c r="D29" s="9">
        <v>14.708333333333336</v>
      </c>
    </row>
    <row r="30" spans="2:5" ht="12.6" x14ac:dyDescent="0.45">
      <c r="B30" s="5" t="s">
        <v>34</v>
      </c>
      <c r="C30" t="s">
        <v>38</v>
      </c>
      <c r="D30" s="9">
        <f>+D28</f>
        <v>4.3127533783783791</v>
      </c>
      <c r="E30" t="s">
        <v>41</v>
      </c>
    </row>
    <row r="31" spans="2:5" x14ac:dyDescent="0.4">
      <c r="B31" s="11" t="s">
        <v>57</v>
      </c>
      <c r="C31" s="1" t="s">
        <v>6</v>
      </c>
    </row>
    <row r="32" spans="2:5" ht="12.6" x14ac:dyDescent="0.45">
      <c r="B32" s="5" t="s">
        <v>35</v>
      </c>
      <c r="C32" t="s">
        <v>37</v>
      </c>
      <c r="D32" s="9">
        <f>+D10</f>
        <v>7.5844444444444452</v>
      </c>
    </row>
    <row r="33" spans="2:5" ht="12.6" x14ac:dyDescent="0.45">
      <c r="B33" s="5" t="s">
        <v>32</v>
      </c>
      <c r="C33" t="s">
        <v>37</v>
      </c>
      <c r="D33" s="9">
        <f>+D11</f>
        <v>5.2406614999999999</v>
      </c>
      <c r="E33" s="10" t="s">
        <v>40</v>
      </c>
    </row>
    <row r="34" spans="2:5" ht="12.6" x14ac:dyDescent="0.45">
      <c r="B34" s="5" t="s">
        <v>33</v>
      </c>
      <c r="C34" t="s">
        <v>37</v>
      </c>
      <c r="D34" s="9">
        <f>+D12</f>
        <v>8.6444444444444439</v>
      </c>
    </row>
    <row r="35" spans="2:5" ht="12.6" x14ac:dyDescent="0.45">
      <c r="B35" s="5" t="s">
        <v>34</v>
      </c>
      <c r="C35" t="s">
        <v>37</v>
      </c>
      <c r="D35" s="9">
        <f>+D13</f>
        <v>7.5844444444444452</v>
      </c>
      <c r="E35" t="s">
        <v>42</v>
      </c>
    </row>
    <row r="36" spans="2:5" x14ac:dyDescent="0.4">
      <c r="B36" s="11" t="s">
        <v>49</v>
      </c>
      <c r="C36" s="1" t="s">
        <v>6</v>
      </c>
    </row>
    <row r="37" spans="2:5" ht="12.6" x14ac:dyDescent="0.45">
      <c r="B37" s="5" t="s">
        <v>32</v>
      </c>
      <c r="C37" t="s">
        <v>38</v>
      </c>
      <c r="D37" s="9">
        <f>+D15</f>
        <v>6.4296296296296287</v>
      </c>
    </row>
    <row r="38" spans="2:5" ht="12.6" x14ac:dyDescent="0.45">
      <c r="B38" s="5" t="s">
        <v>33</v>
      </c>
      <c r="C38" t="s">
        <v>38</v>
      </c>
      <c r="D38" s="9">
        <f>+D16</f>
        <v>12.816666666666666</v>
      </c>
    </row>
    <row r="39" spans="2:5" ht="12.6" x14ac:dyDescent="0.45">
      <c r="B39" s="5" t="s">
        <v>34</v>
      </c>
      <c r="C39" t="s">
        <v>38</v>
      </c>
      <c r="D39" s="9">
        <f>+D17</f>
        <v>6.4296296296296287</v>
      </c>
      <c r="E39" t="s">
        <v>41</v>
      </c>
    </row>
    <row r="40" spans="2:5" x14ac:dyDescent="0.4">
      <c r="C40" s="1" t="s">
        <v>6</v>
      </c>
    </row>
  </sheetData>
  <mergeCells count="2">
    <mergeCell ref="B2:O2"/>
    <mergeCell ref="B3:O3"/>
  </mergeCells>
  <phoneticPr fontId="16" type="noConversion"/>
  <pageMargins left="0.75" right="0.75" top="1" bottom="1" header="0.5" footer="0.5"/>
  <pageSetup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F21"/>
  <sheetViews>
    <sheetView zoomScale="120" zoomScaleNormal="120" workbookViewId="0"/>
  </sheetViews>
  <sheetFormatPr defaultColWidth="8.83203125" defaultRowHeight="12.3" x14ac:dyDescent="0.4"/>
  <cols>
    <col min="1" max="1" width="27.83203125" customWidth="1"/>
    <col min="2" max="5" width="10.6640625" style="30" customWidth="1"/>
    <col min="6" max="6" width="8.33203125" customWidth="1"/>
  </cols>
  <sheetData>
    <row r="3" spans="1:6" x14ac:dyDescent="0.4">
      <c r="B3" s="30" t="s">
        <v>4</v>
      </c>
      <c r="C3" s="30" t="s">
        <v>185</v>
      </c>
      <c r="D3" s="30" t="s">
        <v>2</v>
      </c>
      <c r="E3" s="30" t="s">
        <v>186</v>
      </c>
      <c r="F3" s="30"/>
    </row>
    <row r="4" spans="1:6" x14ac:dyDescent="0.4">
      <c r="A4" s="44" t="s">
        <v>192</v>
      </c>
      <c r="B4" s="44">
        <v>130</v>
      </c>
      <c r="C4" s="44">
        <v>67</v>
      </c>
      <c r="D4" s="44">
        <v>90</v>
      </c>
      <c r="E4" s="44">
        <v>55</v>
      </c>
    </row>
    <row r="5" spans="1:6" x14ac:dyDescent="0.4">
      <c r="A5" s="44" t="s">
        <v>193</v>
      </c>
      <c r="B5" s="44">
        <v>2.2000000000000002</v>
      </c>
      <c r="C5" s="44">
        <v>5.2</v>
      </c>
      <c r="D5" s="44">
        <v>2.2000000000000002</v>
      </c>
      <c r="E5" s="44">
        <v>20</v>
      </c>
    </row>
    <row r="6" spans="1:6" x14ac:dyDescent="0.4">
      <c r="A6" s="44" t="s">
        <v>194</v>
      </c>
      <c r="B6" s="45">
        <f>B5*8760*B4/1000000</f>
        <v>2.50536</v>
      </c>
      <c r="C6" s="45">
        <f>C5*8760*C4/1000000</f>
        <v>3.051984</v>
      </c>
      <c r="D6" s="45">
        <f>D5*8760*D4/1000000</f>
        <v>1.73448</v>
      </c>
      <c r="E6" s="45">
        <f>E5*8760*E4/1000000</f>
        <v>9.6359999999999992</v>
      </c>
      <c r="F6" s="43">
        <f>SUM(B6:E6)</f>
        <v>16.927824000000001</v>
      </c>
    </row>
    <row r="7" spans="1:6" x14ac:dyDescent="0.4">
      <c r="A7" s="46" t="s">
        <v>196</v>
      </c>
      <c r="B7" s="46">
        <v>50</v>
      </c>
      <c r="C7" s="46">
        <v>53</v>
      </c>
      <c r="D7" s="46">
        <v>32</v>
      </c>
      <c r="E7" s="50">
        <f>E9*1000000/E8/8760</f>
        <v>21.453551912568308</v>
      </c>
    </row>
    <row r="8" spans="1:6" x14ac:dyDescent="0.4">
      <c r="A8" s="46" t="s">
        <v>195</v>
      </c>
      <c r="B8" s="46">
        <v>20</v>
      </c>
      <c r="C8" s="46">
        <v>40</v>
      </c>
      <c r="D8" s="46">
        <v>11</v>
      </c>
      <c r="E8" s="50">
        <f>244/2.2046</f>
        <v>110.67767395445885</v>
      </c>
    </row>
    <row r="9" spans="1:6" x14ac:dyDescent="0.4">
      <c r="A9" s="46" t="s">
        <v>194</v>
      </c>
      <c r="B9" s="47">
        <f>B8*8760*B7/1000000</f>
        <v>8.76</v>
      </c>
      <c r="C9" s="47">
        <f>C8*8760*C7/1000000</f>
        <v>18.571200000000001</v>
      </c>
      <c r="D9" s="47">
        <f>D8*8760*D7/1000000/0.85</f>
        <v>3.6276705882352944</v>
      </c>
      <c r="E9" s="47">
        <v>20.8</v>
      </c>
      <c r="F9" s="43">
        <f>SUM(B9:E9)</f>
        <v>51.758870588235297</v>
      </c>
    </row>
    <row r="10" spans="1:6" ht="13.8" x14ac:dyDescent="0.4">
      <c r="A10" s="48" t="s">
        <v>197</v>
      </c>
      <c r="B10" s="48">
        <v>0.2</v>
      </c>
      <c r="C10" s="48">
        <v>1.2</v>
      </c>
      <c r="D10" s="49" t="s">
        <v>199</v>
      </c>
      <c r="E10" s="49" t="s">
        <v>199</v>
      </c>
    </row>
    <row r="11" spans="1:6" x14ac:dyDescent="0.4">
      <c r="A11" s="48" t="s">
        <v>198</v>
      </c>
      <c r="B11" s="48">
        <v>0.3</v>
      </c>
      <c r="C11" s="48">
        <v>0.8</v>
      </c>
      <c r="D11" s="48"/>
      <c r="E11" s="48"/>
    </row>
    <row r="13" spans="1:6" x14ac:dyDescent="0.4">
      <c r="A13" s="11" t="s">
        <v>200</v>
      </c>
    </row>
    <row r="14" spans="1:6" x14ac:dyDescent="0.4">
      <c r="A14" s="6" t="s">
        <v>201</v>
      </c>
    </row>
    <row r="15" spans="1:6" s="41" customFormat="1" x14ac:dyDescent="0.4">
      <c r="A15" s="6"/>
      <c r="B15" s="30"/>
      <c r="C15" s="30"/>
      <c r="D15" s="30"/>
      <c r="E15" s="30"/>
    </row>
    <row r="16" spans="1:6" x14ac:dyDescent="0.4">
      <c r="A16" s="51" t="s">
        <v>202</v>
      </c>
    </row>
    <row r="18" spans="1:5" x14ac:dyDescent="0.4">
      <c r="A18" s="6" t="s">
        <v>203</v>
      </c>
    </row>
    <row r="19" spans="1:5" s="41" customFormat="1" x14ac:dyDescent="0.4">
      <c r="A19" s="6" t="s">
        <v>206</v>
      </c>
      <c r="B19" s="30"/>
      <c r="C19" s="30"/>
      <c r="D19" s="30"/>
      <c r="E19" s="30"/>
    </row>
    <row r="20" spans="1:5" x14ac:dyDescent="0.4">
      <c r="A20" s="6" t="s">
        <v>205</v>
      </c>
    </row>
    <row r="21" spans="1:5" x14ac:dyDescent="0.4">
      <c r="A21" s="6" t="s">
        <v>204</v>
      </c>
    </row>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Y112"/>
  <sheetViews>
    <sheetView zoomScale="90" zoomScaleNormal="90" workbookViewId="0">
      <selection activeCell="U103" sqref="U103"/>
    </sheetView>
  </sheetViews>
  <sheetFormatPr defaultColWidth="9.1640625" defaultRowHeight="14.4" x14ac:dyDescent="0.55000000000000004"/>
  <cols>
    <col min="1" max="2" width="9.1640625" style="52"/>
    <col min="3" max="3" width="3.33203125" style="52" customWidth="1"/>
    <col min="4" max="5" width="9.1640625" style="52"/>
    <col min="6" max="6" width="4.6640625" style="52" customWidth="1"/>
    <col min="7" max="8" width="9.1640625" style="52"/>
    <col min="9" max="9" width="4.33203125" style="52" customWidth="1"/>
    <col min="10" max="11" width="9.1640625" style="52"/>
    <col min="12" max="12" width="4.33203125" style="52" customWidth="1"/>
    <col min="13" max="19" width="9.1640625" style="52"/>
    <col min="20" max="25" width="12.6640625" style="52" customWidth="1"/>
    <col min="26" max="16384" width="9.1640625" style="52"/>
  </cols>
  <sheetData>
    <row r="1" spans="1:21" x14ac:dyDescent="0.55000000000000004">
      <c r="A1" s="52" t="s">
        <v>190</v>
      </c>
      <c r="B1" s="52" t="s">
        <v>190</v>
      </c>
      <c r="D1" s="52" t="s">
        <v>191</v>
      </c>
      <c r="E1" s="52" t="s">
        <v>191</v>
      </c>
      <c r="G1" s="52" t="s">
        <v>207</v>
      </c>
      <c r="H1" s="52" t="s">
        <v>207</v>
      </c>
      <c r="J1" s="52" t="s">
        <v>208</v>
      </c>
      <c r="K1" s="52" t="s">
        <v>208</v>
      </c>
      <c r="M1" s="52" t="s">
        <v>209</v>
      </c>
      <c r="N1" s="52" t="s">
        <v>209</v>
      </c>
    </row>
    <row r="2" spans="1:21" x14ac:dyDescent="0.55000000000000004">
      <c r="A2" s="52" t="s">
        <v>54</v>
      </c>
      <c r="B2" s="52" t="s">
        <v>33</v>
      </c>
      <c r="D2" s="52" t="s">
        <v>54</v>
      </c>
      <c r="E2" s="52" t="s">
        <v>33</v>
      </c>
      <c r="G2" s="52" t="s">
        <v>54</v>
      </c>
      <c r="H2" s="52" t="s">
        <v>33</v>
      </c>
      <c r="J2" s="52" t="s">
        <v>54</v>
      </c>
      <c r="K2" s="52" t="s">
        <v>33</v>
      </c>
      <c r="M2" s="52" t="s">
        <v>54</v>
      </c>
      <c r="N2" s="52" t="s">
        <v>33</v>
      </c>
      <c r="P2" s="52" t="s">
        <v>33</v>
      </c>
      <c r="Q2" s="52" t="s">
        <v>54</v>
      </c>
      <c r="R2" s="52" t="s">
        <v>33</v>
      </c>
      <c r="S2" s="52" t="s">
        <v>54</v>
      </c>
      <c r="T2" s="52" t="s">
        <v>33</v>
      </c>
      <c r="U2" s="52" t="s">
        <v>54</v>
      </c>
    </row>
    <row r="3" spans="1:21" x14ac:dyDescent="0.55000000000000004">
      <c r="A3" s="52" t="s">
        <v>51</v>
      </c>
      <c r="B3" s="52" t="s">
        <v>50</v>
      </c>
      <c r="D3" s="52" t="s">
        <v>51</v>
      </c>
      <c r="E3" s="52" t="s">
        <v>50</v>
      </c>
      <c r="G3" s="52" t="s">
        <v>51</v>
      </c>
      <c r="H3" s="52" t="s">
        <v>50</v>
      </c>
      <c r="J3" s="52" t="s">
        <v>51</v>
      </c>
      <c r="K3" s="52" t="s">
        <v>50</v>
      </c>
      <c r="M3" s="52" t="s">
        <v>51</v>
      </c>
      <c r="N3" s="52" t="s">
        <v>50</v>
      </c>
      <c r="P3" s="52" t="s">
        <v>50</v>
      </c>
      <c r="Q3" s="52" t="s">
        <v>51</v>
      </c>
      <c r="R3" s="52" t="s">
        <v>50</v>
      </c>
      <c r="S3" s="52" t="s">
        <v>51</v>
      </c>
      <c r="T3" s="52" t="s">
        <v>50</v>
      </c>
      <c r="U3" s="52" t="s">
        <v>51</v>
      </c>
    </row>
    <row r="4" spans="1:21" x14ac:dyDescent="0.55000000000000004">
      <c r="A4" s="53">
        <v>2600.3046237533999</v>
      </c>
      <c r="B4" s="53">
        <v>3353.0441612219993</v>
      </c>
      <c r="C4" s="53"/>
      <c r="D4" s="53">
        <v>2603.5779691749772</v>
      </c>
      <c r="E4" s="53">
        <v>3614.4741353867994</v>
      </c>
      <c r="F4" s="53"/>
      <c r="G4" s="53">
        <v>1902.6</v>
      </c>
      <c r="H4" s="53">
        <v>733.48099999999999</v>
      </c>
      <c r="J4" s="53">
        <v>2225.91</v>
      </c>
      <c r="K4" s="53">
        <v>1416</v>
      </c>
      <c r="L4" s="53"/>
      <c r="M4" s="53">
        <v>6998</v>
      </c>
      <c r="N4" s="53">
        <v>1870</v>
      </c>
      <c r="P4" s="53">
        <v>2460.1816074528001</v>
      </c>
      <c r="Q4" s="53">
        <v>919.08975521305535</v>
      </c>
      <c r="R4" s="53">
        <v>5307.5940438275993</v>
      </c>
      <c r="S4" s="53">
        <v>4485.4369900271986</v>
      </c>
      <c r="T4" s="53">
        <v>3147.5189999999998</v>
      </c>
      <c r="U4" s="53">
        <v>1873.02</v>
      </c>
    </row>
    <row r="5" spans="1:21" x14ac:dyDescent="0.55000000000000004">
      <c r="A5" s="53">
        <v>3935.5412511332729</v>
      </c>
      <c r="B5" s="53">
        <v>3117.2143125374996</v>
      </c>
      <c r="C5" s="53"/>
      <c r="D5" s="53">
        <v>2029.4623753399819</v>
      </c>
      <c r="E5" s="53">
        <v>3360.2571172274993</v>
      </c>
      <c r="F5" s="53"/>
      <c r="G5" s="53">
        <v>4385.25</v>
      </c>
      <c r="H5" s="53">
        <v>1475.816</v>
      </c>
      <c r="J5" s="53">
        <v>2052.3510000000001</v>
      </c>
      <c r="K5" s="53">
        <v>1278</v>
      </c>
      <c r="L5" s="53"/>
      <c r="M5" s="53">
        <v>4090</v>
      </c>
      <c r="N5" s="53">
        <v>1451.9789979999998</v>
      </c>
      <c r="P5" s="53">
        <v>2287.14951234</v>
      </c>
      <c r="Q5" s="53">
        <v>923.9016319129646</v>
      </c>
      <c r="R5" s="53">
        <v>4934.2947253425</v>
      </c>
      <c r="S5" s="53">
        <v>4928.6713508612875</v>
      </c>
      <c r="T5" s="53">
        <v>2565.1840000000002</v>
      </c>
      <c r="U5" s="53">
        <v>2020.7270000000001</v>
      </c>
    </row>
    <row r="6" spans="1:21" x14ac:dyDescent="0.55000000000000004">
      <c r="A6" s="53">
        <v>4875.7946509519488</v>
      </c>
      <c r="B6" s="53">
        <v>2971.5595783680001</v>
      </c>
      <c r="C6" s="53"/>
      <c r="D6" s="53">
        <v>4376.4106980961014</v>
      </c>
      <c r="E6" s="53">
        <v>3203.2459822592</v>
      </c>
      <c r="F6" s="53"/>
      <c r="G6" s="53">
        <v>5358.5259999999998</v>
      </c>
      <c r="H6" s="53">
        <v>1817.146</v>
      </c>
      <c r="J6" s="53">
        <v>2392.8420000000001</v>
      </c>
      <c r="K6" s="53">
        <v>1395</v>
      </c>
      <c r="L6" s="53"/>
      <c r="M6" s="53">
        <v>6373</v>
      </c>
      <c r="N6" s="53">
        <v>1777.0319999999999</v>
      </c>
      <c r="P6" s="53">
        <v>2180.2803269632</v>
      </c>
      <c r="Q6" s="53">
        <v>1161.3186763372621</v>
      </c>
      <c r="R6" s="53">
        <v>4703.7352210944</v>
      </c>
      <c r="S6" s="53">
        <v>4683.5063463281958</v>
      </c>
      <c r="T6" s="53">
        <v>1941.854</v>
      </c>
      <c r="U6" s="53">
        <v>1826.0450000000001</v>
      </c>
    </row>
    <row r="7" spans="1:21" x14ac:dyDescent="0.55000000000000004">
      <c r="A7" s="53">
        <v>3831.2556663644605</v>
      </c>
      <c r="B7" s="53">
        <v>3128.9155737794999</v>
      </c>
      <c r="C7" s="53"/>
      <c r="D7" s="53">
        <v>3591.9029918404353</v>
      </c>
      <c r="E7" s="53">
        <v>3372.8707018023001</v>
      </c>
      <c r="F7" s="53"/>
      <c r="G7" s="53">
        <v>4321.8050000000003</v>
      </c>
      <c r="H7" s="53">
        <v>1672.0519999999999</v>
      </c>
      <c r="J7" s="53">
        <v>2419.625</v>
      </c>
      <c r="K7" s="53">
        <v>1380</v>
      </c>
      <c r="L7" s="53"/>
      <c r="M7" s="53">
        <v>6214</v>
      </c>
      <c r="N7" s="53">
        <v>1742.328</v>
      </c>
      <c r="P7" s="53">
        <v>2295.7349130408002</v>
      </c>
      <c r="Q7" s="53">
        <v>1492.5820489573889</v>
      </c>
      <c r="R7" s="53">
        <v>4952.8168626860997</v>
      </c>
      <c r="S7" s="53">
        <v>3781.002719854941</v>
      </c>
      <c r="T7" s="53">
        <v>1857.9480000000001</v>
      </c>
      <c r="U7" s="53">
        <v>1384.191</v>
      </c>
    </row>
    <row r="8" spans="1:21" x14ac:dyDescent="0.55000000000000004">
      <c r="A8" s="53">
        <v>4324.9261106074346</v>
      </c>
      <c r="B8" s="53">
        <v>2711.0788311014999</v>
      </c>
      <c r="C8" s="53"/>
      <c r="D8" s="53">
        <v>3596.8558476881235</v>
      </c>
      <c r="E8" s="53">
        <v>2922.4560855290997</v>
      </c>
      <c r="F8" s="53"/>
      <c r="G8" s="53">
        <v>4997.8320000000003</v>
      </c>
      <c r="H8" s="53">
        <v>1928.8420000000001</v>
      </c>
      <c r="J8" s="53">
        <v>2207.895</v>
      </c>
      <c r="K8" s="53">
        <v>1374</v>
      </c>
      <c r="L8" s="53"/>
      <c r="M8" s="53">
        <v>6192</v>
      </c>
      <c r="N8" s="53">
        <v>1758</v>
      </c>
      <c r="P8" s="53">
        <v>1989.1614771336001</v>
      </c>
      <c r="Q8" s="53">
        <v>1107.3005439709882</v>
      </c>
      <c r="R8" s="53">
        <v>4291.4155508937001</v>
      </c>
      <c r="S8" s="53">
        <v>3370.1382592928376</v>
      </c>
      <c r="T8" s="53">
        <v>2239.1579999999999</v>
      </c>
      <c r="U8" s="53">
        <v>1549.098</v>
      </c>
    </row>
    <row r="9" spans="1:21" x14ac:dyDescent="0.55000000000000004">
      <c r="A9" s="53">
        <v>3991.4709882139618</v>
      </c>
      <c r="B9" s="53">
        <v>2994.4791854954997</v>
      </c>
      <c r="C9" s="53"/>
      <c r="D9" s="53">
        <v>4259.8599274705348</v>
      </c>
      <c r="E9" s="53">
        <v>3227.9525841326999</v>
      </c>
      <c r="F9" s="53"/>
      <c r="G9" s="53">
        <v>3417.7139999999999</v>
      </c>
      <c r="H9" s="53">
        <v>1246.3320000000001</v>
      </c>
      <c r="J9" s="53">
        <v>2376.5650000000001</v>
      </c>
      <c r="K9" s="53">
        <v>1284</v>
      </c>
      <c r="L9" s="53"/>
      <c r="M9" s="53">
        <v>3770</v>
      </c>
      <c r="N9" s="53">
        <v>1373.831999</v>
      </c>
      <c r="P9" s="53">
        <v>2197.0968057192003</v>
      </c>
      <c r="Q9" s="53">
        <v>1713.4682683590208</v>
      </c>
      <c r="R9" s="53">
        <v>4740.0150803588995</v>
      </c>
      <c r="S9" s="53">
        <v>3891.663191296464</v>
      </c>
      <c r="T9" s="53">
        <v>2156.6680000000001</v>
      </c>
      <c r="U9" s="53">
        <v>1704.6399999999999</v>
      </c>
    </row>
    <row r="10" spans="1:21" x14ac:dyDescent="0.55000000000000004">
      <c r="A10" s="53">
        <v>4653.3671804170444</v>
      </c>
      <c r="B10" s="53">
        <v>3147.165633132</v>
      </c>
      <c r="C10" s="53"/>
      <c r="D10" s="53">
        <v>3775.078875793291</v>
      </c>
      <c r="E10" s="53">
        <v>3392.5436808407999</v>
      </c>
      <c r="F10" s="53"/>
      <c r="G10" s="53">
        <v>3740.7869999999998</v>
      </c>
      <c r="H10" s="53">
        <v>1703.037</v>
      </c>
      <c r="J10" s="53">
        <v>875.03499999999997</v>
      </c>
      <c r="K10" s="53">
        <v>796.8</v>
      </c>
      <c r="L10" s="53"/>
      <c r="M10" s="53">
        <v>6565</v>
      </c>
      <c r="N10" s="53">
        <v>1799.927999</v>
      </c>
      <c r="P10" s="53">
        <v>2309.1252706368</v>
      </c>
      <c r="Q10" s="53">
        <v>1932.0802357207615</v>
      </c>
      <c r="R10" s="53">
        <v>4981.7052106055999</v>
      </c>
      <c r="S10" s="53">
        <v>3555.8173164097916</v>
      </c>
      <c r="T10" s="53">
        <v>2110.9630000000002</v>
      </c>
      <c r="U10" s="53">
        <v>1336.8130000000001</v>
      </c>
    </row>
    <row r="11" spans="1:21" x14ac:dyDescent="0.55000000000000004">
      <c r="A11" s="53">
        <v>3938.6582048957389</v>
      </c>
      <c r="B11" s="53">
        <v>3185.1904184985001</v>
      </c>
      <c r="C11" s="53"/>
      <c r="D11" s="53">
        <v>2525.8689936536716</v>
      </c>
      <c r="E11" s="53">
        <v>3433.5331807109001</v>
      </c>
      <c r="F11" s="53"/>
      <c r="G11" s="53">
        <v>3711.05</v>
      </c>
      <c r="H11" s="53">
        <v>1622.93</v>
      </c>
      <c r="J11" s="53">
        <v>2216.1030000000001</v>
      </c>
      <c r="K11" s="53">
        <v>1284</v>
      </c>
      <c r="L11" s="53"/>
      <c r="M11" s="53">
        <v>5566</v>
      </c>
      <c r="N11" s="53">
        <v>1706</v>
      </c>
      <c r="P11" s="53">
        <v>2337.0246579064001</v>
      </c>
      <c r="Q11" s="53">
        <v>1212.7262012692656</v>
      </c>
      <c r="R11" s="53">
        <v>5041.8953287862996</v>
      </c>
      <c r="S11" s="53">
        <v>2115.3458748866728</v>
      </c>
      <c r="T11" s="53">
        <v>1176.07</v>
      </c>
      <c r="U11" s="53">
        <v>748.75599999999997</v>
      </c>
    </row>
    <row r="12" spans="1:21" x14ac:dyDescent="0.55000000000000004">
      <c r="A12" s="53">
        <v>3875.0031731640979</v>
      </c>
      <c r="B12" s="53">
        <v>2857.4246152049996</v>
      </c>
      <c r="C12" s="53"/>
      <c r="D12" s="53">
        <v>1584.5834088848594</v>
      </c>
      <c r="E12" s="53">
        <v>3080.2121501769998</v>
      </c>
      <c r="F12" s="53"/>
      <c r="G12" s="53">
        <v>3650.4760000000001</v>
      </c>
      <c r="H12" s="53">
        <v>1332.895</v>
      </c>
      <c r="J12" s="53">
        <v>2406.4569999999999</v>
      </c>
      <c r="K12" s="53">
        <v>1287</v>
      </c>
      <c r="L12" s="53"/>
      <c r="M12" s="53">
        <v>5701</v>
      </c>
      <c r="N12" s="53">
        <v>1684.5839990000002</v>
      </c>
      <c r="P12" s="53">
        <v>2096.5376967920001</v>
      </c>
      <c r="Q12" s="53">
        <v>675.29329102447866</v>
      </c>
      <c r="R12" s="53">
        <v>4523.0689305389997</v>
      </c>
      <c r="S12" s="53">
        <v>3902.8268359020853</v>
      </c>
      <c r="T12" s="53">
        <v>2199.105</v>
      </c>
      <c r="U12" s="53">
        <v>1660.9679999999998</v>
      </c>
    </row>
    <row r="13" spans="1:21" x14ac:dyDescent="0.55000000000000004">
      <c r="A13" s="53">
        <v>3558.6536718041702</v>
      </c>
      <c r="B13" s="53">
        <v>3176.9303874989996</v>
      </c>
      <c r="C13" s="53"/>
      <c r="D13" s="53">
        <v>4075.6409791477786</v>
      </c>
      <c r="E13" s="53">
        <v>3424.6291320405999</v>
      </c>
      <c r="F13" s="53"/>
      <c r="G13" s="53">
        <v>3673.174</v>
      </c>
      <c r="H13" s="53">
        <v>1289.107</v>
      </c>
      <c r="J13" s="53">
        <v>2483.4679999999998</v>
      </c>
      <c r="K13" s="53">
        <v>1383</v>
      </c>
      <c r="L13" s="53"/>
      <c r="M13" s="53">
        <v>6374.1719999999996</v>
      </c>
      <c r="N13" s="53">
        <v>1857</v>
      </c>
      <c r="P13" s="53">
        <v>2330.9641423376002</v>
      </c>
      <c r="Q13" s="53">
        <v>944.3209428830462</v>
      </c>
      <c r="R13" s="53">
        <v>5028.8203768241992</v>
      </c>
      <c r="S13" s="53">
        <v>2172.5648232094291</v>
      </c>
      <c r="T13" s="53">
        <v>2681.893</v>
      </c>
      <c r="U13" s="53">
        <v>2049.5770000000002</v>
      </c>
    </row>
    <row r="14" spans="1:21" x14ac:dyDescent="0.55000000000000004">
      <c r="A14" s="53">
        <v>4539.6160471441526</v>
      </c>
      <c r="B14" s="53">
        <v>2923.7746832595003</v>
      </c>
      <c r="C14" s="53"/>
      <c r="D14" s="53">
        <v>2329.27153218495</v>
      </c>
      <c r="E14" s="53">
        <v>3151.7353969143001</v>
      </c>
      <c r="F14" s="53"/>
      <c r="G14" s="53">
        <v>3006.29</v>
      </c>
      <c r="H14" s="53">
        <v>1542.636</v>
      </c>
      <c r="J14" s="53">
        <v>2395.89</v>
      </c>
      <c r="K14" s="53">
        <v>1314</v>
      </c>
      <c r="L14" s="53"/>
      <c r="M14" s="53">
        <v>4048</v>
      </c>
      <c r="N14" s="53">
        <v>1323</v>
      </c>
      <c r="P14" s="53">
        <v>2145.2197925928003</v>
      </c>
      <c r="Q14" s="53">
        <v>703.47144152311876</v>
      </c>
      <c r="R14" s="53">
        <v>4628.0956492700998</v>
      </c>
      <c r="S14" s="53">
        <v>2849.0716228467813</v>
      </c>
      <c r="T14" s="53">
        <v>1785.364</v>
      </c>
      <c r="U14" s="53">
        <v>1002.8630000000001</v>
      </c>
    </row>
    <row r="15" spans="1:21" x14ac:dyDescent="0.55000000000000004">
      <c r="A15" s="53">
        <v>3169.2416137805985</v>
      </c>
      <c r="B15" s="53">
        <v>3572.8989801119997</v>
      </c>
      <c r="C15" s="53"/>
      <c r="D15" s="53">
        <v>3596.9125113327291</v>
      </c>
      <c r="E15" s="53">
        <v>3851.4705834527995</v>
      </c>
      <c r="F15" s="53"/>
      <c r="G15" s="53">
        <v>1070.05</v>
      </c>
      <c r="H15" s="53">
        <v>467.95</v>
      </c>
      <c r="J15" s="53">
        <v>2570.0279999999998</v>
      </c>
      <c r="K15" s="53">
        <v>1368</v>
      </c>
      <c r="L15" s="53"/>
      <c r="M15" s="53">
        <v>4656</v>
      </c>
      <c r="N15" s="53">
        <v>1413</v>
      </c>
      <c r="P15" s="53">
        <v>2621.4925701888005</v>
      </c>
      <c r="Q15" s="53">
        <v>712.86672710788753</v>
      </c>
      <c r="R15" s="53">
        <v>5655.6061996896005</v>
      </c>
      <c r="S15" s="53">
        <v>4006.1214868540346</v>
      </c>
      <c r="T15" s="53">
        <v>2110.0500000000002</v>
      </c>
      <c r="U15" s="53">
        <v>1157.2850000000001</v>
      </c>
    </row>
    <row r="16" spans="1:21" x14ac:dyDescent="0.55000000000000004">
      <c r="A16" s="53">
        <v>3708.1772438803264</v>
      </c>
      <c r="B16" s="53">
        <v>3213.1127999999999</v>
      </c>
      <c r="C16" s="53"/>
      <c r="D16" s="53">
        <v>3444.0539437896646</v>
      </c>
      <c r="E16" s="53">
        <v>3464.4955199999999</v>
      </c>
      <c r="F16" s="53"/>
      <c r="G16" s="53">
        <v>4388.7749999999996</v>
      </c>
      <c r="H16" s="53">
        <v>1696.617</v>
      </c>
      <c r="J16" s="53">
        <v>2194.0749999999998</v>
      </c>
      <c r="K16" s="53">
        <v>1338</v>
      </c>
      <c r="L16" s="53"/>
      <c r="M16" s="53">
        <v>6054</v>
      </c>
      <c r="N16" s="53">
        <v>1709.9280000000001</v>
      </c>
      <c r="P16" s="53">
        <v>2336.6212799999998</v>
      </c>
      <c r="Q16" s="53">
        <v>955.7008159564823</v>
      </c>
      <c r="R16" s="53">
        <v>5089.2427200000002</v>
      </c>
      <c r="S16" s="53">
        <v>4012.616953762466</v>
      </c>
      <c r="T16" s="53">
        <v>1895.383</v>
      </c>
      <c r="U16" s="53">
        <v>1350.4380000000001</v>
      </c>
    </row>
    <row r="17" spans="1:21" x14ac:dyDescent="0.55000000000000004">
      <c r="A17" s="53">
        <v>4211.6255666364459</v>
      </c>
      <c r="B17" s="53">
        <v>2959.1732400000001</v>
      </c>
      <c r="C17" s="53"/>
      <c r="D17" s="53">
        <v>3474.7855847688124</v>
      </c>
      <c r="E17" s="53">
        <v>3190.6886159999995</v>
      </c>
      <c r="F17" s="53"/>
      <c r="G17" s="53">
        <v>3657.5149999999999</v>
      </c>
      <c r="H17" s="53">
        <v>1210.1590000000001</v>
      </c>
      <c r="J17" s="53">
        <v>2323.5889999999999</v>
      </c>
      <c r="K17" s="53">
        <v>1260</v>
      </c>
      <c r="L17" s="53"/>
      <c r="M17" s="53">
        <v>6646</v>
      </c>
      <c r="N17" s="53">
        <v>1761.44281</v>
      </c>
      <c r="P17" s="53">
        <v>2151.9528239999995</v>
      </c>
      <c r="Q17" s="53">
        <v>1394.6894832275611</v>
      </c>
      <c r="R17" s="53">
        <v>4687.0283759999993</v>
      </c>
      <c r="S17" s="53">
        <v>3405.7851314596555</v>
      </c>
      <c r="T17" s="53">
        <v>2113.8409999999999</v>
      </c>
      <c r="U17" s="53">
        <v>1842.729</v>
      </c>
    </row>
    <row r="18" spans="1:21" x14ac:dyDescent="0.55000000000000004">
      <c r="A18" s="53">
        <v>5209.8395285584766</v>
      </c>
      <c r="B18" s="53">
        <v>3368.5859999999998</v>
      </c>
      <c r="C18" s="53"/>
      <c r="D18" s="53">
        <v>3670.7080689029917</v>
      </c>
      <c r="E18" s="53">
        <v>3632.1324</v>
      </c>
      <c r="F18" s="53"/>
      <c r="G18" s="53">
        <v>4583.7860000000001</v>
      </c>
      <c r="H18" s="53">
        <v>1928.557</v>
      </c>
      <c r="J18" s="53">
        <v>2564.7350000000001</v>
      </c>
      <c r="K18" s="53">
        <v>1374</v>
      </c>
      <c r="L18" s="53"/>
      <c r="M18" s="53">
        <v>6910</v>
      </c>
      <c r="N18" s="53">
        <v>1956.0960009999999</v>
      </c>
      <c r="P18" s="53">
        <v>2449.6835999999998</v>
      </c>
      <c r="Q18" s="53">
        <v>1991.3173164097914</v>
      </c>
      <c r="R18" s="53">
        <v>5335.4964</v>
      </c>
      <c r="S18" s="53">
        <v>4449.9106980961014</v>
      </c>
      <c r="T18" s="53">
        <v>2036.443</v>
      </c>
      <c r="U18" s="53">
        <v>1341.7670000000001</v>
      </c>
    </row>
    <row r="19" spans="1:21" x14ac:dyDescent="0.55000000000000004">
      <c r="A19" s="53">
        <v>5401.4088848594738</v>
      </c>
      <c r="B19" s="53">
        <v>3332.3089199999995</v>
      </c>
      <c r="C19" s="53"/>
      <c r="D19" s="53">
        <v>3716.4197642792383</v>
      </c>
      <c r="E19" s="53">
        <v>3593.017128</v>
      </c>
      <c r="F19" s="53"/>
      <c r="G19" s="53">
        <v>4931.8900000000003</v>
      </c>
      <c r="H19" s="53">
        <v>1849.829</v>
      </c>
      <c r="J19" s="53">
        <v>2484.2170000000001</v>
      </c>
      <c r="K19" s="53">
        <v>1356</v>
      </c>
      <c r="L19" s="53"/>
      <c r="M19" s="53">
        <v>7761</v>
      </c>
      <c r="N19" s="53">
        <v>2023.8125630000002</v>
      </c>
      <c r="P19" s="53">
        <v>2423.3023920000001</v>
      </c>
      <c r="Q19" s="53">
        <v>1464.7869446962829</v>
      </c>
      <c r="R19" s="53">
        <v>5278.0372079999997</v>
      </c>
      <c r="S19" s="53">
        <v>4916.0630099728014</v>
      </c>
      <c r="T19" s="53">
        <v>1923.1709999999998</v>
      </c>
      <c r="U19" s="53">
        <v>1583.028</v>
      </c>
    </row>
    <row r="20" spans="1:21" x14ac:dyDescent="0.55000000000000004">
      <c r="A20" s="53">
        <v>3344.6500453309159</v>
      </c>
      <c r="B20" s="53">
        <v>2477.2063200000002</v>
      </c>
      <c r="C20" s="53"/>
      <c r="D20" s="53">
        <v>2514.646872166818</v>
      </c>
      <c r="E20" s="53">
        <v>2671.0142880000003</v>
      </c>
      <c r="F20" s="53"/>
      <c r="G20" s="53">
        <v>5158.3540000000003</v>
      </c>
      <c r="H20" s="53">
        <v>1800.529</v>
      </c>
      <c r="J20" s="53">
        <v>2133.9209999999998</v>
      </c>
      <c r="K20" s="53">
        <v>1320</v>
      </c>
      <c r="L20" s="53"/>
      <c r="M20" s="53">
        <v>6945</v>
      </c>
      <c r="N20" s="53">
        <v>1947.96</v>
      </c>
      <c r="P20" s="53">
        <v>1801.4596319999998</v>
      </c>
      <c r="Q20" s="53">
        <v>1155.8368087035358</v>
      </c>
      <c r="R20" s="53">
        <v>3923.6419679999999</v>
      </c>
      <c r="S20" s="53">
        <v>2670.3055303717133</v>
      </c>
      <c r="T20" s="53">
        <v>2142.471</v>
      </c>
      <c r="U20" s="53">
        <v>1638.454</v>
      </c>
    </row>
    <row r="21" spans="1:21" x14ac:dyDescent="0.55000000000000004">
      <c r="A21" s="53">
        <v>4576.6668177697193</v>
      </c>
      <c r="B21" s="53">
        <v>3062.82204</v>
      </c>
      <c r="C21" s="53"/>
      <c r="D21" s="53">
        <v>3674.8087035358112</v>
      </c>
      <c r="E21" s="53">
        <v>3302.4465359999999</v>
      </c>
      <c r="F21" s="53"/>
      <c r="G21" s="53">
        <v>4259.5590000000002</v>
      </c>
      <c r="H21" s="53">
        <v>1475.92</v>
      </c>
      <c r="J21" s="53">
        <v>2219.2199999999998</v>
      </c>
      <c r="K21" s="53">
        <v>1260</v>
      </c>
      <c r="L21" s="53"/>
      <c r="M21" s="53">
        <v>5777</v>
      </c>
      <c r="N21" s="53">
        <v>1673.640001</v>
      </c>
      <c r="P21" s="53">
        <v>2227.3277039999998</v>
      </c>
      <c r="Q21" s="53">
        <v>1618.7710788757934</v>
      </c>
      <c r="R21" s="53">
        <v>4851.1974959999998</v>
      </c>
      <c r="S21" s="53">
        <v>3726.5308250226653</v>
      </c>
      <c r="T21" s="53">
        <v>1783.08</v>
      </c>
      <c r="U21" s="53">
        <v>1386.9090000000001</v>
      </c>
    </row>
    <row r="22" spans="1:21" x14ac:dyDescent="0.55000000000000004">
      <c r="A22" s="53">
        <v>5002.8540344514959</v>
      </c>
      <c r="B22" s="53">
        <v>3264.9371999999998</v>
      </c>
      <c r="C22" s="53"/>
      <c r="D22" s="53">
        <v>3123.8046237533999</v>
      </c>
      <c r="E22" s="53">
        <v>3520.3744799999995</v>
      </c>
      <c r="F22" s="53"/>
      <c r="G22" s="53">
        <v>4149.402</v>
      </c>
      <c r="H22" s="53">
        <v>1755.059</v>
      </c>
      <c r="J22" s="53">
        <v>2360.4490000000001</v>
      </c>
      <c r="K22" s="53">
        <v>1326</v>
      </c>
      <c r="L22" s="53"/>
      <c r="M22" s="53">
        <v>7482</v>
      </c>
      <c r="N22" s="53">
        <v>1915.992</v>
      </c>
      <c r="P22" s="53">
        <v>2374.30872</v>
      </c>
      <c r="Q22" s="53">
        <v>1462.0099728014507</v>
      </c>
      <c r="R22" s="53">
        <v>5171.3272800000004</v>
      </c>
      <c r="S22" s="53">
        <v>4648.4936536718042</v>
      </c>
      <c r="T22" s="53">
        <v>2457.9409999999998</v>
      </c>
      <c r="U22" s="53">
        <v>1816.306</v>
      </c>
    </row>
    <row r="23" spans="1:21" x14ac:dyDescent="0.55000000000000004">
      <c r="A23" s="53">
        <v>4413.9265639165915</v>
      </c>
      <c r="B23" s="53">
        <v>3327.1264799999999</v>
      </c>
      <c r="C23" s="53"/>
      <c r="D23" s="53">
        <v>3585.5920217588396</v>
      </c>
      <c r="E23" s="53">
        <v>3587.429232</v>
      </c>
      <c r="F23" s="53"/>
      <c r="G23" s="53">
        <v>4666</v>
      </c>
      <c r="H23" s="53">
        <v>1938.348</v>
      </c>
      <c r="J23" s="53">
        <v>2415.1799999999998</v>
      </c>
      <c r="K23" s="53">
        <v>1324</v>
      </c>
      <c r="L23" s="53"/>
      <c r="M23" s="53">
        <v>6989</v>
      </c>
      <c r="N23" s="53">
        <v>1945.047744</v>
      </c>
      <c r="P23" s="53">
        <v>2419.5336479999996</v>
      </c>
      <c r="Q23" s="53">
        <v>1956.6885766092475</v>
      </c>
      <c r="R23" s="53">
        <v>5269.8287520000003</v>
      </c>
      <c r="S23" s="53">
        <v>4139.3766999093377</v>
      </c>
      <c r="T23" s="53">
        <v>1977.652</v>
      </c>
      <c r="U23" s="53">
        <v>1335</v>
      </c>
    </row>
    <row r="24" spans="1:21" x14ac:dyDescent="0.55000000000000004">
      <c r="A24" s="53">
        <v>4024.9904805077063</v>
      </c>
      <c r="B24" s="53">
        <v>3207.9303600000003</v>
      </c>
      <c r="C24" s="53"/>
      <c r="D24" s="53">
        <v>4496.4537624660015</v>
      </c>
      <c r="E24" s="53">
        <v>3458.9076239999999</v>
      </c>
      <c r="F24" s="53"/>
      <c r="G24" s="53">
        <v>3940.9569999999999</v>
      </c>
      <c r="H24" s="53">
        <v>1385.8019999999999</v>
      </c>
      <c r="J24" s="53">
        <v>2444.6729999999998</v>
      </c>
      <c r="K24" s="53">
        <v>1344</v>
      </c>
      <c r="L24" s="53"/>
      <c r="M24" s="53">
        <v>6809</v>
      </c>
      <c r="N24" s="53">
        <v>1838.901237</v>
      </c>
      <c r="P24" s="53">
        <v>2332.8525359999999</v>
      </c>
      <c r="Q24" s="53">
        <v>1624.8961922030826</v>
      </c>
      <c r="R24" s="53">
        <v>5081.0342639999999</v>
      </c>
      <c r="S24" s="53">
        <v>3122.6355394378966</v>
      </c>
      <c r="T24" s="53">
        <v>2397.1979999999999</v>
      </c>
      <c r="U24" s="53">
        <v>1859.627</v>
      </c>
    </row>
    <row r="25" spans="1:21" x14ac:dyDescent="0.55000000000000004">
      <c r="A25" s="53">
        <v>4916.1527651858569</v>
      </c>
      <c r="B25" s="53">
        <v>3280.48452</v>
      </c>
      <c r="C25" s="53"/>
      <c r="D25" s="53">
        <v>3639.6722574796013</v>
      </c>
      <c r="E25" s="53">
        <v>3537.138168</v>
      </c>
      <c r="F25" s="53"/>
      <c r="G25" s="53">
        <v>3872</v>
      </c>
      <c r="H25" s="53">
        <v>1438.7529999999999</v>
      </c>
      <c r="J25" s="53">
        <v>2341.23</v>
      </c>
      <c r="K25" s="53">
        <v>1446</v>
      </c>
      <c r="L25" s="53"/>
      <c r="M25" s="53">
        <v>6141</v>
      </c>
      <c r="N25" s="53">
        <v>1849.9280549999999</v>
      </c>
      <c r="P25" s="53">
        <v>2385.6149519999999</v>
      </c>
      <c r="Q25" s="53">
        <v>1700.599274705349</v>
      </c>
      <c r="R25" s="53">
        <v>5195.9526480000004</v>
      </c>
      <c r="S25" s="53">
        <v>4713.8372620126929</v>
      </c>
      <c r="T25" s="53">
        <v>2201.2469999999998</v>
      </c>
      <c r="U25" s="53">
        <v>1701.6390000000001</v>
      </c>
    </row>
    <row r="26" spans="1:21" x14ac:dyDescent="0.55000000000000004">
      <c r="A26" s="53">
        <v>2654.5711695376249</v>
      </c>
      <c r="B26" s="53">
        <v>2928.0785999999994</v>
      </c>
      <c r="C26" s="53"/>
      <c r="D26" s="53">
        <v>1608.5757026291931</v>
      </c>
      <c r="E26" s="53">
        <v>3157.1612399999999</v>
      </c>
      <c r="F26" s="53"/>
      <c r="G26" s="53">
        <v>2716.04</v>
      </c>
      <c r="H26" s="53">
        <v>1008.655</v>
      </c>
      <c r="J26" s="53">
        <v>1792.67</v>
      </c>
      <c r="K26" s="53">
        <v>1368</v>
      </c>
      <c r="L26" s="53"/>
      <c r="M26" s="53">
        <v>6227.2860000000001</v>
      </c>
      <c r="N26" s="53">
        <v>1666.5541910000002</v>
      </c>
      <c r="P26" s="53">
        <v>2129.3403599999997</v>
      </c>
      <c r="Q26" s="53">
        <v>1652.9909338168632</v>
      </c>
      <c r="R26" s="53">
        <v>4637.7776400000002</v>
      </c>
      <c r="S26" s="53">
        <v>3721.6591115140527</v>
      </c>
      <c r="T26" s="53">
        <v>2608.3450000000003</v>
      </c>
      <c r="U26" s="53">
        <v>2139.884</v>
      </c>
    </row>
    <row r="27" spans="1:21" x14ac:dyDescent="0.55000000000000004">
      <c r="A27" s="53">
        <v>2429.3318223028105</v>
      </c>
      <c r="B27" s="53">
        <v>3026.5449600000002</v>
      </c>
      <c r="C27" s="53"/>
      <c r="D27" s="53">
        <v>1235.7370806890299</v>
      </c>
      <c r="E27" s="53">
        <v>3263.3312639999999</v>
      </c>
      <c r="F27" s="53"/>
      <c r="G27" s="53">
        <v>651.4</v>
      </c>
      <c r="H27" s="53">
        <v>287.46600000000001</v>
      </c>
      <c r="J27" s="53">
        <v>1430.7159999999999</v>
      </c>
      <c r="K27" s="53">
        <v>1338</v>
      </c>
      <c r="L27" s="53"/>
      <c r="M27" s="53">
        <v>4958.8940000000002</v>
      </c>
      <c r="N27" s="53">
        <v>1388.618144</v>
      </c>
      <c r="P27" s="53">
        <v>2200.9464959999996</v>
      </c>
      <c r="Q27" s="53">
        <v>1384.4456029011785</v>
      </c>
      <c r="R27" s="53">
        <v>4793.7383040000004</v>
      </c>
      <c r="S27" s="53">
        <v>2598.2325475974617</v>
      </c>
      <c r="T27" s="53">
        <v>2669.5339999999997</v>
      </c>
      <c r="U27" s="53">
        <v>1764.3000000000002</v>
      </c>
    </row>
    <row r="28" spans="1:21" x14ac:dyDescent="0.55000000000000004">
      <c r="A28" s="53">
        <v>4380.4356300997279</v>
      </c>
      <c r="B28" s="53">
        <v>3382.23648</v>
      </c>
      <c r="C28" s="53"/>
      <c r="D28" s="53">
        <v>3754.6242067089756</v>
      </c>
      <c r="E28" s="53">
        <v>3602.7936</v>
      </c>
      <c r="F28" s="53"/>
      <c r="G28" s="53">
        <v>4158.8599999999997</v>
      </c>
      <c r="H28" s="53">
        <v>1561.8910000000001</v>
      </c>
      <c r="J28" s="53">
        <v>2153.09</v>
      </c>
      <c r="K28" s="53">
        <v>1524</v>
      </c>
      <c r="L28" s="53"/>
      <c r="M28" s="53">
        <v>5100.5910000000003</v>
      </c>
      <c r="N28" s="53">
        <v>1595.091598</v>
      </c>
      <c r="P28" s="53">
        <v>2342.9750399999998</v>
      </c>
      <c r="Q28" s="53">
        <v>1950.6940163191296</v>
      </c>
      <c r="R28" s="53">
        <v>5318.409599999999</v>
      </c>
      <c r="S28" s="53">
        <v>4996.2601994560291</v>
      </c>
      <c r="T28" s="53">
        <v>2177.1089999999999</v>
      </c>
      <c r="U28" s="53">
        <v>1567.7</v>
      </c>
    </row>
    <row r="29" spans="1:21" x14ac:dyDescent="0.55000000000000004">
      <c r="A29" s="53">
        <v>4062.502719854941</v>
      </c>
      <c r="B29" s="53">
        <v>2899.0598399999999</v>
      </c>
      <c r="C29" s="53"/>
      <c r="D29" s="53">
        <v>1096.0326382592928</v>
      </c>
      <c r="E29" s="53">
        <v>3088.1088</v>
      </c>
      <c r="F29" s="53"/>
      <c r="G29" s="53">
        <v>4502.5</v>
      </c>
      <c r="H29" s="53">
        <v>1534.134</v>
      </c>
      <c r="J29" s="53">
        <v>2052.8490000000002</v>
      </c>
      <c r="K29" s="53">
        <v>1326</v>
      </c>
      <c r="L29" s="53"/>
      <c r="M29" s="53">
        <v>6596.2340000000004</v>
      </c>
      <c r="N29" s="53">
        <v>1613.5920020000001</v>
      </c>
      <c r="P29" s="53">
        <v>2008.2643199999998</v>
      </c>
      <c r="Q29" s="53">
        <v>1290.6817769718948</v>
      </c>
      <c r="R29" s="53">
        <v>4558.6367999999993</v>
      </c>
      <c r="S29" s="53">
        <v>3574.1894832275611</v>
      </c>
      <c r="T29" s="53">
        <v>1835.866</v>
      </c>
      <c r="U29" s="53">
        <v>1503.4189999999999</v>
      </c>
    </row>
    <row r="30" spans="1:21" x14ac:dyDescent="0.55000000000000004">
      <c r="A30" s="53">
        <v>5100.3386219401627</v>
      </c>
      <c r="B30" s="53">
        <v>3298.2057599999998</v>
      </c>
      <c r="C30" s="53"/>
      <c r="D30" s="53">
        <v>3694.377606527652</v>
      </c>
      <c r="E30" s="53">
        <v>3513.2831999999999</v>
      </c>
      <c r="F30" s="53"/>
      <c r="G30" s="53">
        <v>4378.3599999999997</v>
      </c>
      <c r="H30" s="53">
        <v>1628.587</v>
      </c>
      <c r="J30" s="53">
        <v>1927.8230000000001</v>
      </c>
      <c r="K30" s="53">
        <v>1345.855</v>
      </c>
      <c r="L30" s="53"/>
      <c r="M30" s="53">
        <v>8171.2709999999997</v>
      </c>
      <c r="N30" s="53">
        <v>2107.0202960000001</v>
      </c>
      <c r="P30" s="53">
        <v>2284.7644799999998</v>
      </c>
      <c r="Q30" s="53">
        <v>1842.8281958295559</v>
      </c>
      <c r="R30" s="53">
        <v>5186.2752</v>
      </c>
      <c r="S30" s="53">
        <v>3814.21985494107</v>
      </c>
      <c r="T30" s="53">
        <v>2390.413</v>
      </c>
      <c r="U30" s="53">
        <v>1772.65</v>
      </c>
    </row>
    <row r="31" spans="1:21" x14ac:dyDescent="0.55000000000000004">
      <c r="A31" s="53">
        <v>3233.1980961015411</v>
      </c>
      <c r="B31" s="53">
        <v>3166.9077600000001</v>
      </c>
      <c r="C31" s="53"/>
      <c r="D31" s="53">
        <v>3933.8109700815958</v>
      </c>
      <c r="E31" s="53">
        <v>3373.4231999999997</v>
      </c>
      <c r="F31" s="53"/>
      <c r="G31" s="53">
        <v>4071.3389999999999</v>
      </c>
      <c r="H31" s="53">
        <v>1413.777</v>
      </c>
      <c r="J31" s="53">
        <v>2170.703</v>
      </c>
      <c r="K31" s="53">
        <v>1341.3630000000001</v>
      </c>
      <c r="L31" s="53"/>
      <c r="M31" s="53">
        <v>7123</v>
      </c>
      <c r="N31" s="53">
        <v>1756.8640009999999</v>
      </c>
      <c r="P31" s="53">
        <v>2193.8104800000001</v>
      </c>
      <c r="Q31" s="53">
        <v>2125.6799637352674</v>
      </c>
      <c r="R31" s="53">
        <v>4979.8152</v>
      </c>
      <c r="S31" s="53">
        <v>3623.687669990934</v>
      </c>
      <c r="T31" s="53">
        <v>2181.223</v>
      </c>
      <c r="U31" s="53">
        <v>2096.1419999999998</v>
      </c>
    </row>
    <row r="32" spans="1:21" x14ac:dyDescent="0.55000000000000004">
      <c r="A32" s="53">
        <v>5339.7964641885765</v>
      </c>
      <c r="B32" s="53">
        <v>3482.0229599999998</v>
      </c>
      <c r="C32" s="53"/>
      <c r="D32" s="53">
        <v>4464.1323662737987</v>
      </c>
      <c r="E32" s="53">
        <v>3709.0871999999995</v>
      </c>
      <c r="F32" s="53"/>
      <c r="G32" s="53">
        <v>4688.375</v>
      </c>
      <c r="H32" s="53">
        <v>1758.722</v>
      </c>
      <c r="J32" s="53">
        <v>2404.1190000000001</v>
      </c>
      <c r="K32" s="53">
        <v>1336.914</v>
      </c>
      <c r="L32" s="53"/>
      <c r="M32" s="53">
        <v>8239.3529999999992</v>
      </c>
      <c r="N32" s="53">
        <v>1991.105466</v>
      </c>
      <c r="P32" s="53">
        <v>2412.1000799999997</v>
      </c>
      <c r="Q32" s="53">
        <v>1117.0870353581142</v>
      </c>
      <c r="R32" s="53">
        <v>5475.3191999999999</v>
      </c>
      <c r="S32" s="53">
        <v>4345.6876699909335</v>
      </c>
      <c r="T32" s="53">
        <v>2430.2779999999998</v>
      </c>
      <c r="U32" s="53">
        <v>1894.136</v>
      </c>
    </row>
    <row r="33" spans="1:21" x14ac:dyDescent="0.55000000000000004">
      <c r="A33" s="53">
        <v>5834.0938349954668</v>
      </c>
      <c r="B33" s="53">
        <v>3030.3578399999997</v>
      </c>
      <c r="C33" s="53"/>
      <c r="D33" s="53">
        <v>2282.277425203989</v>
      </c>
      <c r="E33" s="53">
        <v>3227.9687999999996</v>
      </c>
      <c r="F33" s="53"/>
      <c r="G33" s="53">
        <v>4691.7809999999999</v>
      </c>
      <c r="H33" s="53">
        <v>1909.5429999999999</v>
      </c>
      <c r="J33" s="53">
        <v>1651.229</v>
      </c>
      <c r="K33" s="53">
        <v>986.15150000000006</v>
      </c>
      <c r="L33" s="53"/>
      <c r="M33" s="53">
        <v>8481.0670000000027</v>
      </c>
      <c r="N33" s="53">
        <v>1963.7021980000002</v>
      </c>
      <c r="P33" s="53">
        <v>2099.2183199999999</v>
      </c>
      <c r="Q33" s="53">
        <v>1223.1967361740708</v>
      </c>
      <c r="R33" s="53">
        <v>4765.0967999999993</v>
      </c>
      <c r="S33" s="53">
        <v>3520.5947416137806</v>
      </c>
      <c r="T33" s="53">
        <v>1609.4570000000001</v>
      </c>
      <c r="U33" s="53">
        <v>1261.192</v>
      </c>
    </row>
    <row r="34" spans="1:21" x14ac:dyDescent="0.55000000000000004">
      <c r="A34" s="53">
        <v>5770.0321849501361</v>
      </c>
      <c r="B34" s="53">
        <v>3403.2441599999997</v>
      </c>
      <c r="C34" s="53"/>
      <c r="D34" s="53">
        <v>4854.1341795104263</v>
      </c>
      <c r="E34" s="53">
        <v>3625.1711999999998</v>
      </c>
      <c r="F34" s="53"/>
      <c r="G34" s="53">
        <v>4984.3500000000004</v>
      </c>
      <c r="H34" s="53">
        <v>1878.89</v>
      </c>
      <c r="J34" s="53">
        <v>2109.2939999999999</v>
      </c>
      <c r="K34" s="53">
        <v>1230.0260000000001</v>
      </c>
      <c r="L34" s="53"/>
      <c r="M34" s="53">
        <v>6893.2280000000001</v>
      </c>
      <c r="N34" s="53">
        <v>1766.490918</v>
      </c>
      <c r="P34" s="53">
        <v>2357.5276799999997</v>
      </c>
      <c r="Q34" s="53">
        <v>2034.5281051677243</v>
      </c>
      <c r="R34" s="53">
        <v>5351.4431999999997</v>
      </c>
      <c r="S34" s="53">
        <v>5044.2461468721667</v>
      </c>
      <c r="T34" s="53">
        <v>1950.11</v>
      </c>
      <c r="U34" s="53">
        <v>1509.115</v>
      </c>
    </row>
    <row r="35" spans="1:21" x14ac:dyDescent="0.55000000000000004">
      <c r="A35" s="53">
        <v>4990.9859474161376</v>
      </c>
      <c r="B35" s="53">
        <v>3187.9154399999998</v>
      </c>
      <c r="C35" s="53"/>
      <c r="D35" s="53">
        <v>2319.3798730734361</v>
      </c>
      <c r="E35" s="53">
        <v>3395.8007999999995</v>
      </c>
      <c r="F35" s="53"/>
      <c r="G35" s="53">
        <v>4542.5730000000003</v>
      </c>
      <c r="H35" s="53">
        <v>1642.712</v>
      </c>
      <c r="J35" s="53">
        <v>1945.85</v>
      </c>
      <c r="K35" s="53">
        <v>1268.327</v>
      </c>
      <c r="L35" s="53"/>
      <c r="M35" s="53">
        <v>8962.1780000000017</v>
      </c>
      <c r="N35" s="53">
        <v>2132.6711399999999</v>
      </c>
      <c r="P35" s="53">
        <v>2208.36312</v>
      </c>
      <c r="Q35" s="53">
        <v>1575.8567543064371</v>
      </c>
      <c r="R35" s="53">
        <v>5012.8487999999988</v>
      </c>
      <c r="S35" s="53">
        <v>4008.5385312783319</v>
      </c>
      <c r="T35" s="53">
        <v>2704.288</v>
      </c>
      <c r="U35" s="53">
        <v>2177.1</v>
      </c>
    </row>
    <row r="36" spans="1:21" x14ac:dyDescent="0.55000000000000004">
      <c r="A36" s="53">
        <v>3606.8281958295556</v>
      </c>
      <c r="B36" s="53">
        <v>3198.4192800000001</v>
      </c>
      <c r="C36" s="53"/>
      <c r="D36" s="53">
        <v>3342.0924750679965</v>
      </c>
      <c r="E36" s="53">
        <v>3406.9895999999999</v>
      </c>
      <c r="F36" s="53"/>
      <c r="G36" s="53">
        <v>3478.6</v>
      </c>
      <c r="H36" s="53">
        <v>1190.0740000000001</v>
      </c>
      <c r="J36" s="53">
        <v>1969.0730000000001</v>
      </c>
      <c r="K36" s="53">
        <v>1230.9649999999999</v>
      </c>
      <c r="L36" s="53"/>
      <c r="M36" s="53">
        <v>7415.384</v>
      </c>
      <c r="N36" s="53">
        <v>1904.9</v>
      </c>
      <c r="P36" s="53">
        <v>2215.6394399999999</v>
      </c>
      <c r="Q36" s="53">
        <v>1457.8340888485948</v>
      </c>
      <c r="R36" s="53">
        <v>5029.3655999999992</v>
      </c>
      <c r="S36" s="53">
        <v>4749.7076155938348</v>
      </c>
      <c r="T36" s="53">
        <v>1973.9259999999999</v>
      </c>
      <c r="U36" s="53">
        <v>1593.94</v>
      </c>
    </row>
    <row r="37" spans="1:21" x14ac:dyDescent="0.55000000000000004">
      <c r="A37" s="53">
        <v>3210.2207615593834</v>
      </c>
      <c r="B37" s="53">
        <v>3030.3578399999997</v>
      </c>
      <c r="C37" s="53"/>
      <c r="D37" s="53">
        <v>3951.2887579329104</v>
      </c>
      <c r="E37" s="53">
        <v>3227.9687999999996</v>
      </c>
      <c r="F37" s="53"/>
      <c r="G37" s="53">
        <v>2699.933</v>
      </c>
      <c r="H37" s="53">
        <v>1311.376</v>
      </c>
      <c r="J37" s="53">
        <v>1950.146</v>
      </c>
      <c r="K37" s="53">
        <v>1310.819</v>
      </c>
      <c r="L37" s="53"/>
      <c r="M37" s="53">
        <v>4985.6419999999998</v>
      </c>
      <c r="N37" s="53">
        <v>1665.740366</v>
      </c>
      <c r="P37" s="53">
        <v>2099.2183199999999</v>
      </c>
      <c r="Q37" s="53">
        <v>1823.418404351768</v>
      </c>
      <c r="R37" s="53">
        <v>4765.0967999999993</v>
      </c>
      <c r="S37" s="53">
        <v>1839.208068902992</v>
      </c>
      <c r="T37" s="53">
        <v>2341.6239999999998</v>
      </c>
      <c r="U37" s="53">
        <v>1427.0250000000001</v>
      </c>
    </row>
    <row r="38" spans="1:21" x14ac:dyDescent="0.55000000000000004">
      <c r="A38" s="53">
        <v>2393.5883952855847</v>
      </c>
      <c r="B38" s="53">
        <v>3035.6097600000003</v>
      </c>
      <c r="C38" s="53"/>
      <c r="D38" s="53">
        <v>2242.3667271078875</v>
      </c>
      <c r="E38" s="53">
        <v>3233.5632000000001</v>
      </c>
      <c r="F38" s="53"/>
      <c r="G38" s="53">
        <v>1189.0999999999999</v>
      </c>
      <c r="H38" s="53">
        <v>666.10500000000002</v>
      </c>
      <c r="J38" s="53">
        <v>2359.6799999999998</v>
      </c>
      <c r="K38" s="53">
        <v>1365.7934</v>
      </c>
      <c r="L38" s="53"/>
      <c r="M38" s="53">
        <v>2901.4949999999999</v>
      </c>
      <c r="N38" s="53">
        <v>1073.5219990000001</v>
      </c>
      <c r="P38" s="53">
        <v>2102.8564799999999</v>
      </c>
      <c r="Q38" s="53">
        <v>1216.0222121486854</v>
      </c>
      <c r="R38" s="53">
        <v>4773.3552</v>
      </c>
      <c r="S38" s="53">
        <v>3945.1636446056209</v>
      </c>
      <c r="T38" s="53">
        <v>2660.895</v>
      </c>
      <c r="U38" s="53">
        <v>1661.57</v>
      </c>
    </row>
    <row r="39" spans="1:21" x14ac:dyDescent="0.55000000000000004">
      <c r="A39" s="53">
        <v>2888.3159564823209</v>
      </c>
      <c r="B39" s="53">
        <v>3303.4576799999995</v>
      </c>
      <c r="C39" s="53"/>
      <c r="D39" s="53">
        <v>2325.953762466002</v>
      </c>
      <c r="E39" s="53">
        <v>3518.8775999999998</v>
      </c>
      <c r="F39" s="53"/>
      <c r="G39" s="53">
        <v>3687.63</v>
      </c>
      <c r="H39" s="53">
        <v>1378.864</v>
      </c>
      <c r="J39" s="53">
        <v>1262.973</v>
      </c>
      <c r="K39" s="53">
        <v>955.40780000000007</v>
      </c>
      <c r="L39" s="53"/>
      <c r="M39" s="53">
        <v>5975.4749999999995</v>
      </c>
      <c r="N39" s="53">
        <v>1637.7732490000001</v>
      </c>
      <c r="P39" s="53">
        <v>2288.4026399999998</v>
      </c>
      <c r="Q39" s="53">
        <v>1814.6423390752493</v>
      </c>
      <c r="R39" s="53">
        <v>5194.5335999999988</v>
      </c>
      <c r="S39" s="53">
        <v>5070.1042611060748</v>
      </c>
      <c r="T39" s="53">
        <v>1908.136</v>
      </c>
      <c r="U39" s="53">
        <v>1472.9449999999999</v>
      </c>
    </row>
    <row r="40" spans="1:21" x14ac:dyDescent="0.55000000000000004">
      <c r="A40" s="53">
        <v>3774.3168631006347</v>
      </c>
      <c r="B40" s="53">
        <v>3413.7479999999996</v>
      </c>
      <c r="C40" s="53"/>
      <c r="D40" s="53">
        <v>3536.6183136899367</v>
      </c>
      <c r="E40" s="53">
        <v>3636.3599999999997</v>
      </c>
      <c r="F40" s="53"/>
      <c r="G40" s="53">
        <v>3324.5250000000001</v>
      </c>
      <c r="H40" s="53">
        <v>1084.575</v>
      </c>
      <c r="J40" s="54">
        <v>1682.703</v>
      </c>
      <c r="K40" s="54">
        <v>1290.098</v>
      </c>
      <c r="L40" s="54"/>
      <c r="M40" s="53">
        <v>6205.9749999999985</v>
      </c>
      <c r="N40" s="54">
        <v>1730.4400009999999</v>
      </c>
      <c r="P40" s="53">
        <v>2364.8040000000001</v>
      </c>
      <c r="Q40" s="53">
        <v>1369.4029918404351</v>
      </c>
      <c r="R40" s="53">
        <v>5367.96</v>
      </c>
      <c r="S40" s="54">
        <v>4792.6281411593945</v>
      </c>
      <c r="T40" s="54">
        <v>1824.1420000000001</v>
      </c>
      <c r="U40" s="53">
        <v>1691.2729999999999</v>
      </c>
    </row>
    <row r="41" spans="1:21" x14ac:dyDescent="0.55000000000000004">
      <c r="A41" s="53">
        <v>2185.4383499546689</v>
      </c>
      <c r="B41" s="53">
        <v>3208.9231199999999</v>
      </c>
      <c r="C41" s="53"/>
      <c r="D41" s="53">
        <v>3618.6622846781506</v>
      </c>
      <c r="E41" s="53">
        <v>3418.1783999999998</v>
      </c>
      <c r="F41" s="53"/>
      <c r="G41" s="53">
        <v>2349.6999999999998</v>
      </c>
      <c r="H41" s="53">
        <v>1483.604</v>
      </c>
      <c r="J41" s="54">
        <v>1508.2429999999999</v>
      </c>
      <c r="K41" s="54">
        <v>1230.1469999999999</v>
      </c>
      <c r="L41" s="54"/>
      <c r="M41" s="53">
        <v>4731.2350000000006</v>
      </c>
      <c r="N41" s="54">
        <v>1562.3131100000001</v>
      </c>
      <c r="P41" s="53">
        <v>2222.9157599999999</v>
      </c>
      <c r="Q41" s="53">
        <v>1773.7669990933816</v>
      </c>
      <c r="R41" s="53">
        <v>5045.8823999999995</v>
      </c>
      <c r="S41" s="54">
        <v>5006.4909734192142</v>
      </c>
      <c r="T41" s="54">
        <v>2764.3960000000002</v>
      </c>
      <c r="U41" s="53">
        <v>1904.9190000000001</v>
      </c>
    </row>
    <row r="42" spans="1:21" x14ac:dyDescent="0.55000000000000004">
      <c r="A42" s="53">
        <v>4502.9147778785127</v>
      </c>
      <c r="B42" s="53">
        <v>3256.1904</v>
      </c>
      <c r="C42" s="53"/>
      <c r="D42" s="53">
        <v>3793.304170444243</v>
      </c>
      <c r="E42" s="53">
        <v>3468.5279999999998</v>
      </c>
      <c r="F42" s="53"/>
      <c r="G42" s="53">
        <v>4294.9740000000002</v>
      </c>
      <c r="H42" s="53">
        <v>1000.145</v>
      </c>
      <c r="J42" s="54">
        <v>2310.9969999999998</v>
      </c>
      <c r="K42" s="54">
        <v>1324.7719999999999</v>
      </c>
      <c r="L42" s="54"/>
      <c r="M42" s="53">
        <v>6272.8489999999993</v>
      </c>
      <c r="N42" s="54">
        <v>1595.5530190000002</v>
      </c>
      <c r="P42" s="53">
        <v>2255.6592000000001</v>
      </c>
      <c r="Q42" s="53">
        <v>1790.3417951042611</v>
      </c>
      <c r="R42" s="53">
        <v>5120.2079999999996</v>
      </c>
      <c r="S42" s="54">
        <v>3980.1646557198587</v>
      </c>
      <c r="T42" s="54">
        <v>1700.855</v>
      </c>
      <c r="U42" s="53">
        <v>2076.4389999999999</v>
      </c>
    </row>
    <row r="43" spans="1:21" x14ac:dyDescent="0.55000000000000004">
      <c r="A43" s="53">
        <v>2382.1699909338167</v>
      </c>
      <c r="B43" s="53">
        <v>3109.1366400000002</v>
      </c>
      <c r="C43" s="53"/>
      <c r="D43" s="53">
        <v>3306.3191296464188</v>
      </c>
      <c r="E43" s="53">
        <v>3311.8847999999998</v>
      </c>
      <c r="F43" s="53"/>
      <c r="G43" s="53">
        <v>2441.413</v>
      </c>
      <c r="H43" s="53">
        <v>1520.8340000000001</v>
      </c>
      <c r="J43" s="54">
        <v>2099.8029999999999</v>
      </c>
      <c r="K43" s="54">
        <v>1352.28</v>
      </c>
      <c r="L43" s="54"/>
      <c r="M43" s="53">
        <v>6286.7049999999999</v>
      </c>
      <c r="N43" s="54">
        <v>2277.6637310000001</v>
      </c>
      <c r="P43" s="53">
        <v>2153.79072</v>
      </c>
      <c r="Q43" s="53">
        <v>1774.4714415231188</v>
      </c>
      <c r="R43" s="53">
        <v>4888.9727999999996</v>
      </c>
      <c r="S43" s="54">
        <v>3995.7153225074844</v>
      </c>
      <c r="T43" s="54">
        <v>2778.1660000000002</v>
      </c>
      <c r="U43" s="53">
        <v>1495.248</v>
      </c>
    </row>
    <row r="44" spans="1:21" x14ac:dyDescent="0.55000000000000004">
      <c r="A44" s="53">
        <v>5048.787851314597</v>
      </c>
      <c r="B44" s="53">
        <v>3198.4192800000001</v>
      </c>
      <c r="C44" s="53"/>
      <c r="D44" s="53">
        <v>2720.812330009066</v>
      </c>
      <c r="E44" s="53">
        <v>3406.9895999999999</v>
      </c>
      <c r="F44" s="53"/>
      <c r="G44" s="53">
        <v>3342.3449999999998</v>
      </c>
      <c r="H44" s="53">
        <v>1303.5450000000001</v>
      </c>
      <c r="J44" s="54">
        <v>2252.4459999999999</v>
      </c>
      <c r="K44" s="54">
        <v>1326.4829999999999</v>
      </c>
      <c r="L44" s="54"/>
      <c r="M44" s="53">
        <v>5761.7980000000007</v>
      </c>
      <c r="N44" s="54">
        <v>1021.4591820000001</v>
      </c>
      <c r="P44" s="53">
        <v>2215.6394399999999</v>
      </c>
      <c r="Q44" s="53">
        <v>1399.4088848594743</v>
      </c>
      <c r="R44" s="53">
        <v>5029.3655999999992</v>
      </c>
      <c r="S44" s="54">
        <v>3042.9524630318429</v>
      </c>
      <c r="T44" s="54">
        <v>2239.4549999999999</v>
      </c>
      <c r="U44" s="53">
        <v>1909.5150000000001</v>
      </c>
    </row>
    <row r="45" spans="1:21" x14ac:dyDescent="0.55000000000000004">
      <c r="A45" s="53">
        <v>4130.6858567543068</v>
      </c>
      <c r="B45" s="53">
        <v>3214.1750399999996</v>
      </c>
      <c r="C45" s="53"/>
      <c r="D45" s="53">
        <v>3405.426563916591</v>
      </c>
      <c r="E45" s="53">
        <v>3423.7727999999993</v>
      </c>
      <c r="F45" s="53"/>
      <c r="G45" s="53">
        <v>4080.9110000000001</v>
      </c>
      <c r="H45" s="53">
        <v>1625.797</v>
      </c>
      <c r="J45" s="54">
        <v>2198.89</v>
      </c>
      <c r="K45" s="54">
        <v>1295.8779999999999</v>
      </c>
      <c r="L45" s="54"/>
      <c r="M45" s="53">
        <v>4375.8860000000004</v>
      </c>
      <c r="N45" s="54">
        <v>1371.448999</v>
      </c>
      <c r="P45" s="53">
        <v>2226.5539199999998</v>
      </c>
      <c r="Q45" s="53">
        <v>2080.5444242973708</v>
      </c>
      <c r="R45" s="53">
        <v>5054.1407999999992</v>
      </c>
      <c r="S45" s="54">
        <v>3323.4500589676131</v>
      </c>
      <c r="T45" s="54">
        <v>2133.203</v>
      </c>
      <c r="U45" s="53">
        <v>1614.0550000000001</v>
      </c>
    </row>
    <row r="46" spans="1:21" x14ac:dyDescent="0.55000000000000004">
      <c r="A46" s="53">
        <v>4859.4315503173166</v>
      </c>
      <c r="B46" s="53">
        <v>3250.9384799999998</v>
      </c>
      <c r="C46" s="53"/>
      <c r="D46" s="53">
        <v>3480.0806890299186</v>
      </c>
      <c r="E46" s="53">
        <v>3462.9335999999994</v>
      </c>
      <c r="F46" s="53"/>
      <c r="G46" s="53">
        <v>4325.8630000000003</v>
      </c>
      <c r="H46" s="53">
        <v>1385.53</v>
      </c>
      <c r="J46" s="54">
        <v>2320.268</v>
      </c>
      <c r="K46" s="54">
        <v>1366.4829999999999</v>
      </c>
      <c r="L46" s="54"/>
      <c r="M46" s="53">
        <v>4410.16</v>
      </c>
      <c r="N46" s="54">
        <v>1442.618999</v>
      </c>
      <c r="P46" s="53">
        <v>2252.0210400000001</v>
      </c>
      <c r="Q46" s="53">
        <v>1872.6563916591115</v>
      </c>
      <c r="R46" s="53">
        <v>5111.949599999999</v>
      </c>
      <c r="S46" s="54">
        <v>4086.1557652181805</v>
      </c>
      <c r="T46" s="54">
        <v>2128.4699999999998</v>
      </c>
      <c r="U46" s="53">
        <v>1852.6759999999999</v>
      </c>
    </row>
    <row r="47" spans="1:21" x14ac:dyDescent="0.55000000000000004">
      <c r="A47" s="53">
        <v>6134.4582955575706</v>
      </c>
      <c r="B47" s="53">
        <v>3208.9231199999999</v>
      </c>
      <c r="C47" s="53"/>
      <c r="D47" s="53">
        <v>2277.2402538531278</v>
      </c>
      <c r="E47" s="53">
        <v>3418.1783999999998</v>
      </c>
      <c r="F47" s="53"/>
      <c r="G47" s="53">
        <v>4212.768</v>
      </c>
      <c r="H47" s="53">
        <v>1765.6320000000001</v>
      </c>
      <c r="J47" s="54">
        <v>2310.0720000000001</v>
      </c>
      <c r="K47" s="54">
        <v>1390.3586</v>
      </c>
      <c r="L47" s="54"/>
      <c r="M47" s="53">
        <v>5669.799</v>
      </c>
      <c r="N47" s="54">
        <v>1551.849001</v>
      </c>
      <c r="P47" s="53">
        <v>2222.9157599999999</v>
      </c>
      <c r="Q47" s="53">
        <v>1867.5883952855847</v>
      </c>
      <c r="R47" s="53">
        <v>5045.8823999999995</v>
      </c>
      <c r="S47" s="54">
        <v>3978.8401524086003</v>
      </c>
      <c r="T47" s="54">
        <v>2074.3679999999999</v>
      </c>
      <c r="U47" s="53">
        <v>1489.2750000000001</v>
      </c>
    </row>
    <row r="48" spans="1:21" x14ac:dyDescent="0.55000000000000004">
      <c r="A48" s="53">
        <v>3575.1763372620126</v>
      </c>
      <c r="B48" s="53">
        <v>3014.6020799999997</v>
      </c>
      <c r="C48" s="53"/>
      <c r="D48" s="53">
        <v>1706.6808703535812</v>
      </c>
      <c r="E48" s="53">
        <v>3211.1855999999998</v>
      </c>
      <c r="F48" s="53"/>
      <c r="G48" s="53">
        <v>2702.39</v>
      </c>
      <c r="H48" s="53">
        <v>1378.191</v>
      </c>
      <c r="J48" s="54">
        <v>2335.4380000000001</v>
      </c>
      <c r="K48" s="54">
        <v>1329.809</v>
      </c>
      <c r="L48" s="54"/>
      <c r="M48" s="53">
        <v>5178.7689999999993</v>
      </c>
      <c r="N48" s="54">
        <v>1469.4559999999999</v>
      </c>
      <c r="P48" s="53">
        <v>2088.30384</v>
      </c>
      <c r="Q48" s="53">
        <v>2055.3789664551223</v>
      </c>
      <c r="R48" s="53">
        <v>4740.3216000000002</v>
      </c>
      <c r="S48" s="54">
        <v>5249.2665336115397</v>
      </c>
      <c r="T48" s="54">
        <v>2151.8090000000002</v>
      </c>
      <c r="U48" s="53">
        <v>1343.915</v>
      </c>
    </row>
    <row r="49" spans="1:21" x14ac:dyDescent="0.55000000000000004">
      <c r="A49" s="54">
        <v>2505.1120181405895</v>
      </c>
      <c r="B49" s="53">
        <v>2505.1658400000001</v>
      </c>
      <c r="C49" s="53"/>
      <c r="D49" s="54">
        <v>150.24671201814058</v>
      </c>
      <c r="E49" s="53">
        <v>2668.5287999999996</v>
      </c>
      <c r="F49" s="53"/>
      <c r="G49" s="54">
        <v>4156.6149999999998</v>
      </c>
      <c r="H49" s="54">
        <v>1299.7529999999999</v>
      </c>
      <c r="J49" s="54">
        <v>1955.759</v>
      </c>
      <c r="K49" s="54">
        <v>1357.9480000000001</v>
      </c>
      <c r="L49" s="54"/>
      <c r="M49" s="54">
        <v>7230</v>
      </c>
      <c r="N49" s="54">
        <v>1811.69</v>
      </c>
      <c r="P49" s="53">
        <v>1735.4023199999997</v>
      </c>
      <c r="Q49" s="54">
        <v>1083.5623582766441</v>
      </c>
      <c r="R49" s="53">
        <v>3939.2567999999992</v>
      </c>
      <c r="S49" s="54">
        <v>3093.9739635307992</v>
      </c>
      <c r="T49" s="53">
        <v>2104.3469999999998</v>
      </c>
      <c r="U49" s="53">
        <v>1893.587</v>
      </c>
    </row>
    <row r="50" spans="1:21" x14ac:dyDescent="0.55000000000000004">
      <c r="A50" s="54">
        <v>2996.9868480725622</v>
      </c>
      <c r="B50" s="53">
        <v>3004.0982399999998</v>
      </c>
      <c r="C50" s="53"/>
      <c r="D50" s="54">
        <v>1711.8027210884354</v>
      </c>
      <c r="E50" s="53">
        <v>3199.9967999999999</v>
      </c>
      <c r="F50" s="53"/>
      <c r="G50" s="53">
        <v>3448.6309999999999</v>
      </c>
      <c r="H50" s="53">
        <v>1556.1980000000001</v>
      </c>
      <c r="J50" s="54">
        <v>2273.779</v>
      </c>
      <c r="K50" s="54">
        <v>1137.963</v>
      </c>
      <c r="L50" s="54"/>
      <c r="M50" s="54">
        <v>5221</v>
      </c>
      <c r="N50" s="54">
        <v>1553.16</v>
      </c>
      <c r="P50" s="53">
        <v>2081.0275200000001</v>
      </c>
      <c r="Q50" s="54">
        <v>1335.4721088435374</v>
      </c>
      <c r="R50" s="53">
        <v>4723.804799999999</v>
      </c>
      <c r="S50" s="54">
        <v>3048.9431189331399</v>
      </c>
      <c r="T50" s="53">
        <v>2135.8020000000001</v>
      </c>
      <c r="U50" s="53">
        <v>1320.14</v>
      </c>
    </row>
    <row r="51" spans="1:21" x14ac:dyDescent="0.55000000000000004">
      <c r="A51" s="54">
        <v>721.30068027210882</v>
      </c>
      <c r="B51" s="53">
        <v>3009.35016</v>
      </c>
      <c r="C51" s="53"/>
      <c r="D51" s="54">
        <v>1950.8231292517007</v>
      </c>
      <c r="E51" s="53">
        <v>3205.5911999999998</v>
      </c>
      <c r="F51" s="53"/>
      <c r="G51" s="53">
        <v>2781.93</v>
      </c>
      <c r="H51" s="53">
        <v>2023.5840000000001</v>
      </c>
      <c r="J51" s="54">
        <v>2401.1570000000002</v>
      </c>
      <c r="K51" s="54">
        <v>1447.0331000000001</v>
      </c>
      <c r="L51" s="54"/>
      <c r="M51" s="54">
        <v>6897.6869999999999</v>
      </c>
      <c r="N51" s="54">
        <v>1745.1590000000001</v>
      </c>
      <c r="P51" s="53">
        <v>2084.6656800000001</v>
      </c>
      <c r="Q51" s="54">
        <v>778.4517006802721</v>
      </c>
      <c r="R51" s="53">
        <v>4732.0631999999996</v>
      </c>
      <c r="S51" s="54">
        <v>3598.6863830173274</v>
      </c>
      <c r="T51" s="54">
        <v>1740.67</v>
      </c>
      <c r="U51" s="54">
        <v>296.45</v>
      </c>
    </row>
    <row r="52" spans="1:21" x14ac:dyDescent="0.55000000000000004">
      <c r="A52" s="54">
        <v>1755.8902494331066</v>
      </c>
      <c r="B52" s="53">
        <v>2988.3424799999998</v>
      </c>
      <c r="C52" s="53"/>
      <c r="D52" s="54">
        <v>1447.6344671201814</v>
      </c>
      <c r="E52" s="53">
        <v>3183.2135999999996</v>
      </c>
      <c r="F52" s="53"/>
      <c r="G52" s="53">
        <v>3216.9079999999999</v>
      </c>
      <c r="H52" s="53">
        <v>1977.9549999999999</v>
      </c>
      <c r="J52" s="54">
        <v>2312.6790000000001</v>
      </c>
      <c r="K52" s="54">
        <v>1382.6220000000001</v>
      </c>
      <c r="L52" s="54"/>
      <c r="M52" s="53">
        <v>3860.5040000000004</v>
      </c>
      <c r="N52" s="54">
        <v>1418.2769989999999</v>
      </c>
      <c r="P52" s="53">
        <v>2070.1130400000002</v>
      </c>
      <c r="Q52" s="54">
        <v>151.57188208616779</v>
      </c>
      <c r="R52" s="53">
        <v>4699.0295999999998</v>
      </c>
      <c r="S52" s="54">
        <v>2471.4760047174091</v>
      </c>
      <c r="T52" s="54">
        <v>987.04600000000005</v>
      </c>
      <c r="U52" s="53">
        <v>542.80700000000002</v>
      </c>
    </row>
    <row r="53" spans="1:21" x14ac:dyDescent="0.55000000000000004">
      <c r="A53" s="54">
        <v>605.41451247165537</v>
      </c>
      <c r="B53" s="53">
        <v>2447.3947199999998</v>
      </c>
      <c r="C53" s="53"/>
      <c r="D53" s="54">
        <v>1164.1854875283448</v>
      </c>
      <c r="E53" s="53">
        <v>2606.9903999999997</v>
      </c>
      <c r="F53" s="53"/>
      <c r="G53" s="55">
        <v>1695</v>
      </c>
      <c r="H53" s="53">
        <v>608.4</v>
      </c>
      <c r="J53" s="54">
        <v>1941.4</v>
      </c>
      <c r="K53" s="54">
        <v>1265.0450000000001</v>
      </c>
      <c r="L53" s="54"/>
      <c r="M53" s="53">
        <v>1299.181</v>
      </c>
      <c r="N53" s="54">
        <v>812.33900000000006</v>
      </c>
      <c r="P53" s="53">
        <v>1695.3825599999998</v>
      </c>
      <c r="Q53" s="54">
        <v>681.8575963718821</v>
      </c>
      <c r="R53" s="53">
        <v>3848.4143999999997</v>
      </c>
      <c r="S53" s="54">
        <v>1979.0388279052891</v>
      </c>
      <c r="T53" s="54">
        <v>2358.0479999999998</v>
      </c>
      <c r="U53" s="53">
        <v>1993.528</v>
      </c>
    </row>
    <row r="54" spans="1:21" x14ac:dyDescent="0.55000000000000004">
      <c r="A54" s="54">
        <v>1723.2122448979592</v>
      </c>
      <c r="B54" s="53">
        <v>2972.5867199999998</v>
      </c>
      <c r="C54" s="53"/>
      <c r="D54" s="54">
        <v>2249.3301587301589</v>
      </c>
      <c r="E54" s="53">
        <v>3166.4303999999997</v>
      </c>
      <c r="F54" s="53"/>
      <c r="G54" s="54">
        <v>2357</v>
      </c>
      <c r="H54" s="53">
        <v>895.58</v>
      </c>
      <c r="J54" s="54">
        <v>132.41200000000001</v>
      </c>
      <c r="K54" s="54">
        <v>669.721</v>
      </c>
      <c r="L54" s="54"/>
      <c r="M54" s="53">
        <v>5183.5469999999996</v>
      </c>
      <c r="N54" s="54">
        <v>1413.5540000000001</v>
      </c>
      <c r="P54" s="53">
        <v>2059.1985599999998</v>
      </c>
      <c r="Q54" s="54">
        <v>892.53151927437636</v>
      </c>
      <c r="R54" s="53">
        <v>4674.2543999999998</v>
      </c>
      <c r="S54" s="54">
        <v>4344.1050530708517</v>
      </c>
      <c r="T54" s="56">
        <v>708.53499999999997</v>
      </c>
      <c r="U54" s="53">
        <v>535.95699999999999</v>
      </c>
    </row>
    <row r="55" spans="1:21" x14ac:dyDescent="0.55000000000000004">
      <c r="A55" s="54">
        <v>1820.3945578231292</v>
      </c>
      <c r="B55" s="53">
        <v>2967.3347999999996</v>
      </c>
      <c r="C55" s="53"/>
      <c r="D55" s="54">
        <v>2194.8213151927439</v>
      </c>
      <c r="E55" s="53">
        <v>3160.8359999999993</v>
      </c>
      <c r="F55" s="53"/>
      <c r="J55" s="54">
        <v>1323.877</v>
      </c>
      <c r="K55" s="54">
        <v>1209.325</v>
      </c>
      <c r="L55" s="54"/>
      <c r="M55" s="53">
        <v>2190.8890000000001</v>
      </c>
      <c r="N55" s="54">
        <v>888.26900000000001</v>
      </c>
      <c r="P55" s="53">
        <v>2055.5603999999998</v>
      </c>
      <c r="Q55" s="54">
        <v>1072.2226757369615</v>
      </c>
      <c r="R55" s="53">
        <v>4665.9959999999992</v>
      </c>
      <c r="S55" s="54">
        <v>3623.9639843962627</v>
      </c>
    </row>
    <row r="56" spans="1:21" x14ac:dyDescent="0.55000000000000004">
      <c r="A56" s="54">
        <v>1607.2702947845805</v>
      </c>
      <c r="B56" s="53">
        <v>2746.7541600000004</v>
      </c>
      <c r="C56" s="53"/>
      <c r="D56" s="54">
        <v>2679.5587301587302</v>
      </c>
      <c r="E56" s="53">
        <v>2925.8712</v>
      </c>
      <c r="F56" s="53"/>
      <c r="G56" s="54">
        <v>2649</v>
      </c>
      <c r="H56" s="53">
        <v>1593</v>
      </c>
      <c r="J56" s="54">
        <v>2183.2600000000002</v>
      </c>
      <c r="K56" s="54">
        <v>1404.6279999999999</v>
      </c>
      <c r="L56" s="54"/>
      <c r="M56" s="53">
        <v>5088.8249999999998</v>
      </c>
      <c r="N56" s="54">
        <v>1370.855</v>
      </c>
      <c r="P56" s="53">
        <v>1902.7576799999999</v>
      </c>
      <c r="Q56" s="54">
        <v>0</v>
      </c>
      <c r="R56" s="53">
        <v>4319.1431999999995</v>
      </c>
      <c r="S56" s="54">
        <v>4411.7114215730744</v>
      </c>
    </row>
    <row r="57" spans="1:21" x14ac:dyDescent="0.55000000000000004">
      <c r="A57" s="54">
        <v>3643.0757369614512</v>
      </c>
      <c r="B57" s="53">
        <v>2935.8232800000001</v>
      </c>
      <c r="C57" s="53"/>
      <c r="D57" s="54">
        <v>2282.6272108843536</v>
      </c>
      <c r="E57" s="53">
        <v>3127.2696000000001</v>
      </c>
      <c r="F57" s="53"/>
      <c r="G57" s="54">
        <v>4682</v>
      </c>
      <c r="H57" s="53">
        <v>2089.34</v>
      </c>
      <c r="J57" s="54">
        <v>2048.4229999999998</v>
      </c>
      <c r="K57" s="54">
        <v>1288.356</v>
      </c>
      <c r="L57" s="54"/>
      <c r="M57" s="53">
        <v>7023.8609999999999</v>
      </c>
      <c r="N57" s="54">
        <v>1741.7739999999999</v>
      </c>
      <c r="P57" s="53">
        <v>2033.7314399999998</v>
      </c>
      <c r="Q57" s="54">
        <v>1348.7369614512472</v>
      </c>
      <c r="R57" s="53">
        <v>4616.4456</v>
      </c>
      <c r="S57" s="54">
        <v>3168.4518733557111</v>
      </c>
      <c r="T57" s="54">
        <v>782.66300000000001</v>
      </c>
      <c r="U57" s="53">
        <v>539.79</v>
      </c>
    </row>
    <row r="58" spans="1:21" x14ac:dyDescent="0.55000000000000004">
      <c r="A58" s="54">
        <v>2809.6979043817473</v>
      </c>
      <c r="B58" s="53">
        <v>3061.8693599999997</v>
      </c>
      <c r="C58" s="53"/>
      <c r="D58" s="54">
        <v>2275.3415585593762</v>
      </c>
      <c r="E58" s="53">
        <v>3261.5351999999998</v>
      </c>
      <c r="F58" s="53"/>
      <c r="G58" s="53">
        <v>3854.9789999999998</v>
      </c>
      <c r="H58" s="53">
        <v>1858.74</v>
      </c>
      <c r="J58" s="54">
        <v>2342.8960000000002</v>
      </c>
      <c r="K58" s="54">
        <v>1406.0830000000001</v>
      </c>
      <c r="L58" s="54"/>
      <c r="N58" s="54">
        <v>1871.22</v>
      </c>
      <c r="P58" s="53">
        <v>2121.0472799999998</v>
      </c>
      <c r="Q58" s="54">
        <v>1813.3684115032206</v>
      </c>
      <c r="R58" s="53">
        <v>4814.6471999999994</v>
      </c>
      <c r="S58" s="54">
        <v>3712.1586682391367</v>
      </c>
      <c r="T58" s="53">
        <v>1857.26</v>
      </c>
      <c r="U58" s="53">
        <v>1144.4559999999999</v>
      </c>
    </row>
    <row r="59" spans="1:21" x14ac:dyDescent="0.55000000000000004">
      <c r="A59" s="53">
        <v>2428.6956916099775</v>
      </c>
      <c r="B59" s="53">
        <v>3261.4423199999997</v>
      </c>
      <c r="C59" s="53"/>
      <c r="D59" s="53">
        <v>2221.6367346938778</v>
      </c>
      <c r="E59" s="53">
        <v>3474.1223999999997</v>
      </c>
      <c r="F59" s="53"/>
      <c r="G59" s="54">
        <v>4646.822000000001</v>
      </c>
      <c r="H59" s="54">
        <v>2735.13</v>
      </c>
      <c r="J59" s="54">
        <v>2224.4899999999998</v>
      </c>
      <c r="K59" s="54">
        <v>1398.3030000000001</v>
      </c>
      <c r="L59" s="54"/>
      <c r="M59" s="53">
        <v>6989.4</v>
      </c>
      <c r="N59" s="54">
        <v>1884.4169999999999</v>
      </c>
      <c r="P59" s="53">
        <v>2259.2973599999996</v>
      </c>
      <c r="Q59" s="53">
        <v>1174.328798185941</v>
      </c>
      <c r="R59" s="53">
        <v>5128.4663999999993</v>
      </c>
      <c r="S59" s="54">
        <v>3297.0702168193779</v>
      </c>
      <c r="T59" s="54">
        <v>205.87</v>
      </c>
      <c r="U59" s="54">
        <v>400.58</v>
      </c>
    </row>
    <row r="60" spans="1:21" x14ac:dyDescent="0.55000000000000004">
      <c r="A60" s="54">
        <v>3345.5976689342406</v>
      </c>
      <c r="B60" s="53">
        <v>2547.1812</v>
      </c>
      <c r="C60" s="53"/>
      <c r="D60" s="54">
        <v>1382.4224489795918</v>
      </c>
      <c r="E60" s="53">
        <v>2713.2839999999997</v>
      </c>
      <c r="F60" s="53"/>
      <c r="G60" s="54">
        <v>4383.956000000001</v>
      </c>
      <c r="H60" s="54">
        <v>2755.02</v>
      </c>
      <c r="J60" s="54">
        <v>2201.491</v>
      </c>
      <c r="K60" s="54">
        <v>1338.529</v>
      </c>
      <c r="L60" s="54"/>
      <c r="M60" s="53">
        <v>6557.16</v>
      </c>
      <c r="N60" s="54">
        <v>1717.8389999999999</v>
      </c>
      <c r="P60" s="53">
        <v>1764.5075999999997</v>
      </c>
      <c r="Q60" s="54">
        <v>1845.2315464852609</v>
      </c>
      <c r="R60" s="53">
        <v>4005.3239999999996</v>
      </c>
      <c r="S60" s="54">
        <v>1987.4311757234871</v>
      </c>
      <c r="T60" s="54">
        <v>967.98</v>
      </c>
      <c r="U60" s="54">
        <v>1384.94</v>
      </c>
    </row>
    <row r="61" spans="1:21" x14ac:dyDescent="0.55000000000000004">
      <c r="A61" s="54">
        <v>3049.5002267573695</v>
      </c>
      <c r="B61" s="53">
        <v>3319.2134399999995</v>
      </c>
      <c r="C61" s="53"/>
      <c r="D61" s="54">
        <v>3240.1803174603174</v>
      </c>
      <c r="E61" s="53">
        <v>3535.6607999999997</v>
      </c>
      <c r="F61" s="53"/>
      <c r="G61" s="54">
        <v>2435.2800000000002</v>
      </c>
      <c r="H61" s="54">
        <v>1960.6859999999999</v>
      </c>
      <c r="J61" s="54">
        <v>2077.9839999999999</v>
      </c>
      <c r="K61" s="54">
        <v>1378.0229999999999</v>
      </c>
      <c r="L61" s="54"/>
      <c r="M61" s="56">
        <v>5228.0349999999999</v>
      </c>
      <c r="N61" s="54">
        <v>1388.3240000000001</v>
      </c>
      <c r="P61" s="53">
        <v>2299.3171199999997</v>
      </c>
      <c r="Q61" s="54">
        <v>1720.0616780045352</v>
      </c>
      <c r="R61" s="53">
        <v>5219.3087999999989</v>
      </c>
      <c r="S61" s="54">
        <v>4429.671595754332</v>
      </c>
      <c r="T61" s="54">
        <v>1117.3140000000001</v>
      </c>
      <c r="U61" s="54">
        <v>856.79</v>
      </c>
    </row>
    <row r="62" spans="1:21" x14ac:dyDescent="0.55000000000000004">
      <c r="A62" s="54">
        <v>39.243083900226758</v>
      </c>
      <c r="B62" s="53">
        <v>2946.3271199999999</v>
      </c>
      <c r="C62" s="53"/>
      <c r="D62" s="54">
        <v>2105.7297052154195</v>
      </c>
      <c r="E62" s="53">
        <v>3138.4583999999995</v>
      </c>
      <c r="F62" s="53"/>
      <c r="G62" s="54">
        <v>3012.0689999999995</v>
      </c>
      <c r="H62" s="54">
        <v>2249.19</v>
      </c>
      <c r="J62" s="54">
        <v>2197.3000000000002</v>
      </c>
      <c r="K62" s="54">
        <v>1392.385</v>
      </c>
      <c r="L62" s="54"/>
      <c r="M62" s="53">
        <v>0</v>
      </c>
      <c r="N62" s="54">
        <v>239.93199999999999</v>
      </c>
      <c r="P62" s="53">
        <v>2041.0077599999997</v>
      </c>
      <c r="Q62" s="54">
        <v>1501.3836734693878</v>
      </c>
      <c r="R62" s="53">
        <v>4632.9623999999994</v>
      </c>
      <c r="S62" s="54">
        <v>4875.3320330218639</v>
      </c>
      <c r="T62" s="54">
        <v>1107.81</v>
      </c>
      <c r="U62" s="54">
        <v>1611.2160000000003</v>
      </c>
    </row>
    <row r="63" spans="1:21" x14ac:dyDescent="0.55000000000000004">
      <c r="A63" s="54">
        <v>1410.2063866461037</v>
      </c>
      <c r="B63" s="53">
        <v>3208.9231199999999</v>
      </c>
      <c r="C63" s="53"/>
      <c r="D63" s="54">
        <v>3035.4894311893313</v>
      </c>
      <c r="E63" s="53">
        <v>3418.1783999999998</v>
      </c>
      <c r="F63" s="53"/>
      <c r="G63" s="54">
        <v>1816.9290000000001</v>
      </c>
      <c r="H63" s="54">
        <v>1250.6400000000001</v>
      </c>
      <c r="J63" s="54">
        <v>1606.2</v>
      </c>
      <c r="K63" s="54">
        <v>1284.5</v>
      </c>
      <c r="L63" s="54"/>
      <c r="M63" s="54">
        <v>4068.39</v>
      </c>
      <c r="N63" s="54">
        <v>1427.3340000000001</v>
      </c>
      <c r="P63" s="53">
        <v>2222.9157599999999</v>
      </c>
      <c r="Q63" s="54">
        <v>1350.2209017508847</v>
      </c>
      <c r="R63" s="53">
        <v>5045.8823999999995</v>
      </c>
      <c r="S63" s="54">
        <v>4657.0198675496695</v>
      </c>
      <c r="T63" s="54">
        <v>1065.3600000000001</v>
      </c>
      <c r="U63" s="54">
        <v>400.25299999999999</v>
      </c>
    </row>
    <row r="64" spans="1:21" x14ac:dyDescent="0.55000000000000004">
      <c r="A64" s="54">
        <v>2539.8026852943844</v>
      </c>
      <c r="B64" s="53">
        <v>3366.48072</v>
      </c>
      <c r="C64" s="53"/>
      <c r="D64" s="54">
        <v>2406.0419123650549</v>
      </c>
      <c r="E64" s="53">
        <v>3586.0103999999997</v>
      </c>
      <c r="F64" s="53"/>
      <c r="G64" s="53">
        <v>4086.7379999999998</v>
      </c>
      <c r="H64" s="53">
        <v>2191.653607284858</v>
      </c>
      <c r="J64" s="54">
        <v>2092.6190000000001</v>
      </c>
      <c r="K64" s="54">
        <v>1386.721</v>
      </c>
      <c r="L64" s="54"/>
      <c r="M64" s="53">
        <v>8007</v>
      </c>
      <c r="N64" s="53">
        <v>1894.5319999999999</v>
      </c>
      <c r="P64" s="53">
        <v>2332.0605599999999</v>
      </c>
      <c r="Q64" s="54">
        <v>1224.7627687562369</v>
      </c>
      <c r="R64" s="53">
        <v>5293.6343999999999</v>
      </c>
      <c r="S64" s="54">
        <v>4847.510659530074</v>
      </c>
      <c r="T64" s="53">
        <v>1089.3463927151417</v>
      </c>
      <c r="U64" s="53">
        <v>1069.8889999999999</v>
      </c>
    </row>
    <row r="65" spans="1:21" x14ac:dyDescent="0.55000000000000004">
      <c r="A65" s="54">
        <v>2932.2856754059694</v>
      </c>
      <c r="B65" s="53">
        <v>3040.86168</v>
      </c>
      <c r="C65" s="53"/>
      <c r="D65" s="54">
        <v>2519.3218724485168</v>
      </c>
      <c r="E65" s="53">
        <v>3239.1575999999995</v>
      </c>
      <c r="F65" s="53"/>
      <c r="G65" s="53">
        <v>4299.915</v>
      </c>
      <c r="H65" s="53">
        <v>2212.8396792119679</v>
      </c>
      <c r="J65" s="54">
        <v>2203.9029999999998</v>
      </c>
      <c r="K65" s="54">
        <v>1248.5170000000001</v>
      </c>
      <c r="L65" s="54"/>
      <c r="M65" s="53">
        <v>6035.8069999999998</v>
      </c>
      <c r="N65" s="53">
        <v>1603.85</v>
      </c>
      <c r="P65" s="53">
        <v>2106.4946399999999</v>
      </c>
      <c r="Q65" s="54">
        <v>1598.0059874807223</v>
      </c>
      <c r="R65" s="53">
        <v>4781.6135999999997</v>
      </c>
      <c r="S65" s="54">
        <v>4403.924975052164</v>
      </c>
      <c r="T65" s="53">
        <v>774.1603207880321</v>
      </c>
      <c r="U65" s="53">
        <v>793.6629999999999</v>
      </c>
    </row>
    <row r="66" spans="1:21" x14ac:dyDescent="0.55000000000000004">
      <c r="A66" s="54">
        <v>2522.6412954731018</v>
      </c>
      <c r="B66" s="53">
        <v>3172.1596799999998</v>
      </c>
      <c r="C66" s="53"/>
      <c r="D66" s="54">
        <v>3354.8475913998004</v>
      </c>
      <c r="E66" s="53">
        <v>3379.0175999999997</v>
      </c>
      <c r="F66" s="53"/>
      <c r="G66" s="53">
        <v>1488.26</v>
      </c>
      <c r="H66" s="53">
        <v>1501.0838017804228</v>
      </c>
      <c r="J66" s="54">
        <v>2383.7759999999998</v>
      </c>
      <c r="K66" s="57">
        <v>1386.9469999999999</v>
      </c>
      <c r="L66" s="57"/>
      <c r="M66" s="53">
        <v>6462.5339999999997</v>
      </c>
      <c r="N66" s="53">
        <v>1655.432</v>
      </c>
      <c r="P66" s="53">
        <v>2197.4486399999996</v>
      </c>
      <c r="Q66" s="54">
        <v>1790.9525537512475</v>
      </c>
      <c r="R66" s="53">
        <v>4988.0735999999988</v>
      </c>
      <c r="S66" s="54">
        <v>4623.5303456409329</v>
      </c>
      <c r="T66" s="53">
        <v>1337.9161982195769</v>
      </c>
      <c r="U66" s="53">
        <v>1033.3600000000001</v>
      </c>
    </row>
    <row r="67" spans="1:21" x14ac:dyDescent="0.55000000000000004">
      <c r="A67" s="54">
        <v>3346.7953370225891</v>
      </c>
      <c r="B67" s="53">
        <v>2862.2964000000002</v>
      </c>
      <c r="C67" s="53"/>
      <c r="D67" s="54">
        <v>3158.4468837884424</v>
      </c>
      <c r="E67" s="53">
        <v>3048.9479999999999</v>
      </c>
      <c r="F67" s="53"/>
      <c r="G67" s="53">
        <v>1719.8169999999998</v>
      </c>
      <c r="H67" s="53">
        <v>1519.5280629182389</v>
      </c>
      <c r="J67" s="54">
        <v>2316.0859999999998</v>
      </c>
      <c r="K67" s="57">
        <v>1348.2339999999999</v>
      </c>
      <c r="L67" s="57"/>
      <c r="M67" s="53">
        <v>6049.4449999999997</v>
      </c>
      <c r="N67" s="53">
        <v>1605.817</v>
      </c>
      <c r="P67" s="53">
        <v>1982.7972</v>
      </c>
      <c r="Q67" s="54">
        <v>1039.2297922525629</v>
      </c>
      <c r="R67" s="53">
        <v>4500.8279999999995</v>
      </c>
      <c r="S67" s="54">
        <v>2872.1636578064049</v>
      </c>
      <c r="T67" s="53">
        <v>525.47193708176121</v>
      </c>
      <c r="U67" s="53">
        <v>234.75</v>
      </c>
    </row>
    <row r="68" spans="1:21" x14ac:dyDescent="0.55000000000000004">
      <c r="A68" s="54">
        <v>3827.0983398348908</v>
      </c>
      <c r="B68" s="53">
        <v>3392.7403199999999</v>
      </c>
      <c r="C68" s="53"/>
      <c r="D68" s="54">
        <v>3995.9171731833439</v>
      </c>
      <c r="E68" s="53">
        <v>3613.9823999999994</v>
      </c>
      <c r="F68" s="53"/>
      <c r="G68" s="53">
        <v>4277</v>
      </c>
      <c r="H68" s="53">
        <v>1927.7246514155063</v>
      </c>
      <c r="J68" s="54">
        <v>2432.16</v>
      </c>
      <c r="K68" s="53">
        <v>1428.261</v>
      </c>
      <c r="L68" s="53"/>
      <c r="M68" s="53">
        <v>7200.81</v>
      </c>
      <c r="N68" s="53">
        <v>1784.2660000000001</v>
      </c>
      <c r="P68" s="53">
        <v>2350.2513599999997</v>
      </c>
      <c r="Q68" s="54">
        <v>1617.6363059058333</v>
      </c>
      <c r="R68" s="53">
        <v>5334.9263999999994</v>
      </c>
      <c r="S68" s="54">
        <v>4745.4658441440624</v>
      </c>
      <c r="T68" s="53">
        <v>1803.2753485844935</v>
      </c>
      <c r="U68" s="53">
        <v>1517</v>
      </c>
    </row>
    <row r="69" spans="1:21" x14ac:dyDescent="0.55000000000000004">
      <c r="A69" s="54">
        <v>4454.1186609815841</v>
      </c>
      <c r="B69" s="53">
        <v>3203.6711999999998</v>
      </c>
      <c r="C69" s="53"/>
      <c r="D69" s="54">
        <v>3139.6888324412594</v>
      </c>
      <c r="E69" s="53">
        <v>3412.5839999999998</v>
      </c>
      <c r="F69" s="53"/>
      <c r="G69" s="53">
        <v>4203</v>
      </c>
      <c r="H69" s="53">
        <v>2239.8204016065624</v>
      </c>
      <c r="J69" s="54">
        <v>2351.1</v>
      </c>
      <c r="K69" s="53">
        <v>1325.4390000000001</v>
      </c>
      <c r="L69" s="53"/>
      <c r="M69" s="53">
        <v>6700.47</v>
      </c>
      <c r="N69" s="53">
        <v>1782.8979999999999</v>
      </c>
      <c r="P69" s="53">
        <v>2219.2775999999994</v>
      </c>
      <c r="Q69" s="54">
        <v>1241.7136895581966</v>
      </c>
      <c r="R69" s="53">
        <v>5037.6239999999989</v>
      </c>
      <c r="S69" s="54">
        <v>4857.3759412138261</v>
      </c>
      <c r="T69" s="53">
        <v>1699.179598393438</v>
      </c>
      <c r="U69" s="53">
        <v>1553</v>
      </c>
    </row>
    <row r="70" spans="1:21" x14ac:dyDescent="0.55000000000000004">
      <c r="A70" s="54">
        <v>4333.6147146874719</v>
      </c>
      <c r="B70" s="53">
        <v>3413.7479999999996</v>
      </c>
      <c r="C70" s="53"/>
      <c r="D70" s="54">
        <v>4222.2924793613356</v>
      </c>
      <c r="E70" s="53">
        <v>3636.3599999999997</v>
      </c>
      <c r="F70" s="53"/>
      <c r="G70" s="52">
        <v>4401</v>
      </c>
      <c r="H70" s="54">
        <v>1920.3600000000001</v>
      </c>
      <c r="J70" s="54">
        <v>2486.16</v>
      </c>
      <c r="K70" s="54">
        <v>1369.58</v>
      </c>
      <c r="L70" s="54"/>
      <c r="M70" s="53">
        <v>6426.6</v>
      </c>
      <c r="N70" s="53">
        <v>1729.6949999999999</v>
      </c>
      <c r="P70" s="53">
        <v>2364.8040000000001</v>
      </c>
      <c r="Q70" s="54">
        <v>1573.7253923614262</v>
      </c>
      <c r="R70" s="53">
        <v>5367.96</v>
      </c>
      <c r="S70" s="54">
        <v>4644.7051619341382</v>
      </c>
      <c r="T70" s="54">
        <v>1772.6399999999999</v>
      </c>
      <c r="U70" s="53">
        <v>1513</v>
      </c>
    </row>
    <row r="71" spans="1:21" x14ac:dyDescent="0.55000000000000004">
      <c r="A71" s="54">
        <v>2834.1018778916809</v>
      </c>
      <c r="B71" s="53">
        <v>3277.1980799999997</v>
      </c>
      <c r="C71" s="53"/>
      <c r="D71" s="54">
        <v>3733.7675768846957</v>
      </c>
      <c r="E71" s="53">
        <v>3490.9055999999996</v>
      </c>
      <c r="F71" s="53"/>
      <c r="G71" s="52">
        <v>5003</v>
      </c>
      <c r="H71" s="54">
        <v>1971.84</v>
      </c>
      <c r="J71" s="54">
        <v>2514.2600000000002</v>
      </c>
      <c r="K71" s="54">
        <v>1449.5250000000001</v>
      </c>
      <c r="L71" s="54"/>
      <c r="M71" s="53">
        <v>5938.33</v>
      </c>
      <c r="N71" s="53">
        <v>1669.9010000000001</v>
      </c>
      <c r="P71" s="53">
        <v>2270.2118399999999</v>
      </c>
      <c r="Q71" s="54">
        <v>1744.2619976412955</v>
      </c>
      <c r="R71" s="53">
        <v>5153.2415999999994</v>
      </c>
      <c r="S71" s="54">
        <v>4645.4077837249388</v>
      </c>
      <c r="T71" s="54">
        <v>2136.16</v>
      </c>
      <c r="U71" s="53">
        <v>1673</v>
      </c>
    </row>
    <row r="72" spans="1:21" x14ac:dyDescent="0.55000000000000004">
      <c r="A72" s="54">
        <v>3693.1851583053617</v>
      </c>
      <c r="B72" s="53">
        <v>2899.0598399999999</v>
      </c>
      <c r="C72" s="53"/>
      <c r="D72" s="54">
        <v>3601.3934500589676</v>
      </c>
      <c r="E72" s="53">
        <v>3088.1088</v>
      </c>
      <c r="F72" s="53"/>
      <c r="G72" s="53">
        <v>3660</v>
      </c>
      <c r="H72" s="54">
        <v>1591.6799999999998</v>
      </c>
      <c r="J72" s="57">
        <v>2434.5500000000002</v>
      </c>
      <c r="K72" s="52">
        <v>1336.296</v>
      </c>
      <c r="M72" s="53">
        <v>6499.7259999999997</v>
      </c>
      <c r="N72" s="53">
        <v>1686.1030000000001</v>
      </c>
      <c r="P72" s="53">
        <v>2008.2643199999998</v>
      </c>
      <c r="Q72" s="54">
        <v>1412.2117390909916</v>
      </c>
      <c r="R72" s="53">
        <v>4558.6367999999993</v>
      </c>
      <c r="S72" s="54">
        <v>2736.068674589495</v>
      </c>
      <c r="T72" s="54">
        <v>1724.3200000000002</v>
      </c>
      <c r="U72" s="53">
        <v>1388</v>
      </c>
    </row>
    <row r="73" spans="1:21" x14ac:dyDescent="0.55000000000000004">
      <c r="A73" s="54">
        <v>3906.940034473374</v>
      </c>
      <c r="B73" s="53">
        <v>2951.5790399999996</v>
      </c>
      <c r="C73" s="53"/>
      <c r="D73" s="54">
        <v>2109.5187335571081</v>
      </c>
      <c r="E73" s="53">
        <v>3144.0527999999995</v>
      </c>
      <c r="F73" s="53"/>
      <c r="G73" s="53">
        <v>3742</v>
      </c>
      <c r="H73" s="54">
        <v>1897</v>
      </c>
      <c r="J73" s="57">
        <v>2092</v>
      </c>
      <c r="K73" s="52">
        <v>1409.45</v>
      </c>
      <c r="M73" s="53">
        <v>4903.1350000000002</v>
      </c>
      <c r="N73" s="53">
        <v>1279.903</v>
      </c>
      <c r="P73" s="53">
        <v>2044.6459199999997</v>
      </c>
      <c r="Q73" s="54">
        <v>1961.4524176721402</v>
      </c>
      <c r="R73" s="53">
        <v>4641.2207999999991</v>
      </c>
      <c r="S73" s="54">
        <v>2861.3390184160394</v>
      </c>
      <c r="T73" s="54">
        <v>1429</v>
      </c>
      <c r="U73" s="53">
        <v>1897</v>
      </c>
    </row>
    <row r="74" spans="1:21" x14ac:dyDescent="0.55000000000000004">
      <c r="A74" s="54">
        <v>1584.960537058877</v>
      </c>
      <c r="B74" s="53">
        <v>2904.3117599999996</v>
      </c>
      <c r="C74" s="53"/>
      <c r="D74" s="54">
        <v>1589.0742084731926</v>
      </c>
      <c r="E74" s="53">
        <v>3093.7031999999999</v>
      </c>
      <c r="F74" s="53"/>
      <c r="G74" s="53">
        <v>2921.6689999999999</v>
      </c>
      <c r="H74" s="54">
        <v>1897</v>
      </c>
      <c r="J74" s="57">
        <v>2302.7399999999998</v>
      </c>
      <c r="K74" s="52">
        <v>1489.1880000000001</v>
      </c>
      <c r="M74" s="53">
        <v>3577.6</v>
      </c>
      <c r="N74" s="53">
        <v>1049.375</v>
      </c>
      <c r="P74" s="53">
        <v>2011.9024799999997</v>
      </c>
      <c r="Q74" s="54">
        <v>1994.9664338201942</v>
      </c>
      <c r="R74" s="53">
        <v>4566.8951999999999</v>
      </c>
      <c r="S74" s="54">
        <v>3572.5455865009526</v>
      </c>
      <c r="T74" s="54">
        <v>1429</v>
      </c>
      <c r="U74" s="53">
        <v>1424</v>
      </c>
    </row>
    <row r="75" spans="1:21" x14ac:dyDescent="0.55000000000000004">
      <c r="A75" s="54">
        <v>3747.7220357434458</v>
      </c>
      <c r="B75" s="53">
        <v>3440.0075999999999</v>
      </c>
      <c r="C75" s="53"/>
      <c r="D75" s="54">
        <v>3573.5171913272252</v>
      </c>
      <c r="E75" s="53">
        <v>3664.3319999999999</v>
      </c>
      <c r="F75" s="53"/>
      <c r="G75" s="54">
        <v>501</v>
      </c>
      <c r="H75" s="54">
        <v>1897</v>
      </c>
      <c r="J75" s="57">
        <v>2476.85</v>
      </c>
      <c r="K75" s="52">
        <v>1460.21</v>
      </c>
      <c r="M75" s="53">
        <v>5558.3090000000002</v>
      </c>
      <c r="N75" s="53">
        <v>1513.616</v>
      </c>
      <c r="P75" s="53">
        <v>2382.9947999999999</v>
      </c>
      <c r="Q75" s="54">
        <v>1651.6025582872178</v>
      </c>
      <c r="R75" s="53">
        <v>5409.2519999999995</v>
      </c>
      <c r="S75" s="54">
        <v>4478.0536151682845</v>
      </c>
      <c r="T75" s="54">
        <v>1429</v>
      </c>
      <c r="U75" s="53">
        <v>2107</v>
      </c>
    </row>
    <row r="76" spans="1:21" x14ac:dyDescent="0.55000000000000004">
      <c r="A76" s="54">
        <v>3971.2551029665246</v>
      </c>
      <c r="B76" s="53">
        <v>3413.7479999999996</v>
      </c>
      <c r="C76" s="53"/>
      <c r="D76" s="54">
        <v>3854.2864918806135</v>
      </c>
      <c r="E76" s="53">
        <v>3636.3599999999997</v>
      </c>
      <c r="F76" s="53"/>
      <c r="G76" s="53">
        <v>5495.9</v>
      </c>
      <c r="H76" s="53">
        <v>1677.4957979477526</v>
      </c>
      <c r="J76" s="57">
        <v>2233.1799999999998</v>
      </c>
      <c r="K76" s="52">
        <v>1453.7829999999999</v>
      </c>
      <c r="M76" s="53">
        <v>6453</v>
      </c>
      <c r="N76" s="53">
        <v>1644</v>
      </c>
      <c r="P76" s="53">
        <v>2364.8040000000001</v>
      </c>
      <c r="Q76" s="54">
        <v>1412.5378753515377</v>
      </c>
      <c r="R76" s="53">
        <v>5367.96</v>
      </c>
      <c r="S76" s="54">
        <v>4456.6814841694641</v>
      </c>
      <c r="T76" s="53">
        <v>2210.5042020522474</v>
      </c>
      <c r="U76" s="53">
        <v>1626.2640000000001</v>
      </c>
    </row>
    <row r="77" spans="1:21" x14ac:dyDescent="0.55000000000000004">
      <c r="A77" s="54">
        <v>4403.549850312982</v>
      </c>
      <c r="B77" s="53">
        <v>3177.4115999999999</v>
      </c>
      <c r="C77" s="53"/>
      <c r="D77" s="54">
        <v>3736.949106413862</v>
      </c>
      <c r="E77" s="53">
        <v>3384.6119999999996</v>
      </c>
      <c r="F77" s="53"/>
      <c r="G77" s="53">
        <v>3114</v>
      </c>
      <c r="H77" s="53">
        <v>706.17848601598348</v>
      </c>
      <c r="J77" s="58">
        <v>1990.31</v>
      </c>
      <c r="K77" s="58">
        <v>1340.364</v>
      </c>
      <c r="L77" s="58"/>
      <c r="M77" s="53">
        <v>5809.2950000000001</v>
      </c>
      <c r="N77" s="53">
        <v>1538</v>
      </c>
      <c r="P77" s="53">
        <v>2201.0867999999996</v>
      </c>
      <c r="Q77" s="54">
        <v>1747.5142883062688</v>
      </c>
      <c r="R77" s="53">
        <v>4996.3319999999994</v>
      </c>
      <c r="S77" s="54">
        <v>3737.3945386918263</v>
      </c>
      <c r="T77" s="53">
        <v>2524.8215139840163</v>
      </c>
      <c r="U77" s="53">
        <v>1799</v>
      </c>
    </row>
    <row r="78" spans="1:21" x14ac:dyDescent="0.55000000000000004">
      <c r="A78" s="54">
        <v>5308.6115395083007</v>
      </c>
      <c r="B78" s="53">
        <v>3492.5267999999996</v>
      </c>
      <c r="C78" s="53"/>
      <c r="D78" s="54">
        <v>3313.0413680486258</v>
      </c>
      <c r="E78" s="53">
        <v>3720.2759999999998</v>
      </c>
      <c r="F78" s="53"/>
      <c r="G78" s="53">
        <v>5115</v>
      </c>
      <c r="H78" s="53">
        <v>2143.4103961715477</v>
      </c>
      <c r="J78" s="55">
        <v>728.13499999999999</v>
      </c>
      <c r="K78" s="58">
        <v>857.80899999999997</v>
      </c>
      <c r="L78" s="58"/>
      <c r="M78" s="53">
        <v>7464.8860000000004</v>
      </c>
      <c r="N78" s="53">
        <v>1803.261</v>
      </c>
      <c r="P78" s="53">
        <v>2419.3763999999996</v>
      </c>
      <c r="Q78" s="54">
        <v>1709.7328313526264</v>
      </c>
      <c r="R78" s="53">
        <v>5491.8359999999993</v>
      </c>
      <c r="S78" s="54">
        <v>3614.4035199129094</v>
      </c>
      <c r="T78" s="53">
        <v>1668.5896038284525</v>
      </c>
      <c r="U78" s="53">
        <v>2034</v>
      </c>
    </row>
    <row r="79" spans="1:21" x14ac:dyDescent="0.55000000000000004">
      <c r="A79" s="54">
        <v>95.323414678399715</v>
      </c>
      <c r="B79" s="53">
        <v>2993.5944</v>
      </c>
      <c r="C79" s="53"/>
      <c r="D79" s="54">
        <v>3842.6353987117845</v>
      </c>
      <c r="E79" s="53">
        <v>3188.808</v>
      </c>
      <c r="F79" s="53"/>
      <c r="G79" s="53">
        <v>4078</v>
      </c>
      <c r="H79" s="53">
        <v>1590.5401035610964</v>
      </c>
      <c r="J79" s="55">
        <v>1800.692</v>
      </c>
      <c r="K79" s="58">
        <v>1333.567</v>
      </c>
      <c r="L79" s="58"/>
      <c r="M79" s="53">
        <v>7967.5510000000004</v>
      </c>
      <c r="N79" s="53">
        <v>1870.4490000000001</v>
      </c>
      <c r="P79" s="53">
        <v>2073.7512000000002</v>
      </c>
      <c r="Q79" s="54">
        <v>1552.4857116937314</v>
      </c>
      <c r="R79" s="53">
        <v>4707.2879999999996</v>
      </c>
      <c r="S79" s="54">
        <v>4765.9022044815392</v>
      </c>
      <c r="T79" s="53">
        <v>2015.4598964389036</v>
      </c>
      <c r="U79" s="53">
        <v>1663</v>
      </c>
    </row>
    <row r="80" spans="1:21" x14ac:dyDescent="0.55000000000000004">
      <c r="A80" s="54">
        <v>5.9081012428558468</v>
      </c>
      <c r="B80" s="53">
        <v>3061.8693599999997</v>
      </c>
      <c r="C80" s="53"/>
      <c r="D80" s="54">
        <v>3971.4392633584325</v>
      </c>
      <c r="E80" s="53">
        <v>3261.5351999999998</v>
      </c>
      <c r="F80" s="53"/>
      <c r="G80" s="53">
        <v>4432</v>
      </c>
      <c r="H80" s="53">
        <v>1063.6516566697226</v>
      </c>
      <c r="J80" s="55">
        <v>2532.1559999999999</v>
      </c>
      <c r="K80" s="58">
        <v>1465.309</v>
      </c>
      <c r="L80" s="58"/>
      <c r="M80" s="53">
        <v>6305.1</v>
      </c>
      <c r="N80" s="53">
        <v>1594.8720000000001</v>
      </c>
      <c r="P80" s="53">
        <v>2121.0472799999998</v>
      </c>
      <c r="Q80" s="54">
        <v>1565.2227161389822</v>
      </c>
      <c r="R80" s="53">
        <v>4814.6471999999994</v>
      </c>
      <c r="S80" s="54">
        <v>4504.3200580604189</v>
      </c>
      <c r="T80" s="53">
        <v>2670.3483433302777</v>
      </c>
      <c r="U80" s="53">
        <v>1826</v>
      </c>
    </row>
    <row r="81" spans="1:21" x14ac:dyDescent="0.55000000000000004">
      <c r="A81" s="54">
        <v>707.3786627959721</v>
      </c>
      <c r="B81" s="53">
        <v>3109.1366400000002</v>
      </c>
      <c r="C81" s="53"/>
      <c r="D81" s="54">
        <v>4006.4982309716052</v>
      </c>
      <c r="E81" s="53">
        <v>3311.8847999999998</v>
      </c>
      <c r="F81" s="53"/>
      <c r="G81" s="53">
        <v>4498</v>
      </c>
      <c r="H81" s="53">
        <v>1473.7008882267214</v>
      </c>
      <c r="J81" s="55">
        <v>2087.8760000000002</v>
      </c>
      <c r="K81" s="58">
        <v>1362.3330000000001</v>
      </c>
      <c r="L81" s="58"/>
      <c r="M81" s="53">
        <v>7795.49</v>
      </c>
      <c r="N81" s="53">
        <v>1686.2629999999999</v>
      </c>
      <c r="P81" s="53">
        <v>2153.79072</v>
      </c>
      <c r="Q81" s="54">
        <v>1149.3146148961264</v>
      </c>
      <c r="R81" s="53">
        <v>4888.9727999999996</v>
      </c>
      <c r="S81" s="54">
        <v>3864.4298285403252</v>
      </c>
      <c r="T81" s="53">
        <v>2189.299111773279</v>
      </c>
      <c r="U81" s="53">
        <v>2023</v>
      </c>
    </row>
    <row r="82" spans="1:21" x14ac:dyDescent="0.55000000000000004">
      <c r="A82" s="54">
        <v>3179.0166016510934</v>
      </c>
      <c r="B82" s="53">
        <v>3397.99224</v>
      </c>
      <c r="C82" s="53"/>
      <c r="D82" s="54">
        <v>3383.5634582237144</v>
      </c>
      <c r="E82" s="53">
        <v>3619.5767999999998</v>
      </c>
      <c r="F82" s="53"/>
      <c r="G82" s="53">
        <v>4243</v>
      </c>
      <c r="H82" s="53">
        <v>1407.160860244401</v>
      </c>
      <c r="J82" s="54">
        <v>2295.799</v>
      </c>
      <c r="K82" s="54">
        <v>1464.7370000000001</v>
      </c>
      <c r="L82" s="54"/>
      <c r="M82" s="53">
        <v>8281.7039999999997</v>
      </c>
      <c r="N82" s="53">
        <v>1826.971</v>
      </c>
      <c r="P82" s="53">
        <v>2353.8895199999997</v>
      </c>
      <c r="Q82" s="54">
        <v>1451.8801596661526</v>
      </c>
      <c r="R82" s="53">
        <v>5343.1847999999991</v>
      </c>
      <c r="S82" s="54">
        <v>4420.5710786537238</v>
      </c>
      <c r="T82" s="53">
        <v>2229.8391397555988</v>
      </c>
      <c r="U82" s="53">
        <v>1758</v>
      </c>
    </row>
    <row r="83" spans="1:21" x14ac:dyDescent="0.55000000000000004">
      <c r="A83" s="54">
        <v>4554.0959811303637</v>
      </c>
      <c r="B83" s="53">
        <v>3445.2595200000001</v>
      </c>
      <c r="C83" s="53"/>
      <c r="D83" s="54">
        <v>3603.3348453234148</v>
      </c>
      <c r="E83" s="53">
        <v>3669.9263999999998</v>
      </c>
      <c r="F83" s="53"/>
      <c r="G83" s="53">
        <v>3675.0200000000004</v>
      </c>
      <c r="H83" s="53">
        <v>1387.8955771772341</v>
      </c>
      <c r="J83" s="54">
        <v>2122.2559999999999</v>
      </c>
      <c r="K83" s="54">
        <v>1521.748</v>
      </c>
      <c r="L83" s="54"/>
      <c r="M83" s="53">
        <v>5950.4250000000002</v>
      </c>
      <c r="N83" s="53">
        <v>1627.4880000000001</v>
      </c>
      <c r="P83" s="53">
        <v>2386.6329599999999</v>
      </c>
      <c r="Q83" s="54">
        <v>1875.8459584505126</v>
      </c>
      <c r="R83" s="53">
        <v>5417.5103999999992</v>
      </c>
      <c r="S83" s="54">
        <v>4737.4122289757779</v>
      </c>
      <c r="T83" s="53">
        <v>2198.1044228227656</v>
      </c>
      <c r="U83" s="53">
        <v>1936.38</v>
      </c>
    </row>
    <row r="84" spans="1:21" x14ac:dyDescent="0.55000000000000004">
      <c r="A84" s="54">
        <v>2358.6596207928878</v>
      </c>
      <c r="B84" s="53">
        <v>3114.3885599999999</v>
      </c>
      <c r="C84" s="53"/>
      <c r="D84" s="54">
        <v>2404.7006259638938</v>
      </c>
      <c r="E84" s="53">
        <v>3317.4791999999998</v>
      </c>
      <c r="F84" s="53"/>
      <c r="G84" s="53">
        <v>3750.58</v>
      </c>
      <c r="H84" s="53">
        <v>1485.0405269461928</v>
      </c>
      <c r="J84" s="54">
        <v>1633.569</v>
      </c>
      <c r="K84" s="54">
        <v>1270.6199999999999</v>
      </c>
      <c r="L84" s="54"/>
      <c r="M84" s="53">
        <v>4713.4629999999997</v>
      </c>
      <c r="N84" s="53">
        <v>1251.78</v>
      </c>
      <c r="P84" s="53">
        <v>2157.4288799999999</v>
      </c>
      <c r="Q84" s="54">
        <v>1132.2679851220175</v>
      </c>
      <c r="R84" s="53">
        <v>4897.2311999999993</v>
      </c>
      <c r="S84" s="54">
        <v>4355.5769754150415</v>
      </c>
      <c r="T84" s="53">
        <v>2351.959473053807</v>
      </c>
      <c r="U84" s="53">
        <v>2103.89</v>
      </c>
    </row>
    <row r="85" spans="1:21" x14ac:dyDescent="0.55000000000000004">
      <c r="A85" s="54">
        <v>419</v>
      </c>
      <c r="B85" s="53">
        <v>2683.7311199999999</v>
      </c>
      <c r="C85" s="53"/>
      <c r="D85" s="54">
        <v>1414</v>
      </c>
      <c r="E85" s="53">
        <v>2858.7383999999997</v>
      </c>
      <c r="F85" s="53"/>
      <c r="G85" s="53">
        <v>2430.3199999999997</v>
      </c>
      <c r="H85" s="53">
        <v>808.92698338357945</v>
      </c>
      <c r="J85" s="54">
        <v>1675.63</v>
      </c>
      <c r="K85" s="54">
        <v>1290.5540000000001</v>
      </c>
      <c r="L85" s="54"/>
      <c r="M85" s="53">
        <v>5707.6909999999998</v>
      </c>
      <c r="N85" s="53">
        <v>1521.82</v>
      </c>
      <c r="P85" s="53">
        <v>1859.0997599999998</v>
      </c>
      <c r="Q85" s="54">
        <v>1920</v>
      </c>
      <c r="R85" s="53">
        <v>4220.0423999999994</v>
      </c>
      <c r="S85" s="54">
        <v>2325.0748435090268</v>
      </c>
      <c r="T85" s="53">
        <v>1337.0730166164203</v>
      </c>
      <c r="U85" s="53">
        <v>1276.3900000000001</v>
      </c>
    </row>
    <row r="86" spans="1:21" x14ac:dyDescent="0.55000000000000004">
      <c r="A86" s="54">
        <v>913</v>
      </c>
      <c r="B86" s="53">
        <v>3229.9307999999996</v>
      </c>
      <c r="C86" s="53"/>
      <c r="D86" s="54">
        <v>2818</v>
      </c>
      <c r="E86" s="53">
        <v>3440.5559999999996</v>
      </c>
      <c r="F86" s="53"/>
      <c r="G86" s="53">
        <v>2797</v>
      </c>
      <c r="H86" s="53">
        <v>1320.7905604220871</v>
      </c>
      <c r="J86" s="54">
        <v>1635.05</v>
      </c>
      <c r="K86" s="54">
        <v>1269.925</v>
      </c>
      <c r="L86" s="54"/>
      <c r="M86" s="53">
        <v>3279.223</v>
      </c>
      <c r="N86" s="53">
        <v>821</v>
      </c>
      <c r="P86" s="53">
        <v>2237.4683999999997</v>
      </c>
      <c r="Q86" s="54">
        <v>1705</v>
      </c>
      <c r="R86" s="53">
        <v>5078.9159999999993</v>
      </c>
      <c r="S86" s="54">
        <v>5413.6824400000014</v>
      </c>
      <c r="T86" s="53">
        <v>1605.2094395779129</v>
      </c>
      <c r="U86" s="53">
        <v>1094</v>
      </c>
    </row>
    <row r="87" spans="1:21" x14ac:dyDescent="0.55000000000000004">
      <c r="A87" s="54">
        <v>972</v>
      </c>
      <c r="B87" s="53">
        <v>3214.1750399999996</v>
      </c>
      <c r="C87" s="53"/>
      <c r="D87" s="54">
        <v>2232</v>
      </c>
      <c r="E87" s="53">
        <v>3423.7727999999993</v>
      </c>
      <c r="F87" s="53"/>
      <c r="G87" s="53">
        <v>1053</v>
      </c>
      <c r="H87" s="53">
        <v>596</v>
      </c>
      <c r="J87" s="58">
        <v>1113.8900000000001</v>
      </c>
      <c r="K87" s="58">
        <v>1141.9000000000001</v>
      </c>
      <c r="L87" s="58"/>
      <c r="M87" s="53">
        <v>7067</v>
      </c>
      <c r="N87" s="53">
        <v>1770</v>
      </c>
      <c r="P87" s="53">
        <v>2226.5539199999998</v>
      </c>
      <c r="Q87" s="54">
        <v>1996</v>
      </c>
      <c r="R87" s="53">
        <v>5054.1407999999992</v>
      </c>
      <c r="S87" s="54">
        <v>4447.1359883879168</v>
      </c>
      <c r="T87" s="53">
        <v>1894</v>
      </c>
      <c r="U87" s="53">
        <v>1119</v>
      </c>
    </row>
    <row r="88" spans="1:21" x14ac:dyDescent="0.55000000000000004">
      <c r="A88" s="54">
        <v>1086.4918806132632</v>
      </c>
      <c r="B88" s="53">
        <v>3177.4115999999999</v>
      </c>
      <c r="C88" s="53"/>
      <c r="D88" s="54">
        <v>2900.5964800870906</v>
      </c>
      <c r="E88" s="53">
        <v>3384.6119999999996</v>
      </c>
      <c r="F88" s="53"/>
      <c r="G88" s="53">
        <v>4395</v>
      </c>
      <c r="H88" s="53">
        <v>1529.381843182156</v>
      </c>
      <c r="J88" s="58">
        <v>1932.4</v>
      </c>
      <c r="K88" s="58">
        <v>1388.298</v>
      </c>
      <c r="L88" s="58"/>
      <c r="M88" s="53">
        <v>7408.6019999999999</v>
      </c>
      <c r="N88" s="53">
        <v>1808.1969999999999</v>
      </c>
      <c r="P88" s="53">
        <v>2201.0867999999996</v>
      </c>
      <c r="Q88" s="54">
        <v>1016.5082101061417</v>
      </c>
      <c r="R88" s="53">
        <v>4996.3319999999994</v>
      </c>
      <c r="S88" s="54">
        <v>4249.4021591218361</v>
      </c>
      <c r="T88" s="59">
        <v>2324.618156817844</v>
      </c>
      <c r="U88" s="53">
        <v>2069</v>
      </c>
    </row>
    <row r="89" spans="1:21" x14ac:dyDescent="0.55000000000000004">
      <c r="A89" s="54">
        <v>2081.1707339199857</v>
      </c>
      <c r="B89" s="53">
        <v>3256.1904</v>
      </c>
      <c r="C89" s="53"/>
      <c r="D89" s="54">
        <v>3465.0884514197587</v>
      </c>
      <c r="E89" s="53">
        <v>3468.5279999999998</v>
      </c>
      <c r="F89" s="53"/>
      <c r="G89" s="53">
        <v>4141</v>
      </c>
      <c r="H89" s="53">
        <v>1611.363811222981</v>
      </c>
      <c r="J89" s="58">
        <v>1966.17</v>
      </c>
      <c r="K89" s="58">
        <v>1434.98</v>
      </c>
      <c r="L89" s="58"/>
      <c r="M89" s="53">
        <v>6835.5280000000002</v>
      </c>
      <c r="N89" s="53">
        <v>1713.066</v>
      </c>
      <c r="P89" s="53">
        <v>2255.6592000000001</v>
      </c>
      <c r="Q89" s="54">
        <v>2096.201578517645</v>
      </c>
      <c r="R89" s="53">
        <v>5120.2079999999996</v>
      </c>
      <c r="S89" s="54">
        <v>3594.3577066134449</v>
      </c>
      <c r="T89" s="59">
        <v>2033.636188777019</v>
      </c>
      <c r="U89" s="53">
        <v>1075</v>
      </c>
    </row>
    <row r="90" spans="1:21" x14ac:dyDescent="0.55000000000000004">
      <c r="A90" s="54">
        <v>3639.6412047536969</v>
      </c>
      <c r="B90" s="53">
        <v>3355.9768799999997</v>
      </c>
      <c r="C90" s="53"/>
      <c r="D90" s="54">
        <v>3699.4815386011069</v>
      </c>
      <c r="E90" s="53">
        <v>3574.8215999999998</v>
      </c>
      <c r="F90" s="53"/>
      <c r="G90" s="53">
        <v>3741</v>
      </c>
      <c r="H90" s="53">
        <v>2100.2119074045308</v>
      </c>
      <c r="J90" s="58">
        <v>2316.59</v>
      </c>
      <c r="K90" s="58">
        <v>1600.9090000000001</v>
      </c>
      <c r="L90" s="58"/>
      <c r="M90" s="53">
        <v>4136.2240000000002</v>
      </c>
      <c r="N90" s="53">
        <v>1107.2529999999999</v>
      </c>
      <c r="P90" s="53">
        <v>2324.78424</v>
      </c>
      <c r="Q90" s="54">
        <v>1381.7622244398078</v>
      </c>
      <c r="R90" s="53">
        <v>5277.1175999999996</v>
      </c>
      <c r="S90" s="54">
        <v>4859.1218361607553</v>
      </c>
      <c r="T90" s="59">
        <v>1586.7880925954687</v>
      </c>
      <c r="U90" s="53">
        <v>2239</v>
      </c>
    </row>
    <row r="91" spans="1:21" x14ac:dyDescent="0.55000000000000004">
      <c r="A91" s="54">
        <v>3117.8186519096434</v>
      </c>
      <c r="B91" s="53">
        <v>3308.7096000000001</v>
      </c>
      <c r="C91" s="53"/>
      <c r="D91" s="54">
        <v>4306.6592579152684</v>
      </c>
      <c r="E91" s="53">
        <v>3524.4719999999998</v>
      </c>
      <c r="F91" s="53"/>
      <c r="G91" s="53">
        <v>3670</v>
      </c>
      <c r="H91" s="53">
        <v>1393.4453506207963</v>
      </c>
      <c r="J91" s="58">
        <v>2208.5</v>
      </c>
      <c r="K91" s="58">
        <v>1518.3530000000001</v>
      </c>
      <c r="L91" s="58"/>
      <c r="M91" s="53">
        <v>7118.9859999999999</v>
      </c>
      <c r="N91" s="53">
        <v>1745.308</v>
      </c>
      <c r="P91" s="53">
        <v>2292.0407999999998</v>
      </c>
      <c r="Q91" s="54">
        <v>2148.7820919894766</v>
      </c>
      <c r="R91" s="53">
        <v>5202.7919999999995</v>
      </c>
      <c r="S91" s="54">
        <v>4192.4503311258277</v>
      </c>
      <c r="T91" s="59">
        <v>1579.5546493792037</v>
      </c>
      <c r="U91" s="53">
        <v>1273.7</v>
      </c>
    </row>
    <row r="92" spans="1:21" x14ac:dyDescent="0.55000000000000004">
      <c r="A92" s="54">
        <v>2748.1252834981406</v>
      </c>
      <c r="B92" s="53">
        <v>3366.48072</v>
      </c>
      <c r="C92" s="53"/>
      <c r="D92" s="54">
        <v>3727.4467023496327</v>
      </c>
      <c r="E92" s="53">
        <v>3586.0103999999997</v>
      </c>
      <c r="F92" s="53"/>
      <c r="G92" s="53">
        <v>4530</v>
      </c>
      <c r="H92" s="53">
        <v>1686.2912714933382</v>
      </c>
      <c r="J92" s="58">
        <v>2262.91</v>
      </c>
      <c r="K92" s="58">
        <v>1460.932</v>
      </c>
      <c r="L92" s="58"/>
      <c r="M92" s="53">
        <v>7297.33</v>
      </c>
      <c r="N92" s="53">
        <v>1770.682</v>
      </c>
      <c r="P92" s="53">
        <v>2332.0605599999999</v>
      </c>
      <c r="Q92" s="54">
        <v>1810.1115848680033</v>
      </c>
      <c r="R92" s="53">
        <v>5293.6343999999999</v>
      </c>
      <c r="S92" s="54">
        <v>4295.3048172003992</v>
      </c>
      <c r="T92" s="59">
        <v>2161.7087285066614</v>
      </c>
      <c r="U92" s="53">
        <v>1787</v>
      </c>
    </row>
    <row r="93" spans="1:21" x14ac:dyDescent="0.55000000000000004">
      <c r="A93" s="54">
        <v>2401.9014787262995</v>
      </c>
      <c r="B93" s="53">
        <v>2946.3271199999999</v>
      </c>
      <c r="C93" s="53"/>
      <c r="D93" s="54">
        <v>3013.7884423478185</v>
      </c>
      <c r="E93" s="53">
        <v>3138.4583999999995</v>
      </c>
      <c r="F93" s="53"/>
      <c r="G93" s="53">
        <v>4317</v>
      </c>
      <c r="H93" s="53">
        <v>1449.2854081631367</v>
      </c>
      <c r="J93" s="58">
        <v>2314.52</v>
      </c>
      <c r="K93" s="58">
        <v>1455.8610000000001</v>
      </c>
      <c r="L93" s="58"/>
      <c r="M93" s="53">
        <v>6782.3729999999996</v>
      </c>
      <c r="N93" s="53">
        <v>1593.809</v>
      </c>
      <c r="P93" s="53">
        <v>2041.0077599999997</v>
      </c>
      <c r="Q93" s="54">
        <v>850.03492697087916</v>
      </c>
      <c r="R93" s="53">
        <v>4632.9623999999994</v>
      </c>
      <c r="S93" s="54">
        <v>4485.2635398711782</v>
      </c>
      <c r="T93" s="59">
        <v>1918.7145918368633</v>
      </c>
      <c r="U93" s="53">
        <v>1852</v>
      </c>
    </row>
    <row r="94" spans="1:21" x14ac:dyDescent="0.55000000000000004">
      <c r="A94" s="54">
        <v>3333.7771024222084</v>
      </c>
      <c r="B94" s="53">
        <v>2909.5636799999997</v>
      </c>
      <c r="C94" s="53"/>
      <c r="D94" s="54">
        <v>3487.971967703892</v>
      </c>
      <c r="E94" s="53">
        <v>3099.2975999999994</v>
      </c>
      <c r="F94" s="53"/>
      <c r="G94" s="53">
        <v>4615</v>
      </c>
      <c r="H94" s="53">
        <v>1647.9117596424765</v>
      </c>
      <c r="J94" s="58">
        <v>1776.61</v>
      </c>
      <c r="K94" s="58">
        <v>1354.4670000000001</v>
      </c>
      <c r="L94" s="58"/>
      <c r="M94" s="53">
        <v>6888.7790000000005</v>
      </c>
      <c r="N94" s="53">
        <v>1665.5830000000001</v>
      </c>
      <c r="P94" s="53">
        <v>2015.5406399999997</v>
      </c>
      <c r="Q94" s="54">
        <v>1241.4909734192145</v>
      </c>
      <c r="R94" s="53">
        <v>4575.1535999999996</v>
      </c>
      <c r="S94" s="54">
        <v>3619.3531706432009</v>
      </c>
      <c r="T94" s="59">
        <v>2289.0882403575238</v>
      </c>
      <c r="U94" s="53">
        <v>1828</v>
      </c>
    </row>
    <row r="95" spans="1:21" x14ac:dyDescent="0.55000000000000004">
      <c r="A95" s="54">
        <v>2447.5782454867099</v>
      </c>
      <c r="B95" s="53">
        <v>3484.3495605599996</v>
      </c>
      <c r="C95" s="53"/>
      <c r="D95" s="54">
        <v>4027.8204662977414</v>
      </c>
      <c r="E95" s="53">
        <v>3711.5655191999995</v>
      </c>
      <c r="F95" s="53"/>
      <c r="G95" s="53">
        <v>4773</v>
      </c>
      <c r="H95" s="53">
        <v>1736.6081528715958</v>
      </c>
      <c r="J95" s="55">
        <v>1630.65</v>
      </c>
      <c r="K95" s="58">
        <v>1341.4079999999999</v>
      </c>
      <c r="L95" s="58"/>
      <c r="M95" s="54">
        <v>8087.8819999999996</v>
      </c>
      <c r="N95" s="53">
        <v>1914.703</v>
      </c>
      <c r="P95" s="53">
        <v>2413.7117848799994</v>
      </c>
      <c r="Q95" s="54">
        <v>1161.7735643654178</v>
      </c>
      <c r="R95" s="53">
        <v>5478.9776711999984</v>
      </c>
      <c r="S95" s="54">
        <v>4103.225074843509</v>
      </c>
      <c r="T95" s="59">
        <v>1811.3918471284037</v>
      </c>
      <c r="U95" s="53">
        <v>1256</v>
      </c>
    </row>
    <row r="96" spans="1:21" x14ac:dyDescent="0.55000000000000004">
      <c r="A96" s="54">
        <v>379.44207565998369</v>
      </c>
      <c r="B96" s="53">
        <v>2916.0528648200002</v>
      </c>
      <c r="C96" s="53"/>
      <c r="D96" s="54">
        <v>3017.2185430463578</v>
      </c>
      <c r="E96" s="53">
        <v>3106.2099473999997</v>
      </c>
      <c r="F96" s="53"/>
      <c r="G96" s="53">
        <v>4385.3020000000006</v>
      </c>
      <c r="H96" s="53">
        <v>1417.1420837057597</v>
      </c>
      <c r="J96" s="55">
        <v>1815.316</v>
      </c>
      <c r="K96" s="58">
        <v>1333.9369999999999</v>
      </c>
      <c r="L96" s="58"/>
      <c r="M96" s="54">
        <v>5504.2380000000003</v>
      </c>
      <c r="N96" s="53">
        <v>1322.9179999999999</v>
      </c>
      <c r="P96" s="53">
        <v>2020.0358898599998</v>
      </c>
      <c r="Q96" s="54">
        <v>1555.6504581329948</v>
      </c>
      <c r="R96" s="53">
        <v>4585.3575413999997</v>
      </c>
      <c r="S96" s="54">
        <v>3040.2893949015697</v>
      </c>
      <c r="T96" s="59">
        <v>2031.8579162942399</v>
      </c>
      <c r="U96" s="53">
        <v>2173.8240000000001</v>
      </c>
    </row>
    <row r="97" spans="1:25" x14ac:dyDescent="0.55000000000000004">
      <c r="A97" s="54">
        <v>1037.971060509843</v>
      </c>
      <c r="B97" s="53">
        <v>2619.2848096799999</v>
      </c>
      <c r="C97" s="53"/>
      <c r="D97" s="54">
        <v>1725.2839517372768</v>
      </c>
      <c r="E97" s="53">
        <v>2790.0895175999999</v>
      </c>
      <c r="F97" s="53"/>
      <c r="G97" s="53">
        <v>3793</v>
      </c>
      <c r="H97" s="53">
        <v>1792.1647695492427</v>
      </c>
      <c r="J97" s="55">
        <v>1777.6510000000001</v>
      </c>
      <c r="K97" s="58">
        <v>1357.4570000000001</v>
      </c>
      <c r="L97" s="58"/>
      <c r="M97" s="54">
        <v>7933.3140000000003</v>
      </c>
      <c r="N97" s="53">
        <v>1771.0450000000001</v>
      </c>
      <c r="P97" s="53">
        <v>1814.4558986399995</v>
      </c>
      <c r="Q97" s="54">
        <v>1904.3776648825185</v>
      </c>
      <c r="R97" s="53">
        <v>4118.7035735999998</v>
      </c>
      <c r="S97" s="54">
        <v>1747.2085639118209</v>
      </c>
      <c r="T97" s="59">
        <v>1118.8352304507575</v>
      </c>
      <c r="U97" s="53">
        <v>711</v>
      </c>
    </row>
    <row r="98" spans="1:25" x14ac:dyDescent="0.55000000000000004">
      <c r="A98" s="54">
        <v>1036.2370180531616</v>
      </c>
      <c r="B98" s="53">
        <v>3223.4352691099998</v>
      </c>
      <c r="C98" s="53"/>
      <c r="D98" s="54">
        <v>3688.1284496053709</v>
      </c>
      <c r="E98" s="53">
        <v>3433.6368926999999</v>
      </c>
      <c r="F98" s="53"/>
      <c r="G98" s="53">
        <v>3651</v>
      </c>
      <c r="H98" s="53">
        <v>1389.7217449790635</v>
      </c>
      <c r="J98" s="58">
        <v>1978.65</v>
      </c>
      <c r="K98" s="58">
        <v>1394.5540000000001</v>
      </c>
      <c r="L98" s="58"/>
      <c r="M98" s="53">
        <v>7000.5010000000002</v>
      </c>
      <c r="N98" s="54">
        <v>1624.885</v>
      </c>
      <c r="P98" s="53">
        <v>2232.9687540300001</v>
      </c>
      <c r="Q98" s="54">
        <v>1186.0494602195411</v>
      </c>
      <c r="R98" s="53">
        <v>5068.7020796999996</v>
      </c>
      <c r="S98" s="54">
        <v>4956.6309126372134</v>
      </c>
      <c r="T98" s="53">
        <v>2111.2782550209363</v>
      </c>
      <c r="U98" s="53">
        <v>1948</v>
      </c>
    </row>
    <row r="99" spans="1:25" x14ac:dyDescent="0.55000000000000004">
      <c r="A99" s="54">
        <v>1225.79590855484</v>
      </c>
      <c r="B99" s="53">
        <v>3256.1862422300001</v>
      </c>
      <c r="C99" s="53"/>
      <c r="D99" s="54">
        <v>2793.0855620067132</v>
      </c>
      <c r="E99" s="53">
        <v>3468.5235711</v>
      </c>
      <c r="F99" s="53"/>
      <c r="G99" s="53">
        <v>3994</v>
      </c>
      <c r="H99" s="53">
        <v>2234.1181398649587</v>
      </c>
      <c r="J99" s="58">
        <v>1339.48</v>
      </c>
      <c r="K99" s="58">
        <v>1305.0340000000001</v>
      </c>
      <c r="L99" s="58"/>
      <c r="M99" s="53">
        <v>6619.9949999999999</v>
      </c>
      <c r="N99" s="54">
        <v>1678.557</v>
      </c>
      <c r="P99" s="53">
        <v>2255.65631979</v>
      </c>
      <c r="Q99" s="54">
        <v>620.96816202485707</v>
      </c>
      <c r="R99" s="53">
        <v>5120.2014620999998</v>
      </c>
      <c r="S99" s="54">
        <v>3916.4059602649008</v>
      </c>
      <c r="T99" s="53">
        <v>250.88186013504148</v>
      </c>
      <c r="U99" s="53">
        <v>169</v>
      </c>
    </row>
    <row r="100" spans="1:25" x14ac:dyDescent="0.55000000000000004">
      <c r="A100" s="54">
        <v>1289.6192279778645</v>
      </c>
      <c r="B100" s="53">
        <v>3233.2079980799999</v>
      </c>
      <c r="C100" s="53"/>
      <c r="D100" s="54">
        <v>3392.0833575251745</v>
      </c>
      <c r="E100" s="53">
        <v>3444.0469056000002</v>
      </c>
      <c r="F100" s="53"/>
      <c r="G100" s="53">
        <v>3553</v>
      </c>
      <c r="H100" s="53">
        <v>1723.3840975411733</v>
      </c>
      <c r="J100" s="58">
        <v>2131.54</v>
      </c>
      <c r="K100" s="58">
        <v>1486.414</v>
      </c>
      <c r="L100" s="58"/>
      <c r="M100" s="53">
        <v>6334.5190000000002</v>
      </c>
      <c r="N100" s="53">
        <v>1707.4860000000001</v>
      </c>
      <c r="P100" s="53">
        <v>2239.73861184</v>
      </c>
      <c r="Q100" s="54">
        <v>1453.1182663521727</v>
      </c>
      <c r="R100" s="53">
        <v>5084.0692416000002</v>
      </c>
      <c r="S100" s="54">
        <v>4148.7683479996367</v>
      </c>
      <c r="T100" s="53">
        <v>1897.6159024588264</v>
      </c>
      <c r="U100" s="54">
        <v>1442</v>
      </c>
    </row>
    <row r="101" spans="1:25" x14ac:dyDescent="0.55000000000000004">
      <c r="A101" s="54">
        <v>4048.0626871087729</v>
      </c>
      <c r="D101" s="54">
        <v>3371.5848680032659</v>
      </c>
      <c r="J101" s="58">
        <v>1999.84</v>
      </c>
      <c r="K101" s="58">
        <v>1356.4059999999999</v>
      </c>
      <c r="L101" s="58"/>
      <c r="Q101" s="54">
        <v>1029.8149324140434</v>
      </c>
      <c r="S101" s="54">
        <v>4646.3095346094533</v>
      </c>
    </row>
    <row r="107" spans="1:25" ht="57.6" x14ac:dyDescent="0.55000000000000004">
      <c r="S107" s="60" t="s">
        <v>213</v>
      </c>
      <c r="T107" s="61" t="s">
        <v>210</v>
      </c>
      <c r="U107" s="61" t="s">
        <v>211</v>
      </c>
      <c r="V107" s="61" t="s">
        <v>212</v>
      </c>
      <c r="W107" s="61" t="s">
        <v>214</v>
      </c>
      <c r="X107" s="61" t="s">
        <v>187</v>
      </c>
      <c r="Y107" s="61" t="s">
        <v>215</v>
      </c>
    </row>
    <row r="108" spans="1:25" x14ac:dyDescent="0.55000000000000004">
      <c r="S108" s="63" t="s">
        <v>209</v>
      </c>
      <c r="T108" s="64">
        <v>6000</v>
      </c>
      <c r="U108" s="64">
        <v>547.04999999999995</v>
      </c>
      <c r="V108" s="64">
        <f>T108*0.1179</f>
        <v>707.4</v>
      </c>
      <c r="W108" s="64">
        <f>V108+U108</f>
        <v>1254.4499999999998</v>
      </c>
      <c r="X108" s="64">
        <v>136.6</v>
      </c>
      <c r="Y108" s="64">
        <f>W108*X108/T108</f>
        <v>28.559644999999993</v>
      </c>
    </row>
    <row r="109" spans="1:25" x14ac:dyDescent="0.55000000000000004">
      <c r="S109" s="60" t="s">
        <v>208</v>
      </c>
      <c r="T109" s="62">
        <v>2000</v>
      </c>
      <c r="U109" s="62">
        <v>817.62</v>
      </c>
      <c r="V109" s="62">
        <f>2000*0.2473</f>
        <v>494.59999999999997</v>
      </c>
      <c r="W109" s="62">
        <f>V109+U109</f>
        <v>1312.22</v>
      </c>
      <c r="X109" s="62">
        <v>107</v>
      </c>
      <c r="Y109" s="62">
        <f>W109*X109/T109</f>
        <v>70.203770000000006</v>
      </c>
    </row>
    <row r="110" spans="1:25" x14ac:dyDescent="0.55000000000000004">
      <c r="S110" s="60" t="s">
        <v>207</v>
      </c>
      <c r="T110" s="62">
        <v>3670</v>
      </c>
      <c r="U110" s="62">
        <v>730.15</v>
      </c>
      <c r="V110" s="62">
        <f>3670*0.227</f>
        <v>833.09</v>
      </c>
      <c r="W110" s="62">
        <f>V110+U110</f>
        <v>1563.24</v>
      </c>
      <c r="X110" s="62">
        <v>74</v>
      </c>
      <c r="Y110" s="62">
        <f>W110*X110/T110</f>
        <v>31.520370572207081</v>
      </c>
    </row>
    <row r="111" spans="1:25" x14ac:dyDescent="0.55000000000000004">
      <c r="S111" s="60" t="s">
        <v>190</v>
      </c>
      <c r="T111" s="62">
        <v>3180</v>
      </c>
      <c r="U111" s="62">
        <v>2957</v>
      </c>
      <c r="V111" s="62">
        <f>0.0528*T111</f>
        <v>167.904</v>
      </c>
      <c r="W111" s="62">
        <f>V111+U111</f>
        <v>3124.904</v>
      </c>
      <c r="X111" s="62">
        <v>49</v>
      </c>
      <c r="Y111" s="62">
        <f>W111*X111/T111</f>
        <v>48.151036477987425</v>
      </c>
    </row>
    <row r="112" spans="1:25" x14ac:dyDescent="0.55000000000000004">
      <c r="S112" s="60" t="s">
        <v>191</v>
      </c>
      <c r="T112" s="62">
        <v>3010</v>
      </c>
      <c r="U112" s="62">
        <v>2846</v>
      </c>
      <c r="V112" s="62">
        <f>T112*0.1636</f>
        <v>492.43599999999998</v>
      </c>
      <c r="W112" s="62">
        <f>V112+U112</f>
        <v>3338.4360000000001</v>
      </c>
      <c r="X112" s="62">
        <v>49</v>
      </c>
      <c r="Y112" s="62">
        <f>W112*X112/T112</f>
        <v>54.346632558139532</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
  <sheetViews>
    <sheetView workbookViewId="0"/>
  </sheetViews>
  <sheetFormatPr defaultColWidth="8.83203125" defaultRowHeight="12.3" x14ac:dyDescent="0.4"/>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V80"/>
  <sheetViews>
    <sheetView workbookViewId="0">
      <selection activeCell="B3" sqref="B3"/>
    </sheetView>
  </sheetViews>
  <sheetFormatPr defaultColWidth="8.83203125" defaultRowHeight="12.3" x14ac:dyDescent="0.4"/>
  <cols>
    <col min="1" max="1" width="28.83203125" style="74" bestFit="1" customWidth="1"/>
    <col min="2" max="2" width="12.33203125" bestFit="1" customWidth="1"/>
    <col min="3" max="3" width="12.33203125" style="74" bestFit="1" customWidth="1"/>
    <col min="4" max="5" width="12.33203125" bestFit="1" customWidth="1"/>
    <col min="6" max="6" width="9.83203125" style="74" bestFit="1" customWidth="1"/>
    <col min="7" max="7" width="11.6640625" bestFit="1" customWidth="1"/>
    <col min="8" max="8" width="15.83203125" customWidth="1"/>
    <col min="9" max="9" width="10.1640625" style="74" customWidth="1"/>
    <col min="10" max="10" width="10.83203125" customWidth="1"/>
    <col min="11" max="11" width="11.6640625" customWidth="1"/>
    <col min="12" max="12" width="10.1640625" style="74" customWidth="1"/>
    <col min="13" max="13" width="10.83203125" customWidth="1"/>
    <col min="14" max="14" width="11" customWidth="1"/>
    <col min="15" max="15" width="10.6640625" style="74" customWidth="1"/>
    <col min="17" max="17" width="10.33203125" customWidth="1"/>
    <col min="18" max="18" width="9.1640625" customWidth="1"/>
  </cols>
  <sheetData>
    <row r="1" spans="1:22" x14ac:dyDescent="0.4">
      <c r="A1" s="287" t="s">
        <v>706</v>
      </c>
      <c r="B1" s="468">
        <v>2014</v>
      </c>
      <c r="C1" s="469"/>
      <c r="D1" s="470"/>
      <c r="E1" s="468">
        <v>2015</v>
      </c>
      <c r="F1" s="469"/>
      <c r="G1" s="470"/>
      <c r="H1" s="468">
        <v>2016</v>
      </c>
      <c r="I1" s="469"/>
      <c r="J1" s="470"/>
      <c r="K1" s="468">
        <v>2017</v>
      </c>
      <c r="L1" s="469"/>
      <c r="M1" s="470"/>
      <c r="N1" s="468">
        <v>2018</v>
      </c>
      <c r="O1" s="469"/>
      <c r="P1" s="470"/>
      <c r="Q1" s="468" t="s">
        <v>720</v>
      </c>
      <c r="R1" s="469"/>
      <c r="S1" s="470"/>
      <c r="T1" t="s">
        <v>722</v>
      </c>
    </row>
    <row r="2" spans="1:22" ht="12.6" thickBot="1" x14ac:dyDescent="0.45">
      <c r="A2" s="288"/>
      <c r="B2" s="292" t="s">
        <v>707</v>
      </c>
      <c r="C2" s="292" t="s">
        <v>58</v>
      </c>
      <c r="D2" s="292" t="s">
        <v>62</v>
      </c>
      <c r="E2" s="292" t="s">
        <v>707</v>
      </c>
      <c r="F2" s="292" t="s">
        <v>58</v>
      </c>
      <c r="G2" s="292" t="s">
        <v>62</v>
      </c>
      <c r="H2" s="292" t="s">
        <v>707</v>
      </c>
      <c r="I2" s="292" t="s">
        <v>58</v>
      </c>
      <c r="J2" s="292" t="s">
        <v>62</v>
      </c>
      <c r="K2" s="292" t="s">
        <v>707</v>
      </c>
      <c r="L2" s="292" t="s">
        <v>58</v>
      </c>
      <c r="M2" s="292" t="s">
        <v>62</v>
      </c>
      <c r="N2" s="292" t="s">
        <v>58</v>
      </c>
      <c r="O2" s="292" t="s">
        <v>58</v>
      </c>
      <c r="P2" s="292" t="s">
        <v>62</v>
      </c>
      <c r="Q2" s="292" t="s">
        <v>707</v>
      </c>
      <c r="R2" s="292" t="s">
        <v>58</v>
      </c>
      <c r="S2" s="292" t="s">
        <v>62</v>
      </c>
      <c r="U2" s="292" t="s">
        <v>62</v>
      </c>
    </row>
    <row r="3" spans="1:22" x14ac:dyDescent="0.4">
      <c r="A3" s="272" t="s">
        <v>186</v>
      </c>
      <c r="B3" s="293">
        <v>4821835</v>
      </c>
      <c r="C3" s="293">
        <f>B3*1.055</f>
        <v>5087035.9249999998</v>
      </c>
      <c r="D3" s="294">
        <f>C3/Prod!C2</f>
        <v>36.758198136691171</v>
      </c>
      <c r="E3" s="293">
        <v>4396852</v>
      </c>
      <c r="F3" s="293">
        <f>E3*1.055</f>
        <v>4638678.8599999994</v>
      </c>
      <c r="G3" s="294">
        <f>F3/Prod!E2</f>
        <v>35.873780605299309</v>
      </c>
      <c r="H3" s="293">
        <v>4099344</v>
      </c>
      <c r="I3" s="293">
        <f>H3*1.055</f>
        <v>4324807.92</v>
      </c>
      <c r="J3" s="295">
        <f>I3/Prod!G2</f>
        <v>30.524455384769659</v>
      </c>
      <c r="K3" s="296">
        <v>4397507</v>
      </c>
      <c r="L3" s="293">
        <f>K3*1.055</f>
        <v>4639369.8849999998</v>
      </c>
      <c r="M3" s="295">
        <f>L3/Prod!I2</f>
        <v>32.423120803990145</v>
      </c>
      <c r="N3" s="74">
        <v>4442643.294971196</v>
      </c>
      <c r="O3" s="293">
        <f>N23</f>
        <v>3382963</v>
      </c>
      <c r="P3" s="297">
        <f>O3/Prod!J2</f>
        <v>23.292611729768382</v>
      </c>
      <c r="Q3" s="296"/>
      <c r="R3" s="293">
        <f>Q23</f>
        <v>2773780</v>
      </c>
      <c r="S3" s="297">
        <f>R3/Prod!L2</f>
        <v>22.770898981936082</v>
      </c>
    </row>
    <row r="4" spans="1:22" x14ac:dyDescent="0.4">
      <c r="A4" s="272" t="s">
        <v>248</v>
      </c>
      <c r="B4" s="293">
        <v>625872</v>
      </c>
      <c r="C4" s="293">
        <f t="shared" ref="C4:C17" si="0">B4*1.055</f>
        <v>660294.96</v>
      </c>
      <c r="D4" s="294">
        <f>C4/Prod!C3</f>
        <v>10.95031517347153</v>
      </c>
      <c r="E4" s="293">
        <v>647099</v>
      </c>
      <c r="F4" s="293">
        <f t="shared" ref="F4:F17" si="1">E4*1.055</f>
        <v>682689.44499999995</v>
      </c>
      <c r="G4" s="294">
        <f>F4/Prod!E3</f>
        <v>10.610826315604269</v>
      </c>
      <c r="H4" s="293">
        <v>585498</v>
      </c>
      <c r="I4" s="293">
        <f t="shared" ref="I4:I17" si="2">H4*1.055</f>
        <v>617700.39</v>
      </c>
      <c r="J4" s="295">
        <f>I4/Prod!G3</f>
        <v>10.872408781612801</v>
      </c>
      <c r="K4" s="296">
        <v>629320</v>
      </c>
      <c r="L4" s="293">
        <f t="shared" ref="L4:L17" si="3">K4*1.055</f>
        <v>663932.6</v>
      </c>
      <c r="M4" s="295">
        <f>L4/Prod!I3</f>
        <v>10.753775257942687</v>
      </c>
      <c r="N4" s="74">
        <v>648217.50739561697</v>
      </c>
      <c r="O4" s="293">
        <f>H58</f>
        <v>639569.83610738534</v>
      </c>
      <c r="P4" s="297">
        <f>O4/Prod!J3</f>
        <v>11.093293061035299</v>
      </c>
      <c r="Q4" s="296"/>
      <c r="R4" s="293">
        <f>J58</f>
        <v>644619.03224707674</v>
      </c>
      <c r="S4" s="297">
        <f>R4/Prod!L3</f>
        <v>12.33473820031544</v>
      </c>
      <c r="T4">
        <f>R4/10*12-O4</f>
        <v>133973.00258910679</v>
      </c>
      <c r="U4" s="311">
        <f>S4-P4</f>
        <v>1.2414451392801418</v>
      </c>
      <c r="V4">
        <f>R4/10*12</f>
        <v>773542.83869649214</v>
      </c>
    </row>
    <row r="5" spans="1:22" x14ac:dyDescent="0.4">
      <c r="A5" s="273" t="s">
        <v>230</v>
      </c>
      <c r="B5" s="293">
        <v>1545614</v>
      </c>
      <c r="C5" s="293">
        <f t="shared" si="0"/>
        <v>1630622.77</v>
      </c>
      <c r="D5" s="294">
        <f>C5/Prod!C4</f>
        <v>10.029455594162892</v>
      </c>
      <c r="E5" s="293">
        <v>1503083.4957008325</v>
      </c>
      <c r="F5" s="293">
        <f t="shared" si="1"/>
        <v>1585753.0879643781</v>
      </c>
      <c r="G5" s="294">
        <f>F5/Prod!E4</f>
        <v>10.16387778371055</v>
      </c>
      <c r="H5" s="293">
        <v>1452027</v>
      </c>
      <c r="I5" s="293">
        <f t="shared" si="2"/>
        <v>1531888.4849999999</v>
      </c>
      <c r="J5" s="295">
        <f>I5/Prod!G4</f>
        <v>9.2620463934004054</v>
      </c>
      <c r="K5" s="296">
        <v>1407484</v>
      </c>
      <c r="L5" s="293">
        <f t="shared" si="3"/>
        <v>1484895.6199999999</v>
      </c>
      <c r="M5" s="295">
        <f>L5/Prod!I4</f>
        <v>8.7926669805602948</v>
      </c>
      <c r="N5" s="74">
        <v>1375912.2419646513</v>
      </c>
      <c r="O5" s="293">
        <f>H36</f>
        <v>1375888.4539454984</v>
      </c>
      <c r="P5" s="297">
        <f>O5/Prod!J4</f>
        <v>9.9316680740333592</v>
      </c>
      <c r="Q5" s="296"/>
      <c r="R5" s="293">
        <f>J36</f>
        <v>1492236.5348515897</v>
      </c>
      <c r="S5" s="297">
        <f>R5/Prod!L4</f>
        <v>10.054564669170784</v>
      </c>
      <c r="T5" s="74">
        <f t="shared" ref="T5:T16" si="4">R5/10*12-O5</f>
        <v>414795.38787640934</v>
      </c>
      <c r="U5" s="311">
        <f t="shared" ref="U5:U16" si="5">S5-P5</f>
        <v>0.12289659513742457</v>
      </c>
      <c r="V5" s="74">
        <f t="shared" ref="V5:V16" si="6">R5/10*12</f>
        <v>1790683.8418219078</v>
      </c>
    </row>
    <row r="6" spans="1:22" x14ac:dyDescent="0.4">
      <c r="A6" s="273" t="s">
        <v>285</v>
      </c>
      <c r="B6" s="293">
        <v>31393</v>
      </c>
      <c r="C6" s="293">
        <f t="shared" si="0"/>
        <v>33119.614999999998</v>
      </c>
      <c r="D6" s="294">
        <f>C6/Prod!C5</f>
        <v>5.806258911317304</v>
      </c>
      <c r="E6" s="293">
        <v>34621</v>
      </c>
      <c r="F6" s="293">
        <f t="shared" si="1"/>
        <v>36525.154999999999</v>
      </c>
      <c r="G6" s="294">
        <f>F6/Prod!E5</f>
        <v>5.6742697156538799</v>
      </c>
      <c r="H6" s="293">
        <v>35922</v>
      </c>
      <c r="I6" s="293">
        <f t="shared" si="2"/>
        <v>37897.71</v>
      </c>
      <c r="J6" s="295">
        <f>I6/Prod!G5</f>
        <v>5.7395031925076028</v>
      </c>
      <c r="K6" s="296">
        <v>40830</v>
      </c>
      <c r="L6" s="293">
        <f t="shared" si="3"/>
        <v>43075.649999999994</v>
      </c>
      <c r="M6" s="295">
        <f>L6/Prod!I5</f>
        <v>5.6484833051317738</v>
      </c>
      <c r="N6" s="74">
        <v>40505.67</v>
      </c>
      <c r="O6" s="293">
        <f>H79</f>
        <v>23376.067200000005</v>
      </c>
      <c r="P6" s="297">
        <f>O6/Prod!J5</f>
        <v>3.3200651113724984</v>
      </c>
      <c r="Q6" s="296"/>
      <c r="R6" s="293">
        <f>J79</f>
        <v>24365.69790336</v>
      </c>
      <c r="S6" s="297">
        <f>R6/Prod!L5</f>
        <v>3.0476159536864</v>
      </c>
      <c r="T6" s="74">
        <f t="shared" si="4"/>
        <v>5862.770284031998</v>
      </c>
      <c r="U6" s="311">
        <f t="shared" si="5"/>
        <v>-0.27244915768609834</v>
      </c>
      <c r="V6" s="74">
        <f t="shared" si="6"/>
        <v>29238.837484032003</v>
      </c>
    </row>
    <row r="7" spans="1:22" x14ac:dyDescent="0.4">
      <c r="A7" s="273" t="s">
        <v>221</v>
      </c>
      <c r="B7" s="293">
        <v>1423289</v>
      </c>
      <c r="C7" s="293">
        <f t="shared" si="0"/>
        <v>1501569.895</v>
      </c>
      <c r="D7" s="294">
        <f>C7/Prod!C6</f>
        <v>5.6257122947956315</v>
      </c>
      <c r="E7" s="293">
        <v>1360088</v>
      </c>
      <c r="F7" s="293">
        <f t="shared" si="1"/>
        <v>1434892.8399999999</v>
      </c>
      <c r="G7" s="294">
        <f>F7/Prod!E6</f>
        <v>5.738300555958876</v>
      </c>
      <c r="H7" s="293">
        <v>1399519</v>
      </c>
      <c r="I7" s="293">
        <f t="shared" si="2"/>
        <v>1476492.5449999999</v>
      </c>
      <c r="J7" s="295">
        <f>I7/Prod!G6</f>
        <v>5.955077487847416</v>
      </c>
      <c r="K7" s="296">
        <v>1306439.9376279514</v>
      </c>
      <c r="L7" s="293">
        <f t="shared" si="3"/>
        <v>1378294.1341974887</v>
      </c>
      <c r="M7" s="295">
        <f>L7/Prod!I6</f>
        <v>5.8936955396781094</v>
      </c>
      <c r="N7" s="74"/>
      <c r="O7" s="293">
        <f>H28</f>
        <v>1250121.098731536</v>
      </c>
      <c r="P7" s="297">
        <f>O7/Prod!J6</f>
        <v>5.3478049925629501</v>
      </c>
      <c r="Q7" s="296"/>
      <c r="R7" s="293">
        <f>J28</f>
        <v>1033016.5874670352</v>
      </c>
      <c r="S7" s="297">
        <f>R7/Prod!L6</f>
        <v>4.5833446776925557</v>
      </c>
      <c r="T7" s="74">
        <f t="shared" si="4"/>
        <v>-10501.193771093851</v>
      </c>
      <c r="U7" s="311">
        <f t="shared" si="5"/>
        <v>-0.76446031487039434</v>
      </c>
      <c r="V7" s="74">
        <f t="shared" si="6"/>
        <v>1239619.9049604421</v>
      </c>
    </row>
    <row r="8" spans="1:22" x14ac:dyDescent="0.4">
      <c r="A8" s="274" t="s">
        <v>702</v>
      </c>
      <c r="B8" s="279">
        <v>8448003</v>
      </c>
      <c r="C8" s="293">
        <f t="shared" si="0"/>
        <v>8912643.1649999991</v>
      </c>
      <c r="D8" s="294">
        <f>C8/Prod!C7</f>
        <v>14.060224973332105</v>
      </c>
      <c r="E8" s="279">
        <v>7941743.4957008325</v>
      </c>
      <c r="F8" s="293">
        <f t="shared" si="1"/>
        <v>8378539.3879643781</v>
      </c>
      <c r="G8" s="294">
        <f>F8/Prod!E7</f>
        <v>13.822429027525375</v>
      </c>
      <c r="H8" s="279">
        <v>7572310</v>
      </c>
      <c r="I8" s="293">
        <f t="shared" si="2"/>
        <v>7988787.0499999998</v>
      </c>
      <c r="J8" s="295">
        <f>I8/Prod!G7</f>
        <v>12.917799350224325</v>
      </c>
      <c r="K8" s="286">
        <v>7781580.9376279516</v>
      </c>
      <c r="L8" s="293">
        <f t="shared" si="3"/>
        <v>8209567.8891974883</v>
      </c>
      <c r="M8" s="295">
        <f>L8/Prod!I7</f>
        <v>13.344729122253703</v>
      </c>
      <c r="N8" s="74">
        <v>7915716.1331515806</v>
      </c>
      <c r="O8" s="293">
        <f>SUM(O3:O7)</f>
        <v>6671918.4559844192</v>
      </c>
      <c r="P8" s="297">
        <f>O8/Prod!J7</f>
        <v>11.459227706214623</v>
      </c>
      <c r="Q8" s="296"/>
      <c r="R8" s="293">
        <f>SUM(R3:R7)</f>
        <v>5968017.8524690615</v>
      </c>
      <c r="S8" s="297">
        <f>R8/Prod!L7</f>
        <v>10.976968719811413</v>
      </c>
      <c r="T8" s="74">
        <f t="shared" si="4"/>
        <v>489702.96697845403</v>
      </c>
      <c r="U8" s="311">
        <f t="shared" si="5"/>
        <v>-0.48225898640320963</v>
      </c>
      <c r="V8" s="74">
        <f t="shared" si="6"/>
        <v>7161621.4229628732</v>
      </c>
    </row>
    <row r="9" spans="1:22" x14ac:dyDescent="0.4">
      <c r="A9" s="272" t="s">
        <v>185</v>
      </c>
      <c r="B9" s="298">
        <v>946297</v>
      </c>
      <c r="C9" s="293">
        <f t="shared" si="0"/>
        <v>998343.33499999996</v>
      </c>
      <c r="D9" s="294">
        <f>C9/Prod!C8</f>
        <v>15.078209587530772</v>
      </c>
      <c r="E9" s="298">
        <v>934999</v>
      </c>
      <c r="F9" s="293">
        <f t="shared" si="1"/>
        <v>986423.94499999995</v>
      </c>
      <c r="G9" s="294">
        <f>F9/Prod!E8</f>
        <v>16.680486891322435</v>
      </c>
      <c r="H9" s="293">
        <v>997468</v>
      </c>
      <c r="I9" s="293">
        <f t="shared" si="2"/>
        <v>1052328.74</v>
      </c>
      <c r="J9" s="295">
        <f>I9/Prod!G8</f>
        <v>15.540184078886396</v>
      </c>
      <c r="K9" s="299">
        <v>1160721</v>
      </c>
      <c r="L9" s="293">
        <f t="shared" si="3"/>
        <v>1224560.655</v>
      </c>
      <c r="M9" s="295">
        <f>L9/Prod!I8</f>
        <v>15.092581840262651</v>
      </c>
      <c r="N9" s="74">
        <v>1021295.8840425821</v>
      </c>
      <c r="O9" s="293">
        <f>N24</f>
        <v>936266</v>
      </c>
      <c r="P9" s="297">
        <f>O9/Prod!J8</f>
        <v>12.977481374011317</v>
      </c>
      <c r="Q9" s="299"/>
      <c r="R9" s="293">
        <f>Q24</f>
        <v>908072</v>
      </c>
      <c r="S9" s="297">
        <f>R9/Prod!L8</f>
        <v>10.747574176053083</v>
      </c>
      <c r="T9" s="74">
        <f t="shared" si="4"/>
        <v>153420.39999999991</v>
      </c>
      <c r="U9" s="311">
        <f t="shared" si="5"/>
        <v>-2.2299071979582337</v>
      </c>
      <c r="V9" s="74">
        <f t="shared" si="6"/>
        <v>1089686.3999999999</v>
      </c>
    </row>
    <row r="10" spans="1:22" x14ac:dyDescent="0.4">
      <c r="A10" s="272" t="s">
        <v>4</v>
      </c>
      <c r="B10" s="298">
        <v>549461</v>
      </c>
      <c r="C10" s="293">
        <f t="shared" si="0"/>
        <v>579681.35499999998</v>
      </c>
      <c r="D10" s="294">
        <f>C10/Prod!C9</f>
        <v>7.7751759765221555</v>
      </c>
      <c r="E10" s="298">
        <v>574359</v>
      </c>
      <c r="F10" s="293">
        <f t="shared" si="1"/>
        <v>605948.745</v>
      </c>
      <c r="G10" s="294">
        <f>F10/Prod!E9</f>
        <v>7.0846257048688122</v>
      </c>
      <c r="H10" s="293">
        <v>601129</v>
      </c>
      <c r="I10" s="293">
        <f t="shared" si="2"/>
        <v>634191.09499999997</v>
      </c>
      <c r="J10" s="295">
        <f>I10/Prod!G9</f>
        <v>7.1167267871320314</v>
      </c>
      <c r="K10" s="300">
        <v>638261.33333333337</v>
      </c>
      <c r="L10" s="293">
        <f t="shared" si="3"/>
        <v>673365.70666666667</v>
      </c>
      <c r="M10" s="295">
        <f>L10/Prod!I9</f>
        <v>7.7567052551290931</v>
      </c>
      <c r="N10" s="74">
        <v>562129.66384799045</v>
      </c>
      <c r="O10" s="293">
        <f>N25</f>
        <v>547117</v>
      </c>
      <c r="P10" s="297">
        <f>O10/Prod!J9</f>
        <v>6.9798921945707919</v>
      </c>
      <c r="Q10" s="299"/>
      <c r="R10" s="293">
        <f>Q25</f>
        <v>578737</v>
      </c>
      <c r="S10" s="297">
        <f>R10/Prod!L9</f>
        <v>6.7133046988458132</v>
      </c>
      <c r="T10" s="74">
        <f t="shared" si="4"/>
        <v>147367.39999999991</v>
      </c>
      <c r="U10" s="311">
        <f t="shared" si="5"/>
        <v>-0.26658749572497875</v>
      </c>
      <c r="V10" s="74">
        <f t="shared" si="6"/>
        <v>694484.39999999991</v>
      </c>
    </row>
    <row r="11" spans="1:22" x14ac:dyDescent="0.4">
      <c r="A11" s="273" t="s">
        <v>249</v>
      </c>
      <c r="B11" s="298">
        <v>69352</v>
      </c>
      <c r="C11" s="293">
        <f t="shared" si="0"/>
        <v>73166.36</v>
      </c>
      <c r="D11" s="294">
        <f>C11/Prod!C10</f>
        <v>8.0020368641347961</v>
      </c>
      <c r="E11" s="298">
        <v>70206</v>
      </c>
      <c r="F11" s="293">
        <f t="shared" si="1"/>
        <v>74067.33</v>
      </c>
      <c r="G11" s="294">
        <f>F11/Prod!E10</f>
        <v>8.6005145167217929</v>
      </c>
      <c r="H11" s="298">
        <v>64584</v>
      </c>
      <c r="I11" s="293">
        <f t="shared" si="2"/>
        <v>68136.12</v>
      </c>
      <c r="J11" s="295">
        <f>I11/Prod!G10</f>
        <v>7.7726346385616027</v>
      </c>
      <c r="K11" s="299">
        <v>70713</v>
      </c>
      <c r="L11" s="293">
        <f t="shared" si="3"/>
        <v>74602.214999999997</v>
      </c>
      <c r="M11" s="295">
        <f>L11/Prod!I10</f>
        <v>7.1508220210559958</v>
      </c>
      <c r="N11" s="74">
        <v>71599.537268322645</v>
      </c>
      <c r="O11" s="293">
        <f>H65</f>
        <v>70032.834770900896</v>
      </c>
      <c r="P11" s="297">
        <f>O11/Prod!J10</f>
        <v>6.5699863099617986</v>
      </c>
      <c r="Q11" s="299"/>
      <c r="R11" s="293">
        <f>J65</f>
        <v>71560.854974879039</v>
      </c>
      <c r="S11" s="297">
        <f>R11/Prod!L10</f>
        <v>6.4231478088027867</v>
      </c>
      <c r="T11" s="74">
        <f t="shared" si="4"/>
        <v>15840.191198953951</v>
      </c>
      <c r="U11" s="311">
        <f>S11-P11</f>
        <v>-0.14683850115901187</v>
      </c>
      <c r="V11" s="74">
        <f t="shared" si="6"/>
        <v>85873.025969854847</v>
      </c>
    </row>
    <row r="12" spans="1:22" x14ac:dyDescent="0.4">
      <c r="A12" s="273" t="s">
        <v>240</v>
      </c>
      <c r="B12" s="298">
        <v>412831</v>
      </c>
      <c r="C12" s="293">
        <f t="shared" si="0"/>
        <v>435536.70499999996</v>
      </c>
      <c r="D12" s="294">
        <f>C12/Prod!C11</f>
        <v>3.3573483765015713</v>
      </c>
      <c r="E12" s="298">
        <v>390497</v>
      </c>
      <c r="F12" s="293">
        <f t="shared" si="1"/>
        <v>411974.33499999996</v>
      </c>
      <c r="G12" s="294">
        <f>F12/Prod!E11</f>
        <v>3.5110690235736861</v>
      </c>
      <c r="H12" s="298">
        <v>404666</v>
      </c>
      <c r="I12" s="293">
        <f t="shared" si="2"/>
        <v>426922.62999999995</v>
      </c>
      <c r="J12" s="295">
        <f>I12/Prod!G11</f>
        <v>3.3179722495905226</v>
      </c>
      <c r="K12" s="299">
        <v>392804</v>
      </c>
      <c r="L12" s="293">
        <f t="shared" si="3"/>
        <v>414408.22</v>
      </c>
      <c r="M12" s="295">
        <f>L12/Prod!I11</f>
        <v>2.9623236434651439</v>
      </c>
      <c r="N12" s="74">
        <v>387218.40924525727</v>
      </c>
      <c r="O12" s="293">
        <f>H51</f>
        <v>288718.67900019669</v>
      </c>
      <c r="P12" s="297">
        <f>O12/Prod!J11</f>
        <v>2.2456031178350573</v>
      </c>
      <c r="Q12" s="299"/>
      <c r="R12" s="293">
        <f>J51</f>
        <v>258134.42298473007</v>
      </c>
      <c r="S12" s="297">
        <f>R12/Prod!L11</f>
        <v>2.3280796942104707</v>
      </c>
      <c r="T12" s="74">
        <f t="shared" si="4"/>
        <v>21042.628581479425</v>
      </c>
      <c r="U12" s="311">
        <f>S12-P12</f>
        <v>8.2476576375413391E-2</v>
      </c>
      <c r="V12" s="74">
        <f t="shared" si="6"/>
        <v>309761.30758167611</v>
      </c>
    </row>
    <row r="13" spans="1:22" x14ac:dyDescent="0.4">
      <c r="A13" s="273" t="s">
        <v>233</v>
      </c>
      <c r="B13" s="298">
        <v>726063</v>
      </c>
      <c r="C13" s="293">
        <f t="shared" si="0"/>
        <v>765996.46499999997</v>
      </c>
      <c r="D13" s="294">
        <f>C13/Prod!C12</f>
        <v>4.2228827805520268</v>
      </c>
      <c r="E13" s="298">
        <v>729170</v>
      </c>
      <c r="F13" s="293">
        <f t="shared" si="1"/>
        <v>769274.35</v>
      </c>
      <c r="G13" s="294">
        <f>F13/Prod!E12</f>
        <v>4.451800271009267</v>
      </c>
      <c r="H13" s="298">
        <v>671757</v>
      </c>
      <c r="I13" s="293">
        <f t="shared" si="2"/>
        <v>708703.63500000001</v>
      </c>
      <c r="J13" s="295">
        <f>I13/Prod!G12</f>
        <v>4.5230540259789693</v>
      </c>
      <c r="K13" s="299">
        <v>731200</v>
      </c>
      <c r="L13" s="293">
        <f t="shared" si="3"/>
        <v>771416</v>
      </c>
      <c r="M13" s="295">
        <f>L13/Prod!I12</f>
        <v>4.4523922737347412</v>
      </c>
      <c r="N13" s="74">
        <v>718472.93499999994</v>
      </c>
      <c r="O13" s="293">
        <f>H43</f>
        <v>718739.52867999999</v>
      </c>
      <c r="P13" s="297">
        <f>O13/Prod!J12</f>
        <v>4.3697458161975185</v>
      </c>
      <c r="Q13" s="299"/>
      <c r="R13" s="293">
        <f>J43</f>
        <v>702064.33394400007</v>
      </c>
      <c r="S13" s="297">
        <f>R13/Prod!L12</f>
        <v>4.4059223880323239</v>
      </c>
      <c r="T13" s="74">
        <f t="shared" si="4"/>
        <v>123737.67205280019</v>
      </c>
      <c r="U13" s="311">
        <f t="shared" si="5"/>
        <v>3.6176571834805493E-2</v>
      </c>
      <c r="V13" s="74">
        <f t="shared" si="6"/>
        <v>842477.20073280018</v>
      </c>
    </row>
    <row r="14" spans="1:22" x14ac:dyDescent="0.4">
      <c r="A14" s="273" t="s">
        <v>256</v>
      </c>
      <c r="B14" s="298">
        <v>40886</v>
      </c>
      <c r="C14" s="293">
        <f t="shared" si="0"/>
        <v>43134.729999999996</v>
      </c>
      <c r="D14" s="294">
        <f>C14/Prod!C13</f>
        <v>4.3622808151281429</v>
      </c>
      <c r="E14" s="298">
        <v>38354</v>
      </c>
      <c r="F14" s="293">
        <f t="shared" si="1"/>
        <v>40463.47</v>
      </c>
      <c r="G14" s="294">
        <f>F14/Prod!E13</f>
        <v>5.109073016357228</v>
      </c>
      <c r="H14" s="298">
        <v>35677</v>
      </c>
      <c r="I14" s="293">
        <f t="shared" si="2"/>
        <v>37639.235000000001</v>
      </c>
      <c r="J14" s="295">
        <f>I14/Prod!G13</f>
        <v>4.1761704027545532</v>
      </c>
      <c r="K14" s="299">
        <v>32403</v>
      </c>
      <c r="L14" s="293">
        <f t="shared" si="3"/>
        <v>34185.165000000001</v>
      </c>
      <c r="M14" s="295">
        <f>L14/Prod!I13</f>
        <v>3.5644381832328218</v>
      </c>
      <c r="N14" s="74">
        <v>33857.477833499041</v>
      </c>
      <c r="O14" s="293">
        <f>H72</f>
        <v>12307.352798030244</v>
      </c>
      <c r="P14" s="297">
        <f>O14/Prod!J13</f>
        <v>1.2777567273702497</v>
      </c>
      <c r="Q14" s="299"/>
      <c r="R14" s="293">
        <f>J72</f>
        <v>11413.228512858888</v>
      </c>
      <c r="S14" s="297">
        <f>R14/Prod!L13</f>
        <v>1.3556191221088567</v>
      </c>
      <c r="T14" s="74">
        <f t="shared" si="4"/>
        <v>1388.5214174004232</v>
      </c>
      <c r="U14" s="311">
        <f t="shared" si="5"/>
        <v>7.786239473860701E-2</v>
      </c>
      <c r="V14" s="74">
        <f t="shared" si="6"/>
        <v>13695.874215430667</v>
      </c>
    </row>
    <row r="15" spans="1:22" x14ac:dyDescent="0.4">
      <c r="A15" s="273" t="s">
        <v>2</v>
      </c>
      <c r="B15" s="298">
        <v>356699</v>
      </c>
      <c r="C15" s="293">
        <f t="shared" si="0"/>
        <v>376317.44499999995</v>
      </c>
      <c r="D15" s="294">
        <f>C15/Prod!C14</f>
        <v>17.323012294901794</v>
      </c>
      <c r="E15" s="298">
        <v>365064</v>
      </c>
      <c r="F15" s="293">
        <f t="shared" si="1"/>
        <v>385142.51999999996</v>
      </c>
      <c r="G15" s="294">
        <f>F15/Prod!E14</f>
        <v>15.505492911941822</v>
      </c>
      <c r="H15" s="298">
        <v>299311</v>
      </c>
      <c r="I15" s="293">
        <f t="shared" si="2"/>
        <v>315773.10499999998</v>
      </c>
      <c r="J15" s="295">
        <f>I15/Prod!G14</f>
        <v>25.126383023621766</v>
      </c>
      <c r="K15" s="299">
        <v>255041</v>
      </c>
      <c r="L15" s="293">
        <f t="shared" si="3"/>
        <v>269068.255</v>
      </c>
      <c r="M15" s="295">
        <f>L15/Prod!I14</f>
        <v>35.724637825476435</v>
      </c>
      <c r="N15" s="74">
        <v>247338.74269666075</v>
      </c>
      <c r="O15" s="293">
        <f>N26</f>
        <v>334116</v>
      </c>
      <c r="P15" s="297">
        <f>O15/Prod!J14</f>
        <v>71.291768019459724</v>
      </c>
      <c r="Q15" s="299"/>
      <c r="R15" s="293">
        <f>Q26</f>
        <v>311119</v>
      </c>
      <c r="S15" s="297">
        <f>R15/Prod!L14</f>
        <v>67.1943932500144</v>
      </c>
      <c r="T15" s="74">
        <f t="shared" si="4"/>
        <v>39226.800000000047</v>
      </c>
      <c r="U15" s="311">
        <f t="shared" si="5"/>
        <v>-4.0973747694453238</v>
      </c>
      <c r="V15" s="74">
        <f t="shared" si="6"/>
        <v>373342.80000000005</v>
      </c>
    </row>
    <row r="16" spans="1:22" x14ac:dyDescent="0.4">
      <c r="A16" s="274" t="s">
        <v>703</v>
      </c>
      <c r="B16" s="298">
        <v>3158114</v>
      </c>
      <c r="C16" s="293">
        <f t="shared" si="0"/>
        <v>3331810.27</v>
      </c>
      <c r="D16" s="294">
        <f>C16/Prod!C15</f>
        <v>6.4678481170690025</v>
      </c>
      <c r="E16" s="298">
        <v>3153086</v>
      </c>
      <c r="F16" s="293">
        <f t="shared" si="1"/>
        <v>3326505.73</v>
      </c>
      <c r="G16" s="294">
        <f>F16/Prod!E15</f>
        <v>6.7140407611386799</v>
      </c>
      <c r="H16" s="298">
        <v>3074592</v>
      </c>
      <c r="I16" s="293">
        <f t="shared" si="2"/>
        <v>3243694.5599999996</v>
      </c>
      <c r="J16" s="295">
        <f>I16/Prod!G15</f>
        <v>6.8644900453913333</v>
      </c>
      <c r="K16" s="300">
        <v>3281143.3333333335</v>
      </c>
      <c r="L16" s="293">
        <f t="shared" si="3"/>
        <v>3461606.2166666668</v>
      </c>
      <c r="M16" s="295">
        <f>L16/Prod!I15</f>
        <v>6.8054223961856604</v>
      </c>
      <c r="N16" s="74">
        <v>3041912.6499343119</v>
      </c>
      <c r="O16" s="293">
        <f>SUM(O9:O15)</f>
        <v>2907297.3952491279</v>
      </c>
      <c r="P16" s="297">
        <f>O16/Prod!J15</f>
        <v>6.2047521633862548</v>
      </c>
      <c r="Q16" s="299"/>
      <c r="R16" s="293">
        <f>SUM(R9:R15)</f>
        <v>2841100.8404164677</v>
      </c>
      <c r="S16" s="297">
        <f>R16/Prod!L15</f>
        <v>6.3476909781341257</v>
      </c>
      <c r="T16" s="74">
        <f t="shared" si="4"/>
        <v>502023.6132506337</v>
      </c>
      <c r="U16" s="311">
        <f t="shared" si="5"/>
        <v>0.14293881474787096</v>
      </c>
      <c r="V16" s="74">
        <f t="shared" si="6"/>
        <v>3409321.0084997616</v>
      </c>
    </row>
    <row r="17" spans="1:22" x14ac:dyDescent="0.4">
      <c r="A17" s="275" t="s">
        <v>704</v>
      </c>
      <c r="B17" s="301">
        <v>11606117</v>
      </c>
      <c r="C17" s="293">
        <f t="shared" si="0"/>
        <v>12244453.434999999</v>
      </c>
      <c r="D17" s="294">
        <f>C17/Prod!C16</f>
        <v>10.656387550149516</v>
      </c>
      <c r="E17" s="301">
        <v>11094829.495700832</v>
      </c>
      <c r="F17" s="293">
        <f t="shared" si="1"/>
        <v>11705045.117964378</v>
      </c>
      <c r="G17" s="294">
        <f>F17/Prod!E16</f>
        <v>10.625393999155879</v>
      </c>
      <c r="H17" s="301">
        <v>10646902</v>
      </c>
      <c r="I17" s="293">
        <f t="shared" si="2"/>
        <v>11232481.609999999</v>
      </c>
      <c r="J17" s="295">
        <f>I17/Prod!G16</f>
        <v>10.295913848000307</v>
      </c>
      <c r="K17" s="302">
        <v>11062724.270961285</v>
      </c>
      <c r="L17" s="293">
        <f t="shared" si="3"/>
        <v>11671174.105864154</v>
      </c>
      <c r="M17" s="295">
        <f>L17/Prod!I16</f>
        <v>10.385030378782469</v>
      </c>
      <c r="N17" s="74">
        <v>10957628.783085892</v>
      </c>
      <c r="O17" s="293">
        <f>O16+O8</f>
        <v>9579215.8512335476</v>
      </c>
      <c r="P17" s="297">
        <f>O17/Prod!J16</f>
        <v>9.1161963262291685</v>
      </c>
      <c r="Q17" s="299"/>
      <c r="R17" s="293">
        <f>R16+R8</f>
        <v>8809118.6928855292</v>
      </c>
      <c r="S17" s="297">
        <f>R17/Prod!L16</f>
        <v>8.8867387833363374</v>
      </c>
      <c r="V17" s="74">
        <f>R17/10*12</f>
        <v>10570942.431462634</v>
      </c>
    </row>
    <row r="18" spans="1:22" x14ac:dyDescent="0.4">
      <c r="A18" s="289"/>
    </row>
    <row r="19" spans="1:22" x14ac:dyDescent="0.4">
      <c r="A19" s="290"/>
    </row>
    <row r="20" spans="1:22" x14ac:dyDescent="0.4">
      <c r="A20" s="291"/>
    </row>
    <row r="21" spans="1:22" x14ac:dyDescent="0.4">
      <c r="D21" t="s">
        <v>723</v>
      </c>
      <c r="N21" s="467">
        <v>2018</v>
      </c>
      <c r="O21" s="467"/>
      <c r="P21" s="467"/>
      <c r="Q21" s="467" t="s">
        <v>724</v>
      </c>
      <c r="R21" s="467"/>
      <c r="S21" s="467"/>
    </row>
    <row r="22" spans="1:22" ht="24.6" x14ac:dyDescent="0.4">
      <c r="A22" s="1" t="str">
        <f>'data input'!D176</f>
        <v>Savannah</v>
      </c>
      <c r="B22">
        <v>2017</v>
      </c>
      <c r="C22" s="74">
        <v>2018</v>
      </c>
      <c r="D22">
        <v>2019</v>
      </c>
      <c r="E22" s="74" t="s">
        <v>717</v>
      </c>
      <c r="G22" s="74">
        <v>2017</v>
      </c>
      <c r="H22" s="74">
        <v>2018</v>
      </c>
      <c r="I22" s="74">
        <v>2019</v>
      </c>
      <c r="J22" s="72" t="s">
        <v>720</v>
      </c>
      <c r="N22" s="314" t="s">
        <v>725</v>
      </c>
      <c r="O22" s="314" t="s">
        <v>726</v>
      </c>
      <c r="P22" s="314" t="s">
        <v>727</v>
      </c>
      <c r="Q22" s="314" t="s">
        <v>725</v>
      </c>
      <c r="R22" s="314" t="s">
        <v>726</v>
      </c>
      <c r="S22" s="314" t="s">
        <v>727</v>
      </c>
    </row>
    <row r="23" spans="1:22" x14ac:dyDescent="0.4">
      <c r="A23" s="74" t="str">
        <f>'data input'!D177</f>
        <v>Electricity</v>
      </c>
      <c r="B23">
        <f>SUM('data input'!AQ177:BB177)</f>
        <v>78896.160000000003</v>
      </c>
      <c r="C23" s="74">
        <f>SUM('data input'!BC177:BN177)</f>
        <v>82070.960400000011</v>
      </c>
      <c r="D23">
        <f>SUM('data input'!BO177:'data input'!BX177)</f>
        <v>71307.853199999998</v>
      </c>
      <c r="E23" s="74">
        <f t="shared" ref="E23:E29" si="7">D23/10*12</f>
        <v>85569.423840000003</v>
      </c>
      <c r="M23" s="317" t="s">
        <v>186</v>
      </c>
      <c r="N23" s="315">
        <v>3382963</v>
      </c>
      <c r="O23" s="315">
        <v>145237.59891109643</v>
      </c>
      <c r="P23" s="316">
        <f>N23/O23</f>
        <v>23.292611729768382</v>
      </c>
      <c r="Q23" s="315">
        <v>2773780</v>
      </c>
      <c r="R23" s="315">
        <v>121812.49419271549</v>
      </c>
      <c r="S23" s="316">
        <f>Q23/R23</f>
        <v>22.770898981936082</v>
      </c>
    </row>
    <row r="24" spans="1:22" x14ac:dyDescent="0.4">
      <c r="A24" s="74" t="str">
        <f>'data input'!D178</f>
        <v>Nat. Gas</v>
      </c>
      <c r="B24" s="39">
        <f>SUM('data input'!AQ178:BB178)</f>
        <v>915951</v>
      </c>
      <c r="C24" s="39">
        <f>SUM('data input'!BC178:BN178)</f>
        <v>871877.28302737791</v>
      </c>
      <c r="D24" s="39">
        <f>SUM('data input'!BO178:BX178)</f>
        <v>536963.57001185161</v>
      </c>
      <c r="E24" s="39">
        <f t="shared" si="7"/>
        <v>644356.28401422198</v>
      </c>
      <c r="M24" s="317" t="s">
        <v>185</v>
      </c>
      <c r="N24" s="315">
        <v>936266</v>
      </c>
      <c r="O24" s="315">
        <v>72145.432000000001</v>
      </c>
      <c r="P24" s="316">
        <f>N24/O24</f>
        <v>12.977481374011317</v>
      </c>
      <c r="Q24" s="315">
        <v>908072</v>
      </c>
      <c r="R24" s="315">
        <v>84490.880000000005</v>
      </c>
      <c r="S24" s="316">
        <f>Q24/R24</f>
        <v>10.747574176053083</v>
      </c>
    </row>
    <row r="25" spans="1:22" x14ac:dyDescent="0.4">
      <c r="A25" s="74" t="str">
        <f>'data input'!D179</f>
        <v>Steam usage</v>
      </c>
      <c r="B25" s="39">
        <f>SUM('data input'!AQ179:BB179)</f>
        <v>852651</v>
      </c>
      <c r="C25" s="39">
        <f>SUM('data input'!BC179:BN179)</f>
        <v>690013.97608258552</v>
      </c>
      <c r="D25" s="39">
        <f>SUM('data input'!BO179:BX179)</f>
        <v>471027.38340519369</v>
      </c>
      <c r="E25" s="74">
        <f t="shared" si="7"/>
        <v>565232.86008623242</v>
      </c>
      <c r="M25" s="317" t="s">
        <v>4</v>
      </c>
      <c r="N25" s="315">
        <v>547117</v>
      </c>
      <c r="O25" s="315">
        <v>78384.735000000001</v>
      </c>
      <c r="P25" s="316">
        <f>N25/O25</f>
        <v>6.9798921945707919</v>
      </c>
      <c r="Q25" s="315">
        <v>578737</v>
      </c>
      <c r="R25" s="315">
        <v>86207.467999999993</v>
      </c>
      <c r="S25" s="316">
        <f>Q25/R25</f>
        <v>6.7133046988458132</v>
      </c>
    </row>
    <row r="26" spans="1:22" x14ac:dyDescent="0.4">
      <c r="A26" s="74" t="str">
        <f>'data input'!D180</f>
        <v>Purchased steam</v>
      </c>
      <c r="B26" s="74">
        <f>SUM('data input'!AQ180:BB180)</f>
        <v>205725</v>
      </c>
      <c r="C26" s="74">
        <f>SUM('data input'!BC180:BN180)</f>
        <v>296172.85530415794</v>
      </c>
      <c r="D26" s="74">
        <f>SUM('data input'!BO180:BX180)</f>
        <v>252575.73301067771</v>
      </c>
      <c r="E26" s="74">
        <f t="shared" si="7"/>
        <v>303090.87961281324</v>
      </c>
      <c r="M26" s="317" t="s">
        <v>2</v>
      </c>
      <c r="N26" s="315">
        <v>334116</v>
      </c>
      <c r="O26" s="315">
        <v>4686.6000000000004</v>
      </c>
      <c r="P26" s="316">
        <f>N26/O26</f>
        <v>71.291768019459724</v>
      </c>
      <c r="Q26" s="315">
        <v>311119</v>
      </c>
      <c r="R26" s="315">
        <v>4630.1333333333332</v>
      </c>
      <c r="S26" s="316">
        <f>Q26/R26</f>
        <v>67.1943932500144</v>
      </c>
    </row>
    <row r="27" spans="1:22" x14ac:dyDescent="0.4">
      <c r="A27" s="74" t="str">
        <f>'data input'!D181</f>
        <v>CO2</v>
      </c>
      <c r="B27" s="74">
        <f>SUM('data input'!AQ181:BB181)</f>
        <v>51409.968341356063</v>
      </c>
      <c r="C27" s="74">
        <f>SUM('data input'!BC181:BN181)</f>
        <v>62706.366042779053</v>
      </c>
      <c r="D27" s="74">
        <f>SUM('data input'!BO181:BX181)</f>
        <v>43338.532651940171</v>
      </c>
      <c r="E27" s="74">
        <f t="shared" si="7"/>
        <v>52006.239182328201</v>
      </c>
    </row>
    <row r="28" spans="1:22" ht="12.6" x14ac:dyDescent="0.45">
      <c r="A28" s="74" t="str">
        <f>'data input'!D182</f>
        <v>CO2/production</v>
      </c>
      <c r="B28" s="74">
        <f>SUM('data input'!AQ182:BB182)</f>
        <v>2.6357665558355698</v>
      </c>
      <c r="C28" s="74">
        <f>SUM('data input'!BC182:BN182)</f>
        <v>3.2416434354581951</v>
      </c>
      <c r="D28" s="74">
        <f>SUM('data input'!BO182:BX182)</f>
        <v>2.3817639604500931</v>
      </c>
      <c r="E28" s="74">
        <f t="shared" si="7"/>
        <v>2.8581167525401119</v>
      </c>
      <c r="F28" s="5" t="s">
        <v>718</v>
      </c>
      <c r="G28" s="74">
        <f>B23+B24+B26</f>
        <v>1200572.1600000001</v>
      </c>
      <c r="H28" s="74">
        <f>C23+C24+C26</f>
        <v>1250121.098731536</v>
      </c>
      <c r="I28" s="74">
        <f>D23+D24+D26</f>
        <v>860847.15622252936</v>
      </c>
      <c r="J28" s="74">
        <f>I28/10*12</f>
        <v>1033016.5874670352</v>
      </c>
    </row>
    <row r="29" spans="1:22" ht="12.6" x14ac:dyDescent="0.45">
      <c r="A29" s="74" t="str">
        <f>'data input'!D183</f>
        <v>Production</v>
      </c>
      <c r="B29" s="74">
        <f>SUM('data input'!AQ183:BB183)</f>
        <v>233904.94737618632</v>
      </c>
      <c r="C29" s="74">
        <f>SUM('data input'!BC183:BN183)</f>
        <v>233763.40395172339</v>
      </c>
      <c r="D29" s="74">
        <f>SUM('data input'!BO183:BX183)</f>
        <v>187820.73283999998</v>
      </c>
      <c r="E29" s="74">
        <f t="shared" si="7"/>
        <v>225384.87940799998</v>
      </c>
      <c r="F29" s="309" t="s">
        <v>719</v>
      </c>
      <c r="G29" s="39">
        <f>G28/B29</f>
        <v>5.1327352134588899</v>
      </c>
      <c r="H29" s="39">
        <f>H28/C29</f>
        <v>5.3478049925629501</v>
      </c>
      <c r="I29" s="39">
        <f>I28/D29</f>
        <v>4.5833446776925557</v>
      </c>
      <c r="J29" s="74">
        <f>J28/E29</f>
        <v>4.5833446776925557</v>
      </c>
    </row>
    <row r="30" spans="1:22" x14ac:dyDescent="0.4">
      <c r="A30" s="1" t="str">
        <f>'data input'!D184</f>
        <v>Panama City</v>
      </c>
      <c r="B30" s="74">
        <f>SUM('data input'!AQ184:BB184)</f>
        <v>0</v>
      </c>
      <c r="C30" s="74">
        <f>SUM('data input'!BC184:BL184)</f>
        <v>0</v>
      </c>
      <c r="D30" s="74">
        <f>SUM('data input'!BO184:BX184)</f>
        <v>0</v>
      </c>
      <c r="E30" s="74">
        <f t="shared" ref="E30:E80" si="8">D30/10*12</f>
        <v>0</v>
      </c>
      <c r="J30" s="74"/>
    </row>
    <row r="31" spans="1:22" x14ac:dyDescent="0.4">
      <c r="A31" s="74" t="str">
        <f>'data input'!D185</f>
        <v>Electricity</v>
      </c>
      <c r="B31" s="74">
        <f>SUM('data input'!AQ185:BB185)</f>
        <v>122982.96960000001</v>
      </c>
      <c r="C31" s="74">
        <f>SUM('data input'!BC185:BN185)</f>
        <v>108655.30439999998</v>
      </c>
      <c r="D31" s="74">
        <f>SUM('data input'!BO185:BX185)</f>
        <v>110976.35399999999</v>
      </c>
      <c r="E31" s="74">
        <f t="shared" si="8"/>
        <v>133171.62479999999</v>
      </c>
      <c r="J31" s="74"/>
    </row>
    <row r="32" spans="1:22" x14ac:dyDescent="0.4">
      <c r="A32" s="74" t="str">
        <f>'data input'!D186</f>
        <v>Nat Gas</v>
      </c>
      <c r="B32" s="74">
        <f>SUM('data input'!AQ186:BB186)</f>
        <v>1357384.0999999999</v>
      </c>
      <c r="C32" s="74">
        <f>SUM('data input'!BC186:BN186)</f>
        <v>1264584.1900000002</v>
      </c>
      <c r="D32" s="74">
        <f>SUM('data input'!BO186:BX186)</f>
        <v>1129533.6399999999</v>
      </c>
      <c r="E32" s="74">
        <f t="shared" si="8"/>
        <v>1355440.3679999998</v>
      </c>
      <c r="J32" s="74"/>
    </row>
    <row r="33" spans="1:10" x14ac:dyDescent="0.4">
      <c r="A33" s="74" t="str">
        <f>'data input'!D187</f>
        <v>CO2</v>
      </c>
      <c r="B33" s="74">
        <f>SUM('data input'!AQ187:BB187)</f>
        <v>95373.713590524727</v>
      </c>
      <c r="C33" s="74">
        <f>SUM('data input'!BC187:BN187)</f>
        <v>87765.635441022125</v>
      </c>
      <c r="D33" s="74">
        <f>SUM('data input'!BO187:BX187)</f>
        <v>81117.656077380438</v>
      </c>
      <c r="E33" s="74">
        <f t="shared" si="8"/>
        <v>97341.187292856514</v>
      </c>
      <c r="J33" s="74"/>
    </row>
    <row r="34" spans="1:10" x14ac:dyDescent="0.4">
      <c r="A34" s="74" t="str">
        <f>'data input'!D188</f>
        <v>CO2/production</v>
      </c>
      <c r="B34" s="74">
        <f>SUM('data input'!AQ188:BB188)</f>
        <v>6.813320443133855</v>
      </c>
      <c r="C34" s="74">
        <f>SUM('data input'!BC188:BN188)</f>
        <v>7.8426759650367091</v>
      </c>
      <c r="D34" s="74">
        <f>SUM('data input'!BO188:BX188)</f>
        <v>6.6634005292697038</v>
      </c>
      <c r="E34" s="74">
        <f t="shared" si="8"/>
        <v>7.9960806351236453</v>
      </c>
      <c r="J34" s="74"/>
    </row>
    <row r="35" spans="1:10" x14ac:dyDescent="0.4">
      <c r="A35" s="74" t="str">
        <f>'data input'!D189</f>
        <v>Steam usage</v>
      </c>
      <c r="B35" s="74">
        <f>SUM('data input'!AQ189:BB189)</f>
        <v>866530.80023995193</v>
      </c>
      <c r="C35" s="74">
        <f>SUM('data input'!BC189:BN189)</f>
        <v>788068.16556688678</v>
      </c>
      <c r="D35" s="74">
        <f>SUM('data input'!BO189:BX189)</f>
        <v>708125.6196760647</v>
      </c>
      <c r="E35" s="74">
        <f t="shared" si="8"/>
        <v>849750.74361127755</v>
      </c>
      <c r="J35" s="74"/>
    </row>
    <row r="36" spans="1:10" ht="12.6" x14ac:dyDescent="0.45">
      <c r="A36" s="74" t="str">
        <f>'data input'!D190</f>
        <v>Purchased steam</v>
      </c>
      <c r="B36" s="74">
        <f>SUM('data input'!AQ190:BB190)</f>
        <v>4539.1066906774131</v>
      </c>
      <c r="C36" s="74">
        <f>SUM('data input'!BC190:BN190)</f>
        <v>2648.9595454982</v>
      </c>
      <c r="D36" s="74">
        <f>SUM('data input'!BO190:BX190)</f>
        <v>3020.4517096580685</v>
      </c>
      <c r="E36" s="74">
        <f t="shared" si="8"/>
        <v>3624.5420515896822</v>
      </c>
      <c r="F36" s="5" t="s">
        <v>718</v>
      </c>
      <c r="G36" s="74">
        <f>B31+B32+B36</f>
        <v>1484906.1762906772</v>
      </c>
      <c r="H36" s="74">
        <f>C31+C32+C36</f>
        <v>1375888.4539454984</v>
      </c>
      <c r="I36" s="74">
        <f>D31+D32+D36</f>
        <v>1243530.4457096581</v>
      </c>
      <c r="J36" s="74">
        <f>I36/10*12</f>
        <v>1492236.5348515897</v>
      </c>
    </row>
    <row r="37" spans="1:10" ht="12.6" x14ac:dyDescent="0.45">
      <c r="A37" s="74" t="str">
        <f>'data input'!D191</f>
        <v>Production</v>
      </c>
      <c r="B37" s="74">
        <f>SUM('data input'!AQ191:BB191)</f>
        <v>168822.50850801182</v>
      </c>
      <c r="C37" s="74">
        <f>SUM('data input'!BC191:BN191)</f>
        <v>138535.48504533691</v>
      </c>
      <c r="D37" s="74">
        <f>SUM('data input'!BO191:BX191)</f>
        <v>123678.19857209334</v>
      </c>
      <c r="E37" s="74">
        <f t="shared" si="8"/>
        <v>148413.83828651201</v>
      </c>
      <c r="F37" s="309" t="s">
        <v>719</v>
      </c>
      <c r="G37" s="39">
        <f>G36/B37</f>
        <v>8.7956646860285694</v>
      </c>
      <c r="H37" s="39">
        <f>H36/C37</f>
        <v>9.9316680740333592</v>
      </c>
      <c r="I37" s="39">
        <f>I36/D37</f>
        <v>10.054564669170782</v>
      </c>
      <c r="J37" s="74">
        <f>J36/E37</f>
        <v>10.054564669170784</v>
      </c>
    </row>
    <row r="38" spans="1:10" x14ac:dyDescent="0.4">
      <c r="A38" s="1" t="str">
        <f>'data input'!D198</f>
        <v>Sandarne</v>
      </c>
      <c r="B38" s="74">
        <f>SUM('data input'!AQ198:BB198)</f>
        <v>0</v>
      </c>
      <c r="C38" s="74">
        <f>SUM('data input'!BC198:BL198)</f>
        <v>0</v>
      </c>
      <c r="D38" s="74">
        <f>SUM('data input'!BO198:BX198)</f>
        <v>0</v>
      </c>
      <c r="E38" s="74">
        <f t="shared" si="8"/>
        <v>0</v>
      </c>
    </row>
    <row r="39" spans="1:10" x14ac:dyDescent="0.4">
      <c r="A39" s="74" t="str">
        <f>'data input'!D199</f>
        <v>Electricity</v>
      </c>
      <c r="B39" s="74">
        <f>SUM('data input'!AQ199:BB199)</f>
        <v>133035.75000000003</v>
      </c>
      <c r="C39" s="74">
        <f>SUM('data input'!BC199:BN199)</f>
        <v>126338.11199999999</v>
      </c>
      <c r="D39" s="74">
        <f>SUM('data input'!BO199:BX199)</f>
        <v>98410.683599999989</v>
      </c>
      <c r="E39" s="74">
        <f t="shared" si="8"/>
        <v>118092.82032</v>
      </c>
    </row>
    <row r="40" spans="1:10" x14ac:dyDescent="0.4">
      <c r="A40" s="74" t="str">
        <f>'data input'!D200</f>
        <v>Fuel Energy</v>
      </c>
      <c r="B40" s="74">
        <f>SUM('data input'!AQ200:BB200)</f>
        <v>638719.42609999992</v>
      </c>
      <c r="C40" s="74">
        <f>SUM('data input'!BC200:BN200)</f>
        <v>592401.41668000002</v>
      </c>
      <c r="D40" s="74">
        <f>SUM('data input'!BO200:BX200)</f>
        <v>486642.92802000011</v>
      </c>
      <c r="E40" s="74">
        <f t="shared" si="8"/>
        <v>583971.51362400013</v>
      </c>
    </row>
    <row r="41" spans="1:10" x14ac:dyDescent="0.4">
      <c r="A41" s="74" t="str">
        <f>'data input'!D201</f>
        <v>Steam usage</v>
      </c>
      <c r="B41" s="74">
        <f>SUM('data input'!AQ201:BB201)</f>
        <v>324814.81701</v>
      </c>
      <c r="C41" s="74">
        <f>SUM('data input'!BC201:BN201)</f>
        <v>302715.93452000001</v>
      </c>
      <c r="D41" s="74">
        <f>SUM('data input'!BO201:BX201)</f>
        <v>258672.01778999995</v>
      </c>
      <c r="E41" s="74">
        <f t="shared" si="8"/>
        <v>310406.42134799995</v>
      </c>
    </row>
    <row r="42" spans="1:10" x14ac:dyDescent="0.4">
      <c r="A42" s="74" t="str">
        <f>'data input'!D202</f>
        <v>CO2</v>
      </c>
      <c r="B42" s="74">
        <f>SUM('data input'!AQ202:BB202)</f>
        <v>13436.522351014253</v>
      </c>
      <c r="C42" s="74">
        <f>SUM('data input'!BC202:BN202)</f>
        <v>12624.924042960376</v>
      </c>
      <c r="D42" s="74">
        <f>SUM('data input'!BO202:BX202)</f>
        <v>10069.22898755264</v>
      </c>
      <c r="E42" s="74">
        <f t="shared" si="8"/>
        <v>12083.074785063167</v>
      </c>
    </row>
    <row r="43" spans="1:10" ht="12.6" x14ac:dyDescent="0.45">
      <c r="A43" s="74" t="str">
        <f>'data input'!D203</f>
        <v>CO2/production</v>
      </c>
      <c r="B43" s="74">
        <f>SUM('data input'!AQ203:BB203)</f>
        <v>0.94251314423142052</v>
      </c>
      <c r="C43" s="74">
        <f>SUM('data input'!BC203:BN203)</f>
        <v>0.93448419319725895</v>
      </c>
      <c r="D43" s="74">
        <f>SUM('data input'!BO203:BX203)</f>
        <v>0.77982878646041065</v>
      </c>
      <c r="E43" s="74">
        <f t="shared" si="8"/>
        <v>0.93579454375249271</v>
      </c>
      <c r="F43" s="5" t="s">
        <v>718</v>
      </c>
      <c r="G43" s="74">
        <f>B39+B40</f>
        <v>771755.17609999992</v>
      </c>
      <c r="H43" s="74">
        <f>C39+C40</f>
        <v>718739.52867999999</v>
      </c>
      <c r="I43" s="74">
        <f>D39+D40</f>
        <v>585053.6116200001</v>
      </c>
      <c r="J43" s="74">
        <f>I43/10*12</f>
        <v>702064.33394400007</v>
      </c>
    </row>
    <row r="44" spans="1:10" ht="12.6" x14ac:dyDescent="0.45">
      <c r="A44" s="74" t="str">
        <f>'data input'!D204</f>
        <v>Production</v>
      </c>
      <c r="B44" s="74">
        <f>SUM('data input'!AQ204:BB204)</f>
        <v>173977.25938</v>
      </c>
      <c r="C44" s="74">
        <f>SUM('data input'!BC204:BN204)</f>
        <v>164480.85516000001</v>
      </c>
      <c r="D44" s="74">
        <f>SUM('data input'!BO204:BX204)</f>
        <v>132787.99763</v>
      </c>
      <c r="E44" s="74">
        <f t="shared" si="8"/>
        <v>159345.59715599997</v>
      </c>
      <c r="F44" s="309" t="s">
        <v>719</v>
      </c>
      <c r="G44" s="39">
        <f>G43/B44</f>
        <v>4.4359543244346504</v>
      </c>
      <c r="H44" s="39">
        <f>H43/C44</f>
        <v>4.3697458161975185</v>
      </c>
      <c r="I44" s="39">
        <f>I43/D44</f>
        <v>4.4059223880323231</v>
      </c>
      <c r="J44" s="74">
        <f>J43/E44</f>
        <v>4.4059223880323239</v>
      </c>
    </row>
    <row r="45" spans="1:10" x14ac:dyDescent="0.4">
      <c r="A45" s="1" t="str">
        <f>'data input'!D205</f>
        <v>Oulu</v>
      </c>
      <c r="B45" s="74">
        <f>SUM('data input'!AQ205:BB205)</f>
        <v>0</v>
      </c>
      <c r="C45" s="74">
        <f>SUM('data input'!BC205:BL205)</f>
        <v>0</v>
      </c>
      <c r="D45" s="74">
        <f>SUM('data input'!BO205:BX205)</f>
        <v>0</v>
      </c>
      <c r="E45" s="74">
        <f t="shared" si="8"/>
        <v>0</v>
      </c>
    </row>
    <row r="46" spans="1:10" x14ac:dyDescent="0.4">
      <c r="A46" s="74" t="str">
        <f>'data input'!D206</f>
        <v>Electricity</v>
      </c>
      <c r="B46" s="74">
        <f>SUM('data input'!AQ206:BB206)</f>
        <v>91880.744400000011</v>
      </c>
      <c r="C46" s="74">
        <f>SUM('data input'!BC206:BN206)</f>
        <v>88883.744399999996</v>
      </c>
      <c r="D46" s="74">
        <f>SUM('data input'!BO206:BX206)</f>
        <v>62263.933200000007</v>
      </c>
      <c r="E46" s="74">
        <f t="shared" si="8"/>
        <v>74716.719840000005</v>
      </c>
    </row>
    <row r="47" spans="1:10" x14ac:dyDescent="0.4">
      <c r="A47" s="74" t="str">
        <f>'data input'!D207</f>
        <v>Fuel Energy</v>
      </c>
      <c r="B47" s="74">
        <f>SUM('data input'!AQ207:BB207)</f>
        <v>256015.13850866669</v>
      </c>
      <c r="C47" s="74">
        <f>SUM('data input'!BC207:BN207)</f>
        <v>236229.88729222224</v>
      </c>
      <c r="D47" s="74">
        <f>SUM('data input'!BO207:BX207)</f>
        <v>180378.5626377778</v>
      </c>
      <c r="E47" s="74">
        <f t="shared" si="8"/>
        <v>216454.27516533335</v>
      </c>
    </row>
    <row r="48" spans="1:10" x14ac:dyDescent="0.4">
      <c r="A48" s="74" t="str">
        <f>'data input'!D208</f>
        <v>Steam usage</v>
      </c>
      <c r="B48" s="74">
        <f>SUM('data input'!AQ208:BB208)</f>
        <v>53487.528692927284</v>
      </c>
      <c r="C48" s="74">
        <f>SUM('data input'!BC208:BN208)</f>
        <v>59603.719782542095</v>
      </c>
      <c r="D48" s="74">
        <f>SUM('data input'!BO208:BX208)</f>
        <v>39886.620314491222</v>
      </c>
      <c r="E48" s="74">
        <f t="shared" si="8"/>
        <v>47863.94437738946</v>
      </c>
    </row>
    <row r="49" spans="1:10" x14ac:dyDescent="0.4">
      <c r="A49" s="74" t="str">
        <f>'data input'!D209</f>
        <v>Purchased steam</v>
      </c>
      <c r="B49" s="74">
        <f>SUM('data input'!AQ209:BB209)</f>
        <v>-53272.965369155216</v>
      </c>
      <c r="C49" s="74">
        <f>SUM('data input'!BC209:BN209)</f>
        <v>-36394.952692025538</v>
      </c>
      <c r="D49" s="74">
        <f>SUM('data input'!BO209:BX209)</f>
        <v>-27530.476683836056</v>
      </c>
      <c r="E49" s="74">
        <f t="shared" si="8"/>
        <v>-33036.572020603264</v>
      </c>
    </row>
    <row r="50" spans="1:10" x14ac:dyDescent="0.4">
      <c r="A50" s="74" t="str">
        <f>'data input'!D210</f>
        <v>CO2</v>
      </c>
      <c r="B50" s="74">
        <f>SUM('data input'!AQ210:BB210)</f>
        <v>15446.619409625491</v>
      </c>
      <c r="C50" s="74">
        <f>SUM('data input'!BC210:BN210)</f>
        <v>15359.722465896006</v>
      </c>
      <c r="D50" s="74">
        <f>SUM('data input'!BO210:BX210)</f>
        <v>9610.6989655135112</v>
      </c>
      <c r="E50" s="74">
        <f t="shared" si="8"/>
        <v>11532.838758616213</v>
      </c>
    </row>
    <row r="51" spans="1:10" ht="12.6" x14ac:dyDescent="0.45">
      <c r="A51" s="74" t="str">
        <f>'data input'!D211</f>
        <v>CO2/production</v>
      </c>
      <c r="B51" s="74">
        <f>SUM('data input'!AQ211:BB211)</f>
        <v>1.4006705107437423</v>
      </c>
      <c r="C51" s="74">
        <f>SUM('data input'!BC211:BN211)</f>
        <v>1.4480097586378105</v>
      </c>
      <c r="D51" s="74">
        <f>SUM('data input'!BO211:BX211)</f>
        <v>1.0632429746283236</v>
      </c>
      <c r="E51" s="74">
        <f t="shared" si="8"/>
        <v>1.2758915695539885</v>
      </c>
      <c r="F51" s="5" t="s">
        <v>718</v>
      </c>
      <c r="G51" s="74">
        <f>B46+B47+B49</f>
        <v>294622.91753951146</v>
      </c>
      <c r="H51" s="74">
        <f>C46+C47+C49</f>
        <v>288718.67900019669</v>
      </c>
      <c r="I51" s="74">
        <f>D46+D47+D49</f>
        <v>215112.01915394174</v>
      </c>
      <c r="J51" s="74">
        <f>I51/10*12</f>
        <v>258134.42298473007</v>
      </c>
    </row>
    <row r="52" spans="1:10" ht="12.6" x14ac:dyDescent="0.45">
      <c r="A52" s="74" t="str">
        <f>'data input'!D212</f>
        <v>Production</v>
      </c>
      <c r="B52" s="74">
        <f>SUM('data input'!AQ212:BB212)</f>
        <v>139959.99799999999</v>
      </c>
      <c r="C52" s="74">
        <f>SUM('data input'!BC212:BN212)</f>
        <v>128570.6618</v>
      </c>
      <c r="D52" s="74">
        <f>SUM('data input'!BO212:BX212)</f>
        <v>92398.907000000007</v>
      </c>
      <c r="E52" s="74">
        <f t="shared" si="8"/>
        <v>110878.6884</v>
      </c>
      <c r="F52" s="309" t="s">
        <v>719</v>
      </c>
      <c r="G52" s="39">
        <f>G51/B52</f>
        <v>2.1050508841784312</v>
      </c>
      <c r="H52" s="39">
        <f>H51/C52</f>
        <v>2.2456031178350573</v>
      </c>
      <c r="I52" s="39">
        <f>I51/D52</f>
        <v>2.3280796942104707</v>
      </c>
      <c r="J52" s="74">
        <f>J51/E52</f>
        <v>2.3280796942104707</v>
      </c>
    </row>
    <row r="53" spans="1:10" x14ac:dyDescent="0.4">
      <c r="A53" s="1" t="str">
        <f>'data input'!D213</f>
        <v>Dover</v>
      </c>
      <c r="B53" s="74">
        <f>SUM('data input'!AQ213:BB213)</f>
        <v>0</v>
      </c>
      <c r="C53" s="74">
        <f>SUM('data input'!BC213:BN213)</f>
        <v>0</v>
      </c>
      <c r="D53" s="74">
        <f>SUM('data input'!BO213:BX213)</f>
        <v>0</v>
      </c>
      <c r="E53" s="74">
        <f t="shared" si="8"/>
        <v>0</v>
      </c>
    </row>
    <row r="54" spans="1:10" x14ac:dyDescent="0.4">
      <c r="A54" s="74" t="str">
        <f>'data input'!D214</f>
        <v>Electricity</v>
      </c>
      <c r="B54" s="74">
        <f>SUM('data input'!AQ214:BB214)</f>
        <v>74068.559999999983</v>
      </c>
      <c r="C54" s="74">
        <f>SUM('data input'!BC214:BN214)</f>
        <v>72601.919999999998</v>
      </c>
      <c r="D54" s="74">
        <f>SUM('data input'!BO214:BX214)</f>
        <v>60333.120000000003</v>
      </c>
      <c r="E54" s="74">
        <f t="shared" si="8"/>
        <v>72399.744000000006</v>
      </c>
    </row>
    <row r="55" spans="1:10" x14ac:dyDescent="0.4">
      <c r="A55" s="74" t="str">
        <f>'data input'!D215</f>
        <v>Nat Gas</v>
      </c>
      <c r="B55" s="74">
        <f>SUM('data input'!AQ215:BB215)</f>
        <v>546732.65</v>
      </c>
      <c r="C55" s="74">
        <f>SUM('data input'!BC215:BN215)</f>
        <v>566967.9161073853</v>
      </c>
      <c r="D55" s="74">
        <f>SUM('data input'!BO215:BX215)</f>
        <v>476849.406872564</v>
      </c>
      <c r="E55" s="74">
        <f t="shared" si="8"/>
        <v>572219.28824707679</v>
      </c>
    </row>
    <row r="56" spans="1:10" x14ac:dyDescent="0.4">
      <c r="A56" s="74" t="str">
        <f>'data input'!D216</f>
        <v>Steam usage</v>
      </c>
      <c r="B56" s="74">
        <f>SUM('data input'!AQ216:BB216)</f>
        <v>275650.40000000002</v>
      </c>
      <c r="C56" s="74">
        <f>SUM('data input'!BC216:BN216)</f>
        <v>542719.41945000004</v>
      </c>
      <c r="D56" s="74">
        <f>SUM('data input'!BO216:BX216)</f>
        <v>440283.54331718746</v>
      </c>
      <c r="E56" s="74">
        <f t="shared" si="8"/>
        <v>528340.25198062486</v>
      </c>
    </row>
    <row r="57" spans="1:10" x14ac:dyDescent="0.4">
      <c r="A57" s="74" t="str">
        <f>'data input'!D217</f>
        <v>CO2</v>
      </c>
      <c r="B57" s="74">
        <f>SUM('data input'!AQ217:BB217)</f>
        <v>15283.521704817347</v>
      </c>
      <c r="C57" s="74">
        <f>SUM('data input'!BC217:BN217)</f>
        <v>14982.454754663666</v>
      </c>
      <c r="D57" s="74">
        <f>SUM('data input'!BO217:BX217)</f>
        <v>12450.897242597075</v>
      </c>
      <c r="E57" s="74">
        <f t="shared" si="8"/>
        <v>14941.07669111649</v>
      </c>
    </row>
    <row r="58" spans="1:10" ht="12.6" x14ac:dyDescent="0.45">
      <c r="A58" s="74" t="str">
        <f>'data input'!D218</f>
        <v>CO2/production</v>
      </c>
      <c r="B58" s="74">
        <f>SUM('data input'!AQ218:BB218)</f>
        <v>2.9908702740810327</v>
      </c>
      <c r="C58" s="74">
        <f>SUM('data input'!BC218:BN218)</f>
        <v>3.2099335508029596</v>
      </c>
      <c r="D58" s="74">
        <f>SUM('data input'!BO218:BX218)</f>
        <v>2.9352140124641144</v>
      </c>
      <c r="E58" s="74">
        <f t="shared" si="8"/>
        <v>3.5222568149569375</v>
      </c>
      <c r="F58" s="5" t="s">
        <v>718</v>
      </c>
      <c r="G58" s="74">
        <f>B54+B55</f>
        <v>620801.21</v>
      </c>
      <c r="H58" s="74">
        <f>C54+C55</f>
        <v>639569.83610738534</v>
      </c>
      <c r="I58" s="74">
        <f>D54+D55</f>
        <v>537182.52687256399</v>
      </c>
      <c r="J58" s="74">
        <f>E54+E55</f>
        <v>644619.03224707674</v>
      </c>
    </row>
    <row r="59" spans="1:10" ht="12.6" x14ac:dyDescent="0.45">
      <c r="A59" s="74" t="str">
        <f>'data input'!D219</f>
        <v>Production</v>
      </c>
      <c r="B59" s="74">
        <f>SUM('data input'!AQ219:BB219)</f>
        <v>61752.344060340009</v>
      </c>
      <c r="C59" s="74">
        <f>SUM('data input'!BC219:BN219)</f>
        <v>57653.740200359993</v>
      </c>
      <c r="D59" s="74">
        <f>SUM('data input'!BO219:BX219)</f>
        <v>43550.379274269995</v>
      </c>
      <c r="E59" s="74">
        <f t="shared" si="8"/>
        <v>52260.455129123999</v>
      </c>
      <c r="F59" s="309" t="s">
        <v>719</v>
      </c>
      <c r="G59" s="39">
        <f>G58/B59</f>
        <v>10.053079270859696</v>
      </c>
      <c r="H59" s="39">
        <f>H58/C59</f>
        <v>11.093293061035299</v>
      </c>
      <c r="I59" s="39">
        <f>I58/D59</f>
        <v>12.334738200315442</v>
      </c>
      <c r="J59" s="74">
        <f>J58/E59</f>
        <v>12.33473820031544</v>
      </c>
    </row>
    <row r="60" spans="1:10" x14ac:dyDescent="0.4">
      <c r="A60" s="1" t="str">
        <f>'data input'!D220</f>
        <v>Niort</v>
      </c>
      <c r="B60" s="74">
        <f>SUM('data input'!AQ220:BB220)</f>
        <v>0</v>
      </c>
      <c r="C60" s="74">
        <f>SUM('data input'!BC220:BN220)</f>
        <v>0</v>
      </c>
      <c r="D60" s="74">
        <f>SUM('data input'!BO220:BX220)</f>
        <v>0</v>
      </c>
      <c r="E60" s="74">
        <f t="shared" si="8"/>
        <v>0</v>
      </c>
    </row>
    <row r="61" spans="1:10" x14ac:dyDescent="0.4">
      <c r="A61" s="74" t="str">
        <f>'data input'!D221</f>
        <v>Electricity</v>
      </c>
      <c r="B61" s="74">
        <f>SUM('data input'!AQ221:BB221)</f>
        <v>25768.670941458713</v>
      </c>
      <c r="C61" s="74">
        <f>SUM('data input'!BC221:BN221)</f>
        <v>25242.950636568268</v>
      </c>
      <c r="D61" s="74">
        <f>SUM('data input'!BO221:BX221)</f>
        <v>20270.111544769734</v>
      </c>
      <c r="E61" s="74">
        <f t="shared" si="8"/>
        <v>24324.133853723681</v>
      </c>
    </row>
    <row r="62" spans="1:10" x14ac:dyDescent="0.4">
      <c r="A62" s="74" t="str">
        <f>'data input'!D222</f>
        <v>Fuel energy (NG AND byproducts)</v>
      </c>
      <c r="B62" s="74">
        <f>SUM('data input'!AQ222:BB222)</f>
        <v>46588.179999901615</v>
      </c>
      <c r="C62" s="74">
        <f>SUM('data input'!BC222:BN222)</f>
        <v>44789.88413433262</v>
      </c>
      <c r="D62" s="74">
        <f>SUM('data input'!BO222:BX222)</f>
        <v>39363.934267629469</v>
      </c>
      <c r="E62" s="74">
        <f t="shared" si="8"/>
        <v>47236.721121155366</v>
      </c>
    </row>
    <row r="63" spans="1:10" x14ac:dyDescent="0.4">
      <c r="A63" s="74" t="str">
        <f>'data input'!D223</f>
        <v>Steam usage</v>
      </c>
      <c r="B63" s="74">
        <f>SUM('data input'!AQ223:BB223)</f>
        <v>33202.53911275971</v>
      </c>
      <c r="C63" s="74">
        <f>SUM('data input'!BC223:BN223)</f>
        <v>36528.597288453362</v>
      </c>
      <c r="D63" s="74">
        <f>SUM('data input'!BO223:BX223)</f>
        <v>27521.085185220822</v>
      </c>
      <c r="E63" s="74">
        <f t="shared" si="8"/>
        <v>33025.302222264989</v>
      </c>
    </row>
    <row r="64" spans="1:10" x14ac:dyDescent="0.4">
      <c r="A64" s="74" t="str">
        <f>'data input'!D224</f>
        <v>CO2</v>
      </c>
      <c r="B64" s="74">
        <f>SUM('data input'!AQ224:BB224)</f>
        <v>4221.6974219157737</v>
      </c>
      <c r="C64" s="74">
        <f>SUM('data input'!BC224:BN224)</f>
        <v>4200.3333300854929</v>
      </c>
      <c r="D64" s="74">
        <f>SUM('data input'!BO224:BX224)</f>
        <v>3624.6367791156731</v>
      </c>
      <c r="E64" s="74">
        <f t="shared" si="8"/>
        <v>4349.5641349388079</v>
      </c>
    </row>
    <row r="65" spans="1:10" ht="12.6" x14ac:dyDescent="0.45">
      <c r="A65" s="74" t="str">
        <f>'data input'!D225</f>
        <v>CO2/production</v>
      </c>
      <c r="B65" s="74">
        <f>SUM('data input'!AQ225:BB225)</f>
        <v>4.8423202344050216</v>
      </c>
      <c r="C65" s="74">
        <f>SUM('data input'!BC225:BN225)</f>
        <v>4.8424630919942322</v>
      </c>
      <c r="D65" s="74">
        <f>SUM('data input'!BO225:BX225)</f>
        <v>3.9110407794075748</v>
      </c>
      <c r="E65" s="74">
        <f t="shared" si="8"/>
        <v>4.6932489352890894</v>
      </c>
      <c r="F65" s="5" t="s">
        <v>718</v>
      </c>
      <c r="G65" s="74">
        <f>B61+B62</f>
        <v>72356.850941360331</v>
      </c>
      <c r="H65" s="74">
        <f>C61+C62</f>
        <v>70032.834770900896</v>
      </c>
      <c r="I65" s="74">
        <f>D61+D62</f>
        <v>59634.045812399199</v>
      </c>
      <c r="J65" s="74">
        <f>E61+E62</f>
        <v>71560.854974879039</v>
      </c>
    </row>
    <row r="66" spans="1:10" ht="12.6" x14ac:dyDescent="0.45">
      <c r="A66" s="74" t="str">
        <f>'data input'!D226</f>
        <v>Production</v>
      </c>
      <c r="B66" s="74">
        <f>SUM('data input'!AQ226:BB226)</f>
        <v>10411.86</v>
      </c>
      <c r="C66" s="74">
        <f>SUM('data input'!BC226:BN226)</f>
        <v>10659.51</v>
      </c>
      <c r="D66" s="74">
        <f>SUM('data input'!BO226:BX226)</f>
        <v>9284.2400000000016</v>
      </c>
      <c r="E66" s="74">
        <f t="shared" si="8"/>
        <v>11141.088000000003</v>
      </c>
      <c r="F66" s="309" t="s">
        <v>719</v>
      </c>
      <c r="G66" s="39">
        <f>G65/B66</f>
        <v>6.9494644512469748</v>
      </c>
      <c r="H66" s="39">
        <f>H65/C66</f>
        <v>6.5699863099617986</v>
      </c>
      <c r="I66" s="39">
        <f>I65/D66</f>
        <v>6.4231478088027876</v>
      </c>
      <c r="J66" s="74">
        <f>J65/E66</f>
        <v>6.4231478088027867</v>
      </c>
    </row>
    <row r="67" spans="1:10" x14ac:dyDescent="0.4">
      <c r="A67" s="1" t="str">
        <f>'data input'!D227</f>
        <v>Gersthofen</v>
      </c>
      <c r="B67" s="74">
        <f>SUM('data input'!AQ227:BB227)</f>
        <v>0</v>
      </c>
      <c r="C67" s="74">
        <f>SUM('data input'!BC227:BL227)</f>
        <v>0</v>
      </c>
      <c r="D67" s="74">
        <f>SUM('data input'!BO227:BX227)</f>
        <v>0</v>
      </c>
      <c r="E67" s="74">
        <f t="shared" si="8"/>
        <v>0</v>
      </c>
    </row>
    <row r="68" spans="1:10" x14ac:dyDescent="0.4">
      <c r="A68" s="74" t="str">
        <f>'data input'!D228</f>
        <v>Electricity</v>
      </c>
      <c r="B68" s="74">
        <f>SUM('data input'!AQ228:BB228)</f>
        <v>2381.4</v>
      </c>
      <c r="C68" s="74">
        <f>SUM('data input'!BC228:BN228)</f>
        <v>2700.9360000000001</v>
      </c>
      <c r="D68" s="74">
        <f>SUM('data input'!BO228:BX228)</f>
        <v>2498.5403999999999</v>
      </c>
      <c r="E68" s="74">
        <f t="shared" si="8"/>
        <v>2998.2484800000002</v>
      </c>
    </row>
    <row r="69" spans="1:10" x14ac:dyDescent="0.4">
      <c r="A69" s="74" t="str">
        <f>'data input'!D229</f>
        <v>Fuel energy</v>
      </c>
      <c r="B69" s="74">
        <f>SUM('data input'!AQ229:BB229)</f>
        <v>9712.2524776091432</v>
      </c>
      <c r="C69" s="74">
        <f>SUM('data input'!BC229:BN229)</f>
        <v>9606.4167980302445</v>
      </c>
      <c r="D69" s="74">
        <f>SUM('data input'!BO229:BX229)</f>
        <v>7012.4833607157407</v>
      </c>
      <c r="E69" s="74">
        <f t="shared" si="8"/>
        <v>8414.9800328588881</v>
      </c>
    </row>
    <row r="70" spans="1:10" x14ac:dyDescent="0.4">
      <c r="A70" s="74" t="str">
        <f>'data input'!D230</f>
        <v>Steam usage</v>
      </c>
      <c r="B70" s="74">
        <f>SUM('data input'!AQ230:BB230)</f>
        <v>28184.678060965925</v>
      </c>
      <c r="C70" s="74">
        <f>SUM('data input'!BC230:BN230)</f>
        <v>28489.90108261248</v>
      </c>
      <c r="D70" s="74">
        <f>SUM('data input'!BO230:BX230)</f>
        <v>20481.552250565765</v>
      </c>
      <c r="E70" s="74">
        <f t="shared" si="8"/>
        <v>24577.862700678917</v>
      </c>
    </row>
    <row r="71" spans="1:10" x14ac:dyDescent="0.4">
      <c r="A71" s="74" t="str">
        <f>'data input'!D231</f>
        <v>CO2</v>
      </c>
      <c r="B71" s="74">
        <f>SUM('data input'!AQ231:BB231)</f>
        <v>2256.5749539097415</v>
      </c>
      <c r="C71" s="74">
        <f>SUM('data input'!BC231:BN231)</f>
        <v>2312.9388197698222</v>
      </c>
      <c r="D71" s="74">
        <f>SUM('data input'!BO231:BX231)</f>
        <v>2052.6025333275825</v>
      </c>
      <c r="E71" s="74">
        <f t="shared" si="8"/>
        <v>2463.1230399930992</v>
      </c>
    </row>
    <row r="72" spans="1:10" ht="12.6" x14ac:dyDescent="0.45">
      <c r="A72" s="74" t="str">
        <f>'data input'!D232</f>
        <v>CO2/production</v>
      </c>
      <c r="B72" s="74">
        <f>SUM('data input'!AQ232:BB232)</f>
        <v>2.9048224319389018</v>
      </c>
      <c r="C72" s="74">
        <f>SUM('data input'!BC232:BN232)</f>
        <v>3.0416721779226004</v>
      </c>
      <c r="D72" s="74">
        <f>SUM('data input'!BO232:BX232)</f>
        <v>3.337764481238727</v>
      </c>
      <c r="E72" s="74">
        <f t="shared" si="8"/>
        <v>4.0053173774864721</v>
      </c>
      <c r="F72" s="5" t="s">
        <v>718</v>
      </c>
      <c r="G72" s="74">
        <f>B68+B69</f>
        <v>12093.652477609143</v>
      </c>
      <c r="H72" s="74">
        <f>C68+C69</f>
        <v>12307.352798030244</v>
      </c>
      <c r="I72" s="74">
        <f>D68+D69</f>
        <v>9511.0237607157396</v>
      </c>
      <c r="J72" s="74">
        <f>E68+E69</f>
        <v>11413.228512858888</v>
      </c>
    </row>
    <row r="73" spans="1:10" ht="12.6" x14ac:dyDescent="0.45">
      <c r="A73" s="74" t="str">
        <f>'data input'!D233</f>
        <v>Production</v>
      </c>
      <c r="B73" s="74">
        <f>SUM('data input'!AQ233:BB233)</f>
        <v>9595</v>
      </c>
      <c r="C73" s="74">
        <f>SUM('data input'!BC233:BN233)</f>
        <v>9632</v>
      </c>
      <c r="D73" s="74">
        <f>SUM('data input'!BO233:BX233)</f>
        <v>7016</v>
      </c>
      <c r="E73" s="74">
        <f t="shared" si="8"/>
        <v>8419.2000000000007</v>
      </c>
      <c r="F73" s="309" t="s">
        <v>719</v>
      </c>
      <c r="G73" s="39">
        <f>G72/B73</f>
        <v>1.2604119309649966</v>
      </c>
      <c r="H73" s="39">
        <f>H72/C73</f>
        <v>1.2777567273702497</v>
      </c>
      <c r="I73" s="39">
        <f>I72/D73</f>
        <v>1.3556191221088569</v>
      </c>
      <c r="J73" s="74">
        <f>J72/E73</f>
        <v>1.3556191221088567</v>
      </c>
    </row>
    <row r="74" spans="1:10" x14ac:dyDescent="0.4">
      <c r="A74" s="1" t="str">
        <f>'data input'!D234</f>
        <v>Pensacola</v>
      </c>
      <c r="B74" s="74">
        <f>SUM('data input'!AQ234:BB234)</f>
        <v>0</v>
      </c>
      <c r="C74" s="74">
        <f>SUM('data input'!BC234:BN234)</f>
        <v>0</v>
      </c>
      <c r="D74" s="74">
        <f>SUM('data input'!BO234:BX234)</f>
        <v>0</v>
      </c>
      <c r="E74" s="74">
        <f t="shared" si="8"/>
        <v>0</v>
      </c>
    </row>
    <row r="75" spans="1:10" x14ac:dyDescent="0.4">
      <c r="A75" s="74" t="str">
        <f>'data input'!D235</f>
        <v>Electricity</v>
      </c>
      <c r="B75" s="74">
        <f>SUM('data input'!AQ235:BB235)</f>
        <v>0</v>
      </c>
      <c r="C75" s="74">
        <f>SUM('data input'!BC235:BN235)</f>
        <v>8953.9632000000001</v>
      </c>
      <c r="D75" s="74">
        <f>SUM('data input'!BO235:BX235)</f>
        <v>7457.1372000000001</v>
      </c>
      <c r="E75" s="74">
        <f t="shared" si="8"/>
        <v>8948.5646400000005</v>
      </c>
    </row>
    <row r="76" spans="1:10" x14ac:dyDescent="0.4">
      <c r="A76" s="74" t="str">
        <f>'data input'!D236</f>
        <v>Natural Gas</v>
      </c>
      <c r="B76" s="74">
        <f>SUM('data input'!AQ236:BB236)</f>
        <v>0</v>
      </c>
      <c r="C76" s="74">
        <f>SUM('data input'!BC236:BN236)</f>
        <v>14422.104000000003</v>
      </c>
      <c r="D76" s="74">
        <f>SUM('data input'!BO236:BX236)</f>
        <v>12847.611052799999</v>
      </c>
      <c r="E76" s="74">
        <f t="shared" si="8"/>
        <v>15417.133263359998</v>
      </c>
    </row>
    <row r="77" spans="1:10" x14ac:dyDescent="0.4">
      <c r="A77" s="74" t="str">
        <f>'data input'!D237</f>
        <v>Steam usage</v>
      </c>
      <c r="B77" s="74">
        <f>SUM('data input'!AQ237:BB237)</f>
        <v>0</v>
      </c>
      <c r="C77" s="74">
        <f>SUM('data input'!BC237:BN237)</f>
        <v>14505.719436762338</v>
      </c>
      <c r="D77" s="74">
        <f>SUM('data input'!BO237:BX237)</f>
        <v>12577.438245271818</v>
      </c>
      <c r="E77" s="74">
        <f t="shared" si="8"/>
        <v>15092.925894326183</v>
      </c>
    </row>
    <row r="78" spans="1:10" x14ac:dyDescent="0.4">
      <c r="A78" s="74" t="str">
        <f>'data input'!D238</f>
        <v>CO2</v>
      </c>
      <c r="B78" s="74">
        <f>SUM('data input'!AQ238:BB238)</f>
        <v>0</v>
      </c>
      <c r="C78" s="74">
        <f>SUM('data input'!BC238:BN238)</f>
        <v>2853.3212565515964</v>
      </c>
      <c r="D78" s="74">
        <f>SUM('data input'!BO238:BX238)</f>
        <v>2396.5595333037736</v>
      </c>
      <c r="E78" s="74">
        <f t="shared" si="8"/>
        <v>2875.8714399645287</v>
      </c>
    </row>
    <row r="79" spans="1:10" ht="12.6" x14ac:dyDescent="0.45">
      <c r="A79" s="74" t="str">
        <f>'data input'!D239</f>
        <v>CO2/production</v>
      </c>
      <c r="B79" s="74">
        <f>SUM('data input'!AQ239:BB239)</f>
        <v>0</v>
      </c>
      <c r="C79" s="74">
        <f>SUM('data input'!BC239:BN239)</f>
        <v>5.0033932148009335</v>
      </c>
      <c r="D79" s="74">
        <f>SUM('data input'!BO239:BX239)</f>
        <v>5.1325604223973276</v>
      </c>
      <c r="E79" s="74">
        <f t="shared" si="8"/>
        <v>6.1590725068767931</v>
      </c>
      <c r="F79" s="5" t="s">
        <v>718</v>
      </c>
      <c r="G79" s="74">
        <f>B75+B76</f>
        <v>0</v>
      </c>
      <c r="H79" s="74">
        <f>C75+C76</f>
        <v>23376.067200000005</v>
      </c>
      <c r="I79" s="74">
        <f>D75+D76</f>
        <v>20304.7482528</v>
      </c>
      <c r="J79" s="74">
        <f>E75+E76</f>
        <v>24365.69790336</v>
      </c>
    </row>
    <row r="80" spans="1:10" ht="12.6" x14ac:dyDescent="0.45">
      <c r="A80" s="74" t="str">
        <f>'data input'!D240</f>
        <v>Production</v>
      </c>
      <c r="B80" s="74">
        <f>SUM('data input'!AQ240:BB240)</f>
        <v>0</v>
      </c>
      <c r="C80" s="74">
        <f>SUM('data input'!BC240:BN240)</f>
        <v>7040.8460123049981</v>
      </c>
      <c r="D80" s="74">
        <f>SUM('data input'!BO240:BX240)</f>
        <v>6662.5022841999998</v>
      </c>
      <c r="E80" s="74">
        <f t="shared" si="8"/>
        <v>7995.0027410399998</v>
      </c>
      <c r="F80" s="309" t="s">
        <v>719</v>
      </c>
      <c r="G80" s="39" t="e">
        <f>G79/B80</f>
        <v>#DIV/0!</v>
      </c>
      <c r="H80" s="39">
        <f>H79/C80</f>
        <v>3.3200651113724984</v>
      </c>
      <c r="I80" s="39">
        <f>I79/D80</f>
        <v>3.0476159536864</v>
      </c>
      <c r="J80" s="74">
        <f>J79/E80</f>
        <v>3.0476159536864</v>
      </c>
    </row>
  </sheetData>
  <mergeCells count="8">
    <mergeCell ref="N21:P21"/>
    <mergeCell ref="Q21:S21"/>
    <mergeCell ref="Q1:S1"/>
    <mergeCell ref="N1:P1"/>
    <mergeCell ref="B1:D1"/>
    <mergeCell ref="E1:G1"/>
    <mergeCell ref="H1:J1"/>
    <mergeCell ref="K1:M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V24"/>
  <sheetViews>
    <sheetView workbookViewId="0">
      <selection activeCell="U21" sqref="U21:V24"/>
    </sheetView>
  </sheetViews>
  <sheetFormatPr defaultColWidth="8.83203125" defaultRowHeight="12.3" x14ac:dyDescent="0.4"/>
  <cols>
    <col min="1" max="1" width="18.6640625" bestFit="1" customWidth="1"/>
    <col min="2" max="2" width="8.83203125" bestFit="1" customWidth="1"/>
    <col min="3" max="3" width="8.83203125" style="74" bestFit="1" customWidth="1"/>
    <col min="4" max="4" width="8.83203125" bestFit="1" customWidth="1"/>
    <col min="5" max="5" width="8.83203125" style="74" bestFit="1" customWidth="1"/>
    <col min="6" max="6" width="8.83203125" bestFit="1" customWidth="1"/>
    <col min="7" max="7" width="8.83203125" style="74" bestFit="1" customWidth="1"/>
    <col min="8" max="8" width="8.83203125" bestFit="1" customWidth="1"/>
    <col min="9" max="9" width="8.83203125" style="74" bestFit="1" customWidth="1"/>
    <col min="10" max="10" width="8.83203125" bestFit="1" customWidth="1"/>
    <col min="11" max="11" width="8" bestFit="1" customWidth="1"/>
    <col min="12" max="12" width="11.6640625" bestFit="1" customWidth="1"/>
    <col min="17" max="17" width="12.33203125" customWidth="1"/>
    <col min="20" max="20" width="10.33203125" bestFit="1" customWidth="1"/>
  </cols>
  <sheetData>
    <row r="1" spans="1:21" ht="12.6" thickBot="1" x14ac:dyDescent="0.45">
      <c r="A1" s="270" t="s">
        <v>705</v>
      </c>
      <c r="B1" s="276">
        <v>2014</v>
      </c>
      <c r="C1" s="276">
        <v>2014</v>
      </c>
      <c r="D1" s="276">
        <v>2015</v>
      </c>
      <c r="E1" s="276">
        <v>2015</v>
      </c>
      <c r="F1" s="276">
        <v>2016</v>
      </c>
      <c r="G1" s="276">
        <v>2016</v>
      </c>
      <c r="H1" s="276">
        <v>2017</v>
      </c>
      <c r="I1" s="276">
        <v>2017</v>
      </c>
      <c r="J1" s="276">
        <v>2018</v>
      </c>
      <c r="K1" s="276" t="s">
        <v>721</v>
      </c>
      <c r="L1" t="s">
        <v>717</v>
      </c>
    </row>
    <row r="2" spans="1:21" x14ac:dyDescent="0.4">
      <c r="A2" s="271" t="s">
        <v>186</v>
      </c>
      <c r="B2" s="282">
        <v>152582</v>
      </c>
      <c r="C2" s="282">
        <f>B2*0.907</f>
        <v>138391.87400000001</v>
      </c>
      <c r="D2" s="282">
        <v>142564</v>
      </c>
      <c r="E2" s="282">
        <f>D2*0.907</f>
        <v>129305.54800000001</v>
      </c>
      <c r="F2" s="281">
        <v>156211</v>
      </c>
      <c r="G2" s="282">
        <f>F2*0.907</f>
        <v>141683.37700000001</v>
      </c>
      <c r="H2" s="283">
        <v>157760</v>
      </c>
      <c r="I2" s="283">
        <f>H2*0.907</f>
        <v>143088.32000000001</v>
      </c>
      <c r="J2" s="283">
        <f>R21</f>
        <v>145237.59891109643</v>
      </c>
      <c r="K2" s="67">
        <f>U15</f>
        <v>91359.370644536612</v>
      </c>
      <c r="L2" s="67">
        <f>U21</f>
        <v>121812.49419271549</v>
      </c>
    </row>
    <row r="3" spans="1:21" x14ac:dyDescent="0.4">
      <c r="A3" s="272" t="s">
        <v>248</v>
      </c>
      <c r="B3" s="282">
        <v>66482</v>
      </c>
      <c r="C3" s="282">
        <f t="shared" ref="C3:C16" si="0">B3*0.907</f>
        <v>60299.173999999999</v>
      </c>
      <c r="D3" s="282">
        <v>70936</v>
      </c>
      <c r="E3" s="282">
        <f t="shared" ref="E3:E16" si="1">D3*0.907</f>
        <v>64338.952000000005</v>
      </c>
      <c r="F3" s="282">
        <v>62639</v>
      </c>
      <c r="G3" s="282">
        <f t="shared" ref="G3:G16" si="2">F3*0.907</f>
        <v>56813.573000000004</v>
      </c>
      <c r="H3" s="283">
        <v>68070</v>
      </c>
      <c r="I3" s="283">
        <f t="shared" ref="I3:I16" si="3">H3*0.907</f>
        <v>61739.490000000005</v>
      </c>
      <c r="J3" s="283">
        <f>SUM('data input'!BC87:BN87)</f>
        <v>57653.740200359993</v>
      </c>
      <c r="K3" s="283">
        <f>SUM('data input'!BO87:BZ87)</f>
        <v>43550.379274269995</v>
      </c>
      <c r="L3">
        <f>K3/10*12</f>
        <v>52260.455129123999</v>
      </c>
      <c r="M3" s="310"/>
    </row>
    <row r="4" spans="1:21" x14ac:dyDescent="0.4">
      <c r="A4" s="273" t="s">
        <v>230</v>
      </c>
      <c r="B4" s="280">
        <v>179254</v>
      </c>
      <c r="C4" s="282">
        <f t="shared" si="0"/>
        <v>162583.378</v>
      </c>
      <c r="D4" s="280">
        <v>172016</v>
      </c>
      <c r="E4" s="282">
        <f t="shared" si="1"/>
        <v>156018.51200000002</v>
      </c>
      <c r="F4" s="282">
        <v>182353</v>
      </c>
      <c r="G4" s="282">
        <f t="shared" si="2"/>
        <v>165394.171</v>
      </c>
      <c r="H4" s="283">
        <v>186195</v>
      </c>
      <c r="I4" s="283">
        <f t="shared" si="3"/>
        <v>168878.86500000002</v>
      </c>
      <c r="J4" s="283">
        <f>SUM('data input'!BC35:BN35)</f>
        <v>138535.48504533691</v>
      </c>
      <c r="K4" s="283">
        <f>SUM('data input'!BO35:BZ35)</f>
        <v>123678.19857209334</v>
      </c>
      <c r="L4" s="74">
        <f t="shared" ref="L4:L16" si="4">K4/10*12</f>
        <v>148413.83828651201</v>
      </c>
    </row>
    <row r="5" spans="1:21" x14ac:dyDescent="0.4">
      <c r="A5" s="273" t="s">
        <v>285</v>
      </c>
      <c r="B5" s="280">
        <v>6289</v>
      </c>
      <c r="C5" s="282">
        <f t="shared" si="0"/>
        <v>5704.1230000000005</v>
      </c>
      <c r="D5" s="280">
        <v>7097</v>
      </c>
      <c r="E5" s="282">
        <f t="shared" si="1"/>
        <v>6436.9790000000003</v>
      </c>
      <c r="F5" s="282">
        <v>7280</v>
      </c>
      <c r="G5" s="282">
        <f t="shared" si="2"/>
        <v>6602.96</v>
      </c>
      <c r="H5" s="283">
        <v>8408</v>
      </c>
      <c r="I5" s="283">
        <f t="shared" si="3"/>
        <v>7626.0560000000005</v>
      </c>
      <c r="J5" s="283">
        <f>SUM('data input'!BC131:BN131)</f>
        <v>7040.8460123049981</v>
      </c>
      <c r="K5" s="283">
        <f>SUM('data input'!BO131:BZ131)</f>
        <v>6662.5022841999998</v>
      </c>
      <c r="L5" s="74">
        <f t="shared" si="4"/>
        <v>7995.0027410399998</v>
      </c>
    </row>
    <row r="6" spans="1:21" x14ac:dyDescent="0.4">
      <c r="A6" s="273" t="s">
        <v>221</v>
      </c>
      <c r="B6" s="280">
        <v>294280</v>
      </c>
      <c r="C6" s="282">
        <f t="shared" si="0"/>
        <v>266911.96000000002</v>
      </c>
      <c r="D6" s="280">
        <v>275695</v>
      </c>
      <c r="E6" s="282">
        <f t="shared" si="1"/>
        <v>250055.36500000002</v>
      </c>
      <c r="F6" s="282">
        <v>273361</v>
      </c>
      <c r="G6" s="282">
        <f t="shared" si="2"/>
        <v>247938.427</v>
      </c>
      <c r="H6" s="283">
        <v>257838</v>
      </c>
      <c r="I6" s="283">
        <f t="shared" si="3"/>
        <v>233859.06600000002</v>
      </c>
      <c r="J6" s="283">
        <f>SUM('data input'!BC21:BN21)</f>
        <v>233763.40395172339</v>
      </c>
      <c r="K6" s="283">
        <f>SUM('data input'!BO21:BZ21)</f>
        <v>187820.73283999998</v>
      </c>
      <c r="L6" s="74">
        <f t="shared" si="4"/>
        <v>225384.87940799998</v>
      </c>
    </row>
    <row r="7" spans="1:21" x14ac:dyDescent="0.4">
      <c r="A7" s="274" t="s">
        <v>702</v>
      </c>
      <c r="B7" s="278">
        <v>698887</v>
      </c>
      <c r="C7" s="282">
        <f t="shared" si="0"/>
        <v>633890.50899999996</v>
      </c>
      <c r="D7" s="278">
        <v>668308</v>
      </c>
      <c r="E7" s="282">
        <f t="shared" si="1"/>
        <v>606155.35600000003</v>
      </c>
      <c r="F7" s="278">
        <v>681844</v>
      </c>
      <c r="G7" s="282">
        <f t="shared" si="2"/>
        <v>618432.50800000003</v>
      </c>
      <c r="H7" s="284">
        <v>678271</v>
      </c>
      <c r="I7" s="283">
        <f t="shared" si="3"/>
        <v>615191.79700000002</v>
      </c>
      <c r="J7" s="284">
        <f>SUM(J2:J6)</f>
        <v>582231.07412082166</v>
      </c>
      <c r="K7" s="284">
        <f>SUM(K2:K6)</f>
        <v>453071.18361509987</v>
      </c>
      <c r="L7" s="74">
        <f t="shared" si="4"/>
        <v>543685.42033811985</v>
      </c>
    </row>
    <row r="8" spans="1:21" x14ac:dyDescent="0.4">
      <c r="A8" s="273" t="s">
        <v>185</v>
      </c>
      <c r="B8" s="280">
        <v>73000</v>
      </c>
      <c r="C8" s="282">
        <f t="shared" si="0"/>
        <v>66211</v>
      </c>
      <c r="D8" s="280">
        <v>65200</v>
      </c>
      <c r="E8" s="282">
        <f t="shared" si="1"/>
        <v>59136.4</v>
      </c>
      <c r="F8" s="280">
        <v>74660</v>
      </c>
      <c r="G8" s="282">
        <f t="shared" si="2"/>
        <v>67716.62</v>
      </c>
      <c r="H8" s="285">
        <v>89456</v>
      </c>
      <c r="I8" s="283">
        <f t="shared" si="3"/>
        <v>81136.592000000004</v>
      </c>
      <c r="J8" s="285">
        <f>R22</f>
        <v>72145.432000000001</v>
      </c>
      <c r="K8" s="67">
        <f>U16</f>
        <v>63368.160000000003</v>
      </c>
      <c r="L8" s="67">
        <f>U22</f>
        <v>84490.880000000005</v>
      </c>
    </row>
    <row r="9" spans="1:21" x14ac:dyDescent="0.4">
      <c r="A9" s="273" t="s">
        <v>4</v>
      </c>
      <c r="B9" s="280">
        <v>82200</v>
      </c>
      <c r="C9" s="282">
        <f t="shared" si="0"/>
        <v>74555.400000000009</v>
      </c>
      <c r="D9" s="280">
        <v>94300</v>
      </c>
      <c r="E9" s="282">
        <f t="shared" si="1"/>
        <v>85530.1</v>
      </c>
      <c r="F9" s="280">
        <v>98250</v>
      </c>
      <c r="G9" s="282">
        <f t="shared" si="2"/>
        <v>89112.75</v>
      </c>
      <c r="H9" s="285">
        <v>95712.006000000008</v>
      </c>
      <c r="I9" s="283">
        <f t="shared" si="3"/>
        <v>86810.789442000008</v>
      </c>
      <c r="J9" s="285">
        <f>R23</f>
        <v>78384.735000000001</v>
      </c>
      <c r="K9" s="67">
        <f>U17</f>
        <v>64655.600999999995</v>
      </c>
      <c r="L9" s="67">
        <f>U23</f>
        <v>86207.467999999993</v>
      </c>
    </row>
    <row r="10" spans="1:21" x14ac:dyDescent="0.4">
      <c r="A10" s="273" t="s">
        <v>249</v>
      </c>
      <c r="B10" s="280">
        <v>10081</v>
      </c>
      <c r="C10" s="282">
        <f t="shared" si="0"/>
        <v>9143.4670000000006</v>
      </c>
      <c r="D10" s="280">
        <v>9495</v>
      </c>
      <c r="E10" s="282">
        <f t="shared" si="1"/>
        <v>8611.9650000000001</v>
      </c>
      <c r="F10" s="280">
        <v>9665</v>
      </c>
      <c r="G10" s="282">
        <f t="shared" si="2"/>
        <v>8766.1550000000007</v>
      </c>
      <c r="H10" s="285">
        <v>11502.4</v>
      </c>
      <c r="I10" s="283">
        <f t="shared" si="3"/>
        <v>10432.676799999999</v>
      </c>
      <c r="J10" s="285">
        <f>SUM('data input'!BC101:BN101)</f>
        <v>10659.51</v>
      </c>
      <c r="K10" s="285">
        <f>SUM('data input'!BO101:BZ101)</f>
        <v>9284.2400000000016</v>
      </c>
      <c r="L10" s="74">
        <f t="shared" si="4"/>
        <v>11141.088000000003</v>
      </c>
    </row>
    <row r="11" spans="1:21" x14ac:dyDescent="0.4">
      <c r="A11" s="273" t="s">
        <v>240</v>
      </c>
      <c r="B11" s="280">
        <v>143028</v>
      </c>
      <c r="C11" s="282">
        <f t="shared" si="0"/>
        <v>129726.39600000001</v>
      </c>
      <c r="D11" s="280">
        <v>129367</v>
      </c>
      <c r="E11" s="282">
        <f t="shared" si="1"/>
        <v>117335.86900000001</v>
      </c>
      <c r="F11" s="280">
        <v>141863</v>
      </c>
      <c r="G11" s="282">
        <f t="shared" si="2"/>
        <v>128669.74100000001</v>
      </c>
      <c r="H11" s="285">
        <v>154237</v>
      </c>
      <c r="I11" s="283">
        <f t="shared" si="3"/>
        <v>139892.959</v>
      </c>
      <c r="J11" s="285">
        <f>SUM('data input'!BC74:BN74)</f>
        <v>128570.6618</v>
      </c>
      <c r="K11" s="285">
        <f>SUM('data input'!BO74:BZ74)</f>
        <v>92398.907000000007</v>
      </c>
      <c r="L11" s="74">
        <f t="shared" si="4"/>
        <v>110878.6884</v>
      </c>
    </row>
    <row r="12" spans="1:21" x14ac:dyDescent="0.4">
      <c r="A12" s="273" t="s">
        <v>233</v>
      </c>
      <c r="B12" s="280">
        <v>199991</v>
      </c>
      <c r="C12" s="282">
        <f t="shared" si="0"/>
        <v>181391.837</v>
      </c>
      <c r="D12" s="280">
        <v>190519</v>
      </c>
      <c r="E12" s="282">
        <f t="shared" si="1"/>
        <v>172800.73300000001</v>
      </c>
      <c r="F12" s="280">
        <v>172753</v>
      </c>
      <c r="G12" s="282">
        <f t="shared" si="2"/>
        <v>156686.97099999999</v>
      </c>
      <c r="H12" s="285">
        <v>191024</v>
      </c>
      <c r="I12" s="283">
        <f t="shared" si="3"/>
        <v>173258.76800000001</v>
      </c>
      <c r="J12" s="285">
        <f>SUM('data input'!BC55:BN55)</f>
        <v>164480.85516000001</v>
      </c>
      <c r="K12" s="285">
        <f>SUM('data input'!BO55:BZ55)</f>
        <v>132787.99763</v>
      </c>
      <c r="L12" s="74">
        <f t="shared" si="4"/>
        <v>159345.59715599997</v>
      </c>
    </row>
    <row r="13" spans="1:21" x14ac:dyDescent="0.4">
      <c r="A13" s="273" t="s">
        <v>256</v>
      </c>
      <c r="B13" s="280">
        <v>10902</v>
      </c>
      <c r="C13" s="282">
        <f t="shared" si="0"/>
        <v>9888.1139999999996</v>
      </c>
      <c r="D13" s="280">
        <v>8732</v>
      </c>
      <c r="E13" s="282">
        <f t="shared" si="1"/>
        <v>7919.924</v>
      </c>
      <c r="F13" s="280">
        <v>9937</v>
      </c>
      <c r="G13" s="282">
        <f t="shared" si="2"/>
        <v>9012.8590000000004</v>
      </c>
      <c r="H13" s="285">
        <v>10574</v>
      </c>
      <c r="I13" s="283">
        <f t="shared" si="3"/>
        <v>9590.6180000000004</v>
      </c>
      <c r="J13" s="285">
        <f>SUM('data input'!BC116:BN116)</f>
        <v>9632</v>
      </c>
      <c r="K13" s="285">
        <f>SUM('data input'!BO116:BZ116)</f>
        <v>7016</v>
      </c>
      <c r="L13" s="74">
        <f t="shared" si="4"/>
        <v>8419.2000000000007</v>
      </c>
    </row>
    <row r="14" spans="1:21" x14ac:dyDescent="0.4">
      <c r="A14" s="273" t="s">
        <v>2</v>
      </c>
      <c r="B14" s="280">
        <v>23951</v>
      </c>
      <c r="C14" s="282">
        <f t="shared" si="0"/>
        <v>21723.557000000001</v>
      </c>
      <c r="D14" s="280">
        <v>27386</v>
      </c>
      <c r="E14" s="282">
        <f t="shared" si="1"/>
        <v>24839.102000000003</v>
      </c>
      <c r="F14" s="280">
        <v>13856</v>
      </c>
      <c r="G14" s="282">
        <f t="shared" si="2"/>
        <v>12567.392</v>
      </c>
      <c r="H14" s="285">
        <v>8304</v>
      </c>
      <c r="I14" s="283">
        <f t="shared" si="3"/>
        <v>7531.7280000000001</v>
      </c>
      <c r="J14" s="285">
        <f>R24</f>
        <v>4686.6000000000004</v>
      </c>
      <c r="K14" s="67">
        <f>U18</f>
        <v>3472.6</v>
      </c>
      <c r="L14" s="67">
        <f>U24</f>
        <v>4630.1333333333332</v>
      </c>
    </row>
    <row r="15" spans="1:21" x14ac:dyDescent="0.4">
      <c r="A15" s="274" t="s">
        <v>703</v>
      </c>
      <c r="B15" s="277">
        <v>567954</v>
      </c>
      <c r="C15" s="282">
        <f t="shared" si="0"/>
        <v>515134.27799999999</v>
      </c>
      <c r="D15" s="277">
        <v>546257</v>
      </c>
      <c r="E15" s="282">
        <f t="shared" si="1"/>
        <v>495455.09899999999</v>
      </c>
      <c r="F15" s="277">
        <v>520984</v>
      </c>
      <c r="G15" s="282">
        <f t="shared" si="2"/>
        <v>472532.48800000001</v>
      </c>
      <c r="H15" s="284">
        <v>560809.40599999996</v>
      </c>
      <c r="I15" s="283">
        <f t="shared" si="3"/>
        <v>508654.13124199997</v>
      </c>
      <c r="J15" s="284">
        <f>SUM(J8:J14)</f>
        <v>468559.79396000004</v>
      </c>
      <c r="K15" s="284">
        <f>SUM(K8:K14)</f>
        <v>372983.50562999997</v>
      </c>
      <c r="L15" s="74">
        <f t="shared" si="4"/>
        <v>447580.206756</v>
      </c>
      <c r="U15" s="67">
        <f>U21/12*9</f>
        <v>91359.370644536612</v>
      </c>
    </row>
    <row r="16" spans="1:21" x14ac:dyDescent="0.4">
      <c r="A16" s="275" t="s">
        <v>704</v>
      </c>
      <c r="B16" s="279">
        <v>1266841</v>
      </c>
      <c r="C16" s="282">
        <f t="shared" si="0"/>
        <v>1149024.787</v>
      </c>
      <c r="D16" s="279">
        <v>1214565</v>
      </c>
      <c r="E16" s="282">
        <f t="shared" si="1"/>
        <v>1101610.4550000001</v>
      </c>
      <c r="F16" s="279">
        <v>1202828</v>
      </c>
      <c r="G16" s="282">
        <f t="shared" si="2"/>
        <v>1090964.996</v>
      </c>
      <c r="H16" s="286">
        <v>1239080.406</v>
      </c>
      <c r="I16" s="283">
        <f t="shared" si="3"/>
        <v>1123845.9282420001</v>
      </c>
      <c r="J16" s="286">
        <f>J7+J15</f>
        <v>1050790.8680808218</v>
      </c>
      <c r="K16" s="286">
        <f>K7+K15</f>
        <v>826054.6892450999</v>
      </c>
      <c r="L16" s="74">
        <f t="shared" si="4"/>
        <v>991265.62709411979</v>
      </c>
      <c r="U16" s="67">
        <f>U22/12*9</f>
        <v>63368.160000000003</v>
      </c>
    </row>
    <row r="17" spans="16:22" x14ac:dyDescent="0.4">
      <c r="U17" s="67">
        <f>U23/12*9</f>
        <v>64655.600999999995</v>
      </c>
    </row>
    <row r="18" spans="16:22" x14ac:dyDescent="0.4">
      <c r="U18" s="67">
        <f>U24/12*9</f>
        <v>3472.6</v>
      </c>
    </row>
    <row r="19" spans="16:22" x14ac:dyDescent="0.4">
      <c r="P19" s="74"/>
      <c r="Q19" s="467">
        <v>2018</v>
      </c>
      <c r="R19" s="467"/>
      <c r="S19" s="467"/>
      <c r="T19" s="467" t="s">
        <v>724</v>
      </c>
      <c r="U19" s="467"/>
      <c r="V19" s="467"/>
    </row>
    <row r="20" spans="16:22" ht="24.6" x14ac:dyDescent="0.4">
      <c r="P20" s="74"/>
      <c r="Q20" s="314" t="s">
        <v>725</v>
      </c>
      <c r="R20" s="314" t="s">
        <v>726</v>
      </c>
      <c r="S20" s="314" t="s">
        <v>727</v>
      </c>
      <c r="T20" s="314" t="s">
        <v>725</v>
      </c>
      <c r="U20" s="314" t="s">
        <v>726</v>
      </c>
      <c r="V20" s="314" t="s">
        <v>727</v>
      </c>
    </row>
    <row r="21" spans="16:22" x14ac:dyDescent="0.4">
      <c r="P21" s="317" t="s">
        <v>186</v>
      </c>
      <c r="Q21" s="315">
        <v>3382963</v>
      </c>
      <c r="R21" s="315">
        <v>145237.59891109643</v>
      </c>
      <c r="S21" s="316">
        <f>Q21/R21</f>
        <v>23.292611729768382</v>
      </c>
      <c r="T21" s="315">
        <v>2773780</v>
      </c>
      <c r="U21" s="315">
        <v>121812.49419271549</v>
      </c>
      <c r="V21" s="316">
        <f>T21/U21</f>
        <v>22.770898981936082</v>
      </c>
    </row>
    <row r="22" spans="16:22" x14ac:dyDescent="0.4">
      <c r="P22" s="317" t="s">
        <v>185</v>
      </c>
      <c r="Q22" s="315">
        <v>936266</v>
      </c>
      <c r="R22" s="315">
        <v>72145.432000000001</v>
      </c>
      <c r="S22" s="316">
        <f>Q22/R22</f>
        <v>12.977481374011317</v>
      </c>
      <c r="T22" s="315">
        <v>908072</v>
      </c>
      <c r="U22" s="315">
        <v>84490.880000000005</v>
      </c>
      <c r="V22" s="316">
        <f>T22/U22</f>
        <v>10.747574176053083</v>
      </c>
    </row>
    <row r="23" spans="16:22" x14ac:dyDescent="0.4">
      <c r="P23" s="317" t="s">
        <v>4</v>
      </c>
      <c r="Q23" s="315">
        <v>547117</v>
      </c>
      <c r="R23" s="315">
        <v>78384.735000000001</v>
      </c>
      <c r="S23" s="316">
        <f>Q23/R23</f>
        <v>6.9798921945707919</v>
      </c>
      <c r="T23" s="315">
        <v>578737</v>
      </c>
      <c r="U23" s="315">
        <v>86207.467999999993</v>
      </c>
      <c r="V23" s="316">
        <f>T23/U23</f>
        <v>6.7133046988458132</v>
      </c>
    </row>
    <row r="24" spans="16:22" x14ac:dyDescent="0.4">
      <c r="P24" s="317" t="s">
        <v>2</v>
      </c>
      <c r="Q24" s="315">
        <v>334116</v>
      </c>
      <c r="R24" s="315">
        <v>4686.6000000000004</v>
      </c>
      <c r="S24" s="316">
        <f>Q24/R24</f>
        <v>71.291768019459724</v>
      </c>
      <c r="T24" s="315">
        <v>311119</v>
      </c>
      <c r="U24" s="315">
        <v>4630.1333333333332</v>
      </c>
      <c r="V24" s="316">
        <f>T24/U24</f>
        <v>67.1943932500144</v>
      </c>
    </row>
  </sheetData>
  <mergeCells count="2">
    <mergeCell ref="Q19:S19"/>
    <mergeCell ref="T19:V19"/>
  </mergeCell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86D003-2250-4255-A4B7-8302655CC30F}">
  <dimension ref="A1:Z54"/>
  <sheetViews>
    <sheetView topLeftCell="A45" workbookViewId="0">
      <selection activeCell="M69" sqref="M69"/>
    </sheetView>
  </sheetViews>
  <sheetFormatPr defaultColWidth="8.83203125" defaultRowHeight="12.3" x14ac:dyDescent="0.4"/>
  <cols>
    <col min="1" max="1" width="13.33203125" style="127" customWidth="1"/>
    <col min="2" max="2" width="9" style="127"/>
    <col min="3" max="3" width="9.33203125" style="127" bestFit="1" customWidth="1"/>
    <col min="4" max="4" width="9.33203125" style="127" customWidth="1"/>
    <col min="5" max="5" width="9" style="127"/>
    <col min="6" max="6" width="18.6640625" style="127" bestFit="1" customWidth="1"/>
    <col min="10" max="10" width="11" style="127" bestFit="1" customWidth="1"/>
    <col min="11" max="11" width="7.33203125" style="127" customWidth="1"/>
    <col min="12" max="12" width="10.5" style="127" bestFit="1" customWidth="1"/>
    <col min="13" max="13" width="7" style="127" bestFit="1" customWidth="1"/>
    <col min="14" max="15" width="9.33203125" style="127" bestFit="1" customWidth="1"/>
    <col min="16" max="16" width="12" style="127" bestFit="1" customWidth="1"/>
    <col min="17" max="17" width="3.83203125" style="127" bestFit="1" customWidth="1"/>
    <col min="18" max="18" width="11" style="127" bestFit="1" customWidth="1"/>
    <col min="23" max="23" width="9" style="74"/>
  </cols>
  <sheetData>
    <row r="1" spans="1:26" s="74" customFormat="1" x14ac:dyDescent="0.4">
      <c r="A1" s="127" t="s">
        <v>54</v>
      </c>
      <c r="B1" s="127"/>
      <c r="C1" s="127"/>
      <c r="D1" s="127"/>
      <c r="E1" s="127"/>
      <c r="F1" s="127"/>
      <c r="J1" s="127"/>
      <c r="K1" s="127"/>
      <c r="L1" s="127" t="s">
        <v>54</v>
      </c>
      <c r="M1" s="127"/>
      <c r="N1" s="127"/>
      <c r="O1" s="127"/>
      <c r="P1" s="127"/>
      <c r="Q1" s="127"/>
      <c r="R1" s="127"/>
    </row>
    <row r="2" spans="1:26" ht="12.6" thickBot="1" x14ac:dyDescent="0.45">
      <c r="A2" s="127" t="s">
        <v>213</v>
      </c>
      <c r="B2" s="127" t="s">
        <v>352</v>
      </c>
      <c r="C2" s="127" t="s">
        <v>728</v>
      </c>
      <c r="D2" s="127" t="s">
        <v>7</v>
      </c>
      <c r="E2" s="127" t="s">
        <v>729</v>
      </c>
      <c r="J2" s="127" t="s">
        <v>213</v>
      </c>
      <c r="K2" s="127" t="s">
        <v>352</v>
      </c>
      <c r="L2" s="127" t="s">
        <v>731</v>
      </c>
      <c r="M2" s="318" t="s">
        <v>732</v>
      </c>
      <c r="N2" s="318" t="s">
        <v>733</v>
      </c>
      <c r="O2" s="318" t="s">
        <v>734</v>
      </c>
      <c r="P2" s="318" t="s">
        <v>735</v>
      </c>
      <c r="Q2" s="318" t="s">
        <v>736</v>
      </c>
      <c r="R2" s="318" t="s">
        <v>737</v>
      </c>
      <c r="S2" s="318" t="s">
        <v>738</v>
      </c>
      <c r="T2" s="318" t="s">
        <v>739</v>
      </c>
      <c r="U2" s="318" t="s">
        <v>707</v>
      </c>
      <c r="V2" s="318" t="s">
        <v>58</v>
      </c>
      <c r="W2" s="318" t="s">
        <v>823</v>
      </c>
      <c r="X2" s="318" t="s">
        <v>739</v>
      </c>
    </row>
    <row r="3" spans="1:26" x14ac:dyDescent="0.4">
      <c r="A3" s="323" t="s">
        <v>186</v>
      </c>
      <c r="B3" s="324">
        <v>2014</v>
      </c>
      <c r="C3" s="127" t="s">
        <v>54</v>
      </c>
      <c r="D3" s="127" t="s">
        <v>730</v>
      </c>
      <c r="E3" s="321">
        <v>138391.87400000001</v>
      </c>
      <c r="F3" s="127" t="str">
        <f>A3&amp;C3&amp;B3</f>
        <v>BelpreProduction2014</v>
      </c>
      <c r="I3">
        <v>0</v>
      </c>
      <c r="J3" s="271" t="s">
        <v>186</v>
      </c>
      <c r="K3" s="127">
        <v>2014</v>
      </c>
      <c r="L3" s="321">
        <f ca="1">OFFSET(Sheet1!$E$2,MATCH(Sheet1!J3&amp;Sheet1!L$1&amp;Sheet1!K3,Sheet1!$F$3:$F$900,0),0)</f>
        <v>138391.87400000001</v>
      </c>
      <c r="U3" s="127">
        <f ca="1">OFFSET(Energy!$B$2,MATCH(Sheet1!J3,Energy!$A$3:$A$17,0),I3)</f>
        <v>4821835</v>
      </c>
      <c r="V3" s="321">
        <f ca="1">OFFSET(Energy!$C$2,MATCH(Sheet1!J3,Energy!$A$3:$A$17,0),I3)</f>
        <v>5087035.9249999998</v>
      </c>
      <c r="W3" s="322">
        <f ca="1">U3/L3</f>
        <v>34.841893968427655</v>
      </c>
      <c r="X3" s="322">
        <f ca="1">V3/L3</f>
        <v>36.758198136691171</v>
      </c>
      <c r="Y3">
        <f ca="1">X3/W3</f>
        <v>1.0549999999999999</v>
      </c>
      <c r="Z3" t="str">
        <f>J3&amp;K3</f>
        <v>Belpre2014</v>
      </c>
    </row>
    <row r="4" spans="1:26" x14ac:dyDescent="0.4">
      <c r="A4" s="325" t="s">
        <v>248</v>
      </c>
      <c r="B4" s="324">
        <v>2014</v>
      </c>
      <c r="C4" s="127" t="s">
        <v>54</v>
      </c>
      <c r="D4" s="127" t="s">
        <v>730</v>
      </c>
      <c r="E4" s="321">
        <v>60299.173999999999</v>
      </c>
      <c r="F4" s="127" t="str">
        <f t="shared" ref="F4:F52" si="0">A4&amp;C4&amp;B4</f>
        <v>DoverProduction2014</v>
      </c>
      <c r="I4" s="74">
        <v>0</v>
      </c>
      <c r="J4" s="272" t="s">
        <v>248</v>
      </c>
      <c r="K4" s="127">
        <v>2014</v>
      </c>
      <c r="L4" s="321">
        <f ca="1">OFFSET(Sheet1!$E$2,MATCH(Sheet1!J4&amp;Sheet1!L$1&amp;Sheet1!K4,Sheet1!$F$3:$F$900,0),0)</f>
        <v>60299.173999999999</v>
      </c>
      <c r="U4" s="127">
        <f ca="1">OFFSET(Energy!$B$2,MATCH(Sheet1!J4,Energy!$A$3:$A$17,0),I4)</f>
        <v>625872</v>
      </c>
      <c r="V4" s="321">
        <f ca="1">OFFSET(Energy!$C$2,MATCH(Sheet1!J4,Energy!$A$3:$A$17,0),I4)</f>
        <v>660294.96</v>
      </c>
      <c r="W4" s="322">
        <f t="shared" ref="W4:W14" ca="1" si="1">U4/L4</f>
        <v>10.379445662058323</v>
      </c>
      <c r="X4" s="322">
        <f t="shared" ref="X4:X14" ca="1" si="2">V4/L4</f>
        <v>10.95031517347153</v>
      </c>
      <c r="Y4" s="74">
        <f t="shared" ref="Y4:Y26" ca="1" si="3">X4/W4</f>
        <v>1.0549999999999999</v>
      </c>
      <c r="Z4" s="74" t="str">
        <f t="shared" ref="Z4:Z50" si="4">J4&amp;K4</f>
        <v>Dover2014</v>
      </c>
    </row>
    <row r="5" spans="1:26" x14ac:dyDescent="0.4">
      <c r="A5" s="326" t="s">
        <v>230</v>
      </c>
      <c r="B5" s="324">
        <v>2014</v>
      </c>
      <c r="C5" s="127" t="s">
        <v>54</v>
      </c>
      <c r="D5" s="127" t="s">
        <v>730</v>
      </c>
      <c r="E5" s="321">
        <v>162583.378</v>
      </c>
      <c r="F5" s="127" t="str">
        <f t="shared" si="0"/>
        <v>Panama CityProduction2014</v>
      </c>
      <c r="I5" s="74">
        <v>0</v>
      </c>
      <c r="J5" s="273" t="s">
        <v>230</v>
      </c>
      <c r="K5" s="127">
        <v>2014</v>
      </c>
      <c r="L5" s="321">
        <f ca="1">OFFSET(Sheet1!$E$2,MATCH(Sheet1!J5&amp;Sheet1!L$1&amp;Sheet1!K5,Sheet1!$F$3:$F$900,0),0)</f>
        <v>162583.378</v>
      </c>
      <c r="U5" s="127">
        <f ca="1">OFFSET(Energy!$B$2,MATCH(Sheet1!J5,Energy!$A$3:$A$17,0),I5)</f>
        <v>1545614</v>
      </c>
      <c r="V5" s="321">
        <f ca="1">OFFSET(Energy!$C$2,MATCH(Sheet1!J5,Energy!$A$3:$A$17,0),I5)</f>
        <v>1630622.77</v>
      </c>
      <c r="W5" s="322">
        <f t="shared" ca="1" si="1"/>
        <v>9.5065929802491862</v>
      </c>
      <c r="X5" s="322">
        <f t="shared" ca="1" si="2"/>
        <v>10.029455594162892</v>
      </c>
      <c r="Y5" s="74">
        <f t="shared" ca="1" si="3"/>
        <v>1.0549999999999999</v>
      </c>
      <c r="Z5" s="74" t="str">
        <f t="shared" si="4"/>
        <v>Panama City2014</v>
      </c>
    </row>
    <row r="6" spans="1:26" x14ac:dyDescent="0.4">
      <c r="A6" s="326" t="s">
        <v>285</v>
      </c>
      <c r="B6" s="324">
        <v>2014</v>
      </c>
      <c r="C6" s="127" t="s">
        <v>54</v>
      </c>
      <c r="D6" s="127" t="s">
        <v>730</v>
      </c>
      <c r="E6" s="321">
        <v>5704.1230000000005</v>
      </c>
      <c r="F6" s="127" t="str">
        <f t="shared" si="0"/>
        <v>PensacolaProduction2014</v>
      </c>
      <c r="I6" s="74">
        <v>0</v>
      </c>
      <c r="J6" s="273" t="s">
        <v>285</v>
      </c>
      <c r="K6" s="127">
        <v>2014</v>
      </c>
      <c r="L6" s="321">
        <f ca="1">OFFSET(Sheet1!$E$2,MATCH(Sheet1!J6&amp;Sheet1!L$1&amp;Sheet1!K6,Sheet1!$F$3:$F$900,0),0)</f>
        <v>5704.1230000000005</v>
      </c>
      <c r="U6" s="127">
        <f ca="1">OFFSET(Energy!$B$2,MATCH(Sheet1!J6,Energy!$A$3:$A$17,0),I6)</f>
        <v>31393</v>
      </c>
      <c r="V6" s="321">
        <f ca="1">OFFSET(Energy!$C$2,MATCH(Sheet1!J6,Energy!$A$3:$A$17,0),I6)</f>
        <v>33119.614999999998</v>
      </c>
      <c r="W6" s="322">
        <f t="shared" ca="1" si="1"/>
        <v>5.5035629491159286</v>
      </c>
      <c r="X6" s="322">
        <f t="shared" ca="1" si="2"/>
        <v>5.806258911317304</v>
      </c>
      <c r="Y6" s="74">
        <f t="shared" ca="1" si="3"/>
        <v>1.0549999999999999</v>
      </c>
      <c r="Z6" s="74" t="str">
        <f t="shared" si="4"/>
        <v>Pensacola2014</v>
      </c>
    </row>
    <row r="7" spans="1:26" x14ac:dyDescent="0.4">
      <c r="A7" s="326" t="s">
        <v>221</v>
      </c>
      <c r="B7" s="324">
        <v>2014</v>
      </c>
      <c r="C7" s="127" t="s">
        <v>54</v>
      </c>
      <c r="D7" s="127" t="s">
        <v>730</v>
      </c>
      <c r="E7" s="321">
        <v>266911.96000000002</v>
      </c>
      <c r="F7" s="127" t="str">
        <f t="shared" si="0"/>
        <v>SavannahProduction2014</v>
      </c>
      <c r="I7" s="74">
        <v>0</v>
      </c>
      <c r="J7" s="273" t="s">
        <v>221</v>
      </c>
      <c r="K7" s="127">
        <v>2014</v>
      </c>
      <c r="L7" s="321">
        <f ca="1">OFFSET(Sheet1!$E$2,MATCH(Sheet1!J7&amp;Sheet1!L$1&amp;Sheet1!K7,Sheet1!$F$3:$F$900,0),0)</f>
        <v>266911.96000000002</v>
      </c>
      <c r="U7" s="127">
        <f ca="1">OFFSET(Energy!$B$2,MATCH(Sheet1!J7,Energy!$A$3:$A$17,0),I7)</f>
        <v>1423289</v>
      </c>
      <c r="V7" s="321">
        <f ca="1">OFFSET(Energy!$C$2,MATCH(Sheet1!J7,Energy!$A$3:$A$17,0),I7)</f>
        <v>1501569.895</v>
      </c>
      <c r="W7" s="322">
        <f t="shared" ca="1" si="1"/>
        <v>5.3324287154460963</v>
      </c>
      <c r="X7" s="322">
        <f t="shared" ca="1" si="2"/>
        <v>5.6257122947956315</v>
      </c>
      <c r="Y7" s="74">
        <f t="shared" ca="1" si="3"/>
        <v>1.0549999999999999</v>
      </c>
      <c r="Z7" s="74" t="str">
        <f t="shared" si="4"/>
        <v>Savannah2014</v>
      </c>
    </row>
    <row r="8" spans="1:26" x14ac:dyDescent="0.4">
      <c r="A8" s="326" t="s">
        <v>185</v>
      </c>
      <c r="B8" s="324">
        <v>2014</v>
      </c>
      <c r="C8" s="127" t="s">
        <v>54</v>
      </c>
      <c r="D8" s="127" t="s">
        <v>730</v>
      </c>
      <c r="E8" s="321">
        <v>66211</v>
      </c>
      <c r="F8" s="127" t="str">
        <f t="shared" si="0"/>
        <v>BerreProduction2014</v>
      </c>
      <c r="I8" s="74">
        <v>0</v>
      </c>
      <c r="J8" s="273" t="s">
        <v>185</v>
      </c>
      <c r="K8" s="127">
        <v>2014</v>
      </c>
      <c r="L8" s="321">
        <f ca="1">OFFSET(Sheet1!$E$2,MATCH(Sheet1!J8&amp;Sheet1!L$1&amp;Sheet1!K8,Sheet1!$F$3:$F$900,0),0)</f>
        <v>66211</v>
      </c>
      <c r="U8" s="127">
        <f ca="1">OFFSET(Energy!$B$2,MATCH(Sheet1!J8,Energy!$A$3:$A$17,0),I8)</f>
        <v>946297</v>
      </c>
      <c r="V8" s="321">
        <f ca="1">OFFSET(Energy!$C$2,MATCH(Sheet1!J8,Energy!$A$3:$A$17,0),I8)</f>
        <v>998343.33499999996</v>
      </c>
      <c r="W8" s="322">
        <f t="shared" ca="1" si="1"/>
        <v>14.292141789128694</v>
      </c>
      <c r="X8" s="322">
        <f t="shared" ca="1" si="2"/>
        <v>15.078209587530772</v>
      </c>
      <c r="Y8" s="74">
        <f t="shared" ca="1" si="3"/>
        <v>1.0549999999999999</v>
      </c>
      <c r="Z8" s="74" t="str">
        <f t="shared" si="4"/>
        <v>Berre2014</v>
      </c>
    </row>
    <row r="9" spans="1:26" x14ac:dyDescent="0.4">
      <c r="A9" s="326" t="s">
        <v>4</v>
      </c>
      <c r="B9" s="324">
        <v>2014</v>
      </c>
      <c r="C9" s="127" t="s">
        <v>54</v>
      </c>
      <c r="D9" s="127" t="s">
        <v>730</v>
      </c>
      <c r="E9" s="321">
        <v>74555.400000000009</v>
      </c>
      <c r="F9" s="127" t="str">
        <f t="shared" si="0"/>
        <v>WesselingProduction2014</v>
      </c>
      <c r="I9" s="74">
        <v>0</v>
      </c>
      <c r="J9" s="273" t="s">
        <v>4</v>
      </c>
      <c r="K9" s="127">
        <v>2014</v>
      </c>
      <c r="L9" s="321">
        <f ca="1">OFFSET(Sheet1!$E$2,MATCH(Sheet1!J9&amp;Sheet1!L$1&amp;Sheet1!K9,Sheet1!$F$3:$F$900,0),0)</f>
        <v>74555.400000000009</v>
      </c>
      <c r="U9" s="127">
        <f ca="1">OFFSET(Energy!$B$2,MATCH(Sheet1!J9,Energy!$A$3:$A$17,0),I9)</f>
        <v>549461</v>
      </c>
      <c r="V9" s="321">
        <f ca="1">OFFSET(Energy!$C$2,MATCH(Sheet1!J9,Energy!$A$3:$A$17,0),I9)</f>
        <v>579681.35499999998</v>
      </c>
      <c r="W9" s="322">
        <f t="shared" ca="1" si="1"/>
        <v>7.3698350488361664</v>
      </c>
      <c r="X9" s="322">
        <f t="shared" ca="1" si="2"/>
        <v>7.7751759765221555</v>
      </c>
      <c r="Y9" s="74">
        <f t="shared" ca="1" si="3"/>
        <v>1.0549999999999999</v>
      </c>
      <c r="Z9" s="74" t="str">
        <f t="shared" si="4"/>
        <v>Wesseling2014</v>
      </c>
    </row>
    <row r="10" spans="1:26" x14ac:dyDescent="0.4">
      <c r="A10" s="326" t="s">
        <v>249</v>
      </c>
      <c r="B10" s="324">
        <v>2014</v>
      </c>
      <c r="C10" s="127" t="s">
        <v>54</v>
      </c>
      <c r="D10" s="127" t="s">
        <v>730</v>
      </c>
      <c r="E10" s="321">
        <v>9143.4670000000006</v>
      </c>
      <c r="F10" s="127" t="str">
        <f t="shared" si="0"/>
        <v>NiortProduction2014</v>
      </c>
      <c r="I10" s="74">
        <v>0</v>
      </c>
      <c r="J10" s="273" t="s">
        <v>249</v>
      </c>
      <c r="K10" s="127">
        <v>2014</v>
      </c>
      <c r="L10" s="321">
        <f ca="1">OFFSET(Sheet1!$E$2,MATCH(Sheet1!J10&amp;Sheet1!L$1&amp;Sheet1!K10,Sheet1!$F$3:$F$900,0),0)</f>
        <v>9143.4670000000006</v>
      </c>
      <c r="U10" s="127">
        <f ca="1">OFFSET(Energy!$B$2,MATCH(Sheet1!J10,Energy!$A$3:$A$17,0),I10)</f>
        <v>69352</v>
      </c>
      <c r="V10" s="321">
        <f ca="1">OFFSET(Energy!$C$2,MATCH(Sheet1!J10,Energy!$A$3:$A$17,0),I10)</f>
        <v>73166.36</v>
      </c>
      <c r="W10" s="322">
        <f t="shared" ca="1" si="1"/>
        <v>7.5848690655306132</v>
      </c>
      <c r="X10" s="322">
        <f t="shared" ca="1" si="2"/>
        <v>8.0020368641347961</v>
      </c>
      <c r="Y10" s="74">
        <f t="shared" ca="1" si="3"/>
        <v>1.0549999999999999</v>
      </c>
      <c r="Z10" s="74" t="str">
        <f t="shared" si="4"/>
        <v>Niort2014</v>
      </c>
    </row>
    <row r="11" spans="1:26" x14ac:dyDescent="0.4">
      <c r="A11" s="326" t="s">
        <v>240</v>
      </c>
      <c r="B11" s="324">
        <v>2014</v>
      </c>
      <c r="C11" s="127" t="s">
        <v>54</v>
      </c>
      <c r="D11" s="127" t="s">
        <v>730</v>
      </c>
      <c r="E11" s="321">
        <v>129726.39600000001</v>
      </c>
      <c r="F11" s="127" t="str">
        <f t="shared" si="0"/>
        <v>OuluProduction2014</v>
      </c>
      <c r="I11" s="74">
        <v>0</v>
      </c>
      <c r="J11" s="273" t="s">
        <v>240</v>
      </c>
      <c r="K11" s="127">
        <v>2014</v>
      </c>
      <c r="L11" s="321">
        <f ca="1">OFFSET(Sheet1!$E$2,MATCH(Sheet1!J11&amp;Sheet1!L$1&amp;Sheet1!K11,Sheet1!$F$3:$F$900,0),0)</f>
        <v>129726.39600000001</v>
      </c>
      <c r="U11" s="127">
        <f ca="1">OFFSET(Energy!$B$2,MATCH(Sheet1!J11,Energy!$A$3:$A$17,0),I11)</f>
        <v>412831</v>
      </c>
      <c r="V11" s="321">
        <f ca="1">OFFSET(Energy!$C$2,MATCH(Sheet1!J11,Energy!$A$3:$A$17,0),I11)</f>
        <v>435536.70499999996</v>
      </c>
      <c r="W11" s="322">
        <f t="shared" ca="1" si="1"/>
        <v>3.1823207360204471</v>
      </c>
      <c r="X11" s="322">
        <f t="shared" ca="1" si="2"/>
        <v>3.3573483765015713</v>
      </c>
      <c r="Y11" s="74">
        <f t="shared" ca="1" si="3"/>
        <v>1.0549999999999999</v>
      </c>
      <c r="Z11" s="74" t="str">
        <f t="shared" si="4"/>
        <v>Oulu2014</v>
      </c>
    </row>
    <row r="12" spans="1:26" x14ac:dyDescent="0.4">
      <c r="A12" s="326" t="s">
        <v>233</v>
      </c>
      <c r="B12" s="324">
        <v>2014</v>
      </c>
      <c r="C12" s="127" t="s">
        <v>54</v>
      </c>
      <c r="D12" s="127" t="s">
        <v>730</v>
      </c>
      <c r="E12" s="321">
        <v>181391.837</v>
      </c>
      <c r="F12" s="127" t="str">
        <f t="shared" si="0"/>
        <v>SandarneProduction2014</v>
      </c>
      <c r="I12" s="74">
        <v>0</v>
      </c>
      <c r="J12" s="273" t="s">
        <v>233</v>
      </c>
      <c r="K12" s="127">
        <v>2014</v>
      </c>
      <c r="L12" s="321">
        <f ca="1">OFFSET(Sheet1!$E$2,MATCH(Sheet1!J12&amp;Sheet1!L$1&amp;Sheet1!K12,Sheet1!$F$3:$F$900,0),0)</f>
        <v>181391.837</v>
      </c>
      <c r="U12" s="127">
        <f ca="1">OFFSET(Energy!$B$2,MATCH(Sheet1!J12,Energy!$A$3:$A$17,0),I12)</f>
        <v>726063</v>
      </c>
      <c r="V12" s="321">
        <f ca="1">OFFSET(Energy!$C$2,MATCH(Sheet1!J12,Energy!$A$3:$A$17,0),I12)</f>
        <v>765996.46499999997</v>
      </c>
      <c r="W12" s="322">
        <f t="shared" ca="1" si="1"/>
        <v>4.0027324934142436</v>
      </c>
      <c r="X12" s="322">
        <f t="shared" ca="1" si="2"/>
        <v>4.2228827805520268</v>
      </c>
      <c r="Y12" s="74">
        <f t="shared" ca="1" si="3"/>
        <v>1.0549999999999999</v>
      </c>
      <c r="Z12" s="74" t="str">
        <f t="shared" si="4"/>
        <v>Sandarne2014</v>
      </c>
    </row>
    <row r="13" spans="1:26" x14ac:dyDescent="0.4">
      <c r="A13" s="326" t="s">
        <v>256</v>
      </c>
      <c r="B13" s="324">
        <v>2014</v>
      </c>
      <c r="C13" s="127" t="s">
        <v>54</v>
      </c>
      <c r="D13" s="127" t="s">
        <v>730</v>
      </c>
      <c r="E13" s="321">
        <v>9888.1139999999996</v>
      </c>
      <c r="F13" s="127" t="str">
        <f t="shared" si="0"/>
        <v>GersthofenProduction2014</v>
      </c>
      <c r="I13" s="74">
        <v>0</v>
      </c>
      <c r="J13" s="273" t="s">
        <v>256</v>
      </c>
      <c r="K13" s="127">
        <v>2014</v>
      </c>
      <c r="L13" s="321">
        <f ca="1">OFFSET(Sheet1!$E$2,MATCH(Sheet1!J13&amp;Sheet1!L$1&amp;Sheet1!K13,Sheet1!$F$3:$F$900,0),0)</f>
        <v>9888.1139999999996</v>
      </c>
      <c r="U13" s="127">
        <f ca="1">OFFSET(Energy!$B$2,MATCH(Sheet1!J13,Energy!$A$3:$A$17,0),I13)</f>
        <v>40886</v>
      </c>
      <c r="V13" s="321">
        <f ca="1">OFFSET(Energy!$C$2,MATCH(Sheet1!J13,Energy!$A$3:$A$17,0),I13)</f>
        <v>43134.729999999996</v>
      </c>
      <c r="W13" s="322">
        <f t="shared" ca="1" si="1"/>
        <v>4.1348633318750174</v>
      </c>
      <c r="X13" s="322">
        <f t="shared" ca="1" si="2"/>
        <v>4.3622808151281429</v>
      </c>
      <c r="Y13" s="74">
        <f t="shared" ca="1" si="3"/>
        <v>1.0549999999999999</v>
      </c>
      <c r="Z13" s="74" t="str">
        <f t="shared" si="4"/>
        <v>Gersthofen2014</v>
      </c>
    </row>
    <row r="14" spans="1:26" ht="12.6" thickBot="1" x14ac:dyDescent="0.45">
      <c r="A14" s="326" t="s">
        <v>2</v>
      </c>
      <c r="B14" s="324">
        <v>2014</v>
      </c>
      <c r="C14" s="127" t="s">
        <v>54</v>
      </c>
      <c r="D14" s="127" t="s">
        <v>730</v>
      </c>
      <c r="E14" s="321">
        <v>21723.557000000001</v>
      </c>
      <c r="F14" s="127" t="str">
        <f t="shared" si="0"/>
        <v>PauliniaProduction2014</v>
      </c>
      <c r="I14" s="74">
        <v>0</v>
      </c>
      <c r="J14" s="273" t="s">
        <v>2</v>
      </c>
      <c r="K14" s="127">
        <v>2014</v>
      </c>
      <c r="L14" s="321">
        <f ca="1">OFFSET(Sheet1!$E$2,MATCH(Sheet1!J14&amp;Sheet1!L$1&amp;Sheet1!K14,Sheet1!$F$3:$F$900,0),0)</f>
        <v>21723.557000000001</v>
      </c>
      <c r="U14" s="127">
        <f ca="1">OFFSET(Energy!$B$2,MATCH(Sheet1!J14,Energy!$A$3:$A$17,0),I14)</f>
        <v>356699</v>
      </c>
      <c r="V14" s="321">
        <f ca="1">OFFSET(Energy!$C$2,MATCH(Sheet1!J14,Energy!$A$3:$A$17,0),I14)</f>
        <v>376317.44499999995</v>
      </c>
      <c r="W14" s="322">
        <f t="shared" ca="1" si="1"/>
        <v>16.419916867205494</v>
      </c>
      <c r="X14" s="322">
        <f t="shared" ca="1" si="2"/>
        <v>17.323012294901794</v>
      </c>
      <c r="Y14" s="74">
        <f t="shared" ca="1" si="3"/>
        <v>1.0549999999999999</v>
      </c>
      <c r="Z14" s="74" t="str">
        <f t="shared" si="4"/>
        <v>Paulinia2014</v>
      </c>
    </row>
    <row r="15" spans="1:26" x14ac:dyDescent="0.4">
      <c r="A15" s="323" t="s">
        <v>186</v>
      </c>
      <c r="B15" s="127">
        <v>2015</v>
      </c>
      <c r="C15" s="127" t="s">
        <v>54</v>
      </c>
      <c r="D15" s="127" t="s">
        <v>730</v>
      </c>
      <c r="E15" s="321">
        <v>129305.54800000001</v>
      </c>
      <c r="F15" s="127" t="str">
        <f t="shared" si="0"/>
        <v>BelpreProduction2015</v>
      </c>
      <c r="I15" s="74">
        <v>3</v>
      </c>
      <c r="J15" s="271" t="s">
        <v>186</v>
      </c>
      <c r="K15" s="127">
        <v>2015</v>
      </c>
      <c r="L15" s="321">
        <f ca="1">OFFSET(Sheet1!$E$2,MATCH(Sheet1!J15&amp;Sheet1!L$1&amp;Sheet1!K15,Sheet1!$F$3:$F$900,0),0)</f>
        <v>129305.54800000001</v>
      </c>
      <c r="S15" s="74"/>
      <c r="T15" s="74"/>
      <c r="U15" s="127">
        <f ca="1">OFFSET(Energy!$B$2,MATCH(Sheet1!J15,Energy!$A$3:$A$17,0),I15)</f>
        <v>4396852</v>
      </c>
      <c r="V15" s="321">
        <f ca="1">OFFSET(Energy!$C$2,MATCH(Sheet1!J15,Energy!$A$3:$A$17,0),I15)</f>
        <v>4638678.8599999994</v>
      </c>
      <c r="W15" s="322">
        <f ca="1">U15/L15</f>
        <v>34.003583512132053</v>
      </c>
      <c r="X15" s="322">
        <f ca="1">V15/L15</f>
        <v>35.873780605299309</v>
      </c>
      <c r="Y15" s="74">
        <f t="shared" ca="1" si="3"/>
        <v>1.0549999999999997</v>
      </c>
      <c r="Z15" s="74" t="str">
        <f t="shared" si="4"/>
        <v>Belpre2015</v>
      </c>
    </row>
    <row r="16" spans="1:26" x14ac:dyDescent="0.4">
      <c r="A16" s="325" t="s">
        <v>248</v>
      </c>
      <c r="B16" s="127">
        <v>2015</v>
      </c>
      <c r="C16" s="127" t="s">
        <v>54</v>
      </c>
      <c r="D16" s="127" t="s">
        <v>730</v>
      </c>
      <c r="E16" s="321">
        <v>64338.952000000005</v>
      </c>
      <c r="F16" s="127" t="str">
        <f t="shared" si="0"/>
        <v>DoverProduction2015</v>
      </c>
      <c r="I16" s="74">
        <v>3</v>
      </c>
      <c r="J16" s="272" t="s">
        <v>248</v>
      </c>
      <c r="K16" s="127">
        <v>2015</v>
      </c>
      <c r="L16" s="321">
        <f ca="1">OFFSET(Sheet1!$E$2,MATCH(Sheet1!J16&amp;Sheet1!L$1&amp;Sheet1!K16,Sheet1!$F$3:$F$900,0),0)</f>
        <v>64338.952000000005</v>
      </c>
      <c r="S16" s="74"/>
      <c r="T16" s="74"/>
      <c r="U16" s="127">
        <f ca="1">OFFSET(Energy!$B$2,MATCH(Sheet1!J16,Energy!$A$3:$A$17,0),I16)</f>
        <v>647099</v>
      </c>
      <c r="V16" s="321">
        <f ca="1">OFFSET(Energy!$C$2,MATCH(Sheet1!J16,Energy!$A$3:$A$17,0),I16)</f>
        <v>682689.44499999995</v>
      </c>
      <c r="W16" s="322">
        <f t="shared" ref="W16:W26" ca="1" si="5">U16/L16</f>
        <v>10.057655275454284</v>
      </c>
      <c r="X16" s="322">
        <f t="shared" ref="X16:X26" ca="1" si="6">V16/L16</f>
        <v>10.610826315604269</v>
      </c>
      <c r="Y16" s="74">
        <f t="shared" ca="1" si="3"/>
        <v>1.0549999999999999</v>
      </c>
      <c r="Z16" s="74" t="str">
        <f t="shared" si="4"/>
        <v>Dover2015</v>
      </c>
    </row>
    <row r="17" spans="1:26" x14ac:dyDescent="0.4">
      <c r="A17" s="326" t="s">
        <v>230</v>
      </c>
      <c r="B17" s="127">
        <v>2015</v>
      </c>
      <c r="C17" s="127" t="s">
        <v>54</v>
      </c>
      <c r="D17" s="127" t="s">
        <v>730</v>
      </c>
      <c r="E17" s="321">
        <v>156018.51200000002</v>
      </c>
      <c r="F17" s="127" t="str">
        <f t="shared" si="0"/>
        <v>Panama CityProduction2015</v>
      </c>
      <c r="I17" s="74">
        <v>3</v>
      </c>
      <c r="J17" s="273" t="s">
        <v>230</v>
      </c>
      <c r="K17" s="127">
        <v>2015</v>
      </c>
      <c r="L17" s="321">
        <f ca="1">OFFSET(Sheet1!$E$2,MATCH(Sheet1!J17&amp;Sheet1!L$1&amp;Sheet1!K17,Sheet1!$F$3:$F$900,0),0)</f>
        <v>156018.51200000002</v>
      </c>
      <c r="S17" s="74"/>
      <c r="T17" s="74"/>
      <c r="U17" s="127">
        <f ca="1">OFFSET(Energy!$B$2,MATCH(Sheet1!J17,Energy!$A$3:$A$17,0),I17)</f>
        <v>1503083.4957008325</v>
      </c>
      <c r="V17" s="321">
        <f ca="1">OFFSET(Energy!$C$2,MATCH(Sheet1!J17,Energy!$A$3:$A$17,0),I17)</f>
        <v>1585753.0879643781</v>
      </c>
      <c r="W17" s="322">
        <f t="shared" ca="1" si="5"/>
        <v>9.6340073779246929</v>
      </c>
      <c r="X17" s="322">
        <f t="shared" ca="1" si="6"/>
        <v>10.16387778371055</v>
      </c>
      <c r="Y17" s="74">
        <f t="shared" ca="1" si="3"/>
        <v>1.0549999999999999</v>
      </c>
      <c r="Z17" s="74" t="str">
        <f t="shared" si="4"/>
        <v>Panama City2015</v>
      </c>
    </row>
    <row r="18" spans="1:26" x14ac:dyDescent="0.4">
      <c r="A18" s="326" t="s">
        <v>285</v>
      </c>
      <c r="B18" s="127">
        <v>2015</v>
      </c>
      <c r="C18" s="127" t="s">
        <v>54</v>
      </c>
      <c r="D18" s="127" t="s">
        <v>730</v>
      </c>
      <c r="E18" s="321">
        <v>6436.9790000000003</v>
      </c>
      <c r="F18" s="127" t="str">
        <f t="shared" si="0"/>
        <v>PensacolaProduction2015</v>
      </c>
      <c r="I18" s="74">
        <v>3</v>
      </c>
      <c r="J18" s="273" t="s">
        <v>285</v>
      </c>
      <c r="K18" s="127">
        <v>2015</v>
      </c>
      <c r="L18" s="321">
        <f ca="1">OFFSET(Sheet1!$E$2,MATCH(Sheet1!J18&amp;Sheet1!L$1&amp;Sheet1!K18,Sheet1!$F$3:$F$900,0),0)</f>
        <v>6436.9790000000003</v>
      </c>
      <c r="S18" s="74"/>
      <c r="T18" s="74"/>
      <c r="U18" s="127">
        <f ca="1">OFFSET(Energy!$B$2,MATCH(Sheet1!J18,Energy!$A$3:$A$17,0),I18)</f>
        <v>34621</v>
      </c>
      <c r="V18" s="321">
        <f ca="1">OFFSET(Energy!$C$2,MATCH(Sheet1!J18,Energy!$A$3:$A$17,0),I18)</f>
        <v>36525.154999999999</v>
      </c>
      <c r="W18" s="322">
        <f t="shared" ca="1" si="5"/>
        <v>5.3784547067809294</v>
      </c>
      <c r="X18" s="322">
        <f t="shared" ca="1" si="6"/>
        <v>5.6742697156538799</v>
      </c>
      <c r="Y18" s="74">
        <f t="shared" ca="1" si="3"/>
        <v>1.0549999999999999</v>
      </c>
      <c r="Z18" s="74" t="str">
        <f t="shared" si="4"/>
        <v>Pensacola2015</v>
      </c>
    </row>
    <row r="19" spans="1:26" x14ac:dyDescent="0.4">
      <c r="A19" s="326" t="s">
        <v>221</v>
      </c>
      <c r="B19" s="127">
        <v>2015</v>
      </c>
      <c r="C19" s="127" t="s">
        <v>54</v>
      </c>
      <c r="D19" s="127" t="s">
        <v>730</v>
      </c>
      <c r="E19" s="321">
        <v>250055.36500000002</v>
      </c>
      <c r="F19" s="127" t="str">
        <f t="shared" si="0"/>
        <v>SavannahProduction2015</v>
      </c>
      <c r="I19" s="74">
        <v>3</v>
      </c>
      <c r="J19" s="273" t="s">
        <v>221</v>
      </c>
      <c r="K19" s="127">
        <v>2015</v>
      </c>
      <c r="L19" s="321">
        <f ca="1">OFFSET(Sheet1!$E$2,MATCH(Sheet1!J19&amp;Sheet1!L$1&amp;Sheet1!K19,Sheet1!$F$3:$F$900,0),0)</f>
        <v>250055.36500000002</v>
      </c>
      <c r="S19" s="74"/>
      <c r="T19" s="74"/>
      <c r="U19" s="127">
        <f ca="1">OFFSET(Energy!$B$2,MATCH(Sheet1!J19,Energy!$A$3:$A$17,0),I19)</f>
        <v>1360088</v>
      </c>
      <c r="V19" s="321">
        <f ca="1">OFFSET(Energy!$C$2,MATCH(Sheet1!J19,Energy!$A$3:$A$17,0),I19)</f>
        <v>1434892.8399999999</v>
      </c>
      <c r="W19" s="322">
        <f t="shared" ca="1" si="5"/>
        <v>5.4391474464065181</v>
      </c>
      <c r="X19" s="322">
        <f t="shared" ca="1" si="6"/>
        <v>5.738300555958876</v>
      </c>
      <c r="Y19" s="74">
        <f t="shared" ca="1" si="3"/>
        <v>1.0549999999999999</v>
      </c>
      <c r="Z19" s="74" t="str">
        <f t="shared" si="4"/>
        <v>Savannah2015</v>
      </c>
    </row>
    <row r="20" spans="1:26" x14ac:dyDescent="0.4">
      <c r="A20" s="326" t="s">
        <v>185</v>
      </c>
      <c r="B20" s="127">
        <v>2015</v>
      </c>
      <c r="C20" s="127" t="s">
        <v>54</v>
      </c>
      <c r="D20" s="127" t="s">
        <v>730</v>
      </c>
      <c r="E20" s="321">
        <v>59136.4</v>
      </c>
      <c r="F20" s="127" t="str">
        <f t="shared" si="0"/>
        <v>BerreProduction2015</v>
      </c>
      <c r="I20" s="74">
        <v>3</v>
      </c>
      <c r="J20" s="273" t="s">
        <v>185</v>
      </c>
      <c r="K20" s="127">
        <v>2015</v>
      </c>
      <c r="L20" s="321">
        <f ca="1">OFFSET(Sheet1!$E$2,MATCH(Sheet1!J20&amp;Sheet1!L$1&amp;Sheet1!K20,Sheet1!$F$3:$F$900,0),0)</f>
        <v>59136.4</v>
      </c>
      <c r="S20" s="74"/>
      <c r="T20" s="74"/>
      <c r="U20" s="127">
        <f ca="1">OFFSET(Energy!$B$2,MATCH(Sheet1!J20,Energy!$A$3:$A$17,0),I20)</f>
        <v>934999</v>
      </c>
      <c r="V20" s="321">
        <f ca="1">OFFSET(Energy!$C$2,MATCH(Sheet1!J20,Energy!$A$3:$A$17,0),I20)</f>
        <v>986423.94499999995</v>
      </c>
      <c r="W20" s="322">
        <f t="shared" ca="1" si="5"/>
        <v>15.810888048646857</v>
      </c>
      <c r="X20" s="322">
        <f t="shared" ca="1" si="6"/>
        <v>16.680486891322435</v>
      </c>
      <c r="Y20" s="74">
        <f t="shared" ca="1" si="3"/>
        <v>1.0549999999999999</v>
      </c>
      <c r="Z20" s="74" t="str">
        <f t="shared" si="4"/>
        <v>Berre2015</v>
      </c>
    </row>
    <row r="21" spans="1:26" x14ac:dyDescent="0.4">
      <c r="A21" s="326" t="s">
        <v>4</v>
      </c>
      <c r="B21" s="127">
        <v>2015</v>
      </c>
      <c r="C21" s="127" t="s">
        <v>54</v>
      </c>
      <c r="D21" s="127" t="s">
        <v>730</v>
      </c>
      <c r="E21" s="321">
        <v>85530.1</v>
      </c>
      <c r="F21" s="127" t="str">
        <f t="shared" si="0"/>
        <v>WesselingProduction2015</v>
      </c>
      <c r="I21" s="74">
        <v>3</v>
      </c>
      <c r="J21" s="273" t="s">
        <v>4</v>
      </c>
      <c r="K21" s="127">
        <v>2015</v>
      </c>
      <c r="L21" s="321">
        <f ca="1">OFFSET(Sheet1!$E$2,MATCH(Sheet1!J21&amp;Sheet1!L$1&amp;Sheet1!K21,Sheet1!$F$3:$F$900,0),0)</f>
        <v>85530.1</v>
      </c>
      <c r="S21" s="74"/>
      <c r="T21" s="74"/>
      <c r="U21" s="127">
        <f ca="1">OFFSET(Energy!$B$2,MATCH(Sheet1!J21,Energy!$A$3:$A$17,0),I21)</f>
        <v>574359</v>
      </c>
      <c r="V21" s="321">
        <f ca="1">OFFSET(Energy!$C$2,MATCH(Sheet1!J21,Energy!$A$3:$A$17,0),I21)</f>
        <v>605948.745</v>
      </c>
      <c r="W21" s="322">
        <f t="shared" ca="1" si="5"/>
        <v>6.7152850283116701</v>
      </c>
      <c r="X21" s="322">
        <f t="shared" ca="1" si="6"/>
        <v>7.0846257048688122</v>
      </c>
      <c r="Y21" s="74">
        <f t="shared" ca="1" si="3"/>
        <v>1.0549999999999999</v>
      </c>
      <c r="Z21" s="74" t="str">
        <f t="shared" si="4"/>
        <v>Wesseling2015</v>
      </c>
    </row>
    <row r="22" spans="1:26" x14ac:dyDescent="0.4">
      <c r="A22" s="326" t="s">
        <v>249</v>
      </c>
      <c r="B22" s="127">
        <v>2015</v>
      </c>
      <c r="C22" s="127" t="s">
        <v>54</v>
      </c>
      <c r="D22" s="127" t="s">
        <v>730</v>
      </c>
      <c r="E22" s="321">
        <v>8611.9650000000001</v>
      </c>
      <c r="F22" s="127" t="str">
        <f t="shared" si="0"/>
        <v>NiortProduction2015</v>
      </c>
      <c r="I22" s="74">
        <v>3</v>
      </c>
      <c r="J22" s="273" t="s">
        <v>249</v>
      </c>
      <c r="K22" s="127">
        <v>2015</v>
      </c>
      <c r="L22" s="321">
        <f ca="1">OFFSET(Sheet1!$E$2,MATCH(Sheet1!J22&amp;Sheet1!L$1&amp;Sheet1!K22,Sheet1!$F$3:$F$900,0),0)</f>
        <v>8611.9650000000001</v>
      </c>
      <c r="S22" s="74"/>
      <c r="T22" s="74"/>
      <c r="U22" s="127">
        <f ca="1">OFFSET(Energy!$B$2,MATCH(Sheet1!J22,Energy!$A$3:$A$17,0),I22)</f>
        <v>70206</v>
      </c>
      <c r="V22" s="321">
        <f ca="1">OFFSET(Energy!$C$2,MATCH(Sheet1!J22,Energy!$A$3:$A$17,0),I22)</f>
        <v>74067.33</v>
      </c>
      <c r="W22" s="322">
        <f t="shared" ca="1" si="5"/>
        <v>8.1521464613476713</v>
      </c>
      <c r="X22" s="322">
        <f t="shared" ca="1" si="6"/>
        <v>8.6005145167217929</v>
      </c>
      <c r="Y22" s="74">
        <f t="shared" ca="1" si="3"/>
        <v>1.0549999999999999</v>
      </c>
      <c r="Z22" s="74" t="str">
        <f t="shared" si="4"/>
        <v>Niort2015</v>
      </c>
    </row>
    <row r="23" spans="1:26" x14ac:dyDescent="0.4">
      <c r="A23" s="326" t="s">
        <v>240</v>
      </c>
      <c r="B23" s="127">
        <v>2015</v>
      </c>
      <c r="C23" s="127" t="s">
        <v>54</v>
      </c>
      <c r="D23" s="127" t="s">
        <v>730</v>
      </c>
      <c r="E23" s="321">
        <v>117335.86900000001</v>
      </c>
      <c r="F23" s="127" t="str">
        <f t="shared" si="0"/>
        <v>OuluProduction2015</v>
      </c>
      <c r="I23" s="74">
        <v>3</v>
      </c>
      <c r="J23" s="273" t="s">
        <v>240</v>
      </c>
      <c r="K23" s="127">
        <v>2015</v>
      </c>
      <c r="L23" s="321">
        <f ca="1">OFFSET(Sheet1!$E$2,MATCH(Sheet1!J23&amp;Sheet1!L$1&amp;Sheet1!K23,Sheet1!$F$3:$F$900,0),0)</f>
        <v>117335.86900000001</v>
      </c>
      <c r="S23" s="74"/>
      <c r="T23" s="74"/>
      <c r="U23" s="127">
        <f ca="1">OFFSET(Energy!$B$2,MATCH(Sheet1!J23,Energy!$A$3:$A$17,0),I23)</f>
        <v>390497</v>
      </c>
      <c r="V23" s="321">
        <f ca="1">OFFSET(Energy!$C$2,MATCH(Sheet1!J23,Energy!$A$3:$A$17,0),I23)</f>
        <v>411974.33499999996</v>
      </c>
      <c r="W23" s="322">
        <f t="shared" ca="1" si="5"/>
        <v>3.3280275104963852</v>
      </c>
      <c r="X23" s="322">
        <f t="shared" ca="1" si="6"/>
        <v>3.5110690235736861</v>
      </c>
      <c r="Y23" s="74">
        <f t="shared" ca="1" si="3"/>
        <v>1.0549999999999999</v>
      </c>
      <c r="Z23" s="74" t="str">
        <f t="shared" si="4"/>
        <v>Oulu2015</v>
      </c>
    </row>
    <row r="24" spans="1:26" x14ac:dyDescent="0.4">
      <c r="A24" s="326" t="s">
        <v>233</v>
      </c>
      <c r="B24" s="127">
        <v>2015</v>
      </c>
      <c r="C24" s="127" t="s">
        <v>54</v>
      </c>
      <c r="D24" s="127" t="s">
        <v>730</v>
      </c>
      <c r="E24" s="321">
        <v>172800.73300000001</v>
      </c>
      <c r="F24" s="127" t="str">
        <f t="shared" si="0"/>
        <v>SandarneProduction2015</v>
      </c>
      <c r="I24" s="74">
        <v>3</v>
      </c>
      <c r="J24" s="273" t="s">
        <v>233</v>
      </c>
      <c r="K24" s="127">
        <v>2015</v>
      </c>
      <c r="L24" s="321">
        <f ca="1">OFFSET(Sheet1!$E$2,MATCH(Sheet1!J24&amp;Sheet1!L$1&amp;Sheet1!K24,Sheet1!$F$3:$F$900,0),0)</f>
        <v>172800.73300000001</v>
      </c>
      <c r="S24" s="74"/>
      <c r="T24" s="74"/>
      <c r="U24" s="127">
        <f ca="1">OFFSET(Energy!$B$2,MATCH(Sheet1!J24,Energy!$A$3:$A$17,0),I24)</f>
        <v>729170</v>
      </c>
      <c r="V24" s="321">
        <f ca="1">OFFSET(Energy!$C$2,MATCH(Sheet1!J24,Energy!$A$3:$A$17,0),I24)</f>
        <v>769274.35</v>
      </c>
      <c r="W24" s="322">
        <f t="shared" ca="1" si="5"/>
        <v>4.2197158966912482</v>
      </c>
      <c r="X24" s="322">
        <f t="shared" ca="1" si="6"/>
        <v>4.451800271009267</v>
      </c>
      <c r="Y24" s="74">
        <f t="shared" ca="1" si="3"/>
        <v>1.0549999999999999</v>
      </c>
      <c r="Z24" s="74" t="str">
        <f t="shared" si="4"/>
        <v>Sandarne2015</v>
      </c>
    </row>
    <row r="25" spans="1:26" x14ac:dyDescent="0.4">
      <c r="A25" s="326" t="s">
        <v>256</v>
      </c>
      <c r="B25" s="127">
        <v>2015</v>
      </c>
      <c r="C25" s="127" t="s">
        <v>54</v>
      </c>
      <c r="D25" s="127" t="s">
        <v>730</v>
      </c>
      <c r="E25" s="321">
        <v>7919.924</v>
      </c>
      <c r="F25" s="127" t="str">
        <f t="shared" si="0"/>
        <v>GersthofenProduction2015</v>
      </c>
      <c r="I25" s="74">
        <v>3</v>
      </c>
      <c r="J25" s="273" t="s">
        <v>256</v>
      </c>
      <c r="K25" s="127">
        <v>2015</v>
      </c>
      <c r="L25" s="321">
        <f ca="1">OFFSET(Sheet1!$E$2,MATCH(Sheet1!J25&amp;Sheet1!L$1&amp;Sheet1!K25,Sheet1!$F$3:$F$900,0),0)</f>
        <v>7919.924</v>
      </c>
      <c r="S25" s="74"/>
      <c r="T25" s="74"/>
      <c r="U25" s="127">
        <f ca="1">OFFSET(Energy!$B$2,MATCH(Sheet1!J25,Energy!$A$3:$A$17,0),I25)</f>
        <v>38354</v>
      </c>
      <c r="V25" s="321">
        <f ca="1">OFFSET(Energy!$C$2,MATCH(Sheet1!J25,Energy!$A$3:$A$17,0),I25)</f>
        <v>40463.47</v>
      </c>
      <c r="W25" s="322">
        <f t="shared" ca="1" si="5"/>
        <v>4.8427232382532965</v>
      </c>
      <c r="X25" s="322">
        <f t="shared" ca="1" si="6"/>
        <v>5.109073016357228</v>
      </c>
      <c r="Y25" s="74">
        <f t="shared" ca="1" si="3"/>
        <v>1.0549999999999999</v>
      </c>
      <c r="Z25" s="74" t="str">
        <f t="shared" si="4"/>
        <v>Gersthofen2015</v>
      </c>
    </row>
    <row r="26" spans="1:26" ht="12.6" thickBot="1" x14ac:dyDescent="0.45">
      <c r="A26" s="326" t="s">
        <v>2</v>
      </c>
      <c r="B26" s="127">
        <v>2015</v>
      </c>
      <c r="C26" s="127" t="s">
        <v>54</v>
      </c>
      <c r="D26" s="127" t="s">
        <v>730</v>
      </c>
      <c r="E26" s="321">
        <v>24839.102000000003</v>
      </c>
      <c r="F26" s="127" t="str">
        <f t="shared" si="0"/>
        <v>PauliniaProduction2015</v>
      </c>
      <c r="I26" s="74">
        <v>3</v>
      </c>
      <c r="J26" s="273" t="s">
        <v>2</v>
      </c>
      <c r="K26" s="127">
        <v>2015</v>
      </c>
      <c r="L26" s="321">
        <f ca="1">OFFSET(Sheet1!$E$2,MATCH(Sheet1!J26&amp;Sheet1!L$1&amp;Sheet1!K26,Sheet1!$F$3:$F$900,0),0)</f>
        <v>24839.102000000003</v>
      </c>
      <c r="S26" s="74"/>
      <c r="T26" s="74"/>
      <c r="U26" s="127">
        <f ca="1">OFFSET(Energy!$B$2,MATCH(Sheet1!J26,Energy!$A$3:$A$17,0),I26)</f>
        <v>365064</v>
      </c>
      <c r="V26" s="321">
        <f ca="1">OFFSET(Energy!$C$2,MATCH(Sheet1!J26,Energy!$A$3:$A$17,0),I26)</f>
        <v>385142.51999999996</v>
      </c>
      <c r="W26" s="322">
        <f t="shared" ca="1" si="5"/>
        <v>14.697149679565708</v>
      </c>
      <c r="X26" s="322">
        <f t="shared" ca="1" si="6"/>
        <v>15.505492911941822</v>
      </c>
      <c r="Y26" s="74">
        <f t="shared" ca="1" si="3"/>
        <v>1.0549999999999999</v>
      </c>
      <c r="Z26" s="74" t="str">
        <f t="shared" si="4"/>
        <v>Paulinia2015</v>
      </c>
    </row>
    <row r="27" spans="1:26" x14ac:dyDescent="0.4">
      <c r="A27" s="323" t="s">
        <v>186</v>
      </c>
      <c r="B27" s="127">
        <v>2016</v>
      </c>
      <c r="C27" s="127" t="s">
        <v>54</v>
      </c>
      <c r="D27" s="127" t="s">
        <v>730</v>
      </c>
      <c r="E27" s="127">
        <v>141683.37700000001</v>
      </c>
      <c r="F27" s="127" t="str">
        <f t="shared" si="0"/>
        <v>BelpreProduction2016</v>
      </c>
      <c r="I27" s="74">
        <v>6</v>
      </c>
      <c r="J27" s="271" t="s">
        <v>186</v>
      </c>
      <c r="K27" s="127">
        <v>2016</v>
      </c>
      <c r="L27" s="321">
        <f ca="1">OFFSET(Sheet1!$E$2,MATCH(Sheet1!J27&amp;Sheet1!L$1&amp;Sheet1!K27,Sheet1!$F$3:$F$900,0),0)</f>
        <v>141683.37700000001</v>
      </c>
      <c r="S27" s="74"/>
      <c r="T27" s="74"/>
      <c r="U27" s="127">
        <f ca="1">OFFSET(Energy!$B$2,MATCH(Sheet1!J27,Energy!$A$3:$A$17,0),I27)</f>
        <v>4099344</v>
      </c>
      <c r="V27" s="321">
        <f ca="1">OFFSET(Energy!$C$2,MATCH(Sheet1!J27,Energy!$A$3:$A$17,0),I27)</f>
        <v>4324807.92</v>
      </c>
      <c r="W27" s="322">
        <f ca="1">U27/L27</f>
        <v>28.933133066132378</v>
      </c>
      <c r="X27" s="322">
        <f ca="1">V27/L27</f>
        <v>30.524455384769659</v>
      </c>
      <c r="Y27" s="74">
        <f t="shared" ref="Y27:Y38" ca="1" si="7">X27/W27</f>
        <v>1.0549999999999999</v>
      </c>
      <c r="Z27" s="74" t="str">
        <f t="shared" si="4"/>
        <v>Belpre2016</v>
      </c>
    </row>
    <row r="28" spans="1:26" x14ac:dyDescent="0.4">
      <c r="A28" s="325" t="s">
        <v>248</v>
      </c>
      <c r="B28" s="127">
        <v>2016</v>
      </c>
      <c r="C28" s="127" t="s">
        <v>54</v>
      </c>
      <c r="D28" s="127" t="s">
        <v>730</v>
      </c>
      <c r="E28" s="127">
        <v>56813.573000000004</v>
      </c>
      <c r="F28" s="127" t="str">
        <f t="shared" si="0"/>
        <v>DoverProduction2016</v>
      </c>
      <c r="I28" s="74">
        <v>6</v>
      </c>
      <c r="J28" s="272" t="s">
        <v>248</v>
      </c>
      <c r="K28" s="127">
        <v>2016</v>
      </c>
      <c r="L28" s="321">
        <f ca="1">OFFSET(Sheet1!$E$2,MATCH(Sheet1!J28&amp;Sheet1!L$1&amp;Sheet1!K28,Sheet1!$F$3:$F$900,0),0)</f>
        <v>56813.573000000004</v>
      </c>
      <c r="S28" s="74"/>
      <c r="T28" s="74"/>
      <c r="U28" s="127">
        <f ca="1">OFFSET(Energy!$B$2,MATCH(Sheet1!J28,Energy!$A$3:$A$17,0),I28)</f>
        <v>585498</v>
      </c>
      <c r="V28" s="321">
        <f ca="1">OFFSET(Energy!$C$2,MATCH(Sheet1!J28,Energy!$A$3:$A$17,0),I28)</f>
        <v>617700.39</v>
      </c>
      <c r="W28" s="322">
        <f t="shared" ref="W28:W38" ca="1" si="8">U28/L28</f>
        <v>10.305600740865215</v>
      </c>
      <c r="X28" s="322">
        <f t="shared" ref="X28:X38" ca="1" si="9">V28/L28</f>
        <v>10.872408781612801</v>
      </c>
      <c r="Y28" s="74">
        <f t="shared" ca="1" si="7"/>
        <v>1.0549999999999999</v>
      </c>
      <c r="Z28" s="74" t="str">
        <f t="shared" si="4"/>
        <v>Dover2016</v>
      </c>
    </row>
    <row r="29" spans="1:26" x14ac:dyDescent="0.4">
      <c r="A29" s="326" t="s">
        <v>230</v>
      </c>
      <c r="B29" s="127">
        <v>2016</v>
      </c>
      <c r="C29" s="127" t="s">
        <v>54</v>
      </c>
      <c r="D29" s="127" t="s">
        <v>730</v>
      </c>
      <c r="E29" s="127">
        <v>165394.171</v>
      </c>
      <c r="F29" s="127" t="str">
        <f t="shared" si="0"/>
        <v>Panama CityProduction2016</v>
      </c>
      <c r="I29" s="74">
        <v>6</v>
      </c>
      <c r="J29" s="273" t="s">
        <v>230</v>
      </c>
      <c r="K29" s="127">
        <v>2016</v>
      </c>
      <c r="L29" s="321">
        <f ca="1">OFFSET(Sheet1!$E$2,MATCH(Sheet1!J29&amp;Sheet1!L$1&amp;Sheet1!K29,Sheet1!$F$3:$F$900,0),0)</f>
        <v>165394.171</v>
      </c>
      <c r="S29" s="74"/>
      <c r="T29" s="74"/>
      <c r="U29" s="127">
        <f ca="1">OFFSET(Energy!$B$2,MATCH(Sheet1!J29,Energy!$A$3:$A$17,0),I29)</f>
        <v>1452027</v>
      </c>
      <c r="V29" s="321">
        <f ca="1">OFFSET(Energy!$C$2,MATCH(Sheet1!J29,Energy!$A$3:$A$17,0),I29)</f>
        <v>1531888.4849999999</v>
      </c>
      <c r="W29" s="322">
        <f t="shared" ca="1" si="8"/>
        <v>8.7791908942183934</v>
      </c>
      <c r="X29" s="322">
        <f t="shared" ca="1" si="9"/>
        <v>9.2620463934004054</v>
      </c>
      <c r="Y29" s="74">
        <f t="shared" ca="1" si="7"/>
        <v>1.0549999999999999</v>
      </c>
      <c r="Z29" s="74" t="str">
        <f t="shared" si="4"/>
        <v>Panama City2016</v>
      </c>
    </row>
    <row r="30" spans="1:26" x14ac:dyDescent="0.4">
      <c r="A30" s="326" t="s">
        <v>285</v>
      </c>
      <c r="B30" s="127">
        <v>2016</v>
      </c>
      <c r="C30" s="127" t="s">
        <v>54</v>
      </c>
      <c r="D30" s="127" t="s">
        <v>730</v>
      </c>
      <c r="E30" s="127">
        <v>6602.96</v>
      </c>
      <c r="F30" s="127" t="str">
        <f t="shared" si="0"/>
        <v>PensacolaProduction2016</v>
      </c>
      <c r="I30" s="74">
        <v>6</v>
      </c>
      <c r="J30" s="273" t="s">
        <v>285</v>
      </c>
      <c r="K30" s="127">
        <v>2016</v>
      </c>
      <c r="L30" s="321">
        <f ca="1">OFFSET(Sheet1!$E$2,MATCH(Sheet1!J30&amp;Sheet1!L$1&amp;Sheet1!K30,Sheet1!$F$3:$F$900,0),0)</f>
        <v>6602.96</v>
      </c>
      <c r="S30" s="74"/>
      <c r="T30" s="74"/>
      <c r="U30" s="127">
        <f ca="1">OFFSET(Energy!$B$2,MATCH(Sheet1!J30,Energy!$A$3:$A$17,0),I30)</f>
        <v>35922</v>
      </c>
      <c r="V30" s="321">
        <f ca="1">OFFSET(Energy!$C$2,MATCH(Sheet1!J30,Energy!$A$3:$A$17,0),I30)</f>
        <v>37897.71</v>
      </c>
      <c r="W30" s="322">
        <f t="shared" ca="1" si="8"/>
        <v>5.4402873862631305</v>
      </c>
      <c r="X30" s="322">
        <f t="shared" ca="1" si="9"/>
        <v>5.7395031925076028</v>
      </c>
      <c r="Y30" s="74">
        <f t="shared" ca="1" si="7"/>
        <v>1.0549999999999999</v>
      </c>
      <c r="Z30" s="74" t="str">
        <f t="shared" si="4"/>
        <v>Pensacola2016</v>
      </c>
    </row>
    <row r="31" spans="1:26" x14ac:dyDescent="0.4">
      <c r="A31" s="326" t="s">
        <v>221</v>
      </c>
      <c r="B31" s="127">
        <v>2016</v>
      </c>
      <c r="C31" s="127" t="s">
        <v>54</v>
      </c>
      <c r="D31" s="127" t="s">
        <v>730</v>
      </c>
      <c r="E31" s="127">
        <v>247938.427</v>
      </c>
      <c r="F31" s="127" t="str">
        <f t="shared" si="0"/>
        <v>SavannahProduction2016</v>
      </c>
      <c r="I31" s="74">
        <v>6</v>
      </c>
      <c r="J31" s="273" t="s">
        <v>221</v>
      </c>
      <c r="K31" s="127">
        <v>2016</v>
      </c>
      <c r="L31" s="321">
        <f ca="1">OFFSET(Sheet1!$E$2,MATCH(Sheet1!J31&amp;Sheet1!L$1&amp;Sheet1!K31,Sheet1!$F$3:$F$900,0),0)</f>
        <v>247938.427</v>
      </c>
      <c r="S31" s="74"/>
      <c r="T31" s="74"/>
      <c r="U31" s="127">
        <f ca="1">OFFSET(Energy!$B$2,MATCH(Sheet1!J31,Energy!$A$3:$A$17,0),I31)</f>
        <v>1399519</v>
      </c>
      <c r="V31" s="321">
        <f ca="1">OFFSET(Energy!$C$2,MATCH(Sheet1!J31,Energy!$A$3:$A$17,0),I31)</f>
        <v>1476492.5449999999</v>
      </c>
      <c r="W31" s="322">
        <f t="shared" ca="1" si="8"/>
        <v>5.6446232112297787</v>
      </c>
      <c r="X31" s="322">
        <f t="shared" ca="1" si="9"/>
        <v>5.955077487847416</v>
      </c>
      <c r="Y31" s="74">
        <f t="shared" ca="1" si="7"/>
        <v>1.0549999999999999</v>
      </c>
      <c r="Z31" s="74" t="str">
        <f t="shared" si="4"/>
        <v>Savannah2016</v>
      </c>
    </row>
    <row r="32" spans="1:26" x14ac:dyDescent="0.4">
      <c r="A32" s="327" t="s">
        <v>702</v>
      </c>
      <c r="B32" s="127">
        <v>2016</v>
      </c>
      <c r="C32" s="127" t="s">
        <v>54</v>
      </c>
      <c r="D32" s="127" t="s">
        <v>730</v>
      </c>
      <c r="E32" s="127">
        <v>618432.50800000003</v>
      </c>
      <c r="F32" s="127" t="str">
        <f t="shared" si="0"/>
        <v>Subtotal USProduction2016</v>
      </c>
      <c r="I32" s="74">
        <v>6</v>
      </c>
      <c r="J32" s="273" t="s">
        <v>185</v>
      </c>
      <c r="K32" s="127">
        <v>2016</v>
      </c>
      <c r="L32" s="321">
        <f ca="1">OFFSET(Sheet1!$E$2,MATCH(Sheet1!J32&amp;Sheet1!L$1&amp;Sheet1!K32,Sheet1!$F$3:$F$900,0),0)</f>
        <v>67716.62</v>
      </c>
      <c r="S32" s="74"/>
      <c r="T32" s="74"/>
      <c r="U32" s="127">
        <f ca="1">OFFSET(Energy!$B$2,MATCH(Sheet1!J32,Energy!$A$3:$A$17,0),I32)</f>
        <v>997468</v>
      </c>
      <c r="V32" s="321">
        <f ca="1">OFFSET(Energy!$C$2,MATCH(Sheet1!J32,Energy!$A$3:$A$17,0),I32)</f>
        <v>1052328.74</v>
      </c>
      <c r="W32" s="322">
        <f t="shared" ca="1" si="8"/>
        <v>14.730032302261986</v>
      </c>
      <c r="X32" s="322">
        <f t="shared" ca="1" si="9"/>
        <v>15.540184078886396</v>
      </c>
      <c r="Y32" s="74">
        <f t="shared" ca="1" si="7"/>
        <v>1.0550000000000002</v>
      </c>
      <c r="Z32" s="74" t="str">
        <f t="shared" si="4"/>
        <v>Berre2016</v>
      </c>
    </row>
    <row r="33" spans="1:26" x14ac:dyDescent="0.4">
      <c r="A33" s="326" t="s">
        <v>185</v>
      </c>
      <c r="B33" s="127">
        <v>2016</v>
      </c>
      <c r="C33" s="127" t="s">
        <v>54</v>
      </c>
      <c r="D33" s="127" t="s">
        <v>730</v>
      </c>
      <c r="E33" s="127">
        <v>67716.62</v>
      </c>
      <c r="F33" s="127" t="str">
        <f t="shared" si="0"/>
        <v>BerreProduction2016</v>
      </c>
      <c r="I33" s="74">
        <v>6</v>
      </c>
      <c r="J33" s="273" t="s">
        <v>4</v>
      </c>
      <c r="K33" s="127">
        <v>2016</v>
      </c>
      <c r="L33" s="321">
        <f ca="1">OFFSET(Sheet1!$E$2,MATCH(Sheet1!J33&amp;Sheet1!L$1&amp;Sheet1!K33,Sheet1!$F$3:$F$900,0),0)</f>
        <v>89112.75</v>
      </c>
      <c r="S33" s="74"/>
      <c r="T33" s="74"/>
      <c r="U33" s="127">
        <f ca="1">OFFSET(Energy!$B$2,MATCH(Sheet1!J33,Energy!$A$3:$A$17,0),I33)</f>
        <v>601129</v>
      </c>
      <c r="V33" s="321">
        <f ca="1">OFFSET(Energy!$C$2,MATCH(Sheet1!J33,Energy!$A$3:$A$17,0),I33)</f>
        <v>634191.09499999997</v>
      </c>
      <c r="W33" s="322">
        <f t="shared" ca="1" si="8"/>
        <v>6.7457125944379452</v>
      </c>
      <c r="X33" s="322">
        <f t="shared" ca="1" si="9"/>
        <v>7.1167267871320314</v>
      </c>
      <c r="Y33" s="74">
        <f t="shared" ca="1" si="7"/>
        <v>1.0549999999999999</v>
      </c>
      <c r="Z33" s="74" t="str">
        <f t="shared" si="4"/>
        <v>Wesseling2016</v>
      </c>
    </row>
    <row r="34" spans="1:26" x14ac:dyDescent="0.4">
      <c r="A34" s="326" t="s">
        <v>4</v>
      </c>
      <c r="B34" s="127">
        <v>2016</v>
      </c>
      <c r="C34" s="127" t="s">
        <v>54</v>
      </c>
      <c r="D34" s="127" t="s">
        <v>730</v>
      </c>
      <c r="E34" s="127">
        <v>89112.75</v>
      </c>
      <c r="F34" s="127" t="str">
        <f t="shared" si="0"/>
        <v>WesselingProduction2016</v>
      </c>
      <c r="I34" s="74">
        <v>6</v>
      </c>
      <c r="J34" s="273" t="s">
        <v>249</v>
      </c>
      <c r="K34" s="127">
        <v>2016</v>
      </c>
      <c r="L34" s="321">
        <f ca="1">OFFSET(Sheet1!$E$2,MATCH(Sheet1!J34&amp;Sheet1!L$1&amp;Sheet1!K34,Sheet1!$F$3:$F$900,0),0)</f>
        <v>8766.1550000000007</v>
      </c>
      <c r="S34" s="74"/>
      <c r="T34" s="74"/>
      <c r="U34" s="127">
        <f ca="1">OFFSET(Energy!$B$2,MATCH(Sheet1!J34,Energy!$A$3:$A$17,0),I34)</f>
        <v>64584</v>
      </c>
      <c r="V34" s="321">
        <f ca="1">OFFSET(Energy!$C$2,MATCH(Sheet1!J34,Energy!$A$3:$A$17,0),I34)</f>
        <v>68136.12</v>
      </c>
      <c r="W34" s="322">
        <f t="shared" ca="1" si="8"/>
        <v>7.3674261976887241</v>
      </c>
      <c r="X34" s="322">
        <f t="shared" ca="1" si="9"/>
        <v>7.7726346385616027</v>
      </c>
      <c r="Y34" s="74">
        <f t="shared" ca="1" si="7"/>
        <v>1.0549999999999999</v>
      </c>
      <c r="Z34" s="74" t="str">
        <f t="shared" si="4"/>
        <v>Niort2016</v>
      </c>
    </row>
    <row r="35" spans="1:26" x14ac:dyDescent="0.4">
      <c r="A35" s="326" t="s">
        <v>249</v>
      </c>
      <c r="B35" s="127">
        <v>2016</v>
      </c>
      <c r="C35" s="127" t="s">
        <v>54</v>
      </c>
      <c r="D35" s="127" t="s">
        <v>730</v>
      </c>
      <c r="E35" s="127">
        <v>8766.1550000000007</v>
      </c>
      <c r="F35" s="127" t="str">
        <f t="shared" si="0"/>
        <v>NiortProduction2016</v>
      </c>
      <c r="I35" s="74">
        <v>6</v>
      </c>
      <c r="J35" s="273" t="s">
        <v>240</v>
      </c>
      <c r="K35" s="127">
        <v>2016</v>
      </c>
      <c r="L35" s="321">
        <f ca="1">OFFSET(Sheet1!$E$2,MATCH(Sheet1!J35&amp;Sheet1!L$1&amp;Sheet1!K35,Sheet1!$F$3:$F$900,0),0)</f>
        <v>128669.74100000001</v>
      </c>
      <c r="S35" s="74"/>
      <c r="T35" s="74"/>
      <c r="U35" s="127">
        <f ca="1">OFFSET(Energy!$B$2,MATCH(Sheet1!J35,Energy!$A$3:$A$17,0),I35)</f>
        <v>404666</v>
      </c>
      <c r="V35" s="321">
        <f ca="1">OFFSET(Energy!$C$2,MATCH(Sheet1!J35,Energy!$A$3:$A$17,0),I35)</f>
        <v>426922.62999999995</v>
      </c>
      <c r="W35" s="322">
        <f t="shared" ca="1" si="8"/>
        <v>3.1449973929767991</v>
      </c>
      <c r="X35" s="322">
        <f t="shared" ca="1" si="9"/>
        <v>3.3179722495905226</v>
      </c>
      <c r="Y35" s="74">
        <f t="shared" ca="1" si="7"/>
        <v>1.0549999999999999</v>
      </c>
      <c r="Z35" s="74" t="str">
        <f t="shared" si="4"/>
        <v>Oulu2016</v>
      </c>
    </row>
    <row r="36" spans="1:26" x14ac:dyDescent="0.4">
      <c r="A36" s="326" t="s">
        <v>240</v>
      </c>
      <c r="B36" s="127">
        <v>2016</v>
      </c>
      <c r="C36" s="127" t="s">
        <v>54</v>
      </c>
      <c r="D36" s="127" t="s">
        <v>730</v>
      </c>
      <c r="E36" s="127">
        <v>128669.74100000001</v>
      </c>
      <c r="F36" s="127" t="str">
        <f t="shared" si="0"/>
        <v>OuluProduction2016</v>
      </c>
      <c r="I36" s="74">
        <v>6</v>
      </c>
      <c r="J36" s="273" t="s">
        <v>233</v>
      </c>
      <c r="K36" s="127">
        <v>2016</v>
      </c>
      <c r="L36" s="321">
        <f ca="1">OFFSET(Sheet1!$E$2,MATCH(Sheet1!J36&amp;Sheet1!L$1&amp;Sheet1!K36,Sheet1!$F$3:$F$900,0),0)</f>
        <v>156686.97099999999</v>
      </c>
      <c r="S36" s="74"/>
      <c r="T36" s="74"/>
      <c r="U36" s="127">
        <f ca="1">OFFSET(Energy!$B$2,MATCH(Sheet1!J36,Energy!$A$3:$A$17,0),I36)</f>
        <v>671757</v>
      </c>
      <c r="V36" s="321">
        <f ca="1">OFFSET(Energy!$C$2,MATCH(Sheet1!J36,Energy!$A$3:$A$17,0),I36)</f>
        <v>708703.63500000001</v>
      </c>
      <c r="W36" s="322">
        <f t="shared" ca="1" si="8"/>
        <v>4.2872550009279333</v>
      </c>
      <c r="X36" s="322">
        <f t="shared" ca="1" si="9"/>
        <v>4.5230540259789693</v>
      </c>
      <c r="Y36" s="74">
        <f t="shared" ca="1" si="7"/>
        <v>1.0549999999999999</v>
      </c>
      <c r="Z36" s="74" t="str">
        <f t="shared" si="4"/>
        <v>Sandarne2016</v>
      </c>
    </row>
    <row r="37" spans="1:26" x14ac:dyDescent="0.4">
      <c r="A37" s="326" t="s">
        <v>233</v>
      </c>
      <c r="B37" s="127">
        <v>2016</v>
      </c>
      <c r="C37" s="127" t="s">
        <v>54</v>
      </c>
      <c r="D37" s="127" t="s">
        <v>730</v>
      </c>
      <c r="E37" s="127">
        <v>156686.97099999999</v>
      </c>
      <c r="F37" s="127" t="str">
        <f t="shared" si="0"/>
        <v>SandarneProduction2016</v>
      </c>
      <c r="I37" s="74">
        <v>6</v>
      </c>
      <c r="J37" s="273" t="s">
        <v>256</v>
      </c>
      <c r="K37" s="127">
        <v>2016</v>
      </c>
      <c r="L37" s="321">
        <f ca="1">OFFSET(Sheet1!$E$2,MATCH(Sheet1!J37&amp;Sheet1!L$1&amp;Sheet1!K37,Sheet1!$F$3:$F$900,0),0)</f>
        <v>9012.8590000000004</v>
      </c>
      <c r="S37" s="74"/>
      <c r="T37" s="74"/>
      <c r="U37" s="127">
        <f ca="1">OFFSET(Energy!$B$2,MATCH(Sheet1!J37,Energy!$A$3:$A$17,0),I37)</f>
        <v>35677</v>
      </c>
      <c r="V37" s="321">
        <f ca="1">OFFSET(Energy!$C$2,MATCH(Sheet1!J37,Energy!$A$3:$A$17,0),I37)</f>
        <v>37639.235000000001</v>
      </c>
      <c r="W37" s="322">
        <f t="shared" ca="1" si="8"/>
        <v>3.9584553580611876</v>
      </c>
      <c r="X37" s="322">
        <f t="shared" ca="1" si="9"/>
        <v>4.1761704027545532</v>
      </c>
      <c r="Y37" s="74">
        <f t="shared" ca="1" si="7"/>
        <v>1.0550000000000002</v>
      </c>
      <c r="Z37" s="74" t="str">
        <f t="shared" si="4"/>
        <v>Gersthofen2016</v>
      </c>
    </row>
    <row r="38" spans="1:26" ht="12.6" thickBot="1" x14ac:dyDescent="0.45">
      <c r="A38" s="326" t="s">
        <v>256</v>
      </c>
      <c r="B38" s="127">
        <v>2016</v>
      </c>
      <c r="C38" s="127" t="s">
        <v>54</v>
      </c>
      <c r="D38" s="127" t="s">
        <v>730</v>
      </c>
      <c r="E38" s="127">
        <v>9012.8590000000004</v>
      </c>
      <c r="F38" s="127" t="str">
        <f t="shared" si="0"/>
        <v>GersthofenProduction2016</v>
      </c>
      <c r="I38" s="74">
        <v>6</v>
      </c>
      <c r="J38" s="273" t="s">
        <v>2</v>
      </c>
      <c r="K38" s="127">
        <v>2016</v>
      </c>
      <c r="L38" s="321">
        <f ca="1">OFFSET(Sheet1!$E$2,MATCH(Sheet1!J38&amp;Sheet1!L$1&amp;Sheet1!K38,Sheet1!$F$3:$F$900,0),0)</f>
        <v>12567.392</v>
      </c>
      <c r="S38" s="74"/>
      <c r="T38" s="74"/>
      <c r="U38" s="127">
        <f ca="1">OFFSET(Energy!$B$2,MATCH(Sheet1!J38,Energy!$A$3:$A$17,0),I38)</f>
        <v>299311</v>
      </c>
      <c r="V38" s="321">
        <f ca="1">OFFSET(Energy!$C$2,MATCH(Sheet1!J38,Energy!$A$3:$A$17,0),I38)</f>
        <v>315773.10499999998</v>
      </c>
      <c r="W38" s="322">
        <f t="shared" ca="1" si="8"/>
        <v>23.816476799641485</v>
      </c>
      <c r="X38" s="322">
        <f t="shared" ca="1" si="9"/>
        <v>25.126383023621766</v>
      </c>
      <c r="Y38" s="74">
        <f t="shared" ca="1" si="7"/>
        <v>1.0549999999999999</v>
      </c>
      <c r="Z38" s="74" t="str">
        <f t="shared" si="4"/>
        <v>Paulinia2016</v>
      </c>
    </row>
    <row r="39" spans="1:26" ht="12.6" thickBot="1" x14ac:dyDescent="0.45">
      <c r="A39" s="326" t="s">
        <v>2</v>
      </c>
      <c r="B39" s="127">
        <v>2016</v>
      </c>
      <c r="C39" s="127" t="s">
        <v>54</v>
      </c>
      <c r="D39" s="127" t="s">
        <v>730</v>
      </c>
      <c r="E39" s="127">
        <v>12567.392</v>
      </c>
      <c r="F39" s="127" t="str">
        <f t="shared" si="0"/>
        <v>PauliniaProduction2016</v>
      </c>
      <c r="I39" s="74">
        <v>9</v>
      </c>
      <c r="J39" s="271" t="s">
        <v>186</v>
      </c>
      <c r="K39" s="127">
        <v>2017</v>
      </c>
      <c r="L39" s="321">
        <f ca="1">OFFSET(Sheet1!$E$2,MATCH(Sheet1!J39&amp;Sheet1!L$1&amp;Sheet1!K39,Sheet1!$F$3:$F$900,0),0)</f>
        <v>157760</v>
      </c>
      <c r="S39" s="74"/>
      <c r="T39" s="74"/>
      <c r="U39" s="127">
        <f ca="1">OFFSET(Energy!$B$2,MATCH(Sheet1!J39,Energy!$A$3:$A$17,0),I39)</f>
        <v>4397507</v>
      </c>
      <c r="V39" s="321">
        <f ca="1">OFFSET(Energy!$C$2,MATCH(Sheet1!J39,Energy!$A$3:$A$17,0),I39)</f>
        <v>4639369.8849999998</v>
      </c>
      <c r="W39" s="322">
        <f ca="1">U39/L39</f>
        <v>27.874664046653145</v>
      </c>
      <c r="X39" s="322">
        <f ca="1">V39/L39</f>
        <v>29.407770569219064</v>
      </c>
      <c r="Y39" s="74">
        <f t="shared" ref="Y39:Y50" ca="1" si="10">X39/W39</f>
        <v>1.0549999999999999</v>
      </c>
      <c r="Z39" s="74" t="str">
        <f t="shared" si="4"/>
        <v>Belpre2017</v>
      </c>
    </row>
    <row r="40" spans="1:26" x14ac:dyDescent="0.4">
      <c r="A40" s="323" t="s">
        <v>186</v>
      </c>
      <c r="B40" s="127">
        <v>2017</v>
      </c>
      <c r="C40" s="127" t="s">
        <v>54</v>
      </c>
      <c r="D40" s="127" t="s">
        <v>730</v>
      </c>
      <c r="E40" s="127">
        <v>157760</v>
      </c>
      <c r="F40" s="127" t="str">
        <f t="shared" si="0"/>
        <v>BelpreProduction2017</v>
      </c>
      <c r="I40" s="74">
        <v>9</v>
      </c>
      <c r="J40" s="272" t="s">
        <v>248</v>
      </c>
      <c r="K40" s="127">
        <v>2017</v>
      </c>
      <c r="L40" s="321">
        <f ca="1">OFFSET(Sheet1!$E$2,MATCH(Sheet1!J40&amp;Sheet1!L$1&amp;Sheet1!K40,Sheet1!$F$3:$F$900,0),0)</f>
        <v>68070</v>
      </c>
      <c r="S40" s="74"/>
      <c r="T40" s="74"/>
      <c r="U40" s="127">
        <f ca="1">OFFSET(Energy!$B$2,MATCH(Sheet1!J40,Energy!$A$3:$A$17,0),I40)</f>
        <v>629320</v>
      </c>
      <c r="V40" s="321">
        <f ca="1">OFFSET(Energy!$C$2,MATCH(Sheet1!J40,Energy!$A$3:$A$17,0),I40)</f>
        <v>663932.6</v>
      </c>
      <c r="W40" s="322">
        <f t="shared" ref="W40:W50" ca="1" si="11">U40/L40</f>
        <v>9.2451887762597327</v>
      </c>
      <c r="X40" s="322">
        <f t="shared" ref="X40:X50" ca="1" si="12">V40/L40</f>
        <v>9.7536741589540181</v>
      </c>
      <c r="Y40" s="74">
        <f t="shared" ca="1" si="10"/>
        <v>1.0549999999999999</v>
      </c>
      <c r="Z40" s="74" t="str">
        <f t="shared" si="4"/>
        <v>Dover2017</v>
      </c>
    </row>
    <row r="41" spans="1:26" x14ac:dyDescent="0.4">
      <c r="A41" s="325" t="s">
        <v>248</v>
      </c>
      <c r="B41" s="127">
        <v>2017</v>
      </c>
      <c r="C41" s="127" t="s">
        <v>54</v>
      </c>
      <c r="D41" s="127" t="s">
        <v>730</v>
      </c>
      <c r="E41" s="127">
        <v>68070</v>
      </c>
      <c r="F41" s="127" t="str">
        <f t="shared" si="0"/>
        <v>DoverProduction2017</v>
      </c>
      <c r="I41" s="74">
        <v>9</v>
      </c>
      <c r="J41" s="273" t="s">
        <v>230</v>
      </c>
      <c r="K41" s="127">
        <v>2017</v>
      </c>
      <c r="L41" s="321">
        <f ca="1">OFFSET(Sheet1!$E$2,MATCH(Sheet1!J41&amp;Sheet1!L$1&amp;Sheet1!K41,Sheet1!$F$3:$F$900,0),0)</f>
        <v>186195</v>
      </c>
      <c r="S41" s="74"/>
      <c r="T41" s="74"/>
      <c r="U41" s="127">
        <f ca="1">OFFSET(Energy!$B$2,MATCH(Sheet1!J41,Energy!$A$3:$A$17,0),I41)</f>
        <v>1407484</v>
      </c>
      <c r="V41" s="321">
        <f ca="1">OFFSET(Energy!$C$2,MATCH(Sheet1!J41,Energy!$A$3:$A$17,0),I41)</f>
        <v>1484895.6199999999</v>
      </c>
      <c r="W41" s="322">
        <f t="shared" ca="1" si="11"/>
        <v>7.5591933188324072</v>
      </c>
      <c r="X41" s="322">
        <f t="shared" ca="1" si="12"/>
        <v>7.974948951368189</v>
      </c>
      <c r="Y41" s="74">
        <f t="shared" ca="1" si="10"/>
        <v>1.0549999999999999</v>
      </c>
      <c r="Z41" s="74" t="str">
        <f t="shared" si="4"/>
        <v>Panama City2017</v>
      </c>
    </row>
    <row r="42" spans="1:26" x14ac:dyDescent="0.4">
      <c r="A42" s="326" t="s">
        <v>230</v>
      </c>
      <c r="B42" s="127">
        <v>2017</v>
      </c>
      <c r="C42" s="127" t="s">
        <v>54</v>
      </c>
      <c r="D42" s="127" t="s">
        <v>730</v>
      </c>
      <c r="E42" s="127">
        <v>186195</v>
      </c>
      <c r="F42" s="127" t="str">
        <f t="shared" si="0"/>
        <v>Panama CityProduction2017</v>
      </c>
      <c r="I42" s="74">
        <v>9</v>
      </c>
      <c r="J42" s="273" t="s">
        <v>285</v>
      </c>
      <c r="K42" s="127">
        <v>2017</v>
      </c>
      <c r="L42" s="321">
        <f ca="1">OFFSET(Sheet1!$E$2,MATCH(Sheet1!J42&amp;Sheet1!L$1&amp;Sheet1!K42,Sheet1!$F$3:$F$900,0),0)</f>
        <v>8408</v>
      </c>
      <c r="S42" s="74"/>
      <c r="T42" s="74"/>
      <c r="U42" s="127">
        <f ca="1">OFFSET(Energy!$B$2,MATCH(Sheet1!J42,Energy!$A$3:$A$17,0),I42)</f>
        <v>40830</v>
      </c>
      <c r="V42" s="321">
        <f ca="1">OFFSET(Energy!$C$2,MATCH(Sheet1!J42,Energy!$A$3:$A$17,0),I42)</f>
        <v>43075.649999999994</v>
      </c>
      <c r="W42" s="322">
        <f t="shared" ca="1" si="11"/>
        <v>4.8560894386298763</v>
      </c>
      <c r="X42" s="322">
        <f t="shared" ca="1" si="12"/>
        <v>5.123174357754519</v>
      </c>
      <c r="Y42" s="74">
        <f t="shared" ca="1" si="10"/>
        <v>1.0549999999999999</v>
      </c>
      <c r="Z42" s="74" t="str">
        <f t="shared" si="4"/>
        <v>Pensacola2017</v>
      </c>
    </row>
    <row r="43" spans="1:26" x14ac:dyDescent="0.4">
      <c r="A43" s="326" t="s">
        <v>285</v>
      </c>
      <c r="B43" s="127">
        <v>2017</v>
      </c>
      <c r="C43" s="127" t="s">
        <v>54</v>
      </c>
      <c r="D43" s="127" t="s">
        <v>730</v>
      </c>
      <c r="E43" s="127">
        <v>8408</v>
      </c>
      <c r="F43" s="127" t="str">
        <f t="shared" si="0"/>
        <v>PensacolaProduction2017</v>
      </c>
      <c r="I43" s="74">
        <v>9</v>
      </c>
      <c r="J43" s="273" t="s">
        <v>221</v>
      </c>
      <c r="K43" s="127">
        <v>2017</v>
      </c>
      <c r="L43" s="321">
        <f ca="1">OFFSET(Sheet1!$E$2,MATCH(Sheet1!J43&amp;Sheet1!L$1&amp;Sheet1!K43,Sheet1!$F$3:$F$900,0),0)</f>
        <v>257838</v>
      </c>
      <c r="S43" s="74"/>
      <c r="T43" s="74"/>
      <c r="U43" s="127">
        <f ca="1">OFFSET(Energy!$B$2,MATCH(Sheet1!J43,Energy!$A$3:$A$17,0),I43)</f>
        <v>1306439.9376279514</v>
      </c>
      <c r="V43" s="321">
        <f ca="1">OFFSET(Energy!$C$2,MATCH(Sheet1!J43,Energy!$A$3:$A$17,0),I43)</f>
        <v>1378294.1341974887</v>
      </c>
      <c r="W43" s="322">
        <f t="shared" ca="1" si="11"/>
        <v>5.0669022317422234</v>
      </c>
      <c r="X43" s="322">
        <f t="shared" ca="1" si="12"/>
        <v>5.3455818544880458</v>
      </c>
      <c r="Y43" s="74">
        <f t="shared" ca="1" si="10"/>
        <v>1.0549999999999999</v>
      </c>
      <c r="Z43" s="74" t="str">
        <f t="shared" si="4"/>
        <v>Savannah2017</v>
      </c>
    </row>
    <row r="44" spans="1:26" x14ac:dyDescent="0.4">
      <c r="A44" s="326" t="s">
        <v>221</v>
      </c>
      <c r="B44" s="127">
        <v>2017</v>
      </c>
      <c r="C44" s="127" t="s">
        <v>54</v>
      </c>
      <c r="D44" s="127" t="s">
        <v>730</v>
      </c>
      <c r="E44" s="127">
        <v>257838</v>
      </c>
      <c r="F44" s="127" t="str">
        <f t="shared" si="0"/>
        <v>SavannahProduction2017</v>
      </c>
      <c r="I44" s="74">
        <v>9</v>
      </c>
      <c r="J44" s="273" t="s">
        <v>185</v>
      </c>
      <c r="K44" s="127">
        <v>2017</v>
      </c>
      <c r="L44" s="321">
        <f ca="1">OFFSET(Sheet1!$E$2,MATCH(Sheet1!J44&amp;Sheet1!L$1&amp;Sheet1!K44,Sheet1!$F$3:$F$900,0),0)</f>
        <v>89456</v>
      </c>
      <c r="S44" s="74"/>
      <c r="T44" s="74"/>
      <c r="U44" s="127">
        <f ca="1">OFFSET(Energy!$B$2,MATCH(Sheet1!J44,Energy!$A$3:$A$17,0),I44)</f>
        <v>1160721</v>
      </c>
      <c r="V44" s="321">
        <f ca="1">OFFSET(Energy!$C$2,MATCH(Sheet1!J44,Energy!$A$3:$A$17,0),I44)</f>
        <v>1224560.655</v>
      </c>
      <c r="W44" s="322">
        <f t="shared" ca="1" si="11"/>
        <v>12.975328653192632</v>
      </c>
      <c r="X44" s="322">
        <f t="shared" ca="1" si="12"/>
        <v>13.688971729118226</v>
      </c>
      <c r="Y44" s="74">
        <f t="shared" ca="1" si="10"/>
        <v>1.0549999999999999</v>
      </c>
      <c r="Z44" s="74" t="str">
        <f t="shared" si="4"/>
        <v>Berre2017</v>
      </c>
    </row>
    <row r="45" spans="1:26" x14ac:dyDescent="0.4">
      <c r="A45" s="327" t="s">
        <v>702</v>
      </c>
      <c r="B45" s="127">
        <v>2017</v>
      </c>
      <c r="C45" s="127" t="s">
        <v>54</v>
      </c>
      <c r="D45" s="127" t="s">
        <v>730</v>
      </c>
      <c r="E45" s="127">
        <v>678271</v>
      </c>
      <c r="F45" s="127" t="str">
        <f t="shared" si="0"/>
        <v>Subtotal USProduction2017</v>
      </c>
      <c r="I45" s="74">
        <v>9</v>
      </c>
      <c r="J45" s="273" t="s">
        <v>4</v>
      </c>
      <c r="K45" s="127">
        <v>2017</v>
      </c>
      <c r="L45" s="321">
        <f ca="1">OFFSET(Sheet1!$E$2,MATCH(Sheet1!J45&amp;Sheet1!L$1&amp;Sheet1!K45,Sheet1!$F$3:$F$900,0),0)</f>
        <v>95712.006000000008</v>
      </c>
      <c r="S45" s="74"/>
      <c r="T45" s="74"/>
      <c r="U45" s="127">
        <f ca="1">OFFSET(Energy!$B$2,MATCH(Sheet1!J45,Energy!$A$3:$A$17,0),I45)</f>
        <v>638261.33333333337</v>
      </c>
      <c r="V45" s="321">
        <f ca="1">OFFSET(Energy!$C$2,MATCH(Sheet1!J45,Energy!$A$3:$A$17,0),I45)</f>
        <v>673365.70666666667</v>
      </c>
      <c r="W45" s="322">
        <f t="shared" ca="1" si="11"/>
        <v>6.6685608212342062</v>
      </c>
      <c r="X45" s="322">
        <f t="shared" ca="1" si="12"/>
        <v>7.0353316664020875</v>
      </c>
      <c r="Y45" s="74">
        <f t="shared" ca="1" si="10"/>
        <v>1.0549999999999999</v>
      </c>
      <c r="Z45" s="74" t="str">
        <f t="shared" si="4"/>
        <v>Wesseling2017</v>
      </c>
    </row>
    <row r="46" spans="1:26" x14ac:dyDescent="0.4">
      <c r="A46" s="326" t="s">
        <v>185</v>
      </c>
      <c r="B46" s="127">
        <v>2017</v>
      </c>
      <c r="C46" s="127" t="s">
        <v>54</v>
      </c>
      <c r="D46" s="127" t="s">
        <v>730</v>
      </c>
      <c r="E46" s="127">
        <v>89456</v>
      </c>
      <c r="F46" s="127" t="str">
        <f t="shared" si="0"/>
        <v>BerreProduction2017</v>
      </c>
      <c r="I46" s="74">
        <v>9</v>
      </c>
      <c r="J46" s="273" t="s">
        <v>249</v>
      </c>
      <c r="K46" s="127">
        <v>2017</v>
      </c>
      <c r="L46" s="321">
        <f ca="1">OFFSET(Sheet1!$E$2,MATCH(Sheet1!J46&amp;Sheet1!L$1&amp;Sheet1!K46,Sheet1!$F$3:$F$900,0),0)</f>
        <v>11502.4</v>
      </c>
      <c r="S46" s="74"/>
      <c r="T46" s="74"/>
      <c r="U46" s="127">
        <f ca="1">OFFSET(Energy!$B$2,MATCH(Sheet1!J46,Energy!$A$3:$A$17,0),I46)</f>
        <v>70713</v>
      </c>
      <c r="V46" s="321">
        <f ca="1">OFFSET(Energy!$C$2,MATCH(Sheet1!J46,Energy!$A$3:$A$17,0),I46)</f>
        <v>74602.214999999997</v>
      </c>
      <c r="W46" s="322">
        <f t="shared" ca="1" si="11"/>
        <v>6.1476735290026427</v>
      </c>
      <c r="X46" s="322">
        <f t="shared" ca="1" si="12"/>
        <v>6.4857955730977883</v>
      </c>
      <c r="Y46" s="74">
        <f t="shared" ca="1" si="10"/>
        <v>1.0549999999999999</v>
      </c>
      <c r="Z46" s="74" t="str">
        <f t="shared" si="4"/>
        <v>Niort2017</v>
      </c>
    </row>
    <row r="47" spans="1:26" x14ac:dyDescent="0.4">
      <c r="A47" s="326" t="s">
        <v>4</v>
      </c>
      <c r="B47" s="127">
        <v>2017</v>
      </c>
      <c r="C47" s="127" t="s">
        <v>54</v>
      </c>
      <c r="D47" s="127" t="s">
        <v>730</v>
      </c>
      <c r="E47" s="127">
        <v>95712.006000000008</v>
      </c>
      <c r="F47" s="127" t="str">
        <f t="shared" si="0"/>
        <v>WesselingProduction2017</v>
      </c>
      <c r="I47" s="74">
        <v>9</v>
      </c>
      <c r="J47" s="273" t="s">
        <v>240</v>
      </c>
      <c r="K47" s="127">
        <v>2017</v>
      </c>
      <c r="L47" s="321">
        <f ca="1">OFFSET(Sheet1!$E$2,MATCH(Sheet1!J47&amp;Sheet1!L$1&amp;Sheet1!K47,Sheet1!$F$3:$F$900,0),0)</f>
        <v>154237</v>
      </c>
      <c r="S47" s="74"/>
      <c r="T47" s="74"/>
      <c r="U47" s="127">
        <f ca="1">OFFSET(Energy!$B$2,MATCH(Sheet1!J47,Energy!$A$3:$A$17,0),I47)</f>
        <v>392804</v>
      </c>
      <c r="V47" s="321">
        <f ca="1">OFFSET(Energy!$C$2,MATCH(Sheet1!J47,Energy!$A$3:$A$17,0),I47)</f>
        <v>414408.22</v>
      </c>
      <c r="W47" s="322">
        <f t="shared" ca="1" si="11"/>
        <v>2.5467559664671899</v>
      </c>
      <c r="X47" s="322">
        <f t="shared" ca="1" si="12"/>
        <v>2.6868275446228855</v>
      </c>
      <c r="Y47" s="74">
        <f t="shared" ca="1" si="10"/>
        <v>1.0550000000000002</v>
      </c>
      <c r="Z47" s="74" t="str">
        <f t="shared" si="4"/>
        <v>Oulu2017</v>
      </c>
    </row>
    <row r="48" spans="1:26" x14ac:dyDescent="0.4">
      <c r="A48" s="326" t="s">
        <v>249</v>
      </c>
      <c r="B48" s="127">
        <v>2017</v>
      </c>
      <c r="C48" s="127" t="s">
        <v>54</v>
      </c>
      <c r="D48" s="127" t="s">
        <v>730</v>
      </c>
      <c r="E48" s="127">
        <v>11502.4</v>
      </c>
      <c r="F48" s="127" t="str">
        <f t="shared" si="0"/>
        <v>NiortProduction2017</v>
      </c>
      <c r="I48" s="74">
        <v>9</v>
      </c>
      <c r="J48" s="273" t="s">
        <v>233</v>
      </c>
      <c r="K48" s="127">
        <v>2017</v>
      </c>
      <c r="L48" s="321">
        <f ca="1">OFFSET(Sheet1!$E$2,MATCH(Sheet1!J48&amp;Sheet1!L$1&amp;Sheet1!K48,Sheet1!$F$3:$F$900,0),0)</f>
        <v>191024</v>
      </c>
      <c r="S48" s="74"/>
      <c r="T48" s="74"/>
      <c r="U48" s="127">
        <f ca="1">OFFSET(Energy!$B$2,MATCH(Sheet1!J48,Energy!$A$3:$A$17,0),I48)</f>
        <v>731200</v>
      </c>
      <c r="V48" s="321">
        <f ca="1">OFFSET(Energy!$C$2,MATCH(Sheet1!J48,Energy!$A$3:$A$17,0),I48)</f>
        <v>771416</v>
      </c>
      <c r="W48" s="322">
        <f t="shared" ca="1" si="11"/>
        <v>3.8277912723008627</v>
      </c>
      <c r="X48" s="322">
        <f t="shared" ca="1" si="12"/>
        <v>4.0383197922774103</v>
      </c>
      <c r="Y48" s="74">
        <f t="shared" ca="1" si="10"/>
        <v>1.0550000000000002</v>
      </c>
      <c r="Z48" s="74" t="str">
        <f t="shared" si="4"/>
        <v>Sandarne2017</v>
      </c>
    </row>
    <row r="49" spans="1:26" x14ac:dyDescent="0.4">
      <c r="A49" s="326" t="s">
        <v>240</v>
      </c>
      <c r="B49" s="127">
        <v>2017</v>
      </c>
      <c r="C49" s="127" t="s">
        <v>54</v>
      </c>
      <c r="D49" s="127" t="s">
        <v>730</v>
      </c>
      <c r="E49" s="127">
        <v>154237</v>
      </c>
      <c r="F49" s="127" t="str">
        <f t="shared" si="0"/>
        <v>OuluProduction2017</v>
      </c>
      <c r="I49" s="74">
        <v>9</v>
      </c>
      <c r="J49" s="273" t="s">
        <v>256</v>
      </c>
      <c r="K49" s="127">
        <v>2017</v>
      </c>
      <c r="L49" s="321">
        <f ca="1">OFFSET(Sheet1!$E$2,MATCH(Sheet1!J49&amp;Sheet1!L$1&amp;Sheet1!K49,Sheet1!$F$3:$F$900,0),0)</f>
        <v>10574</v>
      </c>
      <c r="S49" s="74"/>
      <c r="T49" s="74"/>
      <c r="U49" s="127">
        <f ca="1">OFFSET(Energy!$B$2,MATCH(Sheet1!J49,Energy!$A$3:$A$17,0),I49)</f>
        <v>32403</v>
      </c>
      <c r="V49" s="321">
        <f ca="1">OFFSET(Energy!$C$2,MATCH(Sheet1!J49,Energy!$A$3:$A$17,0),I49)</f>
        <v>34185.165000000001</v>
      </c>
      <c r="W49" s="322">
        <f t="shared" ca="1" si="11"/>
        <v>3.0644032532627197</v>
      </c>
      <c r="X49" s="322">
        <f t="shared" ca="1" si="12"/>
        <v>3.2329454321921696</v>
      </c>
      <c r="Y49" s="74">
        <f t="shared" ca="1" si="10"/>
        <v>1.0550000000000002</v>
      </c>
      <c r="Z49" s="74" t="str">
        <f t="shared" si="4"/>
        <v>Gersthofen2017</v>
      </c>
    </row>
    <row r="50" spans="1:26" x14ac:dyDescent="0.4">
      <c r="A50" s="326" t="s">
        <v>233</v>
      </c>
      <c r="B50" s="127">
        <v>2017</v>
      </c>
      <c r="C50" s="127" t="s">
        <v>54</v>
      </c>
      <c r="D50" s="127" t="s">
        <v>730</v>
      </c>
      <c r="E50" s="127">
        <v>191024</v>
      </c>
      <c r="F50" s="127" t="str">
        <f t="shared" si="0"/>
        <v>SandarneProduction2017</v>
      </c>
      <c r="I50" s="74">
        <v>9</v>
      </c>
      <c r="J50" s="273" t="s">
        <v>2</v>
      </c>
      <c r="K50" s="127">
        <v>2017</v>
      </c>
      <c r="L50" s="321">
        <f ca="1">OFFSET(Sheet1!$E$2,MATCH(Sheet1!J50&amp;Sheet1!L$1&amp;Sheet1!K50,Sheet1!$F$3:$F$900,0),0)</f>
        <v>8304</v>
      </c>
      <c r="S50" s="74"/>
      <c r="T50" s="74"/>
      <c r="U50" s="127">
        <f ca="1">OFFSET(Energy!$B$2,MATCH(Sheet1!J50,Energy!$A$3:$A$17,0),I50)</f>
        <v>255041</v>
      </c>
      <c r="V50" s="321">
        <f ca="1">OFFSET(Energy!$C$2,MATCH(Sheet1!J50,Energy!$A$3:$A$17,0),I50)</f>
        <v>269068.255</v>
      </c>
      <c r="W50" s="322">
        <f t="shared" ca="1" si="11"/>
        <v>30.71302986512524</v>
      </c>
      <c r="X50" s="322">
        <f t="shared" ca="1" si="12"/>
        <v>32.402246507707133</v>
      </c>
      <c r="Y50" s="74">
        <f t="shared" ca="1" si="10"/>
        <v>1.0550000000000002</v>
      </c>
      <c r="Z50" s="74" t="str">
        <f t="shared" si="4"/>
        <v>Paulinia2017</v>
      </c>
    </row>
    <row r="51" spans="1:26" x14ac:dyDescent="0.4">
      <c r="A51" s="326" t="s">
        <v>256</v>
      </c>
      <c r="B51" s="127">
        <v>2017</v>
      </c>
      <c r="C51" s="127" t="s">
        <v>54</v>
      </c>
      <c r="D51" s="127" t="s">
        <v>730</v>
      </c>
      <c r="E51" s="127">
        <v>10574</v>
      </c>
      <c r="F51" s="127" t="str">
        <f t="shared" si="0"/>
        <v>GersthofenProduction2017</v>
      </c>
    </row>
    <row r="52" spans="1:26" x14ac:dyDescent="0.4">
      <c r="A52" s="326" t="s">
        <v>2</v>
      </c>
      <c r="B52" s="127">
        <v>2017</v>
      </c>
      <c r="C52" s="127" t="s">
        <v>54</v>
      </c>
      <c r="D52" s="127" t="s">
        <v>730</v>
      </c>
      <c r="E52" s="127">
        <v>8304</v>
      </c>
      <c r="F52" s="127" t="str">
        <f t="shared" si="0"/>
        <v>PauliniaProduction2017</v>
      </c>
    </row>
    <row r="53" spans="1:26" x14ac:dyDescent="0.4">
      <c r="E53" s="127">
        <v>560809.40599999996</v>
      </c>
    </row>
    <row r="54" spans="1:26" x14ac:dyDescent="0.4">
      <c r="E54" s="127">
        <v>1239080.406</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1E32D7-0FA3-4C7E-A564-2A48BB697752}">
  <dimension ref="A1:AD156"/>
  <sheetViews>
    <sheetView showGridLines="0" topLeftCell="A16" zoomScaleNormal="100" workbookViewId="0">
      <selection activeCell="F34" sqref="F34"/>
    </sheetView>
  </sheetViews>
  <sheetFormatPr defaultColWidth="8.83203125" defaultRowHeight="12.3" x14ac:dyDescent="0.4"/>
  <cols>
    <col min="1" max="1" width="4.33203125" customWidth="1"/>
    <col min="2" max="2" width="13.83203125" customWidth="1"/>
    <col min="3" max="3" width="9" customWidth="1"/>
    <col min="6" max="6" width="8.1640625" customWidth="1"/>
    <col min="7" max="7" width="10.1640625" customWidth="1"/>
    <col min="8" max="8" width="16" bestFit="1" customWidth="1"/>
    <col min="12" max="12" width="8.6640625" customWidth="1"/>
  </cols>
  <sheetData>
    <row r="1" spans="1:28" s="74" customFormat="1" ht="12.6" thickBot="1" x14ac:dyDescent="0.45">
      <c r="B1" s="368">
        <v>43800</v>
      </c>
      <c r="F1" s="367">
        <v>66</v>
      </c>
      <c r="K1" s="74">
        <f>F1-1</f>
        <v>65</v>
      </c>
    </row>
    <row r="2" spans="1:28" s="74" customFormat="1" ht="14.4" thickBot="1" x14ac:dyDescent="0.55000000000000004">
      <c r="B2" s="72" t="s">
        <v>855</v>
      </c>
      <c r="D2" s="72" t="s">
        <v>824</v>
      </c>
      <c r="F2" s="412" t="s">
        <v>840</v>
      </c>
      <c r="G2" s="413"/>
      <c r="H2" s="413"/>
      <c r="I2" s="413"/>
      <c r="J2" s="414"/>
      <c r="K2" s="72" t="s">
        <v>846</v>
      </c>
      <c r="M2" s="72" t="s">
        <v>841</v>
      </c>
      <c r="R2" s="72" t="s">
        <v>842</v>
      </c>
      <c r="W2" s="72" t="s">
        <v>843</v>
      </c>
    </row>
    <row r="3" spans="1:28" s="74" customFormat="1" ht="14.1" x14ac:dyDescent="0.5">
      <c r="B3" s="479">
        <v>2019</v>
      </c>
      <c r="C3" s="480"/>
      <c r="D3" s="271" t="s">
        <v>739</v>
      </c>
      <c r="E3" s="415" t="s">
        <v>839</v>
      </c>
      <c r="F3" s="378" t="s">
        <v>54</v>
      </c>
      <c r="G3" s="379" t="s">
        <v>58</v>
      </c>
      <c r="H3" s="379" t="s">
        <v>856</v>
      </c>
      <c r="I3" s="380" t="s">
        <v>606</v>
      </c>
      <c r="J3" s="381" t="s">
        <v>857</v>
      </c>
      <c r="K3" s="416" t="s">
        <v>856</v>
      </c>
      <c r="L3" s="376" t="s">
        <v>839</v>
      </c>
      <c r="M3" s="271" t="s">
        <v>54</v>
      </c>
      <c r="N3" s="271" t="s">
        <v>58</v>
      </c>
      <c r="O3" s="376" t="s">
        <v>739</v>
      </c>
      <c r="P3" s="376" t="s">
        <v>736</v>
      </c>
      <c r="Q3" s="376" t="s">
        <v>839</v>
      </c>
      <c r="R3" s="271" t="s">
        <v>54</v>
      </c>
      <c r="S3" s="271" t="s">
        <v>58</v>
      </c>
      <c r="T3" s="376" t="s">
        <v>739</v>
      </c>
      <c r="U3" s="376" t="s">
        <v>736</v>
      </c>
      <c r="V3" s="376" t="s">
        <v>839</v>
      </c>
      <c r="W3" s="376" t="s">
        <v>739</v>
      </c>
      <c r="X3" s="377" t="s">
        <v>839</v>
      </c>
      <c r="Y3" s="430"/>
      <c r="Z3" s="371"/>
      <c r="AA3" s="371"/>
      <c r="AB3" s="371"/>
    </row>
    <row r="4" spans="1:28" s="74" customFormat="1" ht="14.1" x14ac:dyDescent="0.5">
      <c r="A4" s="371"/>
      <c r="B4" s="471" t="s">
        <v>186</v>
      </c>
      <c r="C4" s="472"/>
      <c r="D4" s="317">
        <v>20</v>
      </c>
      <c r="E4" s="373">
        <v>0.3</v>
      </c>
      <c r="F4" s="382">
        <v>121812.49419271549</v>
      </c>
      <c r="G4" s="383">
        <f>F4*H4</f>
        <v>2314437.3896615943</v>
      </c>
      <c r="H4" s="384">
        <v>19</v>
      </c>
      <c r="I4" s="385">
        <f>J4*F4</f>
        <v>60906.247096357743</v>
      </c>
      <c r="J4" s="386">
        <v>0.5</v>
      </c>
      <c r="K4" s="374">
        <v>19</v>
      </c>
      <c r="L4" s="317"/>
      <c r="M4" s="317"/>
      <c r="N4" s="317"/>
      <c r="O4" s="317"/>
      <c r="P4" s="317"/>
      <c r="Q4" s="317"/>
      <c r="R4" s="317"/>
      <c r="S4" s="317"/>
      <c r="T4" s="317"/>
      <c r="U4" s="317"/>
      <c r="V4" s="317"/>
      <c r="W4" s="317"/>
      <c r="X4" s="375"/>
      <c r="Y4" s="430" t="s">
        <v>844</v>
      </c>
      <c r="Z4" s="371" t="s">
        <v>845</v>
      </c>
      <c r="AA4" s="431" t="e">
        <f ca="1">SUMIFS($F$4:$F$18,$Y$4:$Y$18,Z4)</f>
        <v>#REF!</v>
      </c>
      <c r="AB4" s="431" t="e">
        <f ca="1">SUMIFS($G$4:$G$18,$Y$4:$Y$18,Z4)</f>
        <v>#REF!</v>
      </c>
    </row>
    <row r="5" spans="1:28" s="74" customFormat="1" ht="14.1" x14ac:dyDescent="0.5">
      <c r="A5" s="371" t="s">
        <v>398</v>
      </c>
      <c r="B5" s="471" t="s">
        <v>248</v>
      </c>
      <c r="C5" s="472"/>
      <c r="D5" s="317">
        <v>12</v>
      </c>
      <c r="E5" s="373">
        <v>0.3</v>
      </c>
      <c r="F5" s="387" t="e">
        <f ca="1">OFFSET('Data for Dashboard'!#REF!,MATCH(A5&amp;F$3,'Data for Dashboard'!#REF!,0),F$1)</f>
        <v>#REF!</v>
      </c>
      <c r="G5" s="383" t="e">
        <f t="shared" ref="G5:G15" ca="1" si="0">F5*H5</f>
        <v>#REF!</v>
      </c>
      <c r="H5" s="384" t="e">
        <f ca="1">OFFSET('Data for Dashboard'!#REF!,MATCH(A5&amp;H$3,'Data for Dashboard'!#REF!,0),F$1)</f>
        <v>#REF!</v>
      </c>
      <c r="I5" s="385" t="e">
        <f ca="1">OFFSET('Data for Dashboard'!#REF!,MATCH(A5&amp;I$3,'Data for Dashboard'!#REF!,0),F$1)</f>
        <v>#REF!</v>
      </c>
      <c r="J5" s="386" t="e">
        <f ca="1">OFFSET('Data for Dashboard'!#REF!,MATCH(A5&amp;J$3,'Data for Dashboard'!#REF!,0),F$1)</f>
        <v>#REF!</v>
      </c>
      <c r="K5" s="374" t="e">
        <f ca="1">OFFSET('Data for Dashboard'!#REF!,MATCH(A5&amp;K$3,'Data for Dashboard'!#REF!,0),K$1)</f>
        <v>#REF!</v>
      </c>
      <c r="L5" s="317"/>
      <c r="M5" s="317"/>
      <c r="N5" s="317"/>
      <c r="O5" s="317"/>
      <c r="P5" s="317"/>
      <c r="Q5" s="317"/>
      <c r="R5" s="317"/>
      <c r="S5" s="317"/>
      <c r="T5" s="317"/>
      <c r="U5" s="317"/>
      <c r="V5" s="317"/>
      <c r="W5" s="317"/>
      <c r="X5" s="375"/>
      <c r="Y5" s="371" t="s">
        <v>845</v>
      </c>
      <c r="Z5" s="371" t="s">
        <v>844</v>
      </c>
      <c r="AA5" s="431">
        <f>SUMIFS($F$4:$F$18,$Y$4:$Y$18,Z5)</f>
        <v>126442.62752604882</v>
      </c>
      <c r="AB5" s="431">
        <f>SUMIFS($G$4:$G$18,$Y$4:$Y$18,Z5)</f>
        <v>2625556.3896615943</v>
      </c>
    </row>
    <row r="6" spans="1:28" s="74" customFormat="1" ht="14.1" x14ac:dyDescent="0.5">
      <c r="A6" s="371" t="s">
        <v>741</v>
      </c>
      <c r="B6" s="471" t="s">
        <v>230</v>
      </c>
      <c r="C6" s="472"/>
      <c r="D6" s="317">
        <v>10</v>
      </c>
      <c r="E6" s="373">
        <v>0.3</v>
      </c>
      <c r="F6" s="387" t="e">
        <f ca="1">OFFSET('Data for Dashboard'!#REF!,MATCH(A6&amp;F$3,'Data for Dashboard'!#REF!,0),F$1)</f>
        <v>#REF!</v>
      </c>
      <c r="G6" s="383" t="e">
        <f t="shared" ca="1" si="0"/>
        <v>#REF!</v>
      </c>
      <c r="H6" s="384" t="e">
        <f ca="1">OFFSET('Data for Dashboard'!#REF!,MATCH(A6&amp;H$3,'Data for Dashboard'!#REF!,0),F$1)</f>
        <v>#REF!</v>
      </c>
      <c r="I6" s="385" t="e">
        <f ca="1">OFFSET('Data for Dashboard'!#REF!,MATCH(A6&amp;I$3,'Data for Dashboard'!#REF!,0),F$1)</f>
        <v>#REF!</v>
      </c>
      <c r="J6" s="386" t="e">
        <f ca="1">OFFSET('Data for Dashboard'!#REF!,MATCH(A6&amp;J$3,'Data for Dashboard'!#REF!,0),F$1)</f>
        <v>#REF!</v>
      </c>
      <c r="K6" s="374" t="e">
        <f ca="1">OFFSET('Data for Dashboard'!#REF!,MATCH(A6&amp;K$3,'Data for Dashboard'!#REF!,0),K$1)</f>
        <v>#REF!</v>
      </c>
      <c r="L6" s="317"/>
      <c r="M6" s="317"/>
      <c r="N6" s="317"/>
      <c r="O6" s="317"/>
      <c r="P6" s="317"/>
      <c r="Q6" s="317"/>
      <c r="R6" s="317"/>
      <c r="S6" s="317"/>
      <c r="T6" s="317"/>
      <c r="U6" s="317"/>
      <c r="V6" s="317"/>
      <c r="W6" s="317"/>
      <c r="X6" s="375"/>
      <c r="Y6" s="371" t="s">
        <v>845</v>
      </c>
      <c r="Z6" s="371"/>
      <c r="AA6" s="371"/>
      <c r="AB6" s="371"/>
    </row>
    <row r="7" spans="1:28" s="74" customFormat="1" ht="14.1" x14ac:dyDescent="0.5">
      <c r="A7" s="371" t="s">
        <v>745</v>
      </c>
      <c r="B7" s="471" t="s">
        <v>285</v>
      </c>
      <c r="C7" s="472"/>
      <c r="D7" s="372">
        <v>2</v>
      </c>
      <c r="E7" s="373">
        <v>0.3</v>
      </c>
      <c r="F7" s="387" t="e">
        <f ca="1">OFFSET('Data for Dashboard'!#REF!,MATCH(A7&amp;F$3,'Data for Dashboard'!#REF!,0),F$1)</f>
        <v>#REF!</v>
      </c>
      <c r="G7" s="383" t="e">
        <f t="shared" ca="1" si="0"/>
        <v>#REF!</v>
      </c>
      <c r="H7" s="384" t="e">
        <f ca="1">OFFSET('Data for Dashboard'!#REF!,MATCH(A7&amp;H$3,'Data for Dashboard'!#REF!,0),F$1)</f>
        <v>#REF!</v>
      </c>
      <c r="I7" s="385" t="e">
        <f ca="1">OFFSET('Data for Dashboard'!#REF!,MATCH(A7&amp;I$3,'Data for Dashboard'!#REF!,0),F$1)</f>
        <v>#REF!</v>
      </c>
      <c r="J7" s="386" t="e">
        <f ca="1">OFFSET('Data for Dashboard'!#REF!,MATCH(A7&amp;J$3,'Data for Dashboard'!#REF!,0),F$1)</f>
        <v>#REF!</v>
      </c>
      <c r="K7" s="374" t="e">
        <f ca="1">OFFSET('Data for Dashboard'!#REF!,MATCH(A7&amp;K$3,'Data for Dashboard'!#REF!,0),K$1)</f>
        <v>#REF!</v>
      </c>
      <c r="L7" s="317"/>
      <c r="M7" s="317"/>
      <c r="N7" s="317"/>
      <c r="O7" s="317"/>
      <c r="P7" s="317"/>
      <c r="Q7" s="317"/>
      <c r="R7" s="317"/>
      <c r="S7" s="317"/>
      <c r="T7" s="317"/>
      <c r="U7" s="317"/>
      <c r="V7" s="317"/>
      <c r="W7" s="317"/>
      <c r="X7" s="375"/>
      <c r="Y7" s="371" t="s">
        <v>845</v>
      </c>
      <c r="Z7" s="371"/>
      <c r="AA7" s="371"/>
      <c r="AB7" s="371"/>
    </row>
    <row r="8" spans="1:28" s="74" customFormat="1" ht="14.4" thickBot="1" x14ac:dyDescent="0.55000000000000004">
      <c r="A8" s="371" t="s">
        <v>740</v>
      </c>
      <c r="B8" s="473" t="s">
        <v>221</v>
      </c>
      <c r="C8" s="474"/>
      <c r="D8" s="388">
        <v>8</v>
      </c>
      <c r="E8" s="389">
        <v>0.3</v>
      </c>
      <c r="F8" s="390" t="e">
        <f ca="1">OFFSET('Data for Dashboard'!#REF!,MATCH(A8&amp;F$3,'Data for Dashboard'!#REF!,0),F$1)</f>
        <v>#REF!</v>
      </c>
      <c r="G8" s="391" t="e">
        <f t="shared" ca="1" si="0"/>
        <v>#REF!</v>
      </c>
      <c r="H8" s="392" t="e">
        <f ca="1">OFFSET('Data for Dashboard'!#REF!,MATCH(A8&amp;H$3,'Data for Dashboard'!#REF!,0),F$1)</f>
        <v>#REF!</v>
      </c>
      <c r="I8" s="393" t="e">
        <f ca="1">OFFSET('Data for Dashboard'!#REF!,MATCH(A8&amp;I$3,'Data for Dashboard'!#REF!,0),F$1)</f>
        <v>#REF!</v>
      </c>
      <c r="J8" s="394" t="e">
        <f ca="1">OFFSET('Data for Dashboard'!#REF!,MATCH(A8&amp;J$3,'Data for Dashboard'!#REF!,0),F$1)</f>
        <v>#REF!</v>
      </c>
      <c r="K8" s="395" t="e">
        <f ca="1">OFFSET('Data for Dashboard'!#REF!,MATCH(A8&amp;K$3,'Data for Dashboard'!#REF!,0),K$1)</f>
        <v>#REF!</v>
      </c>
      <c r="L8" s="396"/>
      <c r="M8" s="396"/>
      <c r="N8" s="396"/>
      <c r="O8" s="396"/>
      <c r="P8" s="396"/>
      <c r="Q8" s="396"/>
      <c r="R8" s="396"/>
      <c r="S8" s="396"/>
      <c r="T8" s="396"/>
      <c r="U8" s="396"/>
      <c r="V8" s="396"/>
      <c r="W8" s="396"/>
      <c r="X8" s="417"/>
      <c r="Y8" s="371" t="s">
        <v>845</v>
      </c>
      <c r="Z8" s="371"/>
      <c r="AA8" s="371"/>
      <c r="AB8" s="371"/>
    </row>
    <row r="9" spans="1:28" s="74" customFormat="1" ht="14.4" thickBot="1" x14ac:dyDescent="0.55000000000000004">
      <c r="A9" s="371"/>
      <c r="B9" s="475" t="s">
        <v>702</v>
      </c>
      <c r="C9" s="476"/>
      <c r="D9" s="405">
        <v>18</v>
      </c>
      <c r="E9" s="406">
        <v>0.3</v>
      </c>
      <c r="F9" s="407" t="e">
        <f ca="1">SUM(F4:F8)</f>
        <v>#REF!</v>
      </c>
      <c r="G9" s="408" t="e">
        <f ca="1">SUM(G4:G8)</f>
        <v>#REF!</v>
      </c>
      <c r="H9" s="409" t="e">
        <f ca="1">G9/F9</f>
        <v>#REF!</v>
      </c>
      <c r="I9" s="408" t="e">
        <f ca="1">SUM(I4:I8)</f>
        <v>#REF!</v>
      </c>
      <c r="J9" s="410" t="e">
        <f ca="1">SUMPRODUCT(J4:J8,F4:F8)/F9</f>
        <v>#REF!</v>
      </c>
      <c r="K9" s="411" t="e">
        <f ca="1">SUMPRODUCT(K4:K8,F4:F8)/F9</f>
        <v>#REF!</v>
      </c>
      <c r="L9" s="405"/>
      <c r="M9" s="405"/>
      <c r="N9" s="405"/>
      <c r="O9" s="405"/>
      <c r="P9" s="405"/>
      <c r="Q9" s="405"/>
      <c r="R9" s="405"/>
      <c r="S9" s="405"/>
      <c r="T9" s="405"/>
      <c r="U9" s="405"/>
      <c r="V9" s="405"/>
      <c r="W9" s="405"/>
      <c r="X9" s="418"/>
      <c r="Y9" s="371" t="s">
        <v>845</v>
      </c>
      <c r="Z9" s="371"/>
      <c r="AA9" s="371"/>
      <c r="AB9" s="371"/>
    </row>
    <row r="10" spans="1:28" s="74" customFormat="1" ht="14.1" x14ac:dyDescent="0.5">
      <c r="A10" s="371"/>
      <c r="B10" s="477" t="s">
        <v>185</v>
      </c>
      <c r="C10" s="478"/>
      <c r="D10" s="397">
        <v>12</v>
      </c>
      <c r="E10" s="398">
        <v>0.3</v>
      </c>
      <c r="F10" s="399">
        <v>84490.880000000005</v>
      </c>
      <c r="G10" s="400">
        <f t="shared" si="0"/>
        <v>908072</v>
      </c>
      <c r="H10" s="401">
        <v>10.747574176053083</v>
      </c>
      <c r="I10" s="402">
        <f>J10*F10</f>
        <v>8449.0880000000016</v>
      </c>
      <c r="J10" s="403">
        <v>0.1</v>
      </c>
      <c r="K10" s="404">
        <v>10.7</v>
      </c>
      <c r="L10" s="397"/>
      <c r="M10" s="397"/>
      <c r="N10" s="397"/>
      <c r="O10" s="397"/>
      <c r="P10" s="397"/>
      <c r="Q10" s="397"/>
      <c r="R10" s="397"/>
      <c r="S10" s="397"/>
      <c r="T10" s="397"/>
      <c r="U10" s="397"/>
      <c r="V10" s="397"/>
      <c r="W10" s="397"/>
      <c r="X10" s="419"/>
      <c r="Y10" s="371" t="s">
        <v>845</v>
      </c>
      <c r="Z10" s="371"/>
      <c r="AA10" s="371"/>
      <c r="AB10" s="371"/>
    </row>
    <row r="11" spans="1:28" s="74" customFormat="1" ht="14.1" x14ac:dyDescent="0.5">
      <c r="A11" s="371"/>
      <c r="B11" s="471" t="s">
        <v>4</v>
      </c>
      <c r="C11" s="472"/>
      <c r="D11" s="317">
        <v>9</v>
      </c>
      <c r="E11" s="373">
        <v>0.3</v>
      </c>
      <c r="F11" s="382">
        <v>86207.467999999993</v>
      </c>
      <c r="G11" s="383">
        <f t="shared" si="0"/>
        <v>578737</v>
      </c>
      <c r="H11" s="384">
        <v>6.7133046988458132</v>
      </c>
      <c r="I11" s="385">
        <f>J11*F11</f>
        <v>8620.746799999999</v>
      </c>
      <c r="J11" s="386">
        <v>0.1</v>
      </c>
      <c r="K11" s="374">
        <v>6.7</v>
      </c>
      <c r="L11" s="317"/>
      <c r="M11" s="317"/>
      <c r="N11" s="317"/>
      <c r="O11" s="317"/>
      <c r="P11" s="317"/>
      <c r="Q11" s="317"/>
      <c r="R11" s="317"/>
      <c r="S11" s="317"/>
      <c r="T11" s="317"/>
      <c r="U11" s="317"/>
      <c r="V11" s="317"/>
      <c r="W11" s="317"/>
      <c r="X11" s="375"/>
      <c r="Y11" s="371" t="s">
        <v>845</v>
      </c>
      <c r="Z11" s="371"/>
      <c r="AA11" s="371"/>
      <c r="AB11" s="371"/>
    </row>
    <row r="12" spans="1:28" s="74" customFormat="1" ht="14.1" x14ac:dyDescent="0.5">
      <c r="A12" s="371" t="s">
        <v>743</v>
      </c>
      <c r="B12" s="471" t="s">
        <v>249</v>
      </c>
      <c r="C12" s="472"/>
      <c r="D12" s="317">
        <v>9</v>
      </c>
      <c r="E12" s="373">
        <v>0.3</v>
      </c>
      <c r="F12" s="387" t="e">
        <f ca="1">OFFSET('Data for Dashboard'!#REF!,MATCH(A12&amp;F$3,'Data for Dashboard'!#REF!,0),F$1)</f>
        <v>#REF!</v>
      </c>
      <c r="G12" s="383" t="e">
        <f ca="1">F12*H12</f>
        <v>#REF!</v>
      </c>
      <c r="H12" s="384" t="e">
        <f ca="1">OFFSET('Data for Dashboard'!#REF!,MATCH(A12&amp;H$3,'Data for Dashboard'!#REF!,0),F$1)</f>
        <v>#REF!</v>
      </c>
      <c r="I12" s="385" t="e">
        <f ca="1">OFFSET('Data for Dashboard'!#REF!,MATCH(A12&amp;I$3,'Data for Dashboard'!#REF!,0),F$1)</f>
        <v>#REF!</v>
      </c>
      <c r="J12" s="386" t="e">
        <f ca="1">OFFSET('Data for Dashboard'!#REF!,MATCH(A12&amp;J$3,'Data for Dashboard'!#REF!,0),F$1)</f>
        <v>#REF!</v>
      </c>
      <c r="K12" s="374" t="e">
        <f ca="1">OFFSET('Data for Dashboard'!#REF!,MATCH(A12&amp;K$3,'Data for Dashboard'!#REF!,0),K$1)</f>
        <v>#REF!</v>
      </c>
      <c r="L12" s="317"/>
      <c r="M12" s="317"/>
      <c r="N12" s="317"/>
      <c r="O12" s="317"/>
      <c r="P12" s="317"/>
      <c r="Q12" s="317"/>
      <c r="R12" s="317"/>
      <c r="S12" s="317"/>
      <c r="T12" s="317"/>
      <c r="U12" s="317"/>
      <c r="V12" s="317"/>
      <c r="W12" s="317"/>
      <c r="X12" s="375"/>
      <c r="Y12" s="371" t="s">
        <v>845</v>
      </c>
      <c r="Z12" s="371"/>
      <c r="AA12" s="371"/>
      <c r="AB12" s="371"/>
    </row>
    <row r="13" spans="1:28" s="74" customFormat="1" ht="14.1" x14ac:dyDescent="0.5">
      <c r="A13" s="371" t="s">
        <v>742</v>
      </c>
      <c r="B13" s="471" t="s">
        <v>240</v>
      </c>
      <c r="C13" s="472"/>
      <c r="D13" s="317">
        <v>3</v>
      </c>
      <c r="E13" s="373">
        <v>0.3</v>
      </c>
      <c r="F13" s="387" t="e">
        <f ca="1">OFFSET('Data for Dashboard'!#REF!,MATCH(A13&amp;F$3,'Data for Dashboard'!#REF!,0),F$1)</f>
        <v>#REF!</v>
      </c>
      <c r="G13" s="383" t="e">
        <f ca="1">F13*H13</f>
        <v>#REF!</v>
      </c>
      <c r="H13" s="384" t="e">
        <f ca="1">OFFSET('Data for Dashboard'!#REF!,MATCH(A13&amp;H$3,'Data for Dashboard'!#REF!,0),F$1)</f>
        <v>#REF!</v>
      </c>
      <c r="I13" s="385" t="e">
        <f ca="1">OFFSET('Data for Dashboard'!#REF!,MATCH(A13&amp;I$3,'Data for Dashboard'!#REF!,0),F$1)</f>
        <v>#REF!</v>
      </c>
      <c r="J13" s="386" t="e">
        <f ca="1">OFFSET('Data for Dashboard'!#REF!,MATCH(A13&amp;J$3,'Data for Dashboard'!#REF!,0),F$1)</f>
        <v>#REF!</v>
      </c>
      <c r="K13" s="374" t="e">
        <f ca="1">OFFSET('Data for Dashboard'!#REF!,MATCH(A13&amp;K$3,'Data for Dashboard'!#REF!,0),K$1)</f>
        <v>#REF!</v>
      </c>
      <c r="L13" s="317"/>
      <c r="M13" s="317"/>
      <c r="N13" s="317"/>
      <c r="O13" s="317"/>
      <c r="P13" s="317"/>
      <c r="Q13" s="317"/>
      <c r="R13" s="317"/>
      <c r="S13" s="317"/>
      <c r="T13" s="317"/>
      <c r="U13" s="317"/>
      <c r="V13" s="317"/>
      <c r="W13" s="317"/>
      <c r="X13" s="375"/>
      <c r="Y13" s="371" t="s">
        <v>845</v>
      </c>
      <c r="Z13" s="371"/>
      <c r="AA13" s="371"/>
      <c r="AB13" s="371"/>
    </row>
    <row r="14" spans="1:28" s="74" customFormat="1" ht="14.1" x14ac:dyDescent="0.5">
      <c r="A14" s="371" t="s">
        <v>480</v>
      </c>
      <c r="B14" s="471" t="s">
        <v>233</v>
      </c>
      <c r="C14" s="472"/>
      <c r="D14" s="317">
        <v>4</v>
      </c>
      <c r="E14" s="373">
        <v>0.3</v>
      </c>
      <c r="F14" s="387" t="e">
        <f ca="1">OFFSET('Data for Dashboard'!#REF!,MATCH(A14&amp;F$3,'Data for Dashboard'!#REF!,0),F$1)</f>
        <v>#REF!</v>
      </c>
      <c r="G14" s="383" t="e">
        <f t="shared" ca="1" si="0"/>
        <v>#REF!</v>
      </c>
      <c r="H14" s="384" t="e">
        <f ca="1">OFFSET('Data for Dashboard'!#REF!,MATCH(A14&amp;H$3,'Data for Dashboard'!#REF!,0),F$1)</f>
        <v>#REF!</v>
      </c>
      <c r="I14" s="385" t="e">
        <f ca="1">OFFSET('Data for Dashboard'!#REF!,MATCH(A14&amp;I$3,'Data for Dashboard'!#REF!,0),F$1)</f>
        <v>#REF!</v>
      </c>
      <c r="J14" s="386" t="e">
        <f ca="1">OFFSET('Data for Dashboard'!#REF!,MATCH(A14&amp;J$3,'Data for Dashboard'!#REF!,0),F$1)</f>
        <v>#REF!</v>
      </c>
      <c r="K14" s="374" t="e">
        <f ca="1">OFFSET('Data for Dashboard'!#REF!,MATCH(A14&amp;K$3,'Data for Dashboard'!#REF!,0),K$1)</f>
        <v>#REF!</v>
      </c>
      <c r="L14" s="317"/>
      <c r="M14" s="317"/>
      <c r="N14" s="317"/>
      <c r="O14" s="317"/>
      <c r="P14" s="317"/>
      <c r="Q14" s="317"/>
      <c r="R14" s="317"/>
      <c r="S14" s="317"/>
      <c r="T14" s="317"/>
      <c r="U14" s="317"/>
      <c r="V14" s="317"/>
      <c r="W14" s="317"/>
      <c r="X14" s="375"/>
      <c r="Y14" s="371" t="s">
        <v>845</v>
      </c>
      <c r="Z14" s="371"/>
      <c r="AA14" s="371"/>
      <c r="AB14" s="371"/>
    </row>
    <row r="15" spans="1:28" s="74" customFormat="1" ht="14.1" x14ac:dyDescent="0.5">
      <c r="A15" s="371" t="s">
        <v>744</v>
      </c>
      <c r="B15" s="471" t="s">
        <v>256</v>
      </c>
      <c r="C15" s="472"/>
      <c r="D15" s="317">
        <v>5</v>
      </c>
      <c r="E15" s="373">
        <v>0.3</v>
      </c>
      <c r="F15" s="387" t="e">
        <f ca="1">OFFSET('Data for Dashboard'!#REF!,MATCH(A15&amp;F$3,'Data for Dashboard'!#REF!,0),F$1)</f>
        <v>#REF!</v>
      </c>
      <c r="G15" s="383" t="e">
        <f t="shared" ca="1" si="0"/>
        <v>#REF!</v>
      </c>
      <c r="H15" s="384" t="e">
        <f ca="1">OFFSET('Data for Dashboard'!#REF!,MATCH(A15&amp;H$3,'Data for Dashboard'!#REF!,0),F$1)</f>
        <v>#REF!</v>
      </c>
      <c r="I15" s="385" t="e">
        <f ca="1">OFFSET('Data for Dashboard'!#REF!,MATCH(A15&amp;I$3,'Data for Dashboard'!#REF!,0),F$1)</f>
        <v>#REF!</v>
      </c>
      <c r="J15" s="386" t="e">
        <f ca="1">OFFSET('Data for Dashboard'!#REF!,MATCH(A15&amp;J$3,'Data for Dashboard'!#REF!,0),F$1)</f>
        <v>#REF!</v>
      </c>
      <c r="K15" s="374" t="e">
        <f ca="1">OFFSET('Data for Dashboard'!#REF!,MATCH(A15&amp;K$3,'Data for Dashboard'!#REF!,0),K$1)</f>
        <v>#REF!</v>
      </c>
      <c r="L15" s="317"/>
      <c r="M15" s="317"/>
      <c r="N15" s="317"/>
      <c r="O15" s="317"/>
      <c r="P15" s="317"/>
      <c r="Q15" s="317"/>
      <c r="R15" s="317"/>
      <c r="S15" s="317"/>
      <c r="T15" s="317"/>
      <c r="U15" s="317"/>
      <c r="V15" s="317"/>
      <c r="W15" s="317"/>
      <c r="X15" s="375"/>
      <c r="Y15" s="371" t="s">
        <v>845</v>
      </c>
      <c r="Z15" s="371"/>
      <c r="AA15" s="371"/>
      <c r="AB15" s="371"/>
    </row>
    <row r="16" spans="1:28" s="74" customFormat="1" ht="14.4" thickBot="1" x14ac:dyDescent="0.55000000000000004">
      <c r="A16" s="371"/>
      <c r="B16" s="473" t="s">
        <v>2</v>
      </c>
      <c r="C16" s="474"/>
      <c r="D16" s="396">
        <v>60</v>
      </c>
      <c r="E16" s="389">
        <v>0.3</v>
      </c>
      <c r="F16" s="420">
        <v>4630.1333333333332</v>
      </c>
      <c r="G16" s="421">
        <f>F16*H16</f>
        <v>311119</v>
      </c>
      <c r="H16" s="392">
        <v>67.1943932500144</v>
      </c>
      <c r="I16" s="393">
        <f>J16*F16</f>
        <v>1852.0533333333333</v>
      </c>
      <c r="J16" s="394">
        <v>0.4</v>
      </c>
      <c r="K16" s="395">
        <v>67.2</v>
      </c>
      <c r="L16" s="396"/>
      <c r="M16" s="396"/>
      <c r="N16" s="396"/>
      <c r="O16" s="396"/>
      <c r="P16" s="396"/>
      <c r="Q16" s="396"/>
      <c r="R16" s="396"/>
      <c r="S16" s="396"/>
      <c r="T16" s="396"/>
      <c r="U16" s="396"/>
      <c r="V16" s="396"/>
      <c r="W16" s="396"/>
      <c r="X16" s="417"/>
      <c r="Y16" s="430" t="s">
        <v>844</v>
      </c>
      <c r="Z16" s="371"/>
      <c r="AA16" s="371"/>
      <c r="AB16" s="371"/>
    </row>
    <row r="17" spans="1:30" s="74" customFormat="1" ht="14.4" thickBot="1" x14ac:dyDescent="0.55000000000000004">
      <c r="B17" s="475" t="s">
        <v>703</v>
      </c>
      <c r="C17" s="476"/>
      <c r="D17" s="405">
        <v>10</v>
      </c>
      <c r="E17" s="406">
        <v>0.3</v>
      </c>
      <c r="F17" s="407" t="e">
        <f ca="1">SUM(F10:F16)</f>
        <v>#REF!</v>
      </c>
      <c r="G17" s="408" t="e">
        <f ca="1">SUM(G10:G16)</f>
        <v>#REF!</v>
      </c>
      <c r="H17" s="409" t="e">
        <f ca="1">G17/F17</f>
        <v>#REF!</v>
      </c>
      <c r="I17" s="408" t="e">
        <f ca="1">SUM(I10:I16)</f>
        <v>#REF!</v>
      </c>
      <c r="J17" s="410" t="e">
        <f ca="1">I17/F17</f>
        <v>#REF!</v>
      </c>
      <c r="K17" s="411" t="e">
        <f ca="1">SUMPRODUCT(K10:K16,F10:F16)/F17</f>
        <v>#REF!</v>
      </c>
      <c r="L17" s="405"/>
      <c r="M17" s="405"/>
      <c r="N17" s="405"/>
      <c r="O17" s="405"/>
      <c r="P17" s="405"/>
      <c r="Q17" s="405"/>
      <c r="R17" s="405"/>
      <c r="S17" s="405"/>
      <c r="T17" s="405"/>
      <c r="U17" s="405"/>
      <c r="V17" s="405"/>
      <c r="W17" s="405"/>
      <c r="X17" s="418"/>
      <c r="Z17" s="12" t="s">
        <v>860</v>
      </c>
      <c r="AA17" s="371"/>
      <c r="AB17" s="1" t="s">
        <v>864</v>
      </c>
      <c r="AC17" s="371" t="s">
        <v>862</v>
      </c>
    </row>
    <row r="18" spans="1:30" s="74" customFormat="1" ht="14.4" thickBot="1" x14ac:dyDescent="0.55000000000000004">
      <c r="B18" s="482" t="s">
        <v>704</v>
      </c>
      <c r="C18" s="483"/>
      <c r="D18" s="422">
        <v>15</v>
      </c>
      <c r="E18" s="423">
        <v>0.3</v>
      </c>
      <c r="F18" s="424" t="e">
        <f ca="1">F17+F9</f>
        <v>#REF!</v>
      </c>
      <c r="G18" s="425" t="e">
        <f ca="1">G17+G9</f>
        <v>#REF!</v>
      </c>
      <c r="H18" s="426" t="e">
        <f ca="1">G18/F18</f>
        <v>#REF!</v>
      </c>
      <c r="I18" s="425" t="e">
        <f ca="1">I17+I9</f>
        <v>#REF!</v>
      </c>
      <c r="J18" s="427" t="e">
        <f ca="1">I18/F18</f>
        <v>#REF!</v>
      </c>
      <c r="K18" s="428" t="e">
        <f ca="1">((K17*F17)+(K9*F9))/F18</f>
        <v>#REF!</v>
      </c>
      <c r="L18" s="422"/>
      <c r="M18" s="422"/>
      <c r="N18" s="422"/>
      <c r="O18" s="422"/>
      <c r="P18" s="422"/>
      <c r="Q18" s="422"/>
      <c r="R18" s="422"/>
      <c r="S18" s="422"/>
      <c r="T18" s="422"/>
      <c r="U18" s="422"/>
      <c r="V18" s="422"/>
      <c r="W18" s="422"/>
      <c r="X18" s="429"/>
      <c r="Z18" s="12" t="s">
        <v>861</v>
      </c>
      <c r="AB18" s="1" t="s">
        <v>863</v>
      </c>
      <c r="AC18" s="72"/>
    </row>
    <row r="19" spans="1:30" s="74" customFormat="1" x14ac:dyDescent="0.4">
      <c r="B19" s="354"/>
      <c r="Z19" s="432">
        <v>50</v>
      </c>
      <c r="AA19" s="371">
        <v>100</v>
      </c>
      <c r="AB19" s="432">
        <v>1000</v>
      </c>
    </row>
    <row r="20" spans="1:30" s="74" customFormat="1" x14ac:dyDescent="0.4">
      <c r="B20" s="354"/>
      <c r="Y20" s="371">
        <v>50</v>
      </c>
      <c r="Z20" s="371">
        <v>100</v>
      </c>
      <c r="AA20" s="371">
        <v>100</v>
      </c>
      <c r="AB20" s="371">
        <v>3000</v>
      </c>
    </row>
    <row r="21" spans="1:30" x14ac:dyDescent="0.4">
      <c r="A21" s="329"/>
      <c r="B21" s="329"/>
      <c r="C21" s="329"/>
      <c r="D21" s="329"/>
      <c r="E21" s="329"/>
      <c r="F21" s="329"/>
      <c r="G21" s="335"/>
      <c r="H21" s="335"/>
      <c r="I21" s="335"/>
      <c r="J21" s="335"/>
      <c r="K21" s="335"/>
      <c r="L21" s="335"/>
      <c r="M21" s="329"/>
      <c r="N21" s="329"/>
      <c r="O21" s="329"/>
      <c r="P21" s="329"/>
      <c r="Q21" s="329"/>
      <c r="R21" s="329"/>
      <c r="S21" s="335"/>
      <c r="T21" s="335"/>
      <c r="U21" s="335"/>
      <c r="V21" s="335"/>
      <c r="W21" s="335"/>
      <c r="X21" s="335"/>
      <c r="Y21" s="329"/>
      <c r="Z21" s="329"/>
      <c r="AA21" s="329"/>
      <c r="AB21" s="329"/>
      <c r="AC21" s="329"/>
      <c r="AD21" s="329"/>
    </row>
    <row r="22" spans="1:30" x14ac:dyDescent="0.4">
      <c r="A22" s="329"/>
      <c r="B22" s="329"/>
      <c r="C22" s="329"/>
      <c r="D22" s="329"/>
      <c r="E22" s="329"/>
      <c r="F22" s="329"/>
      <c r="G22" s="335"/>
      <c r="H22" s="335"/>
      <c r="I22" s="335"/>
      <c r="J22" s="335"/>
      <c r="K22" s="335"/>
      <c r="L22" s="335"/>
      <c r="M22" s="329"/>
      <c r="N22" s="329"/>
      <c r="O22" s="329"/>
      <c r="P22" s="329"/>
      <c r="Q22" s="329"/>
      <c r="R22" s="329"/>
      <c r="S22" s="335"/>
      <c r="T22" s="335"/>
      <c r="U22" s="335"/>
      <c r="V22" s="335"/>
      <c r="W22" s="335"/>
      <c r="X22" s="335"/>
      <c r="Y22" s="329"/>
      <c r="Z22" s="329"/>
      <c r="AA22" s="329"/>
      <c r="AB22" s="329"/>
      <c r="AC22" s="329"/>
      <c r="AD22" s="329"/>
    </row>
    <row r="23" spans="1:30" x14ac:dyDescent="0.4">
      <c r="A23" s="348"/>
      <c r="B23" s="348"/>
      <c r="C23" s="481" t="s">
        <v>858</v>
      </c>
      <c r="D23" s="481"/>
      <c r="E23" s="348"/>
      <c r="F23" s="348"/>
      <c r="G23" s="329"/>
      <c r="H23" s="329"/>
      <c r="I23" s="484" t="s">
        <v>859</v>
      </c>
      <c r="J23" s="484"/>
      <c r="K23" s="329"/>
      <c r="L23" s="329"/>
      <c r="M23" s="348"/>
      <c r="N23" s="348"/>
      <c r="O23" s="481" t="s">
        <v>831</v>
      </c>
      <c r="P23" s="481"/>
      <c r="Q23" s="348"/>
      <c r="R23" s="348"/>
      <c r="S23" s="329"/>
      <c r="T23" s="329"/>
      <c r="U23" s="484" t="s">
        <v>834</v>
      </c>
      <c r="V23" s="484"/>
      <c r="W23" s="329"/>
      <c r="X23" s="329"/>
      <c r="Y23" s="348"/>
      <c r="Z23" s="348"/>
      <c r="AA23" s="481" t="s">
        <v>831</v>
      </c>
      <c r="AB23" s="481"/>
      <c r="AC23" s="348"/>
      <c r="AD23" s="348"/>
    </row>
    <row r="24" spans="1:30" s="74" customFormat="1" x14ac:dyDescent="0.4">
      <c r="A24" s="330"/>
      <c r="B24" s="331"/>
      <c r="C24" s="329"/>
      <c r="D24" s="329"/>
      <c r="E24" s="329"/>
      <c r="F24" s="329"/>
      <c r="G24" s="336"/>
      <c r="H24" s="258"/>
      <c r="I24" s="335"/>
      <c r="J24" s="335"/>
      <c r="K24" s="335"/>
      <c r="L24" s="335"/>
      <c r="M24" s="330"/>
      <c r="N24" s="331"/>
      <c r="O24" s="329"/>
      <c r="P24" s="329"/>
      <c r="Q24" s="329"/>
      <c r="R24" s="329"/>
      <c r="S24" s="336"/>
      <c r="T24" s="258"/>
      <c r="U24" s="335"/>
      <c r="V24" s="335"/>
      <c r="W24" s="335"/>
      <c r="X24" s="335"/>
      <c r="Y24" s="330"/>
      <c r="Z24" s="331"/>
      <c r="AA24" s="329"/>
      <c r="AB24" s="329"/>
      <c r="AC24" s="329"/>
      <c r="AD24" s="329"/>
    </row>
    <row r="25" spans="1:30" s="74" customFormat="1" x14ac:dyDescent="0.4">
      <c r="A25" s="330"/>
      <c r="B25" s="331"/>
      <c r="C25" s="329"/>
      <c r="D25" s="329"/>
      <c r="E25" s="329"/>
      <c r="F25" s="329"/>
      <c r="G25" s="336"/>
      <c r="H25" s="258"/>
      <c r="I25" s="335"/>
      <c r="J25" s="335"/>
      <c r="K25" s="335"/>
      <c r="L25" s="335"/>
      <c r="M25" s="330"/>
      <c r="N25" s="331"/>
      <c r="O25" s="329"/>
      <c r="P25" s="329"/>
      <c r="Q25" s="329"/>
      <c r="R25" s="329"/>
      <c r="S25" s="336"/>
      <c r="T25" s="258"/>
      <c r="U25" s="335"/>
      <c r="V25" s="335"/>
      <c r="W25" s="335"/>
      <c r="X25" s="335"/>
      <c r="Y25" s="330"/>
      <c r="Z25" s="331"/>
      <c r="AA25" s="329"/>
      <c r="AB25" s="329"/>
      <c r="AC25" s="329"/>
      <c r="AD25" s="329"/>
    </row>
    <row r="26" spans="1:30" x14ac:dyDescent="0.4">
      <c r="A26" s="329"/>
      <c r="B26" s="329"/>
      <c r="C26" s="329"/>
      <c r="D26" s="329"/>
      <c r="E26" s="329"/>
      <c r="F26" s="329"/>
      <c r="G26" s="335"/>
      <c r="H26" s="335"/>
      <c r="I26" s="335"/>
      <c r="J26" s="335"/>
      <c r="K26" s="335"/>
      <c r="L26" s="335"/>
      <c r="M26" s="329"/>
      <c r="N26" s="329"/>
      <c r="O26" s="329"/>
      <c r="P26" s="329"/>
      <c r="Q26" s="329"/>
      <c r="R26" s="329"/>
      <c r="S26" s="335"/>
      <c r="T26" s="335"/>
      <c r="U26" s="335"/>
      <c r="V26" s="335"/>
      <c r="W26" s="335"/>
      <c r="X26" s="335"/>
      <c r="Y26" s="329"/>
      <c r="Z26" s="329"/>
      <c r="AA26" s="329"/>
      <c r="AB26" s="329"/>
      <c r="AC26" s="329"/>
      <c r="AD26" s="329"/>
    </row>
    <row r="27" spans="1:30" x14ac:dyDescent="0.4">
      <c r="A27" s="329"/>
      <c r="B27" s="329"/>
      <c r="C27" s="329"/>
      <c r="D27" s="329"/>
      <c r="E27" s="329"/>
      <c r="F27" s="329"/>
      <c r="G27" s="335"/>
      <c r="H27" s="335"/>
      <c r="I27" s="335"/>
      <c r="J27" s="335"/>
      <c r="K27" s="335"/>
      <c r="L27" s="335"/>
      <c r="M27" s="329"/>
      <c r="N27" s="329"/>
      <c r="O27" s="329"/>
      <c r="P27" s="329"/>
      <c r="Q27" s="329"/>
      <c r="R27" s="329"/>
      <c r="S27" s="335"/>
      <c r="T27" s="335"/>
      <c r="U27" s="335"/>
      <c r="V27" s="335"/>
      <c r="W27" s="335"/>
      <c r="X27" s="335"/>
      <c r="Y27" s="329"/>
      <c r="Z27" s="329"/>
      <c r="AA27" s="329"/>
      <c r="AB27" s="329"/>
      <c r="AC27" s="329"/>
      <c r="AD27" s="329"/>
    </row>
    <row r="28" spans="1:30" x14ac:dyDescent="0.4">
      <c r="A28" s="329"/>
      <c r="B28" s="329"/>
      <c r="C28" s="329"/>
      <c r="D28" s="329"/>
      <c r="E28" s="329"/>
      <c r="F28" s="329"/>
      <c r="G28" s="335"/>
      <c r="H28" s="335"/>
      <c r="I28" s="335"/>
      <c r="J28" s="335"/>
      <c r="K28" s="335"/>
      <c r="L28" s="335"/>
      <c r="M28" s="329"/>
      <c r="N28" s="329"/>
      <c r="O28" s="329"/>
      <c r="P28" s="329"/>
      <c r="Q28" s="329"/>
      <c r="R28" s="329"/>
      <c r="S28" s="335"/>
      <c r="T28" s="335"/>
      <c r="U28" s="335"/>
      <c r="V28" s="335"/>
      <c r="W28" s="335"/>
      <c r="X28" s="335"/>
      <c r="Y28" s="329"/>
      <c r="Z28" s="329"/>
      <c r="AA28" s="329"/>
      <c r="AB28" s="329"/>
      <c r="AC28" s="329"/>
      <c r="AD28" s="329"/>
    </row>
    <row r="29" spans="1:30" x14ac:dyDescent="0.4">
      <c r="A29" s="329"/>
      <c r="B29" s="329"/>
      <c r="C29" s="329"/>
      <c r="D29" s="329"/>
      <c r="E29" s="329"/>
      <c r="F29" s="329"/>
      <c r="G29" s="335"/>
      <c r="H29" s="335"/>
      <c r="I29" s="335"/>
      <c r="J29" s="335"/>
      <c r="K29" s="335"/>
      <c r="L29" s="335"/>
      <c r="M29" s="329"/>
      <c r="N29" s="329"/>
      <c r="O29" s="329"/>
      <c r="P29" s="329"/>
      <c r="Q29" s="329"/>
      <c r="R29" s="329"/>
      <c r="S29" s="335"/>
      <c r="T29" s="335"/>
      <c r="U29" s="335"/>
      <c r="V29" s="335"/>
      <c r="W29" s="335"/>
      <c r="X29" s="335"/>
      <c r="Y29" s="329"/>
      <c r="Z29" s="329"/>
      <c r="AA29" s="329"/>
      <c r="AB29" s="329"/>
      <c r="AC29" s="329"/>
      <c r="AD29" s="329"/>
    </row>
    <row r="30" spans="1:30" x14ac:dyDescent="0.4">
      <c r="A30" s="329"/>
      <c r="B30" s="329"/>
      <c r="C30" s="329"/>
      <c r="D30" s="329"/>
      <c r="E30" s="329"/>
      <c r="F30" s="329"/>
      <c r="G30" s="335"/>
      <c r="H30" s="335"/>
      <c r="I30" s="335"/>
      <c r="J30" s="335"/>
      <c r="K30" s="335"/>
      <c r="L30" s="335"/>
      <c r="M30" s="329"/>
      <c r="N30" s="329"/>
      <c r="O30" s="329"/>
      <c r="P30" s="329"/>
      <c r="Q30" s="329"/>
      <c r="R30" s="329"/>
      <c r="S30" s="335"/>
      <c r="T30" s="335"/>
      <c r="U30" s="335"/>
      <c r="V30" s="335"/>
      <c r="W30" s="335"/>
      <c r="X30" s="335"/>
      <c r="Y30" s="329"/>
      <c r="Z30" s="329"/>
      <c r="AA30" s="329"/>
      <c r="AB30" s="329"/>
      <c r="AC30" s="329"/>
      <c r="AD30" s="329"/>
    </row>
    <row r="31" spans="1:30" x14ac:dyDescent="0.4">
      <c r="A31" s="329"/>
      <c r="B31" s="329"/>
      <c r="C31" s="329"/>
      <c r="D31" s="329"/>
      <c r="E31" s="329"/>
      <c r="F31" s="329"/>
      <c r="G31" s="335"/>
      <c r="H31" s="335"/>
      <c r="I31" s="335"/>
      <c r="J31" s="335"/>
      <c r="K31" s="335"/>
      <c r="L31" s="335"/>
      <c r="M31" s="329"/>
      <c r="N31" s="329"/>
      <c r="O31" s="329"/>
      <c r="P31" s="329"/>
      <c r="Q31" s="329"/>
      <c r="R31" s="329"/>
      <c r="S31" s="335"/>
      <c r="T31" s="335"/>
      <c r="U31" s="335"/>
      <c r="V31" s="335"/>
      <c r="W31" s="335"/>
      <c r="X31" s="335"/>
      <c r="Y31" s="329"/>
      <c r="Z31" s="329"/>
      <c r="AA31" s="329"/>
      <c r="AB31" s="329"/>
      <c r="AC31" s="329"/>
      <c r="AD31" s="329"/>
    </row>
    <row r="32" spans="1:30" x14ac:dyDescent="0.4">
      <c r="A32" s="329"/>
      <c r="B32" s="329"/>
      <c r="C32" s="329"/>
      <c r="D32" s="329"/>
      <c r="E32" s="329"/>
      <c r="F32" s="329"/>
      <c r="G32" s="335"/>
      <c r="H32" s="335"/>
      <c r="I32" s="335"/>
      <c r="J32" s="335"/>
      <c r="K32" s="335"/>
      <c r="L32" s="335"/>
      <c r="M32" s="329"/>
      <c r="N32" s="329"/>
      <c r="O32" s="329"/>
      <c r="P32" s="329"/>
      <c r="Q32" s="329"/>
      <c r="R32" s="329"/>
      <c r="S32" s="335"/>
      <c r="T32" s="335"/>
      <c r="U32" s="335"/>
      <c r="V32" s="335"/>
      <c r="W32" s="335"/>
      <c r="X32" s="335"/>
      <c r="Y32" s="329"/>
      <c r="Z32" s="329"/>
      <c r="AA32" s="329"/>
      <c r="AB32" s="329"/>
      <c r="AC32" s="329"/>
      <c r="AD32" s="329"/>
    </row>
    <row r="33" spans="1:30" x14ac:dyDescent="0.4">
      <c r="A33" s="329"/>
      <c r="B33" s="329"/>
      <c r="C33" s="332"/>
      <c r="D33" s="329"/>
      <c r="E33" s="329"/>
      <c r="F33" s="329"/>
      <c r="G33" s="335"/>
      <c r="H33" s="335"/>
      <c r="I33" s="337"/>
      <c r="J33" s="335"/>
      <c r="K33" s="335"/>
      <c r="L33" s="335"/>
      <c r="M33" s="329"/>
      <c r="N33" s="329"/>
      <c r="O33" s="332"/>
      <c r="P33" s="329"/>
      <c r="Q33" s="329"/>
      <c r="R33" s="329"/>
      <c r="S33" s="335"/>
      <c r="T33" s="335"/>
      <c r="U33" s="337"/>
      <c r="V33" s="335"/>
      <c r="W33" s="335"/>
      <c r="X33" s="335"/>
      <c r="Y33" s="329"/>
      <c r="Z33" s="329"/>
      <c r="AA33" s="332"/>
      <c r="AB33" s="329"/>
      <c r="AC33" s="329"/>
      <c r="AD33" s="329"/>
    </row>
    <row r="34" spans="1:30" x14ac:dyDescent="0.4">
      <c r="A34" s="329"/>
      <c r="B34" s="329"/>
      <c r="C34" s="329"/>
      <c r="D34" s="329"/>
      <c r="E34" s="329"/>
      <c r="F34" s="329"/>
      <c r="G34" s="335"/>
      <c r="H34" s="335"/>
      <c r="I34" s="335"/>
      <c r="J34" s="335"/>
      <c r="K34" s="335"/>
      <c r="L34" s="335"/>
      <c r="M34" s="329"/>
      <c r="N34" s="329"/>
      <c r="O34" s="329"/>
      <c r="P34" s="329"/>
      <c r="Q34" s="329"/>
      <c r="R34" s="329"/>
      <c r="S34" s="335"/>
      <c r="T34" s="335"/>
      <c r="U34" s="335"/>
      <c r="V34" s="335"/>
      <c r="W34" s="335"/>
      <c r="X34" s="335"/>
      <c r="Y34" s="329"/>
      <c r="Z34" s="329"/>
      <c r="AA34" s="329"/>
      <c r="AB34" s="329"/>
      <c r="AC34" s="329"/>
      <c r="AD34" s="329"/>
    </row>
    <row r="35" spans="1:30" x14ac:dyDescent="0.4">
      <c r="A35" s="329"/>
      <c r="B35" s="329"/>
      <c r="C35" s="329"/>
      <c r="D35" s="329"/>
      <c r="E35" s="329"/>
      <c r="F35" s="329"/>
      <c r="G35" s="335"/>
      <c r="H35" s="335"/>
      <c r="I35" s="335"/>
      <c r="J35" s="335"/>
      <c r="K35" s="335"/>
      <c r="L35" s="335"/>
      <c r="M35" s="329"/>
      <c r="N35" s="329"/>
      <c r="O35" s="329"/>
      <c r="P35" s="329"/>
      <c r="Q35" s="329"/>
      <c r="R35" s="329"/>
      <c r="S35" s="335"/>
      <c r="T35" s="335"/>
      <c r="U35" s="335"/>
      <c r="V35" s="335"/>
      <c r="W35" s="335"/>
      <c r="X35" s="335"/>
      <c r="Y35" s="329"/>
      <c r="Z35" s="329"/>
      <c r="AA35" s="329"/>
      <c r="AB35" s="329"/>
      <c r="AC35" s="329"/>
      <c r="AD35" s="329"/>
    </row>
    <row r="36" spans="1:30" x14ac:dyDescent="0.4">
      <c r="A36" s="329"/>
      <c r="B36" s="329"/>
      <c r="C36" s="329"/>
      <c r="D36" s="329"/>
      <c r="E36" s="329"/>
      <c r="F36" s="329"/>
      <c r="G36" s="335"/>
      <c r="H36" s="335"/>
      <c r="I36" s="335"/>
      <c r="J36" s="335"/>
      <c r="K36" s="335"/>
      <c r="L36" s="335"/>
      <c r="M36" s="329"/>
      <c r="N36" s="329"/>
      <c r="O36" s="329"/>
      <c r="P36" s="329"/>
      <c r="Q36" s="329"/>
      <c r="R36" s="329"/>
      <c r="S36" s="335"/>
      <c r="T36" s="335"/>
      <c r="U36" s="335"/>
      <c r="V36" s="335"/>
      <c r="W36" s="335"/>
      <c r="X36" s="335"/>
      <c r="Y36" s="329"/>
      <c r="Z36" s="329"/>
      <c r="AA36" s="329"/>
      <c r="AB36" s="329"/>
      <c r="AC36" s="329"/>
      <c r="AD36" s="329"/>
    </row>
    <row r="37" spans="1:30" x14ac:dyDescent="0.4">
      <c r="A37" s="329"/>
      <c r="B37" s="329"/>
      <c r="C37" s="329"/>
      <c r="D37" s="329"/>
      <c r="E37" s="329"/>
      <c r="F37" s="329"/>
      <c r="G37" s="335"/>
      <c r="H37" s="335"/>
      <c r="I37" s="335"/>
      <c r="J37" s="335"/>
      <c r="K37" s="335"/>
      <c r="L37" s="335"/>
      <c r="M37" s="329"/>
      <c r="N37" s="329"/>
      <c r="O37" s="329"/>
      <c r="P37" s="329"/>
      <c r="Q37" s="329"/>
      <c r="R37" s="329"/>
      <c r="S37" s="335"/>
      <c r="T37" s="335"/>
      <c r="U37" s="335"/>
      <c r="V37" s="335"/>
      <c r="W37" s="335"/>
      <c r="X37" s="335"/>
      <c r="Y37" s="329"/>
      <c r="Z37" s="329"/>
      <c r="AA37" s="329"/>
      <c r="AB37" s="329"/>
      <c r="AC37" s="329"/>
      <c r="AD37" s="329"/>
    </row>
    <row r="38" spans="1:30" x14ac:dyDescent="0.4">
      <c r="A38" s="329"/>
      <c r="B38" s="329"/>
      <c r="C38" s="329"/>
      <c r="D38" s="329"/>
      <c r="E38" s="329"/>
      <c r="F38" s="329"/>
      <c r="G38" s="335"/>
      <c r="H38" s="335"/>
      <c r="I38" s="335"/>
      <c r="J38" s="335"/>
      <c r="K38" s="335"/>
      <c r="L38" s="335"/>
      <c r="M38" s="329"/>
      <c r="N38" s="329"/>
      <c r="O38" s="329"/>
      <c r="P38" s="329"/>
      <c r="Q38" s="329"/>
      <c r="R38" s="329"/>
      <c r="S38" s="335"/>
      <c r="T38" s="335"/>
      <c r="U38" s="335"/>
      <c r="V38" s="335"/>
      <c r="W38" s="335"/>
      <c r="X38" s="335"/>
      <c r="Y38" s="329"/>
      <c r="Z38" s="329"/>
      <c r="AA38" s="329"/>
      <c r="AB38" s="329"/>
      <c r="AC38" s="329"/>
      <c r="AD38" s="329"/>
    </row>
    <row r="39" spans="1:30" x14ac:dyDescent="0.4">
      <c r="A39" s="329"/>
      <c r="B39" s="329"/>
      <c r="C39" s="329"/>
      <c r="D39" s="329"/>
      <c r="E39" s="329"/>
      <c r="F39" s="329"/>
      <c r="G39" s="335"/>
      <c r="H39" s="335"/>
      <c r="I39" s="335"/>
      <c r="J39" s="335"/>
      <c r="K39" s="335"/>
      <c r="L39" s="335"/>
      <c r="M39" s="329"/>
      <c r="N39" s="329"/>
      <c r="O39" s="329"/>
      <c r="P39" s="329"/>
      <c r="Q39" s="329"/>
      <c r="R39" s="329"/>
      <c r="S39" s="335"/>
      <c r="T39" s="335"/>
      <c r="U39" s="335"/>
      <c r="V39" s="335"/>
      <c r="W39" s="335"/>
      <c r="X39" s="335"/>
      <c r="Y39" s="329"/>
      <c r="Z39" s="329"/>
      <c r="AA39" s="329"/>
      <c r="AB39" s="329"/>
      <c r="AC39" s="329"/>
      <c r="AD39" s="329"/>
    </row>
    <row r="40" spans="1:30" x14ac:dyDescent="0.4">
      <c r="A40" s="329"/>
      <c r="B40" s="329"/>
      <c r="C40" s="329"/>
      <c r="D40" s="329"/>
      <c r="E40" s="329"/>
      <c r="F40" s="329"/>
      <c r="G40" s="335"/>
      <c r="H40" s="335"/>
      <c r="I40" s="335"/>
      <c r="J40" s="335"/>
      <c r="K40" s="335"/>
      <c r="L40" s="335"/>
      <c r="M40" s="329"/>
      <c r="N40" s="329"/>
      <c r="O40" s="329"/>
      <c r="P40" s="329"/>
      <c r="Q40" s="329"/>
      <c r="R40" s="329"/>
      <c r="S40" s="335"/>
      <c r="T40" s="335"/>
      <c r="U40" s="335"/>
      <c r="V40" s="335"/>
      <c r="W40" s="335"/>
      <c r="X40" s="335"/>
      <c r="Y40" s="329"/>
      <c r="Z40" s="329"/>
      <c r="AA40" s="329"/>
      <c r="AB40" s="329"/>
      <c r="AC40" s="329"/>
      <c r="AD40" s="329"/>
    </row>
    <row r="41" spans="1:30" x14ac:dyDescent="0.4">
      <c r="A41" s="329"/>
      <c r="B41" s="329"/>
      <c r="C41" s="334" t="s">
        <v>832</v>
      </c>
      <c r="D41" s="334"/>
      <c r="E41" s="333"/>
      <c r="F41" s="333"/>
      <c r="G41" s="338"/>
      <c r="H41" s="338"/>
      <c r="I41" s="339" t="s">
        <v>832</v>
      </c>
      <c r="J41" s="339"/>
      <c r="K41" s="335"/>
      <c r="L41" s="335"/>
      <c r="M41" s="329"/>
      <c r="N41" s="329"/>
      <c r="O41" s="334" t="s">
        <v>832</v>
      </c>
      <c r="P41" s="334"/>
      <c r="Q41" s="333"/>
      <c r="R41" s="333"/>
      <c r="S41" s="338"/>
      <c r="T41" s="338"/>
      <c r="U41" s="339" t="s">
        <v>832</v>
      </c>
      <c r="V41" s="339"/>
      <c r="W41" s="335"/>
      <c r="X41" s="335"/>
      <c r="Y41" s="329"/>
      <c r="Z41" s="329"/>
      <c r="AA41" s="334" t="s">
        <v>832</v>
      </c>
      <c r="AB41" s="334"/>
      <c r="AC41" s="333"/>
      <c r="AD41" s="333"/>
    </row>
    <row r="42" spans="1:30" s="328" customFormat="1" ht="7.5" x14ac:dyDescent="0.25">
      <c r="A42" s="333"/>
      <c r="B42" s="333"/>
      <c r="C42" s="334" t="s">
        <v>833</v>
      </c>
      <c r="D42" s="334"/>
      <c r="E42" s="333"/>
      <c r="F42" s="333"/>
      <c r="G42" s="338"/>
      <c r="H42" s="338"/>
      <c r="I42" s="339" t="s">
        <v>833</v>
      </c>
      <c r="J42" s="339"/>
      <c r="K42" s="338"/>
      <c r="L42" s="338"/>
      <c r="M42" s="333"/>
      <c r="N42" s="333"/>
      <c r="O42" s="334" t="s">
        <v>833</v>
      </c>
      <c r="P42" s="334"/>
      <c r="Q42" s="333"/>
      <c r="R42" s="333"/>
      <c r="S42" s="338"/>
      <c r="T42" s="338"/>
      <c r="U42" s="339" t="s">
        <v>833</v>
      </c>
      <c r="V42" s="339"/>
      <c r="W42" s="338"/>
      <c r="X42" s="338"/>
      <c r="Y42" s="333"/>
      <c r="Z42" s="333"/>
      <c r="AA42" s="334" t="s">
        <v>833</v>
      </c>
      <c r="AB42" s="334"/>
      <c r="AC42" s="333"/>
      <c r="AD42" s="333"/>
    </row>
    <row r="43" spans="1:30" s="74" customFormat="1" x14ac:dyDescent="0.4">
      <c r="A43" s="329"/>
      <c r="B43" s="329"/>
      <c r="C43" s="329"/>
      <c r="D43" s="329"/>
      <c r="E43" s="329"/>
      <c r="F43" s="329"/>
      <c r="G43" s="335"/>
      <c r="H43" s="335"/>
      <c r="I43" s="335"/>
      <c r="J43" s="335"/>
      <c r="K43" s="335"/>
      <c r="L43" s="335"/>
      <c r="M43" s="329"/>
      <c r="N43" s="329"/>
      <c r="O43" s="329"/>
      <c r="P43" s="329"/>
      <c r="Q43" s="329"/>
      <c r="R43" s="329"/>
      <c r="S43" s="335"/>
      <c r="T43" s="335"/>
      <c r="U43" s="335"/>
      <c r="V43" s="335"/>
      <c r="W43" s="335"/>
      <c r="X43" s="335"/>
      <c r="Y43" s="329"/>
      <c r="Z43" s="329"/>
      <c r="AA43" s="329"/>
      <c r="AB43" s="329"/>
      <c r="AC43" s="329"/>
      <c r="AD43" s="329"/>
    </row>
    <row r="44" spans="1:30" s="74" customFormat="1" x14ac:dyDescent="0.4">
      <c r="A44" s="329"/>
      <c r="B44" s="329"/>
      <c r="C44" s="329"/>
      <c r="D44" s="329"/>
      <c r="E44" s="329"/>
      <c r="F44" s="329"/>
      <c r="G44" s="335"/>
      <c r="H44" s="335"/>
      <c r="I44" s="335"/>
      <c r="J44" s="335"/>
      <c r="K44" s="335"/>
      <c r="L44" s="335"/>
      <c r="M44" s="329"/>
      <c r="N44" s="329"/>
      <c r="O44" s="329"/>
      <c r="P44" s="329"/>
      <c r="Q44" s="329"/>
      <c r="R44" s="329"/>
      <c r="S44" s="335"/>
      <c r="T44" s="335"/>
      <c r="U44" s="335"/>
      <c r="V44" s="335"/>
      <c r="W44" s="335"/>
      <c r="X44" s="335"/>
      <c r="Y44" s="329"/>
      <c r="Z44" s="329"/>
      <c r="AA44" s="329"/>
      <c r="AB44" s="329"/>
      <c r="AC44" s="329"/>
      <c r="AD44" s="329"/>
    </row>
    <row r="45" spans="1:30" s="74" customFormat="1" x14ac:dyDescent="0.4">
      <c r="A45" s="329"/>
      <c r="B45" s="329"/>
      <c r="C45" s="329"/>
      <c r="D45" s="329"/>
      <c r="E45" s="329"/>
      <c r="F45" s="329"/>
      <c r="G45" s="335"/>
      <c r="H45" s="335"/>
      <c r="I45" s="335"/>
      <c r="J45" s="335"/>
      <c r="K45" s="335"/>
      <c r="L45" s="335"/>
      <c r="M45" s="329"/>
      <c r="N45" s="329"/>
      <c r="O45" s="329"/>
      <c r="P45" s="329"/>
      <c r="Q45" s="329"/>
      <c r="R45" s="329"/>
      <c r="S45" s="335"/>
      <c r="T45" s="335"/>
      <c r="U45" s="335"/>
      <c r="V45" s="335"/>
      <c r="W45" s="335"/>
      <c r="X45" s="335"/>
      <c r="Y45" s="329"/>
      <c r="Z45" s="329"/>
      <c r="AA45" s="329"/>
      <c r="AB45" s="329"/>
      <c r="AC45" s="329"/>
      <c r="AD45" s="329"/>
    </row>
    <row r="46" spans="1:30" s="74" customFormat="1" x14ac:dyDescent="0.4">
      <c r="A46" s="329"/>
      <c r="B46" s="329"/>
      <c r="C46" s="329"/>
      <c r="D46" s="329"/>
      <c r="E46" s="329"/>
      <c r="F46" s="329"/>
      <c r="G46" s="335"/>
      <c r="H46" s="335"/>
      <c r="I46" s="335"/>
      <c r="J46" s="335"/>
      <c r="K46" s="335"/>
      <c r="L46" s="335"/>
      <c r="M46" s="329"/>
      <c r="N46" s="329"/>
      <c r="O46" s="329"/>
      <c r="P46" s="329"/>
      <c r="Q46" s="329"/>
      <c r="R46" s="329"/>
      <c r="S46" s="335"/>
      <c r="T46" s="335"/>
      <c r="U46" s="335"/>
      <c r="V46" s="335"/>
      <c r="W46" s="335"/>
      <c r="X46" s="335"/>
      <c r="Y46" s="329"/>
      <c r="Z46" s="329"/>
      <c r="AA46" s="329"/>
      <c r="AB46" s="329"/>
      <c r="AC46" s="329"/>
      <c r="AD46" s="329"/>
    </row>
    <row r="47" spans="1:30" s="74" customFormat="1" x14ac:dyDescent="0.4">
      <c r="A47" s="329"/>
      <c r="B47" s="329"/>
      <c r="C47" s="329"/>
      <c r="D47" s="329"/>
      <c r="E47" s="329"/>
      <c r="F47" s="329"/>
      <c r="G47" s="335"/>
      <c r="H47" s="335"/>
      <c r="I47" s="335"/>
      <c r="J47" s="335"/>
      <c r="K47" s="335"/>
      <c r="L47" s="335"/>
      <c r="M47" s="329"/>
      <c r="N47" s="329"/>
      <c r="O47" s="329"/>
      <c r="P47" s="329"/>
      <c r="Q47" s="329"/>
      <c r="R47" s="329"/>
      <c r="S47" s="335"/>
      <c r="T47" s="335"/>
      <c r="U47" s="335"/>
      <c r="V47" s="335"/>
      <c r="W47" s="335"/>
      <c r="X47" s="335"/>
      <c r="Y47" s="329"/>
      <c r="Z47" s="329"/>
      <c r="AA47" s="329"/>
      <c r="AB47" s="329"/>
      <c r="AC47" s="329"/>
      <c r="AD47" s="329"/>
    </row>
    <row r="48" spans="1:30" s="74" customFormat="1" x14ac:dyDescent="0.4">
      <c r="A48" s="329"/>
      <c r="B48" s="329"/>
      <c r="C48" s="329"/>
      <c r="D48" s="329"/>
      <c r="E48" s="329"/>
      <c r="F48" s="329"/>
      <c r="G48" s="335"/>
      <c r="H48" s="335"/>
      <c r="I48" s="335"/>
      <c r="J48" s="335"/>
      <c r="K48" s="335"/>
      <c r="L48" s="335"/>
      <c r="M48" s="329"/>
      <c r="N48" s="329"/>
      <c r="O48" s="329"/>
      <c r="P48" s="329"/>
      <c r="Q48" s="329"/>
      <c r="R48" s="329"/>
      <c r="S48" s="335"/>
      <c r="T48" s="335"/>
      <c r="U48" s="335"/>
      <c r="V48" s="335"/>
      <c r="W48" s="335"/>
      <c r="X48" s="335"/>
      <c r="Y48" s="329"/>
      <c r="Z48" s="329"/>
      <c r="AA48" s="329"/>
      <c r="AB48" s="329"/>
      <c r="AC48" s="329"/>
      <c r="AD48" s="329"/>
    </row>
    <row r="49" spans="1:30" s="74" customFormat="1" x14ac:dyDescent="0.4">
      <c r="A49" s="329"/>
      <c r="B49" s="329"/>
      <c r="C49" s="329"/>
      <c r="D49" s="329"/>
      <c r="E49" s="329"/>
      <c r="F49" s="329"/>
      <c r="G49" s="335"/>
      <c r="H49" s="335"/>
      <c r="I49" s="335"/>
      <c r="J49" s="335"/>
      <c r="K49" s="335"/>
      <c r="L49" s="335"/>
      <c r="M49" s="329"/>
      <c r="N49" s="329"/>
      <c r="O49" s="329"/>
      <c r="P49" s="329"/>
      <c r="Q49" s="329"/>
      <c r="R49" s="329"/>
      <c r="S49" s="335"/>
      <c r="T49" s="335"/>
      <c r="U49" s="335"/>
      <c r="V49" s="335"/>
      <c r="W49" s="335"/>
      <c r="X49" s="335"/>
      <c r="Y49" s="329"/>
      <c r="Z49" s="329"/>
      <c r="AA49" s="329"/>
      <c r="AB49" s="329"/>
      <c r="AC49" s="329"/>
      <c r="AD49" s="329"/>
    </row>
    <row r="50" spans="1:30" s="74" customFormat="1" x14ac:dyDescent="0.4">
      <c r="A50" s="329"/>
      <c r="B50" s="329"/>
      <c r="C50" s="329"/>
      <c r="D50" s="329"/>
      <c r="E50" s="329"/>
      <c r="F50" s="329"/>
      <c r="G50" s="335"/>
      <c r="H50" s="335"/>
      <c r="I50" s="335"/>
      <c r="J50" s="335"/>
      <c r="K50" s="335"/>
      <c r="L50" s="335"/>
      <c r="M50" s="329"/>
      <c r="N50" s="329"/>
      <c r="O50" s="329"/>
      <c r="P50" s="329"/>
      <c r="Q50" s="329"/>
      <c r="R50" s="329"/>
      <c r="S50" s="335"/>
      <c r="T50" s="335"/>
      <c r="U50" s="335"/>
      <c r="V50" s="335"/>
      <c r="W50" s="335"/>
      <c r="X50" s="335"/>
      <c r="Y50" s="329"/>
      <c r="Z50" s="329"/>
      <c r="AA50" s="329"/>
      <c r="AB50" s="329"/>
      <c r="AC50" s="329"/>
      <c r="AD50" s="329"/>
    </row>
    <row r="51" spans="1:30" s="74" customFormat="1" x14ac:dyDescent="0.4">
      <c r="A51" s="329"/>
      <c r="B51" s="329"/>
      <c r="C51" s="329"/>
      <c r="D51" s="329"/>
      <c r="E51" s="329"/>
      <c r="F51" s="329"/>
      <c r="G51" s="335"/>
      <c r="H51" s="335"/>
      <c r="I51" s="335"/>
      <c r="J51" s="335"/>
      <c r="K51" s="335"/>
      <c r="L51" s="335"/>
      <c r="M51" s="329"/>
      <c r="N51" s="329"/>
      <c r="O51" s="329"/>
      <c r="P51" s="329"/>
      <c r="Q51" s="329"/>
      <c r="R51" s="329"/>
      <c r="S51" s="335"/>
      <c r="T51" s="335"/>
      <c r="U51" s="335"/>
      <c r="V51" s="335"/>
      <c r="W51" s="335"/>
      <c r="X51" s="335"/>
      <c r="Y51" s="329"/>
      <c r="Z51" s="329"/>
      <c r="AA51" s="329"/>
      <c r="AB51" s="329"/>
      <c r="AC51" s="329"/>
      <c r="AD51" s="329"/>
    </row>
    <row r="52" spans="1:30" s="74" customFormat="1" x14ac:dyDescent="0.4">
      <c r="A52" s="329"/>
      <c r="B52" s="329"/>
      <c r="C52" s="329"/>
      <c r="D52" s="329"/>
      <c r="E52" s="329"/>
      <c r="F52" s="329"/>
      <c r="G52" s="335"/>
      <c r="H52" s="335"/>
      <c r="I52" s="335"/>
      <c r="J52" s="335"/>
      <c r="K52" s="335"/>
      <c r="L52" s="335"/>
      <c r="M52" s="329"/>
      <c r="N52" s="329"/>
      <c r="O52" s="329"/>
      <c r="P52" s="329"/>
      <c r="Q52" s="329"/>
      <c r="R52" s="329"/>
      <c r="S52" s="335"/>
      <c r="T52" s="335"/>
      <c r="U52" s="335"/>
      <c r="V52" s="335"/>
      <c r="W52" s="335"/>
      <c r="X52" s="335"/>
      <c r="Y52" s="329"/>
      <c r="Z52" s="329"/>
      <c r="AA52" s="329"/>
      <c r="AB52" s="329"/>
      <c r="AC52" s="329"/>
      <c r="AD52" s="329"/>
    </row>
    <row r="53" spans="1:30" s="74" customFormat="1" x14ac:dyDescent="0.4">
      <c r="A53" s="329"/>
      <c r="B53" s="329"/>
      <c r="C53" s="329"/>
      <c r="D53" s="329"/>
      <c r="E53" s="329"/>
      <c r="F53" s="329"/>
      <c r="G53" s="335"/>
      <c r="H53" s="335"/>
      <c r="I53" s="335"/>
      <c r="J53" s="335"/>
      <c r="K53" s="335"/>
      <c r="L53" s="335"/>
      <c r="M53" s="329"/>
      <c r="N53" s="329"/>
      <c r="O53" s="329"/>
      <c r="P53" s="329"/>
      <c r="Q53" s="329"/>
      <c r="R53" s="329"/>
      <c r="S53" s="335"/>
      <c r="T53" s="335"/>
      <c r="U53" s="335"/>
      <c r="V53" s="335"/>
      <c r="W53" s="335"/>
      <c r="X53" s="335"/>
      <c r="Y53" s="329"/>
      <c r="Z53" s="329"/>
      <c r="AA53" s="329"/>
      <c r="AB53" s="329"/>
      <c r="AC53" s="329"/>
      <c r="AD53" s="329"/>
    </row>
    <row r="54" spans="1:30" s="74" customFormat="1" x14ac:dyDescent="0.4">
      <c r="A54" s="329"/>
      <c r="B54" s="329"/>
      <c r="C54" s="329"/>
      <c r="D54" s="329"/>
      <c r="E54" s="329"/>
      <c r="F54" s="329"/>
      <c r="G54" s="335"/>
      <c r="H54" s="335"/>
      <c r="I54" s="335"/>
      <c r="J54" s="335"/>
      <c r="K54" s="335"/>
      <c r="L54" s="335"/>
      <c r="M54" s="329"/>
      <c r="N54" s="329"/>
      <c r="O54" s="329"/>
      <c r="P54" s="329"/>
      <c r="Q54" s="329"/>
      <c r="R54" s="329"/>
      <c r="S54" s="335"/>
      <c r="T54" s="335"/>
      <c r="U54" s="335"/>
      <c r="V54" s="335"/>
      <c r="W54" s="335"/>
      <c r="X54" s="335"/>
      <c r="Y54" s="329"/>
      <c r="Z54" s="329"/>
      <c r="AA54" s="329"/>
      <c r="AB54" s="329"/>
      <c r="AC54" s="329"/>
      <c r="AD54" s="329"/>
    </row>
    <row r="55" spans="1:30" s="74" customFormat="1" x14ac:dyDescent="0.4">
      <c r="A55" s="329"/>
      <c r="B55" s="329"/>
      <c r="C55" s="329"/>
      <c r="D55" s="329"/>
      <c r="E55" s="329"/>
      <c r="F55" s="329"/>
      <c r="G55" s="335"/>
      <c r="H55" s="335"/>
      <c r="I55" s="335"/>
      <c r="J55" s="335"/>
      <c r="K55" s="335"/>
      <c r="L55" s="335"/>
      <c r="M55" s="329"/>
      <c r="N55" s="329"/>
      <c r="O55" s="329"/>
      <c r="P55" s="329"/>
      <c r="Q55" s="329"/>
      <c r="R55" s="329"/>
      <c r="S55" s="335"/>
      <c r="T55" s="335"/>
      <c r="U55" s="335"/>
      <c r="V55" s="335"/>
      <c r="W55" s="335"/>
      <c r="X55" s="335"/>
      <c r="Y55" s="329"/>
      <c r="Z55" s="329"/>
      <c r="AA55" s="329"/>
      <c r="AB55" s="329"/>
      <c r="AC55" s="329"/>
      <c r="AD55" s="329"/>
    </row>
    <row r="56" spans="1:30" s="74" customFormat="1" x14ac:dyDescent="0.4">
      <c r="A56" s="332"/>
      <c r="B56" s="332" t="s">
        <v>835</v>
      </c>
      <c r="C56" s="331"/>
      <c r="D56" s="344"/>
      <c r="E56" s="345"/>
      <c r="F56" s="329"/>
      <c r="G56" s="335"/>
      <c r="H56" s="337" t="s">
        <v>835</v>
      </c>
      <c r="I56" s="258"/>
      <c r="J56" s="344"/>
      <c r="K56" s="345"/>
      <c r="L56" s="335"/>
      <c r="M56" s="332"/>
      <c r="N56" s="332" t="s">
        <v>835</v>
      </c>
      <c r="O56" s="331"/>
      <c r="P56" s="344"/>
      <c r="Q56" s="345"/>
      <c r="R56" s="329"/>
      <c r="S56" s="335"/>
      <c r="T56" s="337" t="s">
        <v>835</v>
      </c>
      <c r="U56" s="258"/>
      <c r="V56" s="344"/>
      <c r="W56" s="345"/>
      <c r="X56" s="335"/>
      <c r="Y56" s="332"/>
      <c r="Z56" s="332" t="s">
        <v>835</v>
      </c>
      <c r="AA56" s="331"/>
      <c r="AB56" s="344"/>
      <c r="AC56" s="345"/>
      <c r="AD56" s="329"/>
    </row>
    <row r="57" spans="1:30" s="74" customFormat="1" x14ac:dyDescent="0.4">
      <c r="A57" s="332"/>
      <c r="B57" s="332" t="s">
        <v>836</v>
      </c>
      <c r="C57" s="329"/>
      <c r="D57" s="346"/>
      <c r="E57" s="347"/>
      <c r="F57" s="329"/>
      <c r="G57" s="335"/>
      <c r="H57" s="337" t="s">
        <v>836</v>
      </c>
      <c r="I57" s="335"/>
      <c r="J57" s="346"/>
      <c r="K57" s="347"/>
      <c r="L57" s="335"/>
      <c r="M57" s="332"/>
      <c r="N57" s="332" t="s">
        <v>836</v>
      </c>
      <c r="O57" s="329"/>
      <c r="P57" s="346"/>
      <c r="Q57" s="347"/>
      <c r="R57" s="329"/>
      <c r="S57" s="335"/>
      <c r="T57" s="337" t="s">
        <v>836</v>
      </c>
      <c r="U57" s="335"/>
      <c r="V57" s="346"/>
      <c r="W57" s="347"/>
      <c r="X57" s="335"/>
      <c r="Y57" s="332"/>
      <c r="Z57" s="332" t="s">
        <v>836</v>
      </c>
      <c r="AA57" s="329"/>
      <c r="AB57" s="346"/>
      <c r="AC57" s="347"/>
      <c r="AD57" s="329"/>
    </row>
    <row r="58" spans="1:30" s="74" customFormat="1" x14ac:dyDescent="0.4">
      <c r="A58" s="332"/>
      <c r="B58" s="332" t="s">
        <v>837</v>
      </c>
      <c r="C58" s="329"/>
      <c r="D58" s="344"/>
      <c r="E58" s="345"/>
      <c r="F58" s="329"/>
      <c r="G58" s="335"/>
      <c r="H58" s="337" t="s">
        <v>837</v>
      </c>
      <c r="I58" s="335"/>
      <c r="J58" s="344"/>
      <c r="K58" s="345"/>
      <c r="L58" s="335"/>
      <c r="M58" s="332"/>
      <c r="N58" s="332" t="s">
        <v>837</v>
      </c>
      <c r="O58" s="329"/>
      <c r="P58" s="344"/>
      <c r="Q58" s="345"/>
      <c r="R58" s="329"/>
      <c r="S58" s="335"/>
      <c r="T58" s="337" t="s">
        <v>837</v>
      </c>
      <c r="U58" s="335"/>
      <c r="V58" s="344"/>
      <c r="W58" s="345"/>
      <c r="X58" s="335"/>
      <c r="Y58" s="332"/>
      <c r="Z58" s="332" t="s">
        <v>837</v>
      </c>
      <c r="AA58" s="329"/>
      <c r="AB58" s="344"/>
      <c r="AC58" s="345"/>
      <c r="AD58" s="329"/>
    </row>
    <row r="59" spans="1:30" s="74" customFormat="1" x14ac:dyDescent="0.4">
      <c r="A59" s="332"/>
      <c r="B59" s="332" t="s">
        <v>838</v>
      </c>
      <c r="C59" s="329"/>
      <c r="D59" s="346"/>
      <c r="E59" s="347"/>
      <c r="F59" s="329"/>
      <c r="G59" s="335"/>
      <c r="H59" s="337" t="s">
        <v>838</v>
      </c>
      <c r="I59" s="335"/>
      <c r="J59" s="346"/>
      <c r="K59" s="347"/>
      <c r="L59" s="335"/>
      <c r="M59" s="332"/>
      <c r="N59" s="332" t="s">
        <v>838</v>
      </c>
      <c r="O59" s="329"/>
      <c r="P59" s="346"/>
      <c r="Q59" s="347"/>
      <c r="R59" s="329"/>
      <c r="S59" s="335"/>
      <c r="T59" s="337" t="s">
        <v>838</v>
      </c>
      <c r="U59" s="335"/>
      <c r="V59" s="346"/>
      <c r="W59" s="347"/>
      <c r="X59" s="335"/>
      <c r="Y59" s="332"/>
      <c r="Z59" s="332" t="s">
        <v>838</v>
      </c>
      <c r="AA59" s="329"/>
      <c r="AB59" s="346"/>
      <c r="AC59" s="347"/>
      <c r="AD59" s="329"/>
    </row>
    <row r="60" spans="1:30" s="74" customFormat="1" x14ac:dyDescent="0.4">
      <c r="A60" s="329"/>
      <c r="B60" s="329"/>
      <c r="C60" s="329"/>
      <c r="D60" s="329"/>
      <c r="E60" s="329"/>
      <c r="F60" s="329"/>
      <c r="G60" s="335"/>
      <c r="H60" s="335"/>
      <c r="I60" s="335"/>
      <c r="J60" s="335"/>
      <c r="K60" s="335"/>
      <c r="L60" s="335"/>
      <c r="M60" s="329"/>
      <c r="N60" s="329"/>
      <c r="O60" s="329"/>
      <c r="P60" s="329"/>
      <c r="Q60" s="329"/>
      <c r="R60" s="329"/>
      <c r="S60" s="335"/>
      <c r="T60" s="335"/>
      <c r="U60" s="335"/>
      <c r="V60" s="335"/>
      <c r="W60" s="335"/>
      <c r="X60" s="335"/>
      <c r="Y60" s="329"/>
      <c r="Z60" s="329"/>
      <c r="AA60" s="329"/>
      <c r="AB60" s="329"/>
      <c r="AC60" s="329"/>
      <c r="AD60" s="329"/>
    </row>
    <row r="61" spans="1:30" s="74" customFormat="1" x14ac:dyDescent="0.4">
      <c r="A61" s="329"/>
      <c r="B61" s="329"/>
      <c r="C61" s="329"/>
      <c r="D61" s="329"/>
      <c r="E61" s="329"/>
      <c r="F61" s="329"/>
      <c r="G61" s="335"/>
      <c r="H61" s="335"/>
      <c r="I61" s="335"/>
      <c r="J61" s="335"/>
      <c r="K61" s="335"/>
      <c r="L61" s="335"/>
      <c r="M61" s="329"/>
      <c r="N61" s="329"/>
      <c r="O61" s="329"/>
      <c r="P61" s="329"/>
      <c r="Q61" s="329"/>
      <c r="R61" s="329"/>
      <c r="S61" s="335"/>
      <c r="T61" s="335"/>
      <c r="U61" s="335"/>
      <c r="V61" s="335"/>
      <c r="W61" s="335"/>
      <c r="X61" s="335"/>
      <c r="Y61" s="329"/>
      <c r="Z61" s="329"/>
      <c r="AA61" s="329"/>
      <c r="AB61" s="329"/>
      <c r="AC61" s="329"/>
      <c r="AD61" s="329"/>
    </row>
    <row r="62" spans="1:30" s="127" customFormat="1" ht="10.199999999999999" x14ac:dyDescent="0.35">
      <c r="A62" s="127">
        <v>2014</v>
      </c>
      <c r="G62" s="337">
        <v>2014</v>
      </c>
      <c r="H62" s="337"/>
      <c r="I62" s="337"/>
      <c r="J62" s="337"/>
      <c r="K62" s="337"/>
      <c r="L62" s="337"/>
      <c r="M62" s="127">
        <v>2014</v>
      </c>
      <c r="S62" s="337">
        <v>2014</v>
      </c>
      <c r="T62" s="337"/>
      <c r="U62" s="337"/>
      <c r="V62" s="337"/>
      <c r="W62" s="337"/>
      <c r="X62" s="337"/>
      <c r="Y62" s="127">
        <v>2014</v>
      </c>
    </row>
    <row r="63" spans="1:30" s="127" customFormat="1" ht="10.199999999999999" x14ac:dyDescent="0.35">
      <c r="A63" s="127" t="s">
        <v>221</v>
      </c>
      <c r="B63" s="127" t="s">
        <v>830</v>
      </c>
      <c r="C63" s="322">
        <f ca="1">_xlfn.MAXIFS(Sheet1!$X$3:$X$400,Sheet1!$J$3:$J$400,A63)/AVERAGEIFS(Sheet1!$X$3:$X$400,Sheet1!$J$3:$J$400,A63)</f>
        <v>1.050988505302628</v>
      </c>
      <c r="G63" s="337" t="s">
        <v>230</v>
      </c>
      <c r="H63" s="337" t="s">
        <v>830</v>
      </c>
      <c r="I63" s="349">
        <f ca="1">_xlfn.MAXIFS(Sheet1!$X$3:$X$400,Sheet1!$J$3:$J$400,G63)/AVERAGEIFS(Sheet1!$X$3:$X$400,Sheet1!$J$3:$J$400,G63)</f>
        <v>1.086164950249267</v>
      </c>
      <c r="J63" s="337"/>
      <c r="K63" s="337"/>
      <c r="L63" s="337"/>
      <c r="M63" s="127" t="s">
        <v>221</v>
      </c>
      <c r="N63" s="127" t="s">
        <v>830</v>
      </c>
      <c r="O63" s="322">
        <f ca="1">_xlfn.MAXIFS(Sheet1!$X$3:$X$400,Sheet1!$J$3:$J$400,M63)/AVERAGEIFS(Sheet1!$X$3:$X$400,Sheet1!$J$3:$J$400,M63)</f>
        <v>1.050988505302628</v>
      </c>
      <c r="S63" s="337" t="s">
        <v>230</v>
      </c>
      <c r="T63" s="337" t="s">
        <v>830</v>
      </c>
      <c r="U63" s="349">
        <f ca="1">_xlfn.MAXIFS(Sheet1!$X$3:$X$400,Sheet1!$J$3:$J$400,S63)/AVERAGEIFS(Sheet1!$X$3:$X$400,Sheet1!$J$3:$J$400,S63)</f>
        <v>1.086164950249267</v>
      </c>
      <c r="V63" s="337"/>
      <c r="W63" s="337"/>
      <c r="X63" s="337"/>
      <c r="Y63" s="127" t="s">
        <v>221</v>
      </c>
      <c r="Z63" s="127" t="s">
        <v>830</v>
      </c>
      <c r="AA63" s="322">
        <f ca="1">_xlfn.MAXIFS(Sheet1!$X$3:$X$400,Sheet1!$J$3:$J$400,Y63)/AVERAGEIFS(Sheet1!$X$3:$X$400,Sheet1!$J$3:$J$400,Y63)</f>
        <v>1.050988505302628</v>
      </c>
    </row>
    <row r="64" spans="1:30" s="127" customFormat="1" ht="10.199999999999999" x14ac:dyDescent="0.35">
      <c r="A64" s="322">
        <f ca="1">1-(C81-C65)</f>
        <v>0.72571229479563115</v>
      </c>
      <c r="G64" s="322">
        <f ca="1">1-(I81-I65)</f>
        <v>5.1294555941628914</v>
      </c>
      <c r="H64" s="337"/>
      <c r="I64" s="337"/>
      <c r="J64" s="337"/>
      <c r="K64" s="337"/>
      <c r="L64" s="337"/>
      <c r="M64" s="322" t="e">
        <f ca="1">1-(O81-O65)</f>
        <v>#N/A</v>
      </c>
      <c r="S64" s="322" t="e">
        <f ca="1">1-(U81-U65)</f>
        <v>#N/A</v>
      </c>
      <c r="T64" s="337"/>
      <c r="U64" s="337"/>
      <c r="V64" s="337"/>
      <c r="W64" s="337"/>
      <c r="X64" s="337"/>
      <c r="Y64" s="322" t="e">
        <f ca="1">1-(AA81-AA65)</f>
        <v>#N/A</v>
      </c>
    </row>
    <row r="65" spans="1:28" s="127" customFormat="1" ht="10.199999999999999" x14ac:dyDescent="0.35">
      <c r="C65" s="322">
        <f ca="1">OFFSET(Sheet1!$X$2,MATCH(Dashboard!A63&amp;Dashboard!A62,Sheet1!Z3:Z400,0),0)</f>
        <v>5.6257122947956315</v>
      </c>
      <c r="G65" s="337"/>
      <c r="H65" s="337"/>
      <c r="I65" s="349">
        <f ca="1">OFFSET(Sheet1!$X$2,MATCH(Dashboard!G63&amp;Dashboard!G62,Sheet1!Z3:Z400,0),0)</f>
        <v>10.029455594162892</v>
      </c>
      <c r="J65" s="337"/>
      <c r="K65" s="337"/>
      <c r="L65" s="337"/>
      <c r="O65" s="322" t="e">
        <f ca="1">OFFSET(Sheet1!$X$2,MATCH(Dashboard!M63&amp;Dashboard!M62,Sheet1!AL3:AL400,0),0)</f>
        <v>#N/A</v>
      </c>
      <c r="S65" s="337"/>
      <c r="T65" s="337"/>
      <c r="U65" s="349" t="e">
        <f ca="1">OFFSET(Sheet1!$X$2,MATCH(Dashboard!S63&amp;Dashboard!S62,Sheet1!AL3:AL400,0),0)</f>
        <v>#N/A</v>
      </c>
      <c r="V65" s="337"/>
      <c r="W65" s="337"/>
      <c r="X65" s="337"/>
      <c r="AA65" s="322" t="e">
        <f ca="1">OFFSET(Sheet1!$X$2,MATCH(Dashboard!Y63&amp;Dashboard!Y62,Sheet1!AX3:AX400,0),0)</f>
        <v>#N/A</v>
      </c>
    </row>
    <row r="66" spans="1:28" s="127" customFormat="1" ht="10.199999999999999" x14ac:dyDescent="0.35">
      <c r="A66" s="350" t="e">
        <f ca="1">F8/D66</f>
        <v>#REF!</v>
      </c>
      <c r="B66" s="350">
        <v>0.02</v>
      </c>
      <c r="C66" s="350" t="e">
        <f ca="1">165%-SUM(A66:B66)</f>
        <v>#REF!</v>
      </c>
      <c r="D66" s="127">
        <v>20100</v>
      </c>
      <c r="G66" s="350" t="e">
        <f ca="1">F6/J66</f>
        <v>#REF!</v>
      </c>
      <c r="H66" s="350">
        <v>0.02</v>
      </c>
      <c r="I66" s="350" t="e">
        <f ca="1">165%-SUM(G66:H66)</f>
        <v>#REF!</v>
      </c>
      <c r="J66" s="337">
        <v>16500</v>
      </c>
      <c r="K66" s="337"/>
      <c r="L66" s="337"/>
      <c r="M66" s="350">
        <f>R8/P66</f>
        <v>0</v>
      </c>
      <c r="N66" s="350">
        <v>0.02</v>
      </c>
      <c r="O66" s="350">
        <f>165%-SUM(M66:N66)</f>
        <v>1.63</v>
      </c>
      <c r="P66" s="127">
        <v>20100</v>
      </c>
      <c r="S66" s="350">
        <f>R6/V66</f>
        <v>0</v>
      </c>
      <c r="T66" s="350">
        <v>0.02</v>
      </c>
      <c r="U66" s="350">
        <f>165%-SUM(S66:T66)</f>
        <v>1.63</v>
      </c>
      <c r="V66" s="337">
        <v>16500</v>
      </c>
      <c r="W66" s="337"/>
      <c r="X66" s="337"/>
      <c r="Y66" s="350">
        <f>AD8/AB66</f>
        <v>0</v>
      </c>
      <c r="Z66" s="350">
        <v>0.02</v>
      </c>
      <c r="AA66" s="350">
        <f>165%-SUM(Y66:Z66)</f>
        <v>1.63</v>
      </c>
      <c r="AB66" s="127">
        <v>20100</v>
      </c>
    </row>
    <row r="67" spans="1:28" s="127" customFormat="1" ht="10.199999999999999" x14ac:dyDescent="0.35">
      <c r="A67" s="350" t="e">
        <f ca="1">H8/(D8*2)</f>
        <v>#REF!</v>
      </c>
      <c r="B67" s="350">
        <v>0.02</v>
      </c>
      <c r="C67" s="350" t="e">
        <f ca="1">200%-SUM(A67:B67)</f>
        <v>#REF!</v>
      </c>
      <c r="G67" s="350" t="e">
        <f ca="1">H6/(D6*2)</f>
        <v>#REF!</v>
      </c>
      <c r="H67" s="350">
        <v>0.03</v>
      </c>
      <c r="I67" s="350" t="e">
        <f ca="1">200%-SUM(G67:H67)</f>
        <v>#REF!</v>
      </c>
      <c r="J67" s="337"/>
      <c r="K67" s="337"/>
      <c r="L67" s="337"/>
      <c r="M67" s="350" t="e">
        <f>T8/(P8*2)</f>
        <v>#DIV/0!</v>
      </c>
      <c r="N67" s="350">
        <v>0.02</v>
      </c>
      <c r="O67" s="350" t="e">
        <f>200%-SUM(M67:N67)</f>
        <v>#DIV/0!</v>
      </c>
      <c r="S67" s="350" t="e">
        <f>T6/(P6*2)</f>
        <v>#DIV/0!</v>
      </c>
      <c r="T67" s="350">
        <v>0.03</v>
      </c>
      <c r="U67" s="350" t="e">
        <f>200%-SUM(S67:T67)</f>
        <v>#DIV/0!</v>
      </c>
      <c r="V67" s="337"/>
      <c r="W67" s="337"/>
      <c r="X67" s="337"/>
      <c r="Y67" s="350" t="e">
        <f>AF8/(AB8*2)</f>
        <v>#DIV/0!</v>
      </c>
      <c r="Z67" s="350">
        <v>0.02</v>
      </c>
      <c r="AA67" s="350" t="e">
        <f>200%-SUM(Y67:Z67)</f>
        <v>#DIV/0!</v>
      </c>
    </row>
    <row r="68" spans="1:28" s="127" customFormat="1" ht="10.199999999999999" x14ac:dyDescent="0.35">
      <c r="A68" s="350" t="e">
        <f ca="1">J8/(E8*2)</f>
        <v>#REF!</v>
      </c>
      <c r="B68" s="350">
        <v>0.02</v>
      </c>
      <c r="C68" s="350" t="e">
        <f ca="1">200%-SUM(A68:B68)</f>
        <v>#REF!</v>
      </c>
      <c r="G68" s="350" t="e">
        <f ca="1">J7/(E6*2)</f>
        <v>#REF!</v>
      </c>
      <c r="H68" s="350">
        <v>0.02</v>
      </c>
      <c r="I68" s="350" t="e">
        <f ca="1">200%-SUM(G68:H68)</f>
        <v>#REF!</v>
      </c>
      <c r="J68" s="337"/>
      <c r="K68" s="337"/>
      <c r="L68" s="337"/>
      <c r="M68" s="350" t="e">
        <f>V8/(Q8*2)</f>
        <v>#DIV/0!</v>
      </c>
      <c r="N68" s="350">
        <v>0.02</v>
      </c>
      <c r="O68" s="350" t="e">
        <f>200%-SUM(M68:N68)</f>
        <v>#DIV/0!</v>
      </c>
      <c r="S68" s="350" t="e">
        <f>V7/(Q6*2)</f>
        <v>#DIV/0!</v>
      </c>
      <c r="T68" s="350">
        <v>0.02</v>
      </c>
      <c r="U68" s="350" t="e">
        <f>200%-SUM(S68:T68)</f>
        <v>#DIV/0!</v>
      </c>
      <c r="V68" s="337"/>
      <c r="W68" s="337"/>
      <c r="X68" s="337"/>
      <c r="Y68" s="350" t="e">
        <f>AH8/(AC8*2)</f>
        <v>#DIV/0!</v>
      </c>
      <c r="Z68" s="350">
        <v>0.02</v>
      </c>
      <c r="AA68" s="350" t="e">
        <f>200%-SUM(Y68:Z68)</f>
        <v>#DIV/0!</v>
      </c>
    </row>
    <row r="69" spans="1:28" s="127" customFormat="1" ht="10.199999999999999" x14ac:dyDescent="0.35">
      <c r="A69" s="350"/>
      <c r="B69" s="350"/>
      <c r="C69" s="350"/>
      <c r="G69" s="351"/>
      <c r="H69" s="351"/>
      <c r="I69" s="351"/>
      <c r="J69" s="337"/>
      <c r="K69" s="337"/>
      <c r="L69" s="337"/>
      <c r="M69" s="350"/>
      <c r="N69" s="350"/>
      <c r="O69" s="350"/>
      <c r="S69" s="351"/>
      <c r="T69" s="351"/>
      <c r="U69" s="351"/>
      <c r="V69" s="337"/>
      <c r="W69" s="337"/>
      <c r="X69" s="337"/>
      <c r="Y69" s="350"/>
      <c r="Z69" s="350"/>
      <c r="AA69" s="350"/>
    </row>
    <row r="70" spans="1:28" s="127" customFormat="1" ht="10.199999999999999" x14ac:dyDescent="0.35">
      <c r="A70" s="350"/>
      <c r="B70" s="350"/>
      <c r="C70" s="350"/>
      <c r="G70" s="351"/>
      <c r="H70" s="351"/>
      <c r="I70" s="351"/>
      <c r="J70" s="337"/>
      <c r="K70" s="337"/>
      <c r="L70" s="337"/>
      <c r="M70" s="350"/>
      <c r="N70" s="350"/>
      <c r="O70" s="350"/>
      <c r="S70" s="351"/>
      <c r="T70" s="351"/>
      <c r="U70" s="351"/>
      <c r="V70" s="337"/>
      <c r="W70" s="337"/>
      <c r="X70" s="337"/>
      <c r="Y70" s="350"/>
      <c r="Z70" s="350"/>
      <c r="AA70" s="350"/>
    </row>
    <row r="71" spans="1:28" s="127" customFormat="1" ht="10.199999999999999" x14ac:dyDescent="0.35">
      <c r="A71" s="350"/>
      <c r="B71" s="350"/>
      <c r="C71" s="350"/>
      <c r="G71" s="351"/>
      <c r="H71" s="351"/>
      <c r="I71" s="351"/>
      <c r="J71" s="337"/>
      <c r="K71" s="337"/>
      <c r="L71" s="337"/>
      <c r="M71" s="350"/>
      <c r="N71" s="350"/>
      <c r="O71" s="350"/>
      <c r="S71" s="351"/>
      <c r="T71" s="351"/>
      <c r="U71" s="351"/>
      <c r="V71" s="337"/>
      <c r="W71" s="337"/>
      <c r="X71" s="337"/>
      <c r="Y71" s="350"/>
      <c r="Z71" s="350"/>
      <c r="AA71" s="350"/>
    </row>
    <row r="72" spans="1:28" s="127" customFormat="1" ht="10.199999999999999" x14ac:dyDescent="0.35">
      <c r="A72" s="350"/>
      <c r="B72" s="350"/>
      <c r="C72" s="350"/>
      <c r="G72" s="351"/>
      <c r="H72" s="351"/>
      <c r="I72" s="351"/>
      <c r="J72" s="337"/>
      <c r="K72" s="337"/>
      <c r="L72" s="337"/>
      <c r="M72" s="350"/>
      <c r="N72" s="350"/>
      <c r="O72" s="350"/>
      <c r="S72" s="351"/>
      <c r="T72" s="351"/>
      <c r="U72" s="351"/>
      <c r="V72" s="337"/>
      <c r="W72" s="337"/>
      <c r="X72" s="337"/>
      <c r="Y72" s="350"/>
      <c r="Z72" s="350"/>
      <c r="AA72" s="350"/>
    </row>
    <row r="73" spans="1:28" s="127" customFormat="1" ht="10.199999999999999" x14ac:dyDescent="0.35">
      <c r="A73" s="350"/>
      <c r="B73" s="350"/>
      <c r="C73" s="350"/>
      <c r="G73" s="351"/>
      <c r="H73" s="351"/>
      <c r="I73" s="351"/>
      <c r="J73" s="337"/>
      <c r="K73" s="337"/>
      <c r="L73" s="337"/>
      <c r="M73" s="350"/>
      <c r="N73" s="350"/>
      <c r="O73" s="350"/>
      <c r="S73" s="351"/>
      <c r="T73" s="351"/>
      <c r="U73" s="351"/>
      <c r="V73" s="337"/>
      <c r="W73" s="337"/>
      <c r="X73" s="337"/>
      <c r="Y73" s="350"/>
      <c r="Z73" s="350"/>
      <c r="AA73" s="350"/>
    </row>
    <row r="74" spans="1:28" s="127" customFormat="1" ht="10.199999999999999" x14ac:dyDescent="0.35">
      <c r="A74" s="350"/>
      <c r="B74" s="350"/>
      <c r="C74" s="350"/>
      <c r="G74" s="351"/>
      <c r="H74" s="351"/>
      <c r="I74" s="351"/>
      <c r="J74" s="337"/>
      <c r="K74" s="337"/>
      <c r="L74" s="337"/>
      <c r="M74" s="350"/>
      <c r="N74" s="350"/>
      <c r="O74" s="350"/>
      <c r="S74" s="351"/>
      <c r="T74" s="351"/>
      <c r="U74" s="351"/>
      <c r="V74" s="337"/>
      <c r="W74" s="337"/>
      <c r="X74" s="337"/>
      <c r="Y74" s="350"/>
      <c r="Z74" s="350"/>
      <c r="AA74" s="350"/>
    </row>
    <row r="75" spans="1:28" s="127" customFormat="1" ht="10.199999999999999" x14ac:dyDescent="0.35">
      <c r="A75" s="350"/>
      <c r="B75" s="350"/>
      <c r="C75" s="350"/>
      <c r="G75" s="351"/>
      <c r="H75" s="351"/>
      <c r="I75" s="351"/>
      <c r="J75" s="337"/>
      <c r="K75" s="337"/>
      <c r="L75" s="337"/>
      <c r="M75" s="350"/>
      <c r="N75" s="350"/>
      <c r="O75" s="350"/>
      <c r="S75" s="351"/>
      <c r="T75" s="351"/>
      <c r="U75" s="351"/>
      <c r="V75" s="337"/>
      <c r="W75" s="337"/>
      <c r="X75" s="337"/>
      <c r="Y75" s="350"/>
      <c r="Z75" s="350"/>
      <c r="AA75" s="350"/>
    </row>
    <row r="76" spans="1:28" s="127" customFormat="1" ht="10.199999999999999" x14ac:dyDescent="0.35">
      <c r="G76" s="337"/>
      <c r="H76" s="337"/>
      <c r="I76" s="337"/>
      <c r="J76" s="337"/>
      <c r="K76" s="337"/>
      <c r="L76" s="337"/>
      <c r="S76" s="337"/>
      <c r="T76" s="337"/>
      <c r="U76" s="337"/>
      <c r="V76" s="337"/>
      <c r="W76" s="337"/>
      <c r="X76" s="337"/>
    </row>
    <row r="77" spans="1:28" s="127" customFormat="1" ht="10.199999999999999" x14ac:dyDescent="0.35">
      <c r="A77" s="350">
        <v>0.2</v>
      </c>
      <c r="B77" s="127" t="s">
        <v>825</v>
      </c>
      <c r="G77" s="351">
        <v>0.2</v>
      </c>
      <c r="H77" s="337" t="s">
        <v>825</v>
      </c>
      <c r="I77" s="337"/>
      <c r="J77" s="337"/>
      <c r="K77" s="337"/>
      <c r="L77" s="337"/>
      <c r="M77" s="350">
        <v>0.2</v>
      </c>
      <c r="N77" s="127" t="s">
        <v>825</v>
      </c>
      <c r="S77" s="351">
        <v>0.2</v>
      </c>
      <c r="T77" s="337" t="s">
        <v>825</v>
      </c>
      <c r="U77" s="337"/>
      <c r="V77" s="337"/>
      <c r="W77" s="337"/>
      <c r="X77" s="337"/>
      <c r="Y77" s="350">
        <v>0.2</v>
      </c>
      <c r="Z77" s="127" t="s">
        <v>825</v>
      </c>
    </row>
    <row r="78" spans="1:28" s="127" customFormat="1" ht="10.199999999999999" x14ac:dyDescent="0.35">
      <c r="A78" s="350">
        <v>1.1000000000000001</v>
      </c>
      <c r="B78" s="127" t="s">
        <v>826</v>
      </c>
      <c r="C78" s="352">
        <v>5</v>
      </c>
      <c r="G78" s="351">
        <v>1.1000000000000001</v>
      </c>
      <c r="H78" s="337" t="s">
        <v>826</v>
      </c>
      <c r="I78" s="353">
        <v>5</v>
      </c>
      <c r="J78" s="337"/>
      <c r="K78" s="337"/>
      <c r="L78" s="337"/>
      <c r="M78" s="350">
        <v>1.1000000000000001</v>
      </c>
      <c r="N78" s="127" t="s">
        <v>826</v>
      </c>
      <c r="O78" s="352">
        <v>5</v>
      </c>
      <c r="S78" s="351">
        <v>1.1000000000000001</v>
      </c>
      <c r="T78" s="337" t="s">
        <v>826</v>
      </c>
      <c r="U78" s="353">
        <v>5</v>
      </c>
      <c r="V78" s="337"/>
      <c r="W78" s="337"/>
      <c r="X78" s="337"/>
      <c r="Y78" s="350">
        <v>1.1000000000000001</v>
      </c>
      <c r="Z78" s="127" t="s">
        <v>826</v>
      </c>
      <c r="AA78" s="352">
        <v>5</v>
      </c>
    </row>
    <row r="79" spans="1:28" s="127" customFormat="1" ht="10.199999999999999" x14ac:dyDescent="0.35">
      <c r="A79" s="350">
        <v>0.4</v>
      </c>
      <c r="B79" s="127" t="s">
        <v>827</v>
      </c>
      <c r="C79" s="127">
        <v>5.6</v>
      </c>
      <c r="G79" s="351">
        <v>0.4</v>
      </c>
      <c r="H79" s="337" t="s">
        <v>827</v>
      </c>
      <c r="I79" s="337">
        <v>5.6</v>
      </c>
      <c r="J79" s="337"/>
      <c r="K79" s="337"/>
      <c r="L79" s="337"/>
      <c r="M79" s="350">
        <v>0.4</v>
      </c>
      <c r="N79" s="127" t="s">
        <v>827</v>
      </c>
      <c r="O79" s="127">
        <v>5.6</v>
      </c>
      <c r="S79" s="351">
        <v>0.4</v>
      </c>
      <c r="T79" s="337" t="s">
        <v>827</v>
      </c>
      <c r="U79" s="337">
        <v>5.6</v>
      </c>
      <c r="V79" s="337"/>
      <c r="W79" s="337"/>
      <c r="X79" s="337"/>
      <c r="Y79" s="350">
        <v>0.4</v>
      </c>
      <c r="Z79" s="127" t="s">
        <v>827</v>
      </c>
      <c r="AA79" s="127">
        <v>5.6</v>
      </c>
    </row>
    <row r="80" spans="1:28" s="127" customFormat="1" ht="10.199999999999999" x14ac:dyDescent="0.35">
      <c r="A80" s="350">
        <v>0.3</v>
      </c>
      <c r="B80" s="127" t="s">
        <v>828</v>
      </c>
      <c r="C80" s="127">
        <v>5.8</v>
      </c>
      <c r="G80" s="351">
        <v>0.3</v>
      </c>
      <c r="H80" s="337" t="s">
        <v>828</v>
      </c>
      <c r="I80" s="337">
        <v>5.8</v>
      </c>
      <c r="J80" s="337"/>
      <c r="K80" s="337"/>
      <c r="L80" s="337"/>
      <c r="M80" s="350">
        <v>0.3</v>
      </c>
      <c r="N80" s="127" t="s">
        <v>828</v>
      </c>
      <c r="O80" s="127">
        <v>5.8</v>
      </c>
      <c r="S80" s="351">
        <v>0.3</v>
      </c>
      <c r="T80" s="337" t="s">
        <v>828</v>
      </c>
      <c r="U80" s="337">
        <v>5.8</v>
      </c>
      <c r="V80" s="337"/>
      <c r="W80" s="337"/>
      <c r="X80" s="337"/>
      <c r="Y80" s="350">
        <v>0.3</v>
      </c>
      <c r="Z80" s="127" t="s">
        <v>828</v>
      </c>
      <c r="AA80" s="127">
        <v>5.8</v>
      </c>
    </row>
    <row r="81" spans="1:30" s="127" customFormat="1" ht="10.199999999999999" x14ac:dyDescent="0.35">
      <c r="A81" s="350">
        <v>1.9</v>
      </c>
      <c r="B81" s="127" t="s">
        <v>829</v>
      </c>
      <c r="C81" s="352">
        <v>5.9</v>
      </c>
      <c r="G81" s="351">
        <v>1.9</v>
      </c>
      <c r="H81" s="337" t="s">
        <v>829</v>
      </c>
      <c r="I81" s="353">
        <v>5.9</v>
      </c>
      <c r="J81" s="337"/>
      <c r="K81" s="337"/>
      <c r="L81" s="337"/>
      <c r="M81" s="350">
        <v>1.9</v>
      </c>
      <c r="N81" s="127" t="s">
        <v>829</v>
      </c>
      <c r="O81" s="352">
        <v>5.9</v>
      </c>
      <c r="S81" s="351">
        <v>1.9</v>
      </c>
      <c r="T81" s="337" t="s">
        <v>829</v>
      </c>
      <c r="U81" s="353">
        <v>5.9</v>
      </c>
      <c r="V81" s="337"/>
      <c r="W81" s="337"/>
      <c r="X81" s="337"/>
      <c r="Y81" s="350">
        <v>1.9</v>
      </c>
      <c r="Z81" s="127" t="s">
        <v>829</v>
      </c>
      <c r="AA81" s="352">
        <v>5.9</v>
      </c>
    </row>
    <row r="82" spans="1:30" s="127" customFormat="1" ht="10.199999999999999" x14ac:dyDescent="0.35"/>
    <row r="83" spans="1:30" s="127" customFormat="1" ht="10.199999999999999" x14ac:dyDescent="0.35"/>
    <row r="84" spans="1:30" x14ac:dyDescent="0.4">
      <c r="A84" s="341"/>
      <c r="B84" s="340" t="str">
        <f ca="1">OFFSET(Sheet2!$G$6,0,A84)</f>
        <v>Jan-14</v>
      </c>
      <c r="C84" s="342">
        <f ca="1">OFFSET(Sheet2!$G$137,0,A84)</f>
        <v>0.22378824459177846</v>
      </c>
      <c r="D84" s="342">
        <f ca="1">AVERAGE($C$84:C84)</f>
        <v>0.22378824459177846</v>
      </c>
      <c r="E84" s="343">
        <f ca="1">OFFSET(Sheet2!$G$138,0,A84)</f>
        <v>23647.00747</v>
      </c>
      <c r="M84" s="341"/>
      <c r="N84" s="340" t="str">
        <f ca="1">OFFSET(Sheet2!$G$6,0,M84)</f>
        <v>Jan-14</v>
      </c>
      <c r="O84" s="342">
        <f ca="1">OFFSET(Sheet2!$G$137,0,M84)</f>
        <v>0.22378824459177846</v>
      </c>
      <c r="P84" s="342">
        <f ca="1">AVERAGE($C$84:O84)</f>
        <v>5911.9197086834438</v>
      </c>
      <c r="Q84" s="343">
        <f ca="1">OFFSET(Sheet2!$G$138,0,M84)</f>
        <v>23647.00747</v>
      </c>
      <c r="R84" s="74"/>
      <c r="S84" s="74"/>
      <c r="T84" s="74"/>
      <c r="U84" s="74"/>
      <c r="V84" s="74"/>
      <c r="W84" s="74"/>
      <c r="X84" s="74"/>
      <c r="Y84" s="341"/>
      <c r="Z84" s="340" t="str">
        <f ca="1">OFFSET(Sheet2!$G$6,0,Y84)</f>
        <v>Jan-14</v>
      </c>
      <c r="AA84" s="342">
        <f ca="1">OFFSET(Sheet2!$G$137,0,Y84)</f>
        <v>0.22378824459177846</v>
      </c>
      <c r="AB84" s="342">
        <f ca="1">AVERAGE($C$84:AA84)</f>
        <v>7600.9756859516865</v>
      </c>
      <c r="AC84" s="343">
        <f ca="1">OFFSET(Sheet2!$G$138,0,Y84)</f>
        <v>23647.00747</v>
      </c>
      <c r="AD84" s="74"/>
    </row>
    <row r="85" spans="1:30" x14ac:dyDescent="0.4">
      <c r="A85" s="341">
        <f t="shared" ref="A85:A122" si="1">A86-1</f>
        <v>-5</v>
      </c>
      <c r="B85" s="340">
        <f ca="1">OFFSET(Sheet2!$G$6,0,A85)</f>
        <v>0</v>
      </c>
      <c r="C85" s="342">
        <f ca="1">OFFSET(Sheet2!$G$137,0,A85)</f>
        <v>0</v>
      </c>
      <c r="D85" s="342">
        <f ca="1">AVERAGE($C$84:C85)</f>
        <v>0.11189412229588923</v>
      </c>
      <c r="E85" s="343">
        <f ca="1">OFFSET(Sheet2!$G$138,0,A85)</f>
        <v>0</v>
      </c>
      <c r="M85" s="341">
        <f t="shared" ref="M85:M122" si="2">M86-1</f>
        <v>-71</v>
      </c>
      <c r="N85" s="340" t="e">
        <f ca="1">OFFSET(Sheet2!$G$6,0,M85)</f>
        <v>#REF!</v>
      </c>
      <c r="O85" s="342" t="e">
        <f ca="1">OFFSET(Sheet2!$G$137,0,M85)</f>
        <v>#REF!</v>
      </c>
      <c r="P85" s="342" t="e">
        <f ca="1">AVERAGE($C$84:O85)</f>
        <v>#REF!</v>
      </c>
      <c r="Q85" s="343" t="e">
        <f ca="1">OFFSET(Sheet2!$G$138,0,M85)</f>
        <v>#REF!</v>
      </c>
      <c r="R85" s="74"/>
      <c r="S85" s="74"/>
      <c r="T85" s="74"/>
      <c r="U85" s="74"/>
      <c r="V85" s="74"/>
      <c r="W85" s="74"/>
      <c r="X85" s="74"/>
      <c r="Y85" s="341">
        <f t="shared" ref="Y85:Y122" si="3">Y86-1</f>
        <v>-71</v>
      </c>
      <c r="Z85" s="340" t="e">
        <f ca="1">OFFSET(Sheet2!$G$6,0,Y85)</f>
        <v>#REF!</v>
      </c>
      <c r="AA85" s="342" t="e">
        <f ca="1">OFFSET(Sheet2!$G$137,0,Y85)</f>
        <v>#REF!</v>
      </c>
      <c r="AB85" s="342" t="e">
        <f ca="1">AVERAGE($C$84:AA85)</f>
        <v>#REF!</v>
      </c>
      <c r="AC85" s="343" t="e">
        <f ca="1">OFFSET(Sheet2!$G$138,0,Y85)</f>
        <v>#REF!</v>
      </c>
      <c r="AD85" s="74"/>
    </row>
    <row r="86" spans="1:30" x14ac:dyDescent="0.4">
      <c r="A86" s="341">
        <f t="shared" si="1"/>
        <v>-4</v>
      </c>
      <c r="B86" s="340">
        <f ca="1">OFFSET(Sheet2!$G$6,0,A86)</f>
        <v>0</v>
      </c>
      <c r="C86" s="342">
        <f ca="1">OFFSET(Sheet2!$G$137,0,A86)</f>
        <v>0</v>
      </c>
      <c r="D86" s="342">
        <f ca="1">AVERAGE($C$84:C86)</f>
        <v>7.4596081530592814E-2</v>
      </c>
      <c r="E86" s="343">
        <f ca="1">OFFSET(Sheet2!$G$138,0,A86)</f>
        <v>0</v>
      </c>
      <c r="M86" s="341">
        <f t="shared" si="2"/>
        <v>-70</v>
      </c>
      <c r="N86" s="340" t="e">
        <f ca="1">OFFSET(Sheet2!$G$6,0,M86)</f>
        <v>#REF!</v>
      </c>
      <c r="O86" s="342" t="e">
        <f ca="1">OFFSET(Sheet2!$G$137,0,M86)</f>
        <v>#REF!</v>
      </c>
      <c r="P86" s="342" t="e">
        <f ca="1">AVERAGE($C$84:O86)</f>
        <v>#REF!</v>
      </c>
      <c r="Q86" s="343" t="e">
        <f ca="1">OFFSET(Sheet2!$G$138,0,M86)</f>
        <v>#REF!</v>
      </c>
      <c r="R86" s="74"/>
      <c r="S86" s="74"/>
      <c r="T86" s="74"/>
      <c r="U86" s="74"/>
      <c r="V86" s="74"/>
      <c r="W86" s="74"/>
      <c r="X86" s="74"/>
      <c r="Y86" s="341">
        <f t="shared" si="3"/>
        <v>-70</v>
      </c>
      <c r="Z86" s="340" t="e">
        <f ca="1">OFFSET(Sheet2!$G$6,0,Y86)</f>
        <v>#REF!</v>
      </c>
      <c r="AA86" s="342" t="e">
        <f ca="1">OFFSET(Sheet2!$G$137,0,Y86)</f>
        <v>#REF!</v>
      </c>
      <c r="AB86" s="342" t="e">
        <f ca="1">AVERAGE($C$84:AA86)</f>
        <v>#REF!</v>
      </c>
      <c r="AC86" s="343" t="e">
        <f ca="1">OFFSET(Sheet2!$G$138,0,Y86)</f>
        <v>#REF!</v>
      </c>
      <c r="AD86" s="74"/>
    </row>
    <row r="87" spans="1:30" x14ac:dyDescent="0.4">
      <c r="A87" s="341">
        <f t="shared" si="1"/>
        <v>-3</v>
      </c>
      <c r="B87" s="340" t="str">
        <f ca="1">OFFSET(Sheet2!$G$6,0,A87)</f>
        <v>Site/Line</v>
      </c>
      <c r="C87" s="342" t="str">
        <f ca="1">OFFSET(Sheet2!$G$137,0,A87)</f>
        <v>CO2/production</v>
      </c>
      <c r="D87" s="342">
        <f ca="1">AVERAGE($C$84:C87)</f>
        <v>7.4596081530592814E-2</v>
      </c>
      <c r="E87" s="343" t="str">
        <f ca="1">OFFSET(Sheet2!$G$138,0,A87)</f>
        <v>Production</v>
      </c>
      <c r="M87" s="341">
        <f t="shared" si="2"/>
        <v>-69</v>
      </c>
      <c r="N87" s="340" t="e">
        <f ca="1">OFFSET(Sheet2!$G$6,0,M87)</f>
        <v>#REF!</v>
      </c>
      <c r="O87" s="342" t="e">
        <f ca="1">OFFSET(Sheet2!$G$137,0,M87)</f>
        <v>#REF!</v>
      </c>
      <c r="P87" s="342" t="e">
        <f ca="1">AVERAGE($C$84:O87)</f>
        <v>#REF!</v>
      </c>
      <c r="Q87" s="343" t="e">
        <f ca="1">OFFSET(Sheet2!$G$138,0,M87)</f>
        <v>#REF!</v>
      </c>
      <c r="R87" s="74"/>
      <c r="S87" s="74"/>
      <c r="T87" s="74"/>
      <c r="U87" s="74"/>
      <c r="V87" s="74"/>
      <c r="W87" s="74"/>
      <c r="X87" s="74"/>
      <c r="Y87" s="341">
        <f t="shared" si="3"/>
        <v>-69</v>
      </c>
      <c r="Z87" s="340" t="e">
        <f ca="1">OFFSET(Sheet2!$G$6,0,Y87)</f>
        <v>#REF!</v>
      </c>
      <c r="AA87" s="342" t="e">
        <f ca="1">OFFSET(Sheet2!$G$137,0,Y87)</f>
        <v>#REF!</v>
      </c>
      <c r="AB87" s="342" t="e">
        <f ca="1">AVERAGE($C$84:AA87)</f>
        <v>#REF!</v>
      </c>
      <c r="AC87" s="343" t="e">
        <f ca="1">OFFSET(Sheet2!$G$138,0,Y87)</f>
        <v>#REF!</v>
      </c>
      <c r="AD87" s="74"/>
    </row>
    <row r="88" spans="1:30" x14ac:dyDescent="0.4">
      <c r="A88" s="341">
        <f t="shared" si="1"/>
        <v>-2</v>
      </c>
      <c r="B88" s="340" t="str">
        <f ca="1">OFFSET(Sheet2!$G$6,0,A88)</f>
        <v>Units</v>
      </c>
      <c r="C88" s="342" t="str">
        <f ca="1">OFFSET(Sheet2!$G$137,0,A88)</f>
        <v>mt/mt</v>
      </c>
      <c r="D88" s="342">
        <f ca="1">AVERAGE($C$84:C88)</f>
        <v>7.4596081530592814E-2</v>
      </c>
      <c r="E88" s="343" t="str">
        <f ca="1">OFFSET(Sheet2!$G$138,0,A88)</f>
        <v>mt</v>
      </c>
      <c r="M88" s="341">
        <f t="shared" si="2"/>
        <v>-68</v>
      </c>
      <c r="N88" s="340" t="e">
        <f ca="1">OFFSET(Sheet2!$G$6,0,M88)</f>
        <v>#REF!</v>
      </c>
      <c r="O88" s="342" t="e">
        <f ca="1">OFFSET(Sheet2!$G$137,0,M88)</f>
        <v>#REF!</v>
      </c>
      <c r="P88" s="342" t="e">
        <f ca="1">AVERAGE($C$84:O88)</f>
        <v>#REF!</v>
      </c>
      <c r="Q88" s="343" t="e">
        <f ca="1">OFFSET(Sheet2!$G$138,0,M88)</f>
        <v>#REF!</v>
      </c>
      <c r="R88" s="74"/>
      <c r="S88" s="74"/>
      <c r="T88" s="74"/>
      <c r="U88" s="74"/>
      <c r="V88" s="74"/>
      <c r="W88" s="74"/>
      <c r="X88" s="74"/>
      <c r="Y88" s="341">
        <f t="shared" si="3"/>
        <v>-68</v>
      </c>
      <c r="Z88" s="340" t="e">
        <f ca="1">OFFSET(Sheet2!$G$6,0,Y88)</f>
        <v>#REF!</v>
      </c>
      <c r="AA88" s="342" t="e">
        <f ca="1">OFFSET(Sheet2!$G$137,0,Y88)</f>
        <v>#REF!</v>
      </c>
      <c r="AB88" s="342" t="e">
        <f ca="1">AVERAGE($C$84:AA88)</f>
        <v>#REF!</v>
      </c>
      <c r="AC88" s="343" t="e">
        <f ca="1">OFFSET(Sheet2!$G$138,0,Y88)</f>
        <v>#REF!</v>
      </c>
      <c r="AD88" s="74"/>
    </row>
    <row r="89" spans="1:30" x14ac:dyDescent="0.4">
      <c r="A89" s="341">
        <f t="shared" si="1"/>
        <v>-1</v>
      </c>
      <c r="B89" s="340" t="str">
        <f ca="1">OFFSET(Sheet2!$G$6,0,A89)</f>
        <v>Plant</v>
      </c>
      <c r="C89" s="342" t="str">
        <f ca="1">OFFSET(Sheet2!$G$137,0,A89)</f>
        <v>SAV</v>
      </c>
      <c r="D89" s="342">
        <f ca="1">AVERAGE($C$84:C89)</f>
        <v>7.4596081530592814E-2</v>
      </c>
      <c r="E89" s="343" t="str">
        <f ca="1">OFFSET(Sheet2!$G$138,0,A89)</f>
        <v>SAV</v>
      </c>
      <c r="M89" s="341">
        <f t="shared" si="2"/>
        <v>-67</v>
      </c>
      <c r="N89" s="340" t="e">
        <f ca="1">OFFSET(Sheet2!$G$6,0,M89)</f>
        <v>#REF!</v>
      </c>
      <c r="O89" s="342" t="e">
        <f ca="1">OFFSET(Sheet2!$G$137,0,M89)</f>
        <v>#REF!</v>
      </c>
      <c r="P89" s="342" t="e">
        <f ca="1">AVERAGE($C$84:O89)</f>
        <v>#REF!</v>
      </c>
      <c r="Q89" s="343" t="e">
        <f ca="1">OFFSET(Sheet2!$G$138,0,M89)</f>
        <v>#REF!</v>
      </c>
      <c r="R89" s="74"/>
      <c r="S89" s="74"/>
      <c r="T89" s="74"/>
      <c r="U89" s="74"/>
      <c r="V89" s="74"/>
      <c r="W89" s="74"/>
      <c r="X89" s="74"/>
      <c r="Y89" s="341">
        <f t="shared" si="3"/>
        <v>-67</v>
      </c>
      <c r="Z89" s="340" t="e">
        <f ca="1">OFFSET(Sheet2!$G$6,0,Y89)</f>
        <v>#REF!</v>
      </c>
      <c r="AA89" s="342" t="e">
        <f ca="1">OFFSET(Sheet2!$G$137,0,Y89)</f>
        <v>#REF!</v>
      </c>
      <c r="AB89" s="342" t="e">
        <f ca="1">AVERAGE($C$84:AA89)</f>
        <v>#REF!</v>
      </c>
      <c r="AC89" s="343" t="e">
        <f ca="1">OFFSET(Sheet2!$G$138,0,Y89)</f>
        <v>#REF!</v>
      </c>
      <c r="AD89" s="74"/>
    </row>
    <row r="90" spans="1:30" x14ac:dyDescent="0.4">
      <c r="A90" s="341">
        <f t="shared" si="1"/>
        <v>0</v>
      </c>
      <c r="B90" s="340" t="str">
        <f ca="1">OFFSET(Sheet2!$G$6,0,A90)</f>
        <v>Jan-14</v>
      </c>
      <c r="C90" s="342">
        <f ca="1">OFFSET(Sheet2!$G$137,0,A90)</f>
        <v>0.22378824459177846</v>
      </c>
      <c r="D90" s="342">
        <f ca="1">AVERAGE($C$84:C90)</f>
        <v>0.11189412229588923</v>
      </c>
      <c r="E90" s="343">
        <f ca="1">OFFSET(Sheet2!$G$138,0,A90)</f>
        <v>23647.00747</v>
      </c>
      <c r="M90" s="341">
        <f t="shared" si="2"/>
        <v>-66</v>
      </c>
      <c r="N90" s="340" t="e">
        <f ca="1">OFFSET(Sheet2!$G$6,0,M90)</f>
        <v>#REF!</v>
      </c>
      <c r="O90" s="342" t="e">
        <f ca="1">OFFSET(Sheet2!$G$137,0,M90)</f>
        <v>#REF!</v>
      </c>
      <c r="P90" s="342" t="e">
        <f ca="1">AVERAGE($C$84:O90)</f>
        <v>#REF!</v>
      </c>
      <c r="Q90" s="343" t="e">
        <f ca="1">OFFSET(Sheet2!$G$138,0,M90)</f>
        <v>#REF!</v>
      </c>
      <c r="R90" s="74"/>
      <c r="S90" s="74"/>
      <c r="T90" s="74"/>
      <c r="U90" s="74"/>
      <c r="V90" s="74"/>
      <c r="W90" s="74"/>
      <c r="X90" s="74"/>
      <c r="Y90" s="341">
        <f t="shared" si="3"/>
        <v>-66</v>
      </c>
      <c r="Z90" s="340" t="e">
        <f ca="1">OFFSET(Sheet2!$G$6,0,Y90)</f>
        <v>#REF!</v>
      </c>
      <c r="AA90" s="342" t="e">
        <f ca="1">OFFSET(Sheet2!$G$137,0,Y90)</f>
        <v>#REF!</v>
      </c>
      <c r="AB90" s="342" t="e">
        <f ca="1">AVERAGE($C$84:AA90)</f>
        <v>#REF!</v>
      </c>
      <c r="AC90" s="343" t="e">
        <f ca="1">OFFSET(Sheet2!$G$138,0,Y90)</f>
        <v>#REF!</v>
      </c>
      <c r="AD90" s="74"/>
    </row>
    <row r="91" spans="1:30" x14ac:dyDescent="0.4">
      <c r="A91" s="341">
        <f t="shared" si="1"/>
        <v>1</v>
      </c>
      <c r="B91" s="340" t="str">
        <f ca="1">OFFSET(Sheet2!$G$6,0,A91)</f>
        <v>Feb-14</v>
      </c>
      <c r="C91" s="342">
        <f ca="1">OFFSET(Sheet2!$G$137,0,A91)</f>
        <v>0.22316861687975592</v>
      </c>
      <c r="D91" s="342">
        <f ca="1">AVERAGE($C$84:C91)</f>
        <v>0.13414902121266256</v>
      </c>
      <c r="E91" s="343">
        <f ca="1">OFFSET(Sheet2!$G$138,0,A91)</f>
        <v>20865.17129771</v>
      </c>
      <c r="M91" s="341">
        <f t="shared" si="2"/>
        <v>-65</v>
      </c>
      <c r="N91" s="340" t="e">
        <f ca="1">OFFSET(Sheet2!$G$6,0,M91)</f>
        <v>#REF!</v>
      </c>
      <c r="O91" s="342" t="e">
        <f ca="1">OFFSET(Sheet2!$G$137,0,M91)</f>
        <v>#REF!</v>
      </c>
      <c r="P91" s="342" t="e">
        <f ca="1">AVERAGE($C$84:O91)</f>
        <v>#REF!</v>
      </c>
      <c r="Q91" s="343" t="e">
        <f ca="1">OFFSET(Sheet2!$G$138,0,M91)</f>
        <v>#REF!</v>
      </c>
      <c r="R91" s="74"/>
      <c r="S91" s="74"/>
      <c r="T91" s="74"/>
      <c r="U91" s="74"/>
      <c r="V91" s="74"/>
      <c r="W91" s="74"/>
      <c r="X91" s="74"/>
      <c r="Y91" s="341">
        <f t="shared" si="3"/>
        <v>-65</v>
      </c>
      <c r="Z91" s="340" t="e">
        <f ca="1">OFFSET(Sheet2!$G$6,0,Y91)</f>
        <v>#REF!</v>
      </c>
      <c r="AA91" s="342" t="e">
        <f ca="1">OFFSET(Sheet2!$G$137,0,Y91)</f>
        <v>#REF!</v>
      </c>
      <c r="AB91" s="342" t="e">
        <f ca="1">AVERAGE($C$84:AA91)</f>
        <v>#REF!</v>
      </c>
      <c r="AC91" s="343" t="e">
        <f ca="1">OFFSET(Sheet2!$G$138,0,Y91)</f>
        <v>#REF!</v>
      </c>
      <c r="AD91" s="74"/>
    </row>
    <row r="92" spans="1:30" x14ac:dyDescent="0.4">
      <c r="A92" s="341">
        <f t="shared" si="1"/>
        <v>2</v>
      </c>
      <c r="B92" s="340" t="str">
        <f ca="1">OFFSET(Sheet2!$G$6,0,A92)</f>
        <v>Mar-14</v>
      </c>
      <c r="C92" s="342">
        <f ca="1">OFFSET(Sheet2!$G$137,0,A92)</f>
        <v>0.23189786003679094</v>
      </c>
      <c r="D92" s="342">
        <f ca="1">AVERAGE($C$84:C92)</f>
        <v>0.1504404943500173</v>
      </c>
      <c r="E92" s="343">
        <f ca="1">OFFSET(Sheet2!$G$138,0,A92)</f>
        <v>23038.121861699998</v>
      </c>
      <c r="M92" s="341">
        <f t="shared" si="2"/>
        <v>-64</v>
      </c>
      <c r="N92" s="340" t="e">
        <f ca="1">OFFSET(Sheet2!$G$6,0,M92)</f>
        <v>#REF!</v>
      </c>
      <c r="O92" s="342" t="e">
        <f ca="1">OFFSET(Sheet2!$G$137,0,M92)</f>
        <v>#REF!</v>
      </c>
      <c r="P92" s="342" t="e">
        <f ca="1">AVERAGE($C$84:O92)</f>
        <v>#REF!</v>
      </c>
      <c r="Q92" s="343" t="e">
        <f ca="1">OFFSET(Sheet2!$G$138,0,M92)</f>
        <v>#REF!</v>
      </c>
      <c r="R92" s="74"/>
      <c r="S92" s="74"/>
      <c r="T92" s="74"/>
      <c r="U92" s="74"/>
      <c r="V92" s="74"/>
      <c r="W92" s="74"/>
      <c r="X92" s="74"/>
      <c r="Y92" s="341">
        <f t="shared" si="3"/>
        <v>-64</v>
      </c>
      <c r="Z92" s="340" t="e">
        <f ca="1">OFFSET(Sheet2!$G$6,0,Y92)</f>
        <v>#REF!</v>
      </c>
      <c r="AA92" s="342" t="e">
        <f ca="1">OFFSET(Sheet2!$G$137,0,Y92)</f>
        <v>#REF!</v>
      </c>
      <c r="AB92" s="342" t="e">
        <f ca="1">AVERAGE($C$84:AA92)</f>
        <v>#REF!</v>
      </c>
      <c r="AC92" s="343" t="e">
        <f ca="1">OFFSET(Sheet2!$G$138,0,Y92)</f>
        <v>#REF!</v>
      </c>
      <c r="AD92" s="74"/>
    </row>
    <row r="93" spans="1:30" x14ac:dyDescent="0.4">
      <c r="A93" s="341">
        <f t="shared" si="1"/>
        <v>3</v>
      </c>
      <c r="B93" s="340" t="str">
        <f ca="1">OFFSET(Sheet2!$G$6,0,A93)</f>
        <v>Apr-14</v>
      </c>
      <c r="C93" s="342">
        <f ca="1">OFFSET(Sheet2!$G$137,0,A93)</f>
        <v>0.2426366706578893</v>
      </c>
      <c r="D93" s="342">
        <f ca="1">AVERAGE($C$84:C93)</f>
        <v>0.16361137667971329</v>
      </c>
      <c r="E93" s="343">
        <f ca="1">OFFSET(Sheet2!$G$138,0,A93)</f>
        <v>20309.446891</v>
      </c>
      <c r="M93" s="341">
        <f t="shared" si="2"/>
        <v>-63</v>
      </c>
      <c r="N93" s="340" t="e">
        <f ca="1">OFFSET(Sheet2!$G$6,0,M93)</f>
        <v>#REF!</v>
      </c>
      <c r="O93" s="342" t="e">
        <f ca="1">OFFSET(Sheet2!$G$137,0,M93)</f>
        <v>#REF!</v>
      </c>
      <c r="P93" s="342" t="e">
        <f ca="1">AVERAGE($C$84:O93)</f>
        <v>#REF!</v>
      </c>
      <c r="Q93" s="343" t="e">
        <f ca="1">OFFSET(Sheet2!$G$138,0,M93)</f>
        <v>#REF!</v>
      </c>
      <c r="R93" s="74"/>
      <c r="S93" s="74"/>
      <c r="T93" s="74"/>
      <c r="U93" s="74"/>
      <c r="V93" s="74"/>
      <c r="W93" s="74"/>
      <c r="X93" s="74"/>
      <c r="Y93" s="341">
        <f t="shared" si="3"/>
        <v>-63</v>
      </c>
      <c r="Z93" s="340" t="e">
        <f ca="1">OFFSET(Sheet2!$G$6,0,Y93)</f>
        <v>#REF!</v>
      </c>
      <c r="AA93" s="342" t="e">
        <f ca="1">OFFSET(Sheet2!$G$137,0,Y93)</f>
        <v>#REF!</v>
      </c>
      <c r="AB93" s="342" t="e">
        <f ca="1">AVERAGE($C$84:AA93)</f>
        <v>#REF!</v>
      </c>
      <c r="AC93" s="343" t="e">
        <f ca="1">OFFSET(Sheet2!$G$138,0,Y93)</f>
        <v>#REF!</v>
      </c>
      <c r="AD93" s="74"/>
    </row>
    <row r="94" spans="1:30" x14ac:dyDescent="0.4">
      <c r="A94" s="341">
        <f t="shared" si="1"/>
        <v>4</v>
      </c>
      <c r="B94" s="340" t="str">
        <f ca="1">OFFSET(Sheet2!$G$6,0,A94)</f>
        <v>May-14</v>
      </c>
      <c r="C94" s="342">
        <f ca="1">OFFSET(Sheet2!$G$137,0,A94)</f>
        <v>0.19835161306175822</v>
      </c>
      <c r="D94" s="342">
        <f ca="1">AVERAGE($C$84:C94)</f>
        <v>0.16795390622746889</v>
      </c>
      <c r="E94" s="343">
        <f ca="1">OFFSET(Sheet2!$G$138,0,A94)</f>
        <v>23049.405820130003</v>
      </c>
      <c r="M94" s="341">
        <f t="shared" si="2"/>
        <v>-62</v>
      </c>
      <c r="N94" s="340" t="e">
        <f ca="1">OFFSET(Sheet2!$G$6,0,M94)</f>
        <v>#REF!</v>
      </c>
      <c r="O94" s="342" t="e">
        <f ca="1">OFFSET(Sheet2!$G$137,0,M94)</f>
        <v>#REF!</v>
      </c>
      <c r="P94" s="342" t="e">
        <f ca="1">AVERAGE($C$84:O94)</f>
        <v>#REF!</v>
      </c>
      <c r="Q94" s="343" t="e">
        <f ca="1">OFFSET(Sheet2!$G$138,0,M94)</f>
        <v>#REF!</v>
      </c>
      <c r="R94" s="74"/>
      <c r="S94" s="74"/>
      <c r="T94" s="74"/>
      <c r="U94" s="74"/>
      <c r="V94" s="74"/>
      <c r="W94" s="74"/>
      <c r="X94" s="74"/>
      <c r="Y94" s="341">
        <f t="shared" si="3"/>
        <v>-62</v>
      </c>
      <c r="Z94" s="340" t="e">
        <f ca="1">OFFSET(Sheet2!$G$6,0,Y94)</f>
        <v>#REF!</v>
      </c>
      <c r="AA94" s="342" t="e">
        <f ca="1">OFFSET(Sheet2!$G$137,0,Y94)</f>
        <v>#REF!</v>
      </c>
      <c r="AB94" s="342" t="e">
        <f ca="1">AVERAGE($C$84:AA94)</f>
        <v>#REF!</v>
      </c>
      <c r="AC94" s="343" t="e">
        <f ca="1">OFFSET(Sheet2!$G$138,0,Y94)</f>
        <v>#REF!</v>
      </c>
      <c r="AD94" s="74"/>
    </row>
    <row r="95" spans="1:30" x14ac:dyDescent="0.4">
      <c r="A95" s="341">
        <f t="shared" si="1"/>
        <v>5</v>
      </c>
      <c r="B95" s="340" t="str">
        <f ca="1">OFFSET(Sheet2!$G$6,0,A95)</f>
        <v>Jun-14</v>
      </c>
      <c r="C95" s="342">
        <f ca="1">OFFSET(Sheet2!$G$137,0,A95)</f>
        <v>0.21046406865713982</v>
      </c>
      <c r="D95" s="342">
        <f ca="1">AVERAGE($C$84:C95)</f>
        <v>0.17267725760854344</v>
      </c>
      <c r="E95" s="343">
        <f ca="1">OFFSET(Sheet2!$G$138,0,A95)</f>
        <v>19122.855450999999</v>
      </c>
      <c r="M95" s="341">
        <f t="shared" si="2"/>
        <v>-61</v>
      </c>
      <c r="N95" s="340" t="e">
        <f ca="1">OFFSET(Sheet2!$G$6,0,M95)</f>
        <v>#REF!</v>
      </c>
      <c r="O95" s="342" t="e">
        <f ca="1">OFFSET(Sheet2!$G$137,0,M95)</f>
        <v>#REF!</v>
      </c>
      <c r="P95" s="342" t="e">
        <f ca="1">AVERAGE($C$84:O95)</f>
        <v>#REF!</v>
      </c>
      <c r="Q95" s="343" t="e">
        <f ca="1">OFFSET(Sheet2!$G$138,0,M95)</f>
        <v>#REF!</v>
      </c>
      <c r="R95" s="74"/>
      <c r="S95" s="74"/>
      <c r="T95" s="74"/>
      <c r="U95" s="74"/>
      <c r="V95" s="74"/>
      <c r="W95" s="74"/>
      <c r="X95" s="74"/>
      <c r="Y95" s="341">
        <f t="shared" si="3"/>
        <v>-61</v>
      </c>
      <c r="Z95" s="340" t="e">
        <f ca="1">OFFSET(Sheet2!$G$6,0,Y95)</f>
        <v>#REF!</v>
      </c>
      <c r="AA95" s="342" t="e">
        <f ca="1">OFFSET(Sheet2!$G$137,0,Y95)</f>
        <v>#REF!</v>
      </c>
      <c r="AB95" s="342" t="e">
        <f ca="1">AVERAGE($C$84:AA95)</f>
        <v>#REF!</v>
      </c>
      <c r="AC95" s="343" t="e">
        <f ca="1">OFFSET(Sheet2!$G$138,0,Y95)</f>
        <v>#REF!</v>
      </c>
      <c r="AD95" s="74"/>
    </row>
    <row r="96" spans="1:30" x14ac:dyDescent="0.4">
      <c r="A96" s="341">
        <f t="shared" si="1"/>
        <v>6</v>
      </c>
      <c r="B96" s="340" t="str">
        <f ca="1">OFFSET(Sheet2!$G$6,0,A96)</f>
        <v>Jul-14</v>
      </c>
      <c r="C96" s="342">
        <f ca="1">OFFSET(Sheet2!$G$137,0,A96)</f>
        <v>0.18765505156419124</v>
      </c>
      <c r="D96" s="342">
        <f ca="1">AVERAGE(C84:C96)</f>
        <v>0.17417503700410822</v>
      </c>
      <c r="E96" s="343">
        <f ca="1">OFFSET(Sheet2!$G$138,0,A96)</f>
        <v>24934.205172000002</v>
      </c>
      <c r="M96" s="341">
        <f t="shared" si="2"/>
        <v>-60</v>
      </c>
      <c r="N96" s="340" t="e">
        <f ca="1">OFFSET(Sheet2!$G$6,0,M96)</f>
        <v>#REF!</v>
      </c>
      <c r="O96" s="342" t="e">
        <f ca="1">OFFSET(Sheet2!$G$137,0,M96)</f>
        <v>#REF!</v>
      </c>
      <c r="P96" s="342" t="e">
        <f ca="1">AVERAGE(O84:O96)</f>
        <v>#REF!</v>
      </c>
      <c r="Q96" s="343" t="e">
        <f ca="1">OFFSET(Sheet2!$G$138,0,M96)</f>
        <v>#REF!</v>
      </c>
      <c r="R96" s="74"/>
      <c r="S96" s="74"/>
      <c r="T96" s="74"/>
      <c r="U96" s="74"/>
      <c r="V96" s="74"/>
      <c r="W96" s="74"/>
      <c r="X96" s="74"/>
      <c r="Y96" s="341">
        <f t="shared" si="3"/>
        <v>-60</v>
      </c>
      <c r="Z96" s="340" t="e">
        <f ca="1">OFFSET(Sheet2!$G$6,0,Y96)</f>
        <v>#REF!</v>
      </c>
      <c r="AA96" s="342" t="e">
        <f ca="1">OFFSET(Sheet2!$G$137,0,Y96)</f>
        <v>#REF!</v>
      </c>
      <c r="AB96" s="342" t="e">
        <f ca="1">AVERAGE(AA84:AA96)</f>
        <v>#REF!</v>
      </c>
      <c r="AC96" s="343" t="e">
        <f ca="1">OFFSET(Sheet2!$G$138,0,Y96)</f>
        <v>#REF!</v>
      </c>
      <c r="AD96" s="74"/>
    </row>
    <row r="97" spans="1:30" x14ac:dyDescent="0.4">
      <c r="A97" s="341">
        <f t="shared" si="1"/>
        <v>7</v>
      </c>
      <c r="B97" s="340" t="str">
        <f ca="1">OFFSET(Sheet2!$G$6,0,A97)</f>
        <v>Aug-14</v>
      </c>
      <c r="C97" s="342">
        <f ca="1">OFFSET(Sheet2!$G$137,0,A97)</f>
        <v>0.18955844660345533</v>
      </c>
      <c r="D97" s="342">
        <f t="shared" ref="D97:D151" ca="1" si="4">AVERAGE(C85:C97)</f>
        <v>0.17075205720527592</v>
      </c>
      <c r="E97" s="343">
        <f ca="1">OFFSET(Sheet2!$G$138,0,A97)</f>
        <v>24556.9906562</v>
      </c>
      <c r="M97" s="341">
        <f t="shared" si="2"/>
        <v>-59</v>
      </c>
      <c r="N97" s="340" t="e">
        <f ca="1">OFFSET(Sheet2!$G$6,0,M97)</f>
        <v>#REF!</v>
      </c>
      <c r="O97" s="342" t="e">
        <f ca="1">OFFSET(Sheet2!$G$137,0,M97)</f>
        <v>#REF!</v>
      </c>
      <c r="P97" s="342" t="e">
        <f t="shared" ref="P97:P156" ca="1" si="5">AVERAGE(O85:O97)</f>
        <v>#REF!</v>
      </c>
      <c r="Q97" s="343" t="e">
        <f ca="1">OFFSET(Sheet2!$G$138,0,M97)</f>
        <v>#REF!</v>
      </c>
      <c r="R97" s="74"/>
      <c r="S97" s="74"/>
      <c r="T97" s="74"/>
      <c r="U97" s="74"/>
      <c r="V97" s="74"/>
      <c r="W97" s="74"/>
      <c r="X97" s="74"/>
      <c r="Y97" s="341">
        <f t="shared" si="3"/>
        <v>-59</v>
      </c>
      <c r="Z97" s="340" t="e">
        <f ca="1">OFFSET(Sheet2!$G$6,0,Y97)</f>
        <v>#REF!</v>
      </c>
      <c r="AA97" s="342" t="e">
        <f ca="1">OFFSET(Sheet2!$G$137,0,Y97)</f>
        <v>#REF!</v>
      </c>
      <c r="AB97" s="342" t="e">
        <f t="shared" ref="AB97:AB156" ca="1" si="6">AVERAGE(AA85:AA97)</f>
        <v>#REF!</v>
      </c>
      <c r="AC97" s="343" t="e">
        <f ca="1">OFFSET(Sheet2!$G$138,0,Y97)</f>
        <v>#REF!</v>
      </c>
      <c r="AD97" s="74"/>
    </row>
    <row r="98" spans="1:30" x14ac:dyDescent="0.4">
      <c r="A98" s="341">
        <f t="shared" si="1"/>
        <v>8</v>
      </c>
      <c r="B98" s="340" t="str">
        <f ca="1">OFFSET(Sheet2!$G$6,0,A98)</f>
        <v>Sep-14</v>
      </c>
      <c r="C98" s="342">
        <f ca="1">OFFSET(Sheet2!$G$137,0,A98)</f>
        <v>0.18706658670268098</v>
      </c>
      <c r="D98" s="342">
        <f t="shared" ca="1" si="4"/>
        <v>0.18945871587554403</v>
      </c>
      <c r="E98" s="343">
        <f ca="1">OFFSET(Sheet2!$G$138,0,A98)</f>
        <v>24611.43438714372</v>
      </c>
      <c r="M98" s="341">
        <f t="shared" si="2"/>
        <v>-58</v>
      </c>
      <c r="N98" s="340" t="e">
        <f ca="1">OFFSET(Sheet2!$G$6,0,M98)</f>
        <v>#REF!</v>
      </c>
      <c r="O98" s="342" t="e">
        <f ca="1">OFFSET(Sheet2!$G$137,0,M98)</f>
        <v>#REF!</v>
      </c>
      <c r="P98" s="342" t="e">
        <f t="shared" ca="1" si="5"/>
        <v>#REF!</v>
      </c>
      <c r="Q98" s="343" t="e">
        <f ca="1">OFFSET(Sheet2!$G$138,0,M98)</f>
        <v>#REF!</v>
      </c>
      <c r="R98" s="74"/>
      <c r="S98" s="74"/>
      <c r="T98" s="74"/>
      <c r="U98" s="74"/>
      <c r="V98" s="74"/>
      <c r="W98" s="74"/>
      <c r="X98" s="74"/>
      <c r="Y98" s="341">
        <f t="shared" si="3"/>
        <v>-58</v>
      </c>
      <c r="Z98" s="340" t="e">
        <f ca="1">OFFSET(Sheet2!$G$6,0,Y98)</f>
        <v>#REF!</v>
      </c>
      <c r="AA98" s="342" t="e">
        <f ca="1">OFFSET(Sheet2!$G$137,0,Y98)</f>
        <v>#REF!</v>
      </c>
      <c r="AB98" s="342" t="e">
        <f t="shared" ca="1" si="6"/>
        <v>#REF!</v>
      </c>
      <c r="AC98" s="343" t="e">
        <f ca="1">OFFSET(Sheet2!$G$138,0,Y98)</f>
        <v>#REF!</v>
      </c>
      <c r="AD98" s="74"/>
    </row>
    <row r="99" spans="1:30" x14ac:dyDescent="0.4">
      <c r="A99" s="341">
        <f t="shared" si="1"/>
        <v>9</v>
      </c>
      <c r="B99" s="340" t="str">
        <f ca="1">OFFSET(Sheet2!$G$6,0,A99)</f>
        <v>Oct-14</v>
      </c>
      <c r="C99" s="342">
        <f ca="1">OFFSET(Sheet2!$G$137,0,A99)</f>
        <v>0.20322002989059648</v>
      </c>
      <c r="D99" s="342">
        <f t="shared" ca="1" si="4"/>
        <v>0.20978071886460364</v>
      </c>
      <c r="E99" s="343">
        <f ca="1">OFFSET(Sheet2!$G$138,0,A99)</f>
        <v>24630.100292399999</v>
      </c>
      <c r="M99" s="341">
        <f t="shared" si="2"/>
        <v>-57</v>
      </c>
      <c r="N99" s="340" t="e">
        <f ca="1">OFFSET(Sheet2!$G$6,0,M99)</f>
        <v>#REF!</v>
      </c>
      <c r="O99" s="342" t="e">
        <f ca="1">OFFSET(Sheet2!$G$137,0,M99)</f>
        <v>#REF!</v>
      </c>
      <c r="P99" s="342" t="e">
        <f t="shared" ca="1" si="5"/>
        <v>#REF!</v>
      </c>
      <c r="Q99" s="343" t="e">
        <f ca="1">OFFSET(Sheet2!$G$138,0,M99)</f>
        <v>#REF!</v>
      </c>
      <c r="R99" s="74"/>
      <c r="S99" s="74"/>
      <c r="T99" s="74"/>
      <c r="U99" s="74"/>
      <c r="V99" s="74"/>
      <c r="W99" s="74"/>
      <c r="X99" s="74"/>
      <c r="Y99" s="341">
        <f t="shared" si="3"/>
        <v>-57</v>
      </c>
      <c r="Z99" s="340" t="e">
        <f ca="1">OFFSET(Sheet2!$G$6,0,Y99)</f>
        <v>#REF!</v>
      </c>
      <c r="AA99" s="342" t="e">
        <f ca="1">OFFSET(Sheet2!$G$137,0,Y99)</f>
        <v>#REF!</v>
      </c>
      <c r="AB99" s="342" t="e">
        <f t="shared" ca="1" si="6"/>
        <v>#REF!</v>
      </c>
      <c r="AC99" s="343" t="e">
        <f ca="1">OFFSET(Sheet2!$G$138,0,Y99)</f>
        <v>#REF!</v>
      </c>
      <c r="AD99" s="74"/>
    </row>
    <row r="100" spans="1:30" x14ac:dyDescent="0.4">
      <c r="A100" s="341">
        <f t="shared" si="1"/>
        <v>10</v>
      </c>
      <c r="B100" s="340" t="str">
        <f ca="1">OFFSET(Sheet2!$G$6,0,A100)</f>
        <v>Nov-14</v>
      </c>
      <c r="C100" s="342">
        <f ca="1">OFFSET(Sheet2!$G$137,0,A100)</f>
        <v>0.16737823180650624</v>
      </c>
      <c r="D100" s="342">
        <f t="shared" ca="1" si="4"/>
        <v>0.20592594731386751</v>
      </c>
      <c r="E100" s="343">
        <f ca="1">OFFSET(Sheet2!$G$138,0,A100)</f>
        <v>23740.270563490001</v>
      </c>
      <c r="M100" s="341">
        <f t="shared" si="2"/>
        <v>-56</v>
      </c>
      <c r="N100" s="340" t="e">
        <f ca="1">OFFSET(Sheet2!$G$6,0,M100)</f>
        <v>#REF!</v>
      </c>
      <c r="O100" s="342" t="e">
        <f ca="1">OFFSET(Sheet2!$G$137,0,M100)</f>
        <v>#REF!</v>
      </c>
      <c r="P100" s="342" t="e">
        <f t="shared" ca="1" si="5"/>
        <v>#REF!</v>
      </c>
      <c r="Q100" s="343" t="e">
        <f ca="1">OFFSET(Sheet2!$G$138,0,M100)</f>
        <v>#REF!</v>
      </c>
      <c r="R100" s="74"/>
      <c r="S100" s="74"/>
      <c r="T100" s="74"/>
      <c r="U100" s="74"/>
      <c r="V100" s="74"/>
      <c r="W100" s="74"/>
      <c r="X100" s="74"/>
      <c r="Y100" s="341">
        <f t="shared" si="3"/>
        <v>-56</v>
      </c>
      <c r="Z100" s="340" t="e">
        <f ca="1">OFFSET(Sheet2!$G$6,0,Y100)</f>
        <v>#REF!</v>
      </c>
      <c r="AA100" s="342" t="e">
        <f ca="1">OFFSET(Sheet2!$G$137,0,Y100)</f>
        <v>#REF!</v>
      </c>
      <c r="AB100" s="342" t="e">
        <f t="shared" ca="1" si="6"/>
        <v>#REF!</v>
      </c>
      <c r="AC100" s="343" t="e">
        <f ca="1">OFFSET(Sheet2!$G$138,0,Y100)</f>
        <v>#REF!</v>
      </c>
      <c r="AD100" s="74"/>
    </row>
    <row r="101" spans="1:30" x14ac:dyDescent="0.4">
      <c r="A101" s="341">
        <f t="shared" si="1"/>
        <v>11</v>
      </c>
      <c r="B101" s="340" t="str">
        <f ca="1">OFFSET(Sheet2!$G$6,0,A101)</f>
        <v>Dec-14</v>
      </c>
      <c r="C101" s="342">
        <f ca="1">OFFSET(Sheet2!$G$137,0,A101)</f>
        <v>0.29348065517191912</v>
      </c>
      <c r="D101" s="342">
        <f t="shared" ca="1" si="4"/>
        <v>0.21322217296870516</v>
      </c>
      <c r="E101" s="343">
        <f ca="1">OFFSET(Sheet2!$G$138,0,A101)</f>
        <v>14458.999781277578</v>
      </c>
      <c r="M101" s="341">
        <f t="shared" si="2"/>
        <v>-55</v>
      </c>
      <c r="N101" s="340" t="e">
        <f ca="1">OFFSET(Sheet2!$G$6,0,M101)</f>
        <v>#REF!</v>
      </c>
      <c r="O101" s="342" t="e">
        <f ca="1">OFFSET(Sheet2!$G$137,0,M101)</f>
        <v>#REF!</v>
      </c>
      <c r="P101" s="342" t="e">
        <f t="shared" ca="1" si="5"/>
        <v>#REF!</v>
      </c>
      <c r="Q101" s="343" t="e">
        <f ca="1">OFFSET(Sheet2!$G$138,0,M101)</f>
        <v>#REF!</v>
      </c>
      <c r="R101" s="74"/>
      <c r="S101" s="74"/>
      <c r="T101" s="74"/>
      <c r="U101" s="74"/>
      <c r="V101" s="74"/>
      <c r="W101" s="74"/>
      <c r="X101" s="74"/>
      <c r="Y101" s="341">
        <f t="shared" si="3"/>
        <v>-55</v>
      </c>
      <c r="Z101" s="340" t="e">
        <f ca="1">OFFSET(Sheet2!$G$6,0,Y101)</f>
        <v>#REF!</v>
      </c>
      <c r="AA101" s="342" t="e">
        <f ca="1">OFFSET(Sheet2!$G$137,0,Y101)</f>
        <v>#REF!</v>
      </c>
      <c r="AB101" s="342" t="e">
        <f t="shared" ca="1" si="6"/>
        <v>#REF!</v>
      </c>
      <c r="AC101" s="343" t="e">
        <f ca="1">OFFSET(Sheet2!$G$138,0,Y101)</f>
        <v>#REF!</v>
      </c>
      <c r="AD101" s="74"/>
    </row>
    <row r="102" spans="1:30" x14ac:dyDescent="0.4">
      <c r="A102" s="341">
        <f t="shared" si="1"/>
        <v>12</v>
      </c>
      <c r="B102" s="340" t="str">
        <f ca="1">OFFSET(Sheet2!$G$6,0,A102)</f>
        <v>Jan-15</v>
      </c>
      <c r="C102" s="342">
        <f ca="1">OFFSET(Sheet2!$G$137,0,A102)</f>
        <v>0.28370715458781692</v>
      </c>
      <c r="D102" s="342">
        <f t="shared" ca="1" si="4"/>
        <v>0.21864409463171375</v>
      </c>
      <c r="E102" s="343">
        <f ca="1">OFFSET(Sheet2!$G$138,0,A102)</f>
        <v>17704.165668471302</v>
      </c>
      <c r="M102" s="341">
        <f t="shared" si="2"/>
        <v>-54</v>
      </c>
      <c r="N102" s="340" t="e">
        <f ca="1">OFFSET(Sheet2!$G$6,0,M102)</f>
        <v>#REF!</v>
      </c>
      <c r="O102" s="342" t="e">
        <f ca="1">OFFSET(Sheet2!$G$137,0,M102)</f>
        <v>#REF!</v>
      </c>
      <c r="P102" s="342" t="e">
        <f t="shared" ca="1" si="5"/>
        <v>#REF!</v>
      </c>
      <c r="Q102" s="343" t="e">
        <f ca="1">OFFSET(Sheet2!$G$138,0,M102)</f>
        <v>#REF!</v>
      </c>
      <c r="R102" s="74"/>
      <c r="S102" s="74"/>
      <c r="T102" s="74"/>
      <c r="U102" s="74"/>
      <c r="V102" s="74"/>
      <c r="W102" s="74"/>
      <c r="X102" s="74"/>
      <c r="Y102" s="341">
        <f t="shared" si="3"/>
        <v>-54</v>
      </c>
      <c r="Z102" s="340" t="e">
        <f ca="1">OFFSET(Sheet2!$G$6,0,Y102)</f>
        <v>#REF!</v>
      </c>
      <c r="AA102" s="342" t="e">
        <f ca="1">OFFSET(Sheet2!$G$137,0,Y102)</f>
        <v>#REF!</v>
      </c>
      <c r="AB102" s="342" t="e">
        <f t="shared" ca="1" si="6"/>
        <v>#REF!</v>
      </c>
      <c r="AC102" s="343" t="e">
        <f ca="1">OFFSET(Sheet2!$G$138,0,Y102)</f>
        <v>#REF!</v>
      </c>
      <c r="AD102" s="74"/>
    </row>
    <row r="103" spans="1:30" x14ac:dyDescent="0.4">
      <c r="A103" s="341">
        <f t="shared" si="1"/>
        <v>13</v>
      </c>
      <c r="B103" s="340" t="str">
        <f ca="1">OFFSET(Sheet2!$G$6,0,A103)</f>
        <v>Feb-15</v>
      </c>
      <c r="C103" s="342">
        <f ca="1">OFFSET(Sheet2!$G$137,0,A103)</f>
        <v>0.23357096080563419</v>
      </c>
      <c r="D103" s="342">
        <f t="shared" ca="1" si="4"/>
        <v>0.21939661126354881</v>
      </c>
      <c r="E103" s="343">
        <f ca="1">OFFSET(Sheet2!$G$138,0,A103)</f>
        <v>19649.049882286719</v>
      </c>
      <c r="M103" s="341">
        <f t="shared" si="2"/>
        <v>-53</v>
      </c>
      <c r="N103" s="340" t="e">
        <f ca="1">OFFSET(Sheet2!$G$6,0,M103)</f>
        <v>#REF!</v>
      </c>
      <c r="O103" s="342" t="e">
        <f ca="1">OFFSET(Sheet2!$G$137,0,M103)</f>
        <v>#REF!</v>
      </c>
      <c r="P103" s="342" t="e">
        <f t="shared" ca="1" si="5"/>
        <v>#REF!</v>
      </c>
      <c r="Q103" s="343" t="e">
        <f ca="1">OFFSET(Sheet2!$G$138,0,M103)</f>
        <v>#REF!</v>
      </c>
      <c r="R103" s="74"/>
      <c r="S103" s="74"/>
      <c r="T103" s="74"/>
      <c r="U103" s="74"/>
      <c r="V103" s="74"/>
      <c r="W103" s="74"/>
      <c r="X103" s="74"/>
      <c r="Y103" s="341">
        <f t="shared" si="3"/>
        <v>-53</v>
      </c>
      <c r="Z103" s="340" t="e">
        <f ca="1">OFFSET(Sheet2!$G$6,0,Y103)</f>
        <v>#REF!</v>
      </c>
      <c r="AA103" s="342" t="e">
        <f ca="1">OFFSET(Sheet2!$G$137,0,Y103)</f>
        <v>#REF!</v>
      </c>
      <c r="AB103" s="342" t="e">
        <f t="shared" ca="1" si="6"/>
        <v>#REF!</v>
      </c>
      <c r="AC103" s="343" t="e">
        <f ca="1">OFFSET(Sheet2!$G$138,0,Y103)</f>
        <v>#REF!</v>
      </c>
      <c r="AD103" s="74"/>
    </row>
    <row r="104" spans="1:30" x14ac:dyDescent="0.4">
      <c r="A104" s="341">
        <f t="shared" si="1"/>
        <v>14</v>
      </c>
      <c r="B104" s="340" t="str">
        <f ca="1">OFFSET(Sheet2!$G$6,0,A104)</f>
        <v>Mar-15</v>
      </c>
      <c r="C104" s="342">
        <f ca="1">OFFSET(Sheet2!$G$137,0,A104)</f>
        <v>0.21045998536414226</v>
      </c>
      <c r="D104" s="342">
        <f t="shared" ca="1" si="4"/>
        <v>0.21841902422388623</v>
      </c>
      <c r="E104" s="343">
        <f ca="1">OFFSET(Sheet2!$G$138,0,A104)</f>
        <v>23211.878582999998</v>
      </c>
      <c r="M104" s="341">
        <f t="shared" si="2"/>
        <v>-52</v>
      </c>
      <c r="N104" s="340" t="e">
        <f ca="1">OFFSET(Sheet2!$G$6,0,M104)</f>
        <v>#REF!</v>
      </c>
      <c r="O104" s="342" t="e">
        <f ca="1">OFFSET(Sheet2!$G$137,0,M104)</f>
        <v>#REF!</v>
      </c>
      <c r="P104" s="342" t="e">
        <f t="shared" ca="1" si="5"/>
        <v>#REF!</v>
      </c>
      <c r="Q104" s="343" t="e">
        <f ca="1">OFFSET(Sheet2!$G$138,0,M104)</f>
        <v>#REF!</v>
      </c>
      <c r="R104" s="74"/>
      <c r="S104" s="74"/>
      <c r="T104" s="74"/>
      <c r="U104" s="74"/>
      <c r="V104" s="74"/>
      <c r="W104" s="74"/>
      <c r="X104" s="74"/>
      <c r="Y104" s="341">
        <f t="shared" si="3"/>
        <v>-52</v>
      </c>
      <c r="Z104" s="340" t="e">
        <f ca="1">OFFSET(Sheet2!$G$6,0,Y104)</f>
        <v>#REF!</v>
      </c>
      <c r="AA104" s="342" t="e">
        <f ca="1">OFFSET(Sheet2!$G$137,0,Y104)</f>
        <v>#REF!</v>
      </c>
      <c r="AB104" s="342" t="e">
        <f t="shared" ca="1" si="6"/>
        <v>#REF!</v>
      </c>
      <c r="AC104" s="343" t="e">
        <f ca="1">OFFSET(Sheet2!$G$138,0,Y104)</f>
        <v>#REF!</v>
      </c>
      <c r="AD104" s="74"/>
    </row>
    <row r="105" spans="1:30" x14ac:dyDescent="0.4">
      <c r="A105" s="341">
        <f t="shared" si="1"/>
        <v>15</v>
      </c>
      <c r="B105" s="340" t="str">
        <f ca="1">OFFSET(Sheet2!$G$6,0,A105)</f>
        <v>Apr-15</v>
      </c>
      <c r="C105" s="342">
        <f ca="1">OFFSET(Sheet2!$G$137,0,A105)</f>
        <v>0.25285370887324599</v>
      </c>
      <c r="D105" s="342">
        <f t="shared" ca="1" si="4"/>
        <v>0.22003101259592123</v>
      </c>
      <c r="E105" s="343">
        <f ca="1">OFFSET(Sheet2!$G$138,0,A105)</f>
        <v>19669.159247</v>
      </c>
      <c r="M105" s="341">
        <f t="shared" si="2"/>
        <v>-51</v>
      </c>
      <c r="N105" s="340" t="e">
        <f ca="1">OFFSET(Sheet2!$G$6,0,M105)</f>
        <v>#REF!</v>
      </c>
      <c r="O105" s="342" t="e">
        <f ca="1">OFFSET(Sheet2!$G$137,0,M105)</f>
        <v>#REF!</v>
      </c>
      <c r="P105" s="342" t="e">
        <f t="shared" ca="1" si="5"/>
        <v>#REF!</v>
      </c>
      <c r="Q105" s="343" t="e">
        <f ca="1">OFFSET(Sheet2!$G$138,0,M105)</f>
        <v>#REF!</v>
      </c>
      <c r="R105" s="74"/>
      <c r="S105" s="74"/>
      <c r="T105" s="74"/>
      <c r="U105" s="74"/>
      <c r="V105" s="74"/>
      <c r="W105" s="74"/>
      <c r="X105" s="74"/>
      <c r="Y105" s="341">
        <f t="shared" si="3"/>
        <v>-51</v>
      </c>
      <c r="Z105" s="340" t="e">
        <f ca="1">OFFSET(Sheet2!$G$6,0,Y105)</f>
        <v>#REF!</v>
      </c>
      <c r="AA105" s="342" t="e">
        <f ca="1">OFFSET(Sheet2!$G$137,0,Y105)</f>
        <v>#REF!</v>
      </c>
      <c r="AB105" s="342" t="e">
        <f t="shared" ca="1" si="6"/>
        <v>#REF!</v>
      </c>
      <c r="AC105" s="343" t="e">
        <f ca="1">OFFSET(Sheet2!$G$138,0,Y105)</f>
        <v>#REF!</v>
      </c>
      <c r="AD105" s="74"/>
    </row>
    <row r="106" spans="1:30" x14ac:dyDescent="0.4">
      <c r="A106" s="341">
        <f t="shared" si="1"/>
        <v>16</v>
      </c>
      <c r="B106" s="340" t="str">
        <f ca="1">OFFSET(Sheet2!$G$6,0,A106)</f>
        <v>May-15</v>
      </c>
      <c r="C106" s="342">
        <f ca="1">OFFSET(Sheet2!$G$137,0,A106)</f>
        <v>0.18121594753909814</v>
      </c>
      <c r="D106" s="342">
        <f t="shared" ca="1" si="4"/>
        <v>0.21530634158678347</v>
      </c>
      <c r="E106" s="343">
        <f ca="1">OFFSET(Sheet2!$G$138,0,A106)</f>
        <v>23737.367934486349</v>
      </c>
      <c r="M106" s="341">
        <f t="shared" si="2"/>
        <v>-50</v>
      </c>
      <c r="N106" s="340" t="e">
        <f ca="1">OFFSET(Sheet2!$G$6,0,M106)</f>
        <v>#REF!</v>
      </c>
      <c r="O106" s="342" t="e">
        <f ca="1">OFFSET(Sheet2!$G$137,0,M106)</f>
        <v>#REF!</v>
      </c>
      <c r="P106" s="342" t="e">
        <f t="shared" ca="1" si="5"/>
        <v>#REF!</v>
      </c>
      <c r="Q106" s="343" t="e">
        <f ca="1">OFFSET(Sheet2!$G$138,0,M106)</f>
        <v>#REF!</v>
      </c>
      <c r="R106" s="74"/>
      <c r="S106" s="74"/>
      <c r="T106" s="74"/>
      <c r="U106" s="74"/>
      <c r="V106" s="74"/>
      <c r="W106" s="74"/>
      <c r="X106" s="74"/>
      <c r="Y106" s="341">
        <f t="shared" si="3"/>
        <v>-50</v>
      </c>
      <c r="Z106" s="340" t="e">
        <f ca="1">OFFSET(Sheet2!$G$6,0,Y106)</f>
        <v>#REF!</v>
      </c>
      <c r="AA106" s="342" t="e">
        <f ca="1">OFFSET(Sheet2!$G$137,0,Y106)</f>
        <v>#REF!</v>
      </c>
      <c r="AB106" s="342" t="e">
        <f t="shared" ca="1" si="6"/>
        <v>#REF!</v>
      </c>
      <c r="AC106" s="343" t="e">
        <f ca="1">OFFSET(Sheet2!$G$138,0,Y106)</f>
        <v>#REF!</v>
      </c>
      <c r="AD106" s="74"/>
    </row>
    <row r="107" spans="1:30" x14ac:dyDescent="0.4">
      <c r="A107" s="341">
        <f t="shared" si="1"/>
        <v>17</v>
      </c>
      <c r="B107" s="340" t="str">
        <f ca="1">OFFSET(Sheet2!$G$6,0,A107)</f>
        <v>Jun-15</v>
      </c>
      <c r="C107" s="342">
        <f ca="1">OFFSET(Sheet2!$G$137,0,A107)</f>
        <v>0.17775032735374585</v>
      </c>
      <c r="D107" s="342">
        <f t="shared" ca="1" si="4"/>
        <v>0.21372162730155175</v>
      </c>
      <c r="E107" s="343">
        <f ca="1">OFFSET(Sheet2!$G$138,0,A107)</f>
        <v>21767.640357328997</v>
      </c>
      <c r="M107" s="341">
        <f t="shared" si="2"/>
        <v>-49</v>
      </c>
      <c r="N107" s="340" t="e">
        <f ca="1">OFFSET(Sheet2!$G$6,0,M107)</f>
        <v>#REF!</v>
      </c>
      <c r="O107" s="342" t="e">
        <f ca="1">OFFSET(Sheet2!$G$137,0,M107)</f>
        <v>#REF!</v>
      </c>
      <c r="P107" s="342" t="e">
        <f t="shared" ca="1" si="5"/>
        <v>#REF!</v>
      </c>
      <c r="Q107" s="343" t="e">
        <f ca="1">OFFSET(Sheet2!$G$138,0,M107)</f>
        <v>#REF!</v>
      </c>
      <c r="R107" s="74"/>
      <c r="S107" s="74"/>
      <c r="T107" s="74"/>
      <c r="U107" s="74"/>
      <c r="V107" s="74"/>
      <c r="W107" s="74"/>
      <c r="X107" s="74"/>
      <c r="Y107" s="341">
        <f t="shared" si="3"/>
        <v>-49</v>
      </c>
      <c r="Z107" s="340" t="e">
        <f ca="1">OFFSET(Sheet2!$G$6,0,Y107)</f>
        <v>#REF!</v>
      </c>
      <c r="AA107" s="342" t="e">
        <f ca="1">OFFSET(Sheet2!$G$137,0,Y107)</f>
        <v>#REF!</v>
      </c>
      <c r="AB107" s="342" t="e">
        <f t="shared" ca="1" si="6"/>
        <v>#REF!</v>
      </c>
      <c r="AC107" s="343" t="e">
        <f ca="1">OFFSET(Sheet2!$G$138,0,Y107)</f>
        <v>#REF!</v>
      </c>
      <c r="AD107" s="74"/>
    </row>
    <row r="108" spans="1:30" x14ac:dyDescent="0.4">
      <c r="A108" s="341">
        <f t="shared" si="1"/>
        <v>18</v>
      </c>
      <c r="B108" s="340" t="str">
        <f ca="1">OFFSET(Sheet2!$G$6,0,A108)</f>
        <v>Jul-15</v>
      </c>
      <c r="C108" s="342">
        <f ca="1">OFFSET(Sheet2!$G$137,0,A108)</f>
        <v>0.19405792730494059</v>
      </c>
      <c r="D108" s="342">
        <f t="shared" ca="1" si="4"/>
        <v>0.21245961642830566</v>
      </c>
      <c r="E108" s="343">
        <f ca="1">OFFSET(Sheet2!$G$138,0,A108)</f>
        <v>19846.286142000001</v>
      </c>
      <c r="M108" s="341">
        <f t="shared" si="2"/>
        <v>-48</v>
      </c>
      <c r="N108" s="340" t="e">
        <f ca="1">OFFSET(Sheet2!$G$6,0,M108)</f>
        <v>#REF!</v>
      </c>
      <c r="O108" s="342" t="e">
        <f ca="1">OFFSET(Sheet2!$G$137,0,M108)</f>
        <v>#REF!</v>
      </c>
      <c r="P108" s="342" t="e">
        <f t="shared" ca="1" si="5"/>
        <v>#REF!</v>
      </c>
      <c r="Q108" s="343" t="e">
        <f ca="1">OFFSET(Sheet2!$G$138,0,M108)</f>
        <v>#REF!</v>
      </c>
      <c r="R108" s="74"/>
      <c r="S108" s="74"/>
      <c r="T108" s="74"/>
      <c r="U108" s="74"/>
      <c r="V108" s="74"/>
      <c r="W108" s="74"/>
      <c r="X108" s="74"/>
      <c r="Y108" s="341">
        <f t="shared" si="3"/>
        <v>-48</v>
      </c>
      <c r="Z108" s="340" t="e">
        <f ca="1">OFFSET(Sheet2!$G$6,0,Y108)</f>
        <v>#REF!</v>
      </c>
      <c r="AA108" s="342" t="e">
        <f ca="1">OFFSET(Sheet2!$G$137,0,Y108)</f>
        <v>#REF!</v>
      </c>
      <c r="AB108" s="342" t="e">
        <f t="shared" ca="1" si="6"/>
        <v>#REF!</v>
      </c>
      <c r="AC108" s="343" t="e">
        <f ca="1">OFFSET(Sheet2!$G$138,0,Y108)</f>
        <v>#REF!</v>
      </c>
      <c r="AD108" s="74"/>
    </row>
    <row r="109" spans="1:30" x14ac:dyDescent="0.4">
      <c r="A109" s="341">
        <f t="shared" si="1"/>
        <v>19</v>
      </c>
      <c r="B109" s="340" t="str">
        <f ca="1">OFFSET(Sheet2!$G$6,0,A109)</f>
        <v>Aug-15</v>
      </c>
      <c r="C109" s="342">
        <f ca="1">OFFSET(Sheet2!$G$137,0,A109)</f>
        <v>0.16169521589296459</v>
      </c>
      <c r="D109" s="342">
        <f t="shared" ca="1" si="4"/>
        <v>0.21046270599205746</v>
      </c>
      <c r="E109" s="343">
        <f ca="1">OFFSET(Sheet2!$G$138,0,A109)</f>
        <v>24435.709762000002</v>
      </c>
      <c r="M109" s="341">
        <f t="shared" si="2"/>
        <v>-47</v>
      </c>
      <c r="N109" s="340" t="e">
        <f ca="1">OFFSET(Sheet2!$G$6,0,M109)</f>
        <v>#REF!</v>
      </c>
      <c r="O109" s="342" t="e">
        <f ca="1">OFFSET(Sheet2!$G$137,0,M109)</f>
        <v>#REF!</v>
      </c>
      <c r="P109" s="342" t="e">
        <f t="shared" ca="1" si="5"/>
        <v>#REF!</v>
      </c>
      <c r="Q109" s="343" t="e">
        <f ca="1">OFFSET(Sheet2!$G$138,0,M109)</f>
        <v>#REF!</v>
      </c>
      <c r="R109" s="74"/>
      <c r="S109" s="74"/>
      <c r="T109" s="74"/>
      <c r="U109" s="74"/>
      <c r="V109" s="74"/>
      <c r="W109" s="74"/>
      <c r="X109" s="74"/>
      <c r="Y109" s="341">
        <f t="shared" si="3"/>
        <v>-47</v>
      </c>
      <c r="Z109" s="340" t="e">
        <f ca="1">OFFSET(Sheet2!$G$6,0,Y109)</f>
        <v>#REF!</v>
      </c>
      <c r="AA109" s="342" t="e">
        <f ca="1">OFFSET(Sheet2!$G$137,0,Y109)</f>
        <v>#REF!</v>
      </c>
      <c r="AB109" s="342" t="e">
        <f t="shared" ca="1" si="6"/>
        <v>#REF!</v>
      </c>
      <c r="AC109" s="343" t="e">
        <f ca="1">OFFSET(Sheet2!$G$138,0,Y109)</f>
        <v>#REF!</v>
      </c>
      <c r="AD109" s="74"/>
    </row>
    <row r="110" spans="1:30" x14ac:dyDescent="0.4">
      <c r="A110" s="341">
        <f t="shared" si="1"/>
        <v>20</v>
      </c>
      <c r="B110" s="340" t="str">
        <f ca="1">OFFSET(Sheet2!$G$6,0,A110)</f>
        <v>Sep-15</v>
      </c>
      <c r="C110" s="342">
        <f ca="1">OFFSET(Sheet2!$G$137,0,A110)</f>
        <v>0.18891871171052102</v>
      </c>
      <c r="D110" s="342">
        <f t="shared" ca="1" si="4"/>
        <v>0.2104134956156779</v>
      </c>
      <c r="E110" s="343">
        <f ca="1">OFFSET(Sheet2!$G$138,0,A110)</f>
        <v>12282.461532667701</v>
      </c>
      <c r="M110" s="341">
        <f t="shared" si="2"/>
        <v>-46</v>
      </c>
      <c r="N110" s="340" t="e">
        <f ca="1">OFFSET(Sheet2!$G$6,0,M110)</f>
        <v>#REF!</v>
      </c>
      <c r="O110" s="342" t="e">
        <f ca="1">OFFSET(Sheet2!$G$137,0,M110)</f>
        <v>#REF!</v>
      </c>
      <c r="P110" s="342" t="e">
        <f t="shared" ca="1" si="5"/>
        <v>#REF!</v>
      </c>
      <c r="Q110" s="343" t="e">
        <f ca="1">OFFSET(Sheet2!$G$138,0,M110)</f>
        <v>#REF!</v>
      </c>
      <c r="R110" s="74"/>
      <c r="S110" s="74"/>
      <c r="T110" s="74"/>
      <c r="U110" s="74"/>
      <c r="V110" s="74"/>
      <c r="W110" s="74"/>
      <c r="X110" s="74"/>
      <c r="Y110" s="341">
        <f t="shared" si="3"/>
        <v>-46</v>
      </c>
      <c r="Z110" s="340" t="e">
        <f ca="1">OFFSET(Sheet2!$G$6,0,Y110)</f>
        <v>#REF!</v>
      </c>
      <c r="AA110" s="342" t="e">
        <f ca="1">OFFSET(Sheet2!$G$137,0,Y110)</f>
        <v>#REF!</v>
      </c>
      <c r="AB110" s="342" t="e">
        <f t="shared" ca="1" si="6"/>
        <v>#REF!</v>
      </c>
      <c r="AC110" s="343" t="e">
        <f ca="1">OFFSET(Sheet2!$G$138,0,Y110)</f>
        <v>#REF!</v>
      </c>
      <c r="AD110" s="74"/>
    </row>
    <row r="111" spans="1:30" x14ac:dyDescent="0.4">
      <c r="A111" s="341">
        <f t="shared" si="1"/>
        <v>21</v>
      </c>
      <c r="B111" s="340" t="str">
        <f ca="1">OFFSET(Sheet2!$G$6,0,A111)</f>
        <v>Oct-15</v>
      </c>
      <c r="C111" s="342">
        <f ca="1">OFFSET(Sheet2!$G$137,0,A111)</f>
        <v>0.16144477758546641</v>
      </c>
      <c r="D111" s="342">
        <f t="shared" ca="1" si="4"/>
        <v>0.20844258722204603</v>
      </c>
      <c r="E111" s="343">
        <f ca="1">OFFSET(Sheet2!$G$138,0,A111)</f>
        <v>23904.931625956</v>
      </c>
      <c r="M111" s="341">
        <f t="shared" si="2"/>
        <v>-45</v>
      </c>
      <c r="N111" s="340" t="e">
        <f ca="1">OFFSET(Sheet2!$G$6,0,M111)</f>
        <v>#REF!</v>
      </c>
      <c r="O111" s="342" t="e">
        <f ca="1">OFFSET(Sheet2!$G$137,0,M111)</f>
        <v>#REF!</v>
      </c>
      <c r="P111" s="342" t="e">
        <f t="shared" ca="1" si="5"/>
        <v>#REF!</v>
      </c>
      <c r="Q111" s="343" t="e">
        <f ca="1">OFFSET(Sheet2!$G$138,0,M111)</f>
        <v>#REF!</v>
      </c>
      <c r="R111" s="74"/>
      <c r="S111" s="74"/>
      <c r="T111" s="74"/>
      <c r="U111" s="74"/>
      <c r="V111" s="74"/>
      <c r="W111" s="74"/>
      <c r="X111" s="74"/>
      <c r="Y111" s="341">
        <f t="shared" si="3"/>
        <v>-45</v>
      </c>
      <c r="Z111" s="340" t="e">
        <f ca="1">OFFSET(Sheet2!$G$6,0,Y111)</f>
        <v>#REF!</v>
      </c>
      <c r="AA111" s="342" t="e">
        <f ca="1">OFFSET(Sheet2!$G$137,0,Y111)</f>
        <v>#REF!</v>
      </c>
      <c r="AB111" s="342" t="e">
        <f t="shared" ca="1" si="6"/>
        <v>#REF!</v>
      </c>
      <c r="AC111" s="343" t="e">
        <f ca="1">OFFSET(Sheet2!$G$138,0,Y111)</f>
        <v>#REF!</v>
      </c>
      <c r="AD111" s="74"/>
    </row>
    <row r="112" spans="1:30" x14ac:dyDescent="0.4">
      <c r="A112" s="341">
        <f t="shared" si="1"/>
        <v>22</v>
      </c>
      <c r="B112" s="340" t="str">
        <f ca="1">OFFSET(Sheet2!$G$6,0,A112)</f>
        <v>Nov-15</v>
      </c>
      <c r="C112" s="342">
        <f ca="1">OFFSET(Sheet2!$G$137,0,A112)</f>
        <v>0.19066829467599852</v>
      </c>
      <c r="D112" s="342">
        <f t="shared" ca="1" si="4"/>
        <v>0.20747706912861535</v>
      </c>
      <c r="E112" s="343">
        <f ca="1">OFFSET(Sheet2!$G$138,0,A112)</f>
        <v>23573.480531000005</v>
      </c>
      <c r="M112" s="341">
        <f t="shared" si="2"/>
        <v>-44</v>
      </c>
      <c r="N112" s="340" t="e">
        <f ca="1">OFFSET(Sheet2!$G$6,0,M112)</f>
        <v>#REF!</v>
      </c>
      <c r="O112" s="342" t="e">
        <f ca="1">OFFSET(Sheet2!$G$137,0,M112)</f>
        <v>#REF!</v>
      </c>
      <c r="P112" s="342" t="e">
        <f t="shared" ca="1" si="5"/>
        <v>#REF!</v>
      </c>
      <c r="Q112" s="343" t="e">
        <f ca="1">OFFSET(Sheet2!$G$138,0,M112)</f>
        <v>#REF!</v>
      </c>
      <c r="R112" s="74"/>
      <c r="S112" s="74"/>
      <c r="T112" s="74"/>
      <c r="U112" s="74"/>
      <c r="V112" s="74"/>
      <c r="W112" s="74"/>
      <c r="X112" s="74"/>
      <c r="Y112" s="341">
        <f t="shared" si="3"/>
        <v>-44</v>
      </c>
      <c r="Z112" s="340" t="e">
        <f ca="1">OFFSET(Sheet2!$G$6,0,Y112)</f>
        <v>#REF!</v>
      </c>
      <c r="AA112" s="342" t="e">
        <f ca="1">OFFSET(Sheet2!$G$137,0,Y112)</f>
        <v>#REF!</v>
      </c>
      <c r="AB112" s="342" t="e">
        <f t="shared" ca="1" si="6"/>
        <v>#REF!</v>
      </c>
      <c r="AC112" s="343" t="e">
        <f ca="1">OFFSET(Sheet2!$G$138,0,Y112)</f>
        <v>#REF!</v>
      </c>
      <c r="AD112" s="74"/>
    </row>
    <row r="113" spans="1:30" x14ac:dyDescent="0.4">
      <c r="A113" s="341">
        <f t="shared" si="1"/>
        <v>23</v>
      </c>
      <c r="B113" s="340" t="str">
        <f ca="1">OFFSET(Sheet2!$G$6,0,A113)</f>
        <v>Dec-15</v>
      </c>
      <c r="C113" s="342">
        <f ca="1">OFFSET(Sheet2!$G$137,0,A113)</f>
        <v>0.21694644271684135</v>
      </c>
      <c r="D113" s="342">
        <f t="shared" ca="1" si="4"/>
        <v>0.21129000842941037</v>
      </c>
      <c r="E113" s="343">
        <f ca="1">OFFSET(Sheet2!$G$138,0,A113)</f>
        <v>20513.164705967502</v>
      </c>
      <c r="M113" s="341">
        <f t="shared" si="2"/>
        <v>-43</v>
      </c>
      <c r="N113" s="340" t="e">
        <f ca="1">OFFSET(Sheet2!$G$6,0,M113)</f>
        <v>#REF!</v>
      </c>
      <c r="O113" s="342" t="e">
        <f ca="1">OFFSET(Sheet2!$G$137,0,M113)</f>
        <v>#REF!</v>
      </c>
      <c r="P113" s="342" t="e">
        <f t="shared" ca="1" si="5"/>
        <v>#REF!</v>
      </c>
      <c r="Q113" s="343" t="e">
        <f ca="1">OFFSET(Sheet2!$G$138,0,M113)</f>
        <v>#REF!</v>
      </c>
      <c r="R113" s="74"/>
      <c r="S113" s="74"/>
      <c r="T113" s="74"/>
      <c r="U113" s="74"/>
      <c r="V113" s="74"/>
      <c r="W113" s="74"/>
      <c r="X113" s="74"/>
      <c r="Y113" s="341">
        <f t="shared" si="3"/>
        <v>-43</v>
      </c>
      <c r="Z113" s="340" t="e">
        <f ca="1">OFFSET(Sheet2!$G$6,0,Y113)</f>
        <v>#REF!</v>
      </c>
      <c r="AA113" s="342" t="e">
        <f ca="1">OFFSET(Sheet2!$G$137,0,Y113)</f>
        <v>#REF!</v>
      </c>
      <c r="AB113" s="342" t="e">
        <f t="shared" ca="1" si="6"/>
        <v>#REF!</v>
      </c>
      <c r="AC113" s="343" t="e">
        <f ca="1">OFFSET(Sheet2!$G$138,0,Y113)</f>
        <v>#REF!</v>
      </c>
      <c r="AD113" s="74"/>
    </row>
    <row r="114" spans="1:30" x14ac:dyDescent="0.4">
      <c r="A114" s="341">
        <f t="shared" si="1"/>
        <v>24</v>
      </c>
      <c r="B114" s="340" t="str">
        <f ca="1">OFFSET(Sheet2!$G$6,0,A114)</f>
        <v>Jan-16</v>
      </c>
      <c r="C114" s="342">
        <f ca="1">OFFSET(Sheet2!$G$137,0,A114)</f>
        <v>0.22825903876249318</v>
      </c>
      <c r="D114" s="342">
        <f t="shared" ca="1" si="4"/>
        <v>0.2062729610133007</v>
      </c>
      <c r="E114" s="343">
        <f ca="1">OFFSET(Sheet2!$G$138,0,A114)</f>
        <v>20268.87778234922</v>
      </c>
      <c r="M114" s="341">
        <f t="shared" si="2"/>
        <v>-42</v>
      </c>
      <c r="N114" s="340" t="e">
        <f ca="1">OFFSET(Sheet2!$G$6,0,M114)</f>
        <v>#REF!</v>
      </c>
      <c r="O114" s="342" t="e">
        <f ca="1">OFFSET(Sheet2!$G$137,0,M114)</f>
        <v>#REF!</v>
      </c>
      <c r="P114" s="342" t="e">
        <f t="shared" ca="1" si="5"/>
        <v>#REF!</v>
      </c>
      <c r="Q114" s="343" t="e">
        <f ca="1">OFFSET(Sheet2!$G$138,0,M114)</f>
        <v>#REF!</v>
      </c>
      <c r="R114" s="74"/>
      <c r="S114" s="74"/>
      <c r="T114" s="74"/>
      <c r="U114" s="74"/>
      <c r="V114" s="74"/>
      <c r="W114" s="74"/>
      <c r="X114" s="74"/>
      <c r="Y114" s="341">
        <f t="shared" si="3"/>
        <v>-42</v>
      </c>
      <c r="Z114" s="340" t="e">
        <f ca="1">OFFSET(Sheet2!$G$6,0,Y114)</f>
        <v>#REF!</v>
      </c>
      <c r="AA114" s="342" t="e">
        <f ca="1">OFFSET(Sheet2!$G$137,0,Y114)</f>
        <v>#REF!</v>
      </c>
      <c r="AB114" s="342" t="e">
        <f t="shared" ca="1" si="6"/>
        <v>#REF!</v>
      </c>
      <c r="AC114" s="343" t="e">
        <f ca="1">OFFSET(Sheet2!$G$138,0,Y114)</f>
        <v>#REF!</v>
      </c>
      <c r="AD114" s="74"/>
    </row>
    <row r="115" spans="1:30" x14ac:dyDescent="0.4">
      <c r="A115" s="341">
        <f t="shared" si="1"/>
        <v>25</v>
      </c>
      <c r="B115" s="340" t="str">
        <f ca="1">OFFSET(Sheet2!$G$6,0,A115)</f>
        <v>Feb-16</v>
      </c>
      <c r="C115" s="342">
        <f ca="1">OFFSET(Sheet2!$G$137,0,A115)</f>
        <v>0.20507885502504358</v>
      </c>
      <c r="D115" s="342">
        <f t="shared" ca="1" si="4"/>
        <v>0.20022463027770274</v>
      </c>
      <c r="E115" s="343">
        <f ca="1">OFFSET(Sheet2!$G$138,0,A115)</f>
        <v>20625.002464631689</v>
      </c>
      <c r="M115" s="341">
        <f t="shared" si="2"/>
        <v>-41</v>
      </c>
      <c r="N115" s="340" t="e">
        <f ca="1">OFFSET(Sheet2!$G$6,0,M115)</f>
        <v>#REF!</v>
      </c>
      <c r="O115" s="342" t="e">
        <f ca="1">OFFSET(Sheet2!$G$137,0,M115)</f>
        <v>#REF!</v>
      </c>
      <c r="P115" s="342" t="e">
        <f t="shared" ca="1" si="5"/>
        <v>#REF!</v>
      </c>
      <c r="Q115" s="343" t="e">
        <f ca="1">OFFSET(Sheet2!$G$138,0,M115)</f>
        <v>#REF!</v>
      </c>
      <c r="R115" s="74"/>
      <c r="S115" s="74"/>
      <c r="T115" s="74"/>
      <c r="U115" s="74"/>
      <c r="V115" s="74"/>
      <c r="W115" s="74"/>
      <c r="X115" s="74"/>
      <c r="Y115" s="341">
        <f t="shared" si="3"/>
        <v>-41</v>
      </c>
      <c r="Z115" s="340" t="e">
        <f ca="1">OFFSET(Sheet2!$G$6,0,Y115)</f>
        <v>#REF!</v>
      </c>
      <c r="AA115" s="342" t="e">
        <f ca="1">OFFSET(Sheet2!$G$137,0,Y115)</f>
        <v>#REF!</v>
      </c>
      <c r="AB115" s="342" t="e">
        <f t="shared" ca="1" si="6"/>
        <v>#REF!</v>
      </c>
      <c r="AC115" s="343" t="e">
        <f ca="1">OFFSET(Sheet2!$G$138,0,Y115)</f>
        <v>#REF!</v>
      </c>
      <c r="AD115" s="74"/>
    </row>
    <row r="116" spans="1:30" x14ac:dyDescent="0.4">
      <c r="A116" s="341">
        <f t="shared" si="1"/>
        <v>26</v>
      </c>
      <c r="B116" s="340" t="str">
        <f ca="1">OFFSET(Sheet2!$G$6,0,A116)</f>
        <v>Mar-16</v>
      </c>
      <c r="C116" s="342">
        <f ca="1">OFFSET(Sheet2!$G$137,0,A116)</f>
        <v>0.21715167054030665</v>
      </c>
      <c r="D116" s="342">
        <f t="shared" ca="1" si="4"/>
        <v>0.19896160794960061</v>
      </c>
      <c r="E116" s="343">
        <f ca="1">OFFSET(Sheet2!$G$138,0,A116)</f>
        <v>23019.654217004005</v>
      </c>
      <c r="M116" s="341">
        <f t="shared" si="2"/>
        <v>-40</v>
      </c>
      <c r="N116" s="340" t="e">
        <f ca="1">OFFSET(Sheet2!$G$6,0,M116)</f>
        <v>#REF!</v>
      </c>
      <c r="O116" s="342" t="e">
        <f ca="1">OFFSET(Sheet2!$G$137,0,M116)</f>
        <v>#REF!</v>
      </c>
      <c r="P116" s="342" t="e">
        <f t="shared" ca="1" si="5"/>
        <v>#REF!</v>
      </c>
      <c r="Q116" s="343" t="e">
        <f ca="1">OFFSET(Sheet2!$G$138,0,M116)</f>
        <v>#REF!</v>
      </c>
      <c r="R116" s="74"/>
      <c r="S116" s="74"/>
      <c r="T116" s="74"/>
      <c r="U116" s="74"/>
      <c r="V116" s="74"/>
      <c r="W116" s="74"/>
      <c r="X116" s="74"/>
      <c r="Y116" s="341">
        <f t="shared" si="3"/>
        <v>-40</v>
      </c>
      <c r="Z116" s="340" t="e">
        <f ca="1">OFFSET(Sheet2!$G$6,0,Y116)</f>
        <v>#REF!</v>
      </c>
      <c r="AA116" s="342" t="e">
        <f ca="1">OFFSET(Sheet2!$G$137,0,Y116)</f>
        <v>#REF!</v>
      </c>
      <c r="AB116" s="342" t="e">
        <f t="shared" ca="1" si="6"/>
        <v>#REF!</v>
      </c>
      <c r="AC116" s="343" t="e">
        <f ca="1">OFFSET(Sheet2!$G$138,0,Y116)</f>
        <v>#REF!</v>
      </c>
      <c r="AD116" s="74"/>
    </row>
    <row r="117" spans="1:30" x14ac:dyDescent="0.4">
      <c r="A117" s="341">
        <f t="shared" si="1"/>
        <v>27</v>
      </c>
      <c r="B117" s="340" t="str">
        <f ca="1">OFFSET(Sheet2!$G$6,0,A117)</f>
        <v>Apr-16</v>
      </c>
      <c r="C117" s="342">
        <f ca="1">OFFSET(Sheet2!$G$137,0,A117)</f>
        <v>0.22853280506178225</v>
      </c>
      <c r="D117" s="342">
        <f t="shared" ca="1" si="4"/>
        <v>0.20035182484941907</v>
      </c>
      <c r="E117" s="343">
        <f ca="1">OFFSET(Sheet2!$G$138,0,A117)</f>
        <v>21171.993208625401</v>
      </c>
      <c r="M117" s="341">
        <f t="shared" si="2"/>
        <v>-39</v>
      </c>
      <c r="N117" s="340" t="e">
        <f ca="1">OFFSET(Sheet2!$G$6,0,M117)</f>
        <v>#REF!</v>
      </c>
      <c r="O117" s="342" t="e">
        <f ca="1">OFFSET(Sheet2!$G$137,0,M117)</f>
        <v>#REF!</v>
      </c>
      <c r="P117" s="342" t="e">
        <f t="shared" ca="1" si="5"/>
        <v>#REF!</v>
      </c>
      <c r="Q117" s="343" t="e">
        <f ca="1">OFFSET(Sheet2!$G$138,0,M117)</f>
        <v>#REF!</v>
      </c>
      <c r="R117" s="74"/>
      <c r="S117" s="74"/>
      <c r="T117" s="74"/>
      <c r="U117" s="74"/>
      <c r="V117" s="74"/>
      <c r="W117" s="74"/>
      <c r="X117" s="74"/>
      <c r="Y117" s="341">
        <f t="shared" si="3"/>
        <v>-39</v>
      </c>
      <c r="Z117" s="340" t="e">
        <f ca="1">OFFSET(Sheet2!$G$6,0,Y117)</f>
        <v>#REF!</v>
      </c>
      <c r="AA117" s="342" t="e">
        <f ca="1">OFFSET(Sheet2!$G$137,0,Y117)</f>
        <v>#REF!</v>
      </c>
      <c r="AB117" s="342" t="e">
        <f t="shared" ca="1" si="6"/>
        <v>#REF!</v>
      </c>
      <c r="AC117" s="343" t="e">
        <f ca="1">OFFSET(Sheet2!$G$138,0,Y117)</f>
        <v>#REF!</v>
      </c>
      <c r="AD117" s="74"/>
    </row>
    <row r="118" spans="1:30" x14ac:dyDescent="0.4">
      <c r="A118" s="341">
        <f t="shared" si="1"/>
        <v>28</v>
      </c>
      <c r="B118" s="340" t="str">
        <f ca="1">OFFSET(Sheet2!$G$6,0,A118)</f>
        <v>May-16</v>
      </c>
      <c r="C118" s="342">
        <f ca="1">OFFSET(Sheet2!$G$137,0,A118)</f>
        <v>0.1948193244144302</v>
      </c>
      <c r="D118" s="342">
        <f t="shared" ca="1" si="4"/>
        <v>0.19588764142951018</v>
      </c>
      <c r="E118" s="343">
        <f ca="1">OFFSET(Sheet2!$G$138,0,A118)</f>
        <v>23407.058359999999</v>
      </c>
      <c r="M118" s="341">
        <f t="shared" si="2"/>
        <v>-38</v>
      </c>
      <c r="N118" s="340" t="e">
        <f ca="1">OFFSET(Sheet2!$G$6,0,M118)</f>
        <v>#REF!</v>
      </c>
      <c r="O118" s="342" t="e">
        <f ca="1">OFFSET(Sheet2!$G$137,0,M118)</f>
        <v>#REF!</v>
      </c>
      <c r="P118" s="342" t="e">
        <f t="shared" ca="1" si="5"/>
        <v>#REF!</v>
      </c>
      <c r="Q118" s="343" t="e">
        <f ca="1">OFFSET(Sheet2!$G$138,0,M118)</f>
        <v>#REF!</v>
      </c>
      <c r="R118" s="74"/>
      <c r="S118" s="74"/>
      <c r="T118" s="74"/>
      <c r="U118" s="74"/>
      <c r="V118" s="74"/>
      <c r="W118" s="74"/>
      <c r="X118" s="74"/>
      <c r="Y118" s="341">
        <f t="shared" si="3"/>
        <v>-38</v>
      </c>
      <c r="Z118" s="340" t="e">
        <f ca="1">OFFSET(Sheet2!$G$6,0,Y118)</f>
        <v>#REF!</v>
      </c>
      <c r="AA118" s="342" t="e">
        <f ca="1">OFFSET(Sheet2!$G$137,0,Y118)</f>
        <v>#REF!</v>
      </c>
      <c r="AB118" s="342" t="e">
        <f t="shared" ca="1" si="6"/>
        <v>#REF!</v>
      </c>
      <c r="AC118" s="343" t="e">
        <f ca="1">OFFSET(Sheet2!$G$138,0,Y118)</f>
        <v>#REF!</v>
      </c>
      <c r="AD118" s="74"/>
    </row>
    <row r="119" spans="1:30" x14ac:dyDescent="0.4">
      <c r="A119" s="341">
        <f t="shared" si="1"/>
        <v>29</v>
      </c>
      <c r="B119" s="340" t="str">
        <f ca="1">OFFSET(Sheet2!$G$6,0,A119)</f>
        <v>Jun-16</v>
      </c>
      <c r="C119" s="342">
        <f ca="1">OFFSET(Sheet2!$G$137,0,A119)</f>
        <v>0.20433939917547994</v>
      </c>
      <c r="D119" s="342">
        <f t="shared" ca="1" si="4"/>
        <v>0.19766636847846261</v>
      </c>
      <c r="E119" s="343">
        <f ca="1">OFFSET(Sheet2!$G$138,0,A119)</f>
        <v>21079.415916000002</v>
      </c>
      <c r="M119" s="341">
        <f t="shared" si="2"/>
        <v>-37</v>
      </c>
      <c r="N119" s="340" t="e">
        <f ca="1">OFFSET(Sheet2!$G$6,0,M119)</f>
        <v>#REF!</v>
      </c>
      <c r="O119" s="342" t="e">
        <f ca="1">OFFSET(Sheet2!$G$137,0,M119)</f>
        <v>#REF!</v>
      </c>
      <c r="P119" s="342" t="e">
        <f t="shared" ca="1" si="5"/>
        <v>#REF!</v>
      </c>
      <c r="Q119" s="343" t="e">
        <f ca="1">OFFSET(Sheet2!$G$138,0,M119)</f>
        <v>#REF!</v>
      </c>
      <c r="R119" s="74"/>
      <c r="S119" s="74"/>
      <c r="T119" s="74"/>
      <c r="U119" s="74"/>
      <c r="V119" s="74"/>
      <c r="W119" s="74"/>
      <c r="X119" s="74"/>
      <c r="Y119" s="341">
        <f t="shared" si="3"/>
        <v>-37</v>
      </c>
      <c r="Z119" s="340" t="e">
        <f ca="1">OFFSET(Sheet2!$G$6,0,Y119)</f>
        <v>#REF!</v>
      </c>
      <c r="AA119" s="342" t="e">
        <f ca="1">OFFSET(Sheet2!$G$137,0,Y119)</f>
        <v>#REF!</v>
      </c>
      <c r="AB119" s="342" t="e">
        <f t="shared" ca="1" si="6"/>
        <v>#REF!</v>
      </c>
      <c r="AC119" s="343" t="e">
        <f ca="1">OFFSET(Sheet2!$G$138,0,Y119)</f>
        <v>#REF!</v>
      </c>
      <c r="AD119" s="74"/>
    </row>
    <row r="120" spans="1:30" x14ac:dyDescent="0.4">
      <c r="A120" s="341">
        <f t="shared" si="1"/>
        <v>30</v>
      </c>
      <c r="B120" s="340" t="str">
        <f ca="1">OFFSET(Sheet2!$G$6,0,A120)</f>
        <v>Jul-16</v>
      </c>
      <c r="C120" s="342">
        <f ca="1">OFFSET(Sheet2!$G$137,0,A120)</f>
        <v>0.21434922071733117</v>
      </c>
      <c r="D120" s="342">
        <f t="shared" ca="1" si="4"/>
        <v>0.20048166796796915</v>
      </c>
      <c r="E120" s="343">
        <f ca="1">OFFSET(Sheet2!$G$138,0,A120)</f>
        <v>20808.44125</v>
      </c>
      <c r="M120" s="341">
        <f t="shared" si="2"/>
        <v>-36</v>
      </c>
      <c r="N120" s="340" t="e">
        <f ca="1">OFFSET(Sheet2!$G$6,0,M120)</f>
        <v>#REF!</v>
      </c>
      <c r="O120" s="342" t="e">
        <f ca="1">OFFSET(Sheet2!$G$137,0,M120)</f>
        <v>#REF!</v>
      </c>
      <c r="P120" s="342" t="e">
        <f t="shared" ca="1" si="5"/>
        <v>#REF!</v>
      </c>
      <c r="Q120" s="343" t="e">
        <f ca="1">OFFSET(Sheet2!$G$138,0,M120)</f>
        <v>#REF!</v>
      </c>
      <c r="R120" s="74"/>
      <c r="S120" s="74"/>
      <c r="T120" s="74"/>
      <c r="U120" s="74"/>
      <c r="V120" s="74"/>
      <c r="W120" s="74"/>
      <c r="X120" s="74"/>
      <c r="Y120" s="341">
        <f t="shared" si="3"/>
        <v>-36</v>
      </c>
      <c r="Z120" s="340" t="e">
        <f ca="1">OFFSET(Sheet2!$G$6,0,Y120)</f>
        <v>#REF!</v>
      </c>
      <c r="AA120" s="342" t="e">
        <f ca="1">OFFSET(Sheet2!$G$137,0,Y120)</f>
        <v>#REF!</v>
      </c>
      <c r="AB120" s="342" t="e">
        <f t="shared" ca="1" si="6"/>
        <v>#REF!</v>
      </c>
      <c r="AC120" s="343" t="e">
        <f ca="1">OFFSET(Sheet2!$G$138,0,Y120)</f>
        <v>#REF!</v>
      </c>
      <c r="AD120" s="74"/>
    </row>
    <row r="121" spans="1:30" x14ac:dyDescent="0.4">
      <c r="A121" s="341">
        <f t="shared" si="1"/>
        <v>31</v>
      </c>
      <c r="B121" s="340" t="str">
        <f ca="1">OFFSET(Sheet2!$G$6,0,A121)</f>
        <v>Aug-16</v>
      </c>
      <c r="C121" s="342">
        <f ca="1">OFFSET(Sheet2!$G$137,0,A121)</f>
        <v>0.21909442035135082</v>
      </c>
      <c r="D121" s="342">
        <f t="shared" ca="1" si="4"/>
        <v>0.20240755204846225</v>
      </c>
      <c r="E121" s="343">
        <f ca="1">OFFSET(Sheet2!$G$138,0,A121)</f>
        <v>20135.313689999999</v>
      </c>
      <c r="M121" s="341">
        <f t="shared" si="2"/>
        <v>-35</v>
      </c>
      <c r="N121" s="340" t="e">
        <f ca="1">OFFSET(Sheet2!$G$6,0,M121)</f>
        <v>#REF!</v>
      </c>
      <c r="O121" s="342" t="e">
        <f ca="1">OFFSET(Sheet2!$G$137,0,M121)</f>
        <v>#REF!</v>
      </c>
      <c r="P121" s="342" t="e">
        <f t="shared" ca="1" si="5"/>
        <v>#REF!</v>
      </c>
      <c r="Q121" s="343" t="e">
        <f ca="1">OFFSET(Sheet2!$G$138,0,M121)</f>
        <v>#REF!</v>
      </c>
      <c r="R121" s="74"/>
      <c r="S121" s="74"/>
      <c r="T121" s="74"/>
      <c r="U121" s="74"/>
      <c r="V121" s="74"/>
      <c r="W121" s="74"/>
      <c r="X121" s="74"/>
      <c r="Y121" s="341">
        <f t="shared" si="3"/>
        <v>-35</v>
      </c>
      <c r="Z121" s="340" t="e">
        <f ca="1">OFFSET(Sheet2!$G$6,0,Y121)</f>
        <v>#REF!</v>
      </c>
      <c r="AA121" s="342" t="e">
        <f ca="1">OFFSET(Sheet2!$G$137,0,Y121)</f>
        <v>#REF!</v>
      </c>
      <c r="AB121" s="342" t="e">
        <f t="shared" ca="1" si="6"/>
        <v>#REF!</v>
      </c>
      <c r="AC121" s="343" t="e">
        <f ca="1">OFFSET(Sheet2!$G$138,0,Y121)</f>
        <v>#REF!</v>
      </c>
      <c r="AD121" s="74"/>
    </row>
    <row r="122" spans="1:30" x14ac:dyDescent="0.4">
      <c r="A122" s="341">
        <f t="shared" si="1"/>
        <v>32</v>
      </c>
      <c r="B122" s="340" t="str">
        <f ca="1">OFFSET(Sheet2!$G$6,0,A122)</f>
        <v>Sep-16</v>
      </c>
      <c r="C122" s="342">
        <f ca="1">OFFSET(Sheet2!$G$137,0,A122)</f>
        <v>0.19015409643095393</v>
      </c>
      <c r="D122" s="342">
        <f t="shared" ca="1" si="4"/>
        <v>0.2045966967052307</v>
      </c>
      <c r="E122" s="343">
        <f ca="1">OFFSET(Sheet2!$G$138,0,A122)</f>
        <v>21037.12590594</v>
      </c>
      <c r="M122" s="341">
        <f t="shared" si="2"/>
        <v>-34</v>
      </c>
      <c r="N122" s="340" t="e">
        <f ca="1">OFFSET(Sheet2!$G$6,0,M122)</f>
        <v>#REF!</v>
      </c>
      <c r="O122" s="342" t="e">
        <f ca="1">OFFSET(Sheet2!$G$137,0,M122)</f>
        <v>#REF!</v>
      </c>
      <c r="P122" s="342" t="e">
        <f t="shared" ca="1" si="5"/>
        <v>#REF!</v>
      </c>
      <c r="Q122" s="343" t="e">
        <f ca="1">OFFSET(Sheet2!$G$138,0,M122)</f>
        <v>#REF!</v>
      </c>
      <c r="R122" s="74"/>
      <c r="S122" s="74"/>
      <c r="T122" s="74"/>
      <c r="U122" s="74"/>
      <c r="V122" s="74"/>
      <c r="W122" s="74"/>
      <c r="X122" s="74"/>
      <c r="Y122" s="341">
        <f t="shared" si="3"/>
        <v>-34</v>
      </c>
      <c r="Z122" s="340" t="e">
        <f ca="1">OFFSET(Sheet2!$G$6,0,Y122)</f>
        <v>#REF!</v>
      </c>
      <c r="AA122" s="342" t="e">
        <f ca="1">OFFSET(Sheet2!$G$137,0,Y122)</f>
        <v>#REF!</v>
      </c>
      <c r="AB122" s="342" t="e">
        <f t="shared" ca="1" si="6"/>
        <v>#REF!</v>
      </c>
      <c r="AC122" s="343" t="e">
        <f ca="1">OFFSET(Sheet2!$G$138,0,Y122)</f>
        <v>#REF!</v>
      </c>
      <c r="AD122" s="74"/>
    </row>
    <row r="123" spans="1:30" x14ac:dyDescent="0.4">
      <c r="A123" s="341">
        <f t="shared" ref="A123:A129" si="7">A124-1</f>
        <v>33</v>
      </c>
      <c r="B123" s="340" t="str">
        <f ca="1">OFFSET(Sheet2!$G$6,0,A123)</f>
        <v>Oct-16</v>
      </c>
      <c r="C123" s="342">
        <f ca="1">OFFSET(Sheet2!$G$137,0,A123)</f>
        <v>0.32149603325848125</v>
      </c>
      <c r="D123" s="342">
        <f t="shared" ca="1" si="4"/>
        <v>0.21479495220891995</v>
      </c>
      <c r="E123" s="343">
        <f ca="1">OFFSET(Sheet2!$G$138,0,A123)</f>
        <v>15904.007494260999</v>
      </c>
      <c r="M123" s="341">
        <f t="shared" ref="M123:M129" si="8">M124-1</f>
        <v>-33</v>
      </c>
      <c r="N123" s="340" t="e">
        <f ca="1">OFFSET(Sheet2!$G$6,0,M123)</f>
        <v>#REF!</v>
      </c>
      <c r="O123" s="342" t="e">
        <f ca="1">OFFSET(Sheet2!$G$137,0,M123)</f>
        <v>#REF!</v>
      </c>
      <c r="P123" s="342" t="e">
        <f t="shared" ca="1" si="5"/>
        <v>#REF!</v>
      </c>
      <c r="Q123" s="343" t="e">
        <f ca="1">OFFSET(Sheet2!$G$138,0,M123)</f>
        <v>#REF!</v>
      </c>
      <c r="R123" s="74"/>
      <c r="S123" s="74"/>
      <c r="T123" s="74"/>
      <c r="U123" s="74"/>
      <c r="V123" s="74"/>
      <c r="W123" s="74"/>
      <c r="X123" s="74"/>
      <c r="Y123" s="341">
        <f t="shared" ref="Y123:Y129" si="9">Y124-1</f>
        <v>-33</v>
      </c>
      <c r="Z123" s="340" t="e">
        <f ca="1">OFFSET(Sheet2!$G$6,0,Y123)</f>
        <v>#REF!</v>
      </c>
      <c r="AA123" s="342" t="e">
        <f ca="1">OFFSET(Sheet2!$G$137,0,Y123)</f>
        <v>#REF!</v>
      </c>
      <c r="AB123" s="342" t="e">
        <f t="shared" ca="1" si="6"/>
        <v>#REF!</v>
      </c>
      <c r="AC123" s="343" t="e">
        <f ca="1">OFFSET(Sheet2!$G$138,0,Y123)</f>
        <v>#REF!</v>
      </c>
      <c r="AD123" s="74"/>
    </row>
    <row r="124" spans="1:30" x14ac:dyDescent="0.4">
      <c r="A124" s="341">
        <f t="shared" si="7"/>
        <v>34</v>
      </c>
      <c r="B124" s="340" t="str">
        <f ca="1">OFFSET(Sheet2!$G$6,0,A124)</f>
        <v>Nov-16</v>
      </c>
      <c r="C124" s="342">
        <f ca="1">OFFSET(Sheet2!$G$137,0,A124)</f>
        <v>0.23123120070434583</v>
      </c>
      <c r="D124" s="342">
        <f t="shared" ca="1" si="4"/>
        <v>0.22016313860267991</v>
      </c>
      <c r="E124" s="343">
        <f ca="1">OFFSET(Sheet2!$G$138,0,A124)</f>
        <v>21406.541752255329</v>
      </c>
      <c r="M124" s="341">
        <f t="shared" si="8"/>
        <v>-32</v>
      </c>
      <c r="N124" s="340" t="e">
        <f ca="1">OFFSET(Sheet2!$G$6,0,M124)</f>
        <v>#REF!</v>
      </c>
      <c r="O124" s="342" t="e">
        <f ca="1">OFFSET(Sheet2!$G$137,0,M124)</f>
        <v>#REF!</v>
      </c>
      <c r="P124" s="342" t="e">
        <f t="shared" ca="1" si="5"/>
        <v>#REF!</v>
      </c>
      <c r="Q124" s="343" t="e">
        <f ca="1">OFFSET(Sheet2!$G$138,0,M124)</f>
        <v>#REF!</v>
      </c>
      <c r="R124" s="74"/>
      <c r="S124" s="74"/>
      <c r="T124" s="74"/>
      <c r="U124" s="74"/>
      <c r="V124" s="74"/>
      <c r="W124" s="74"/>
      <c r="X124" s="74"/>
      <c r="Y124" s="341">
        <f t="shared" si="9"/>
        <v>-32</v>
      </c>
      <c r="Z124" s="340" t="e">
        <f ca="1">OFFSET(Sheet2!$G$6,0,Y124)</f>
        <v>#REF!</v>
      </c>
      <c r="AA124" s="342" t="e">
        <f ca="1">OFFSET(Sheet2!$G$137,0,Y124)</f>
        <v>#REF!</v>
      </c>
      <c r="AB124" s="342" t="e">
        <f t="shared" ca="1" si="6"/>
        <v>#REF!</v>
      </c>
      <c r="AC124" s="343" t="e">
        <f ca="1">OFFSET(Sheet2!$G$138,0,Y124)</f>
        <v>#REF!</v>
      </c>
      <c r="AD124" s="74"/>
    </row>
    <row r="125" spans="1:30" x14ac:dyDescent="0.4">
      <c r="A125" s="341">
        <f t="shared" si="7"/>
        <v>35</v>
      </c>
      <c r="B125" s="340" t="str">
        <f ca="1">OFFSET(Sheet2!$G$6,0,A125)</f>
        <v>Dec-16</v>
      </c>
      <c r="C125" s="342">
        <f ca="1">OFFSET(Sheet2!$G$137,0,A125)</f>
        <v>0.2416546117094458</v>
      </c>
      <c r="D125" s="342">
        <f t="shared" ca="1" si="4"/>
        <v>0.22408516298986811</v>
      </c>
      <c r="E125" s="343">
        <f ca="1">OFFSET(Sheet2!$G$138,0,A125)</f>
        <v>19123.923741178511</v>
      </c>
      <c r="M125" s="341">
        <f t="shared" si="8"/>
        <v>-31</v>
      </c>
      <c r="N125" s="340" t="e">
        <f ca="1">OFFSET(Sheet2!$G$6,0,M125)</f>
        <v>#REF!</v>
      </c>
      <c r="O125" s="342" t="e">
        <f ca="1">OFFSET(Sheet2!$G$137,0,M125)</f>
        <v>#REF!</v>
      </c>
      <c r="P125" s="342" t="e">
        <f t="shared" ca="1" si="5"/>
        <v>#REF!</v>
      </c>
      <c r="Q125" s="343" t="e">
        <f ca="1">OFFSET(Sheet2!$G$138,0,M125)</f>
        <v>#REF!</v>
      </c>
      <c r="R125" s="74"/>
      <c r="S125" s="74"/>
      <c r="T125" s="74"/>
      <c r="U125" s="74"/>
      <c r="V125" s="74"/>
      <c r="W125" s="74"/>
      <c r="X125" s="74"/>
      <c r="Y125" s="341">
        <f t="shared" si="9"/>
        <v>-31</v>
      </c>
      <c r="Z125" s="340" t="e">
        <f ca="1">OFFSET(Sheet2!$G$6,0,Y125)</f>
        <v>#REF!</v>
      </c>
      <c r="AA125" s="342" t="e">
        <f ca="1">OFFSET(Sheet2!$G$137,0,Y125)</f>
        <v>#REF!</v>
      </c>
      <c r="AB125" s="342" t="e">
        <f t="shared" ca="1" si="6"/>
        <v>#REF!</v>
      </c>
      <c r="AC125" s="343" t="e">
        <f ca="1">OFFSET(Sheet2!$G$138,0,Y125)</f>
        <v>#REF!</v>
      </c>
      <c r="AD125" s="74"/>
    </row>
    <row r="126" spans="1:30" x14ac:dyDescent="0.4">
      <c r="A126" s="341">
        <f t="shared" si="7"/>
        <v>36</v>
      </c>
      <c r="B126" s="340" t="str">
        <f ca="1">OFFSET(Sheet2!$G$6,0,A126)</f>
        <v>Jan-17</v>
      </c>
      <c r="C126" s="342">
        <f ca="1">OFFSET(Sheet2!$G$137,0,A126)</f>
        <v>0.22347605347901889</v>
      </c>
      <c r="D126" s="342">
        <f t="shared" ca="1" si="4"/>
        <v>0.22458744074080486</v>
      </c>
      <c r="E126" s="343">
        <f ca="1">OFFSET(Sheet2!$G$138,0,A126)</f>
        <v>21088.759869999998</v>
      </c>
      <c r="M126" s="341">
        <f t="shared" si="8"/>
        <v>-30</v>
      </c>
      <c r="N126" s="340" t="e">
        <f ca="1">OFFSET(Sheet2!$G$6,0,M126)</f>
        <v>#REF!</v>
      </c>
      <c r="O126" s="342" t="e">
        <f ca="1">OFFSET(Sheet2!$G$137,0,M126)</f>
        <v>#REF!</v>
      </c>
      <c r="P126" s="342" t="e">
        <f t="shared" ca="1" si="5"/>
        <v>#REF!</v>
      </c>
      <c r="Q126" s="343" t="e">
        <f ca="1">OFFSET(Sheet2!$G$138,0,M126)</f>
        <v>#REF!</v>
      </c>
      <c r="R126" s="74"/>
      <c r="S126" s="74"/>
      <c r="T126" s="74"/>
      <c r="U126" s="74"/>
      <c r="V126" s="74"/>
      <c r="W126" s="74"/>
      <c r="X126" s="74"/>
      <c r="Y126" s="341">
        <f t="shared" si="9"/>
        <v>-30</v>
      </c>
      <c r="Z126" s="340" t="e">
        <f ca="1">OFFSET(Sheet2!$G$6,0,Y126)</f>
        <v>#REF!</v>
      </c>
      <c r="AA126" s="342" t="e">
        <f ca="1">OFFSET(Sheet2!$G$137,0,Y126)</f>
        <v>#REF!</v>
      </c>
      <c r="AB126" s="342" t="e">
        <f t="shared" ca="1" si="6"/>
        <v>#REF!</v>
      </c>
      <c r="AC126" s="343" t="e">
        <f ca="1">OFFSET(Sheet2!$G$138,0,Y126)</f>
        <v>#REF!</v>
      </c>
      <c r="AD126" s="74"/>
    </row>
    <row r="127" spans="1:30" x14ac:dyDescent="0.4">
      <c r="A127" s="341">
        <f t="shared" si="7"/>
        <v>37</v>
      </c>
      <c r="B127" s="340" t="str">
        <f ca="1">OFFSET(Sheet2!$G$6,0,A127)</f>
        <v>Feb-17</v>
      </c>
      <c r="C127" s="342">
        <f ca="1">OFFSET(Sheet2!$G$137,0,A127)</f>
        <v>0.2200526163009939</v>
      </c>
      <c r="D127" s="342">
        <f t="shared" ca="1" si="4"/>
        <v>0.22395617747453572</v>
      </c>
      <c r="E127" s="343">
        <f ca="1">OFFSET(Sheet2!$G$138,0,A127)</f>
        <v>18992.856556999999</v>
      </c>
      <c r="M127" s="341">
        <f t="shared" si="8"/>
        <v>-29</v>
      </c>
      <c r="N127" s="340" t="e">
        <f ca="1">OFFSET(Sheet2!$G$6,0,M127)</f>
        <v>#REF!</v>
      </c>
      <c r="O127" s="342" t="e">
        <f ca="1">OFFSET(Sheet2!$G$137,0,M127)</f>
        <v>#REF!</v>
      </c>
      <c r="P127" s="342" t="e">
        <f t="shared" ca="1" si="5"/>
        <v>#REF!</v>
      </c>
      <c r="Q127" s="343" t="e">
        <f ca="1">OFFSET(Sheet2!$G$138,0,M127)</f>
        <v>#REF!</v>
      </c>
      <c r="R127" s="74"/>
      <c r="S127" s="74"/>
      <c r="T127" s="74"/>
      <c r="U127" s="74"/>
      <c r="V127" s="74"/>
      <c r="W127" s="74"/>
      <c r="X127" s="74"/>
      <c r="Y127" s="341">
        <f t="shared" si="9"/>
        <v>-29</v>
      </c>
      <c r="Z127" s="340" t="e">
        <f ca="1">OFFSET(Sheet2!$G$6,0,Y127)</f>
        <v>#REF!</v>
      </c>
      <c r="AA127" s="342" t="e">
        <f ca="1">OFFSET(Sheet2!$G$137,0,Y127)</f>
        <v>#REF!</v>
      </c>
      <c r="AB127" s="342" t="e">
        <f t="shared" ca="1" si="6"/>
        <v>#REF!</v>
      </c>
      <c r="AC127" s="343" t="e">
        <f ca="1">OFFSET(Sheet2!$G$138,0,Y127)</f>
        <v>#REF!</v>
      </c>
      <c r="AD127" s="74"/>
    </row>
    <row r="128" spans="1:30" x14ac:dyDescent="0.4">
      <c r="A128" s="341">
        <f t="shared" si="7"/>
        <v>38</v>
      </c>
      <c r="B128" s="340" t="str">
        <f ca="1">OFFSET(Sheet2!$G$6,0,A128)</f>
        <v>Mar-17</v>
      </c>
      <c r="C128" s="342">
        <f ca="1">OFFSET(Sheet2!$G$137,0,A128)</f>
        <v>0.21974856453000427</v>
      </c>
      <c r="D128" s="342">
        <f t="shared" ca="1" si="4"/>
        <v>0.22508461666722496</v>
      </c>
      <c r="E128" s="343">
        <f ca="1">OFFSET(Sheet2!$G$138,0,A128)</f>
        <v>21673.89097</v>
      </c>
      <c r="M128" s="341">
        <f t="shared" si="8"/>
        <v>-28</v>
      </c>
      <c r="N128" s="340" t="e">
        <f ca="1">OFFSET(Sheet2!$G$6,0,M128)</f>
        <v>#REF!</v>
      </c>
      <c r="O128" s="342" t="e">
        <f ca="1">OFFSET(Sheet2!$G$137,0,M128)</f>
        <v>#REF!</v>
      </c>
      <c r="P128" s="342" t="e">
        <f t="shared" ca="1" si="5"/>
        <v>#REF!</v>
      </c>
      <c r="Q128" s="343" t="e">
        <f ca="1">OFFSET(Sheet2!$G$138,0,M128)</f>
        <v>#REF!</v>
      </c>
      <c r="R128" s="74"/>
      <c r="S128" s="74"/>
      <c r="T128" s="74"/>
      <c r="U128" s="74"/>
      <c r="V128" s="74"/>
      <c r="W128" s="74"/>
      <c r="X128" s="74"/>
      <c r="Y128" s="341">
        <f t="shared" si="9"/>
        <v>-28</v>
      </c>
      <c r="Z128" s="340" t="e">
        <f ca="1">OFFSET(Sheet2!$G$6,0,Y128)</f>
        <v>#REF!</v>
      </c>
      <c r="AA128" s="342" t="e">
        <f ca="1">OFFSET(Sheet2!$G$137,0,Y128)</f>
        <v>#REF!</v>
      </c>
      <c r="AB128" s="342" t="e">
        <f t="shared" ca="1" si="6"/>
        <v>#REF!</v>
      </c>
      <c r="AC128" s="343" t="e">
        <f ca="1">OFFSET(Sheet2!$G$138,0,Y128)</f>
        <v>#REF!</v>
      </c>
      <c r="AD128" s="74"/>
    </row>
    <row r="129" spans="1:30" x14ac:dyDescent="0.4">
      <c r="A129" s="341">
        <f t="shared" si="7"/>
        <v>39</v>
      </c>
      <c r="B129" s="340" t="str">
        <f ca="1">OFFSET(Sheet2!$G$6,0,A129)</f>
        <v>Apr-17</v>
      </c>
      <c r="C129" s="342">
        <f ca="1">OFFSET(Sheet2!$G$137,0,A129)</f>
        <v>0.22749410145859017</v>
      </c>
      <c r="D129" s="342">
        <f t="shared" ca="1" si="4"/>
        <v>0.2258801882763237</v>
      </c>
      <c r="E129" s="343">
        <f ca="1">OFFSET(Sheet2!$G$138,0,A129)</f>
        <v>20464.166440000001</v>
      </c>
      <c r="M129" s="341">
        <f t="shared" si="8"/>
        <v>-27</v>
      </c>
      <c r="N129" s="340" t="e">
        <f ca="1">OFFSET(Sheet2!$G$6,0,M129)</f>
        <v>#REF!</v>
      </c>
      <c r="O129" s="342" t="e">
        <f ca="1">OFFSET(Sheet2!$G$137,0,M129)</f>
        <v>#REF!</v>
      </c>
      <c r="P129" s="342" t="e">
        <f t="shared" ca="1" si="5"/>
        <v>#REF!</v>
      </c>
      <c r="Q129" s="343" t="e">
        <f ca="1">OFFSET(Sheet2!$G$138,0,M129)</f>
        <v>#REF!</v>
      </c>
      <c r="R129" s="74"/>
      <c r="S129" s="74"/>
      <c r="T129" s="74"/>
      <c r="U129" s="74"/>
      <c r="V129" s="74"/>
      <c r="W129" s="74"/>
      <c r="X129" s="74"/>
      <c r="Y129" s="341">
        <f t="shared" si="9"/>
        <v>-27</v>
      </c>
      <c r="Z129" s="340" t="e">
        <f ca="1">OFFSET(Sheet2!$G$6,0,Y129)</f>
        <v>#REF!</v>
      </c>
      <c r="AA129" s="342" t="e">
        <f ca="1">OFFSET(Sheet2!$G$137,0,Y129)</f>
        <v>#REF!</v>
      </c>
      <c r="AB129" s="342" t="e">
        <f t="shared" ca="1" si="6"/>
        <v>#REF!</v>
      </c>
      <c r="AC129" s="343" t="e">
        <f ca="1">OFFSET(Sheet2!$G$138,0,Y129)</f>
        <v>#REF!</v>
      </c>
      <c r="AD129" s="74"/>
    </row>
    <row r="130" spans="1:30" x14ac:dyDescent="0.4">
      <c r="A130" s="341">
        <f t="shared" ref="A130:A155" si="10">A131-1</f>
        <v>40</v>
      </c>
      <c r="B130" s="340" t="str">
        <f ca="1">OFFSET(Sheet2!$G$6,0,A130)</f>
        <v>May-17</v>
      </c>
      <c r="C130" s="342">
        <f ca="1">OFFSET(Sheet2!$G$137,0,A130)</f>
        <v>0.23158271007515768</v>
      </c>
      <c r="D130" s="342">
        <f t="shared" ca="1" si="4"/>
        <v>0.22611479635427564</v>
      </c>
      <c r="E130" s="343">
        <f ca="1">OFFSET(Sheet2!$G$138,0,A130)</f>
        <v>21998.691069796507</v>
      </c>
      <c r="M130" s="341">
        <f t="shared" ref="M130:M155" si="11">M131-1</f>
        <v>-26</v>
      </c>
      <c r="N130" s="340" t="e">
        <f ca="1">OFFSET(Sheet2!$G$6,0,M130)</f>
        <v>#REF!</v>
      </c>
      <c r="O130" s="342" t="e">
        <f ca="1">OFFSET(Sheet2!$G$137,0,M130)</f>
        <v>#REF!</v>
      </c>
      <c r="P130" s="342" t="e">
        <f t="shared" ca="1" si="5"/>
        <v>#REF!</v>
      </c>
      <c r="Q130" s="343" t="e">
        <f ca="1">OFFSET(Sheet2!$G$138,0,M130)</f>
        <v>#REF!</v>
      </c>
      <c r="R130" s="74"/>
      <c r="S130" s="74"/>
      <c r="T130" s="74"/>
      <c r="U130" s="74"/>
      <c r="V130" s="74"/>
      <c r="W130" s="74"/>
      <c r="X130" s="74"/>
      <c r="Y130" s="341">
        <f t="shared" ref="Y130:Y155" si="12">Y131-1</f>
        <v>-26</v>
      </c>
      <c r="Z130" s="340" t="e">
        <f ca="1">OFFSET(Sheet2!$G$6,0,Y130)</f>
        <v>#REF!</v>
      </c>
      <c r="AA130" s="342" t="e">
        <f ca="1">OFFSET(Sheet2!$G$137,0,Y130)</f>
        <v>#REF!</v>
      </c>
      <c r="AB130" s="342" t="e">
        <f t="shared" ca="1" si="6"/>
        <v>#REF!</v>
      </c>
      <c r="AC130" s="343" t="e">
        <f ca="1">OFFSET(Sheet2!$G$138,0,Y130)</f>
        <v>#REF!</v>
      </c>
      <c r="AD130" s="74"/>
    </row>
    <row r="131" spans="1:30" x14ac:dyDescent="0.4">
      <c r="A131" s="341">
        <f t="shared" si="10"/>
        <v>41</v>
      </c>
      <c r="B131" s="340" t="str">
        <f ca="1">OFFSET(Sheet2!$G$6,0,A131)</f>
        <v>Jun-17</v>
      </c>
      <c r="C131" s="342">
        <f ca="1">OFFSET(Sheet2!$G$137,0,A131)</f>
        <v>0.25131857979658528</v>
      </c>
      <c r="D131" s="342">
        <f t="shared" ca="1" si="4"/>
        <v>0.23046089292213373</v>
      </c>
      <c r="E131" s="343">
        <f ca="1">OFFSET(Sheet2!$G$138,0,A131)</f>
        <v>20182.462102549998</v>
      </c>
      <c r="M131" s="341">
        <f t="shared" si="11"/>
        <v>-25</v>
      </c>
      <c r="N131" s="340" t="e">
        <f ca="1">OFFSET(Sheet2!$G$6,0,M131)</f>
        <v>#REF!</v>
      </c>
      <c r="O131" s="342" t="e">
        <f ca="1">OFFSET(Sheet2!$G$137,0,M131)</f>
        <v>#REF!</v>
      </c>
      <c r="P131" s="342" t="e">
        <f t="shared" ca="1" si="5"/>
        <v>#REF!</v>
      </c>
      <c r="Q131" s="343" t="e">
        <f ca="1">OFFSET(Sheet2!$G$138,0,M131)</f>
        <v>#REF!</v>
      </c>
      <c r="R131" s="74"/>
      <c r="S131" s="74"/>
      <c r="T131" s="74"/>
      <c r="U131" s="74"/>
      <c r="V131" s="74"/>
      <c r="W131" s="74"/>
      <c r="X131" s="74"/>
      <c r="Y131" s="341">
        <f t="shared" si="12"/>
        <v>-25</v>
      </c>
      <c r="Z131" s="340" t="e">
        <f ca="1">OFFSET(Sheet2!$G$6,0,Y131)</f>
        <v>#REF!</v>
      </c>
      <c r="AA131" s="342" t="e">
        <f ca="1">OFFSET(Sheet2!$G$137,0,Y131)</f>
        <v>#REF!</v>
      </c>
      <c r="AB131" s="342" t="e">
        <f t="shared" ca="1" si="6"/>
        <v>#REF!</v>
      </c>
      <c r="AC131" s="343" t="e">
        <f ca="1">OFFSET(Sheet2!$G$138,0,Y131)</f>
        <v>#REF!</v>
      </c>
      <c r="AD131" s="74"/>
    </row>
    <row r="132" spans="1:30" x14ac:dyDescent="0.4">
      <c r="A132" s="341">
        <f t="shared" si="10"/>
        <v>42</v>
      </c>
      <c r="B132" s="340" t="str">
        <f ca="1">OFFSET(Sheet2!$G$6,0,A132)</f>
        <v>Jul-17</v>
      </c>
      <c r="C132" s="342">
        <f ca="1">OFFSET(Sheet2!$G$137,0,A132)</f>
        <v>0.2043671626289961</v>
      </c>
      <c r="D132" s="342">
        <f t="shared" ca="1" si="4"/>
        <v>0.23046302857240425</v>
      </c>
      <c r="E132" s="343">
        <f ca="1">OFFSET(Sheet2!$G$138,0,A132)</f>
        <v>21607.499001700002</v>
      </c>
      <c r="M132" s="341">
        <f t="shared" si="11"/>
        <v>-24</v>
      </c>
      <c r="N132" s="340" t="e">
        <f ca="1">OFFSET(Sheet2!$G$6,0,M132)</f>
        <v>#REF!</v>
      </c>
      <c r="O132" s="342" t="e">
        <f ca="1">OFFSET(Sheet2!$G$137,0,M132)</f>
        <v>#REF!</v>
      </c>
      <c r="P132" s="342" t="e">
        <f t="shared" ca="1" si="5"/>
        <v>#REF!</v>
      </c>
      <c r="Q132" s="343" t="e">
        <f ca="1">OFFSET(Sheet2!$G$138,0,M132)</f>
        <v>#REF!</v>
      </c>
      <c r="R132" s="74"/>
      <c r="S132" s="74"/>
      <c r="T132" s="74"/>
      <c r="U132" s="74"/>
      <c r="V132" s="74"/>
      <c r="W132" s="74"/>
      <c r="X132" s="74"/>
      <c r="Y132" s="341">
        <f t="shared" si="12"/>
        <v>-24</v>
      </c>
      <c r="Z132" s="340" t="e">
        <f ca="1">OFFSET(Sheet2!$G$6,0,Y132)</f>
        <v>#REF!</v>
      </c>
      <c r="AA132" s="342" t="e">
        <f ca="1">OFFSET(Sheet2!$G$137,0,Y132)</f>
        <v>#REF!</v>
      </c>
      <c r="AB132" s="342" t="e">
        <f t="shared" ca="1" si="6"/>
        <v>#REF!</v>
      </c>
      <c r="AC132" s="343" t="e">
        <f ca="1">OFFSET(Sheet2!$G$138,0,Y132)</f>
        <v>#REF!</v>
      </c>
      <c r="AD132" s="74"/>
    </row>
    <row r="133" spans="1:30" x14ac:dyDescent="0.4">
      <c r="A133" s="341">
        <f t="shared" si="10"/>
        <v>43</v>
      </c>
      <c r="B133" s="340" t="str">
        <f ca="1">OFFSET(Sheet2!$G$6,0,A133)</f>
        <v>Aug-17</v>
      </c>
      <c r="C133" s="342">
        <f ca="1">OFFSET(Sheet2!$G$137,0,A133)</f>
        <v>0.19122684595060682</v>
      </c>
      <c r="D133" s="342">
        <f t="shared" ca="1" si="4"/>
        <v>0.2286843843595793</v>
      </c>
      <c r="E133" s="343">
        <f ca="1">OFFSET(Sheet2!$G$138,0,A133)</f>
        <v>20506.36076388873</v>
      </c>
      <c r="M133" s="341">
        <f t="shared" si="11"/>
        <v>-23</v>
      </c>
      <c r="N133" s="340" t="e">
        <f ca="1">OFFSET(Sheet2!$G$6,0,M133)</f>
        <v>#REF!</v>
      </c>
      <c r="O133" s="342" t="e">
        <f ca="1">OFFSET(Sheet2!$G$137,0,M133)</f>
        <v>#REF!</v>
      </c>
      <c r="P133" s="342" t="e">
        <f t="shared" ca="1" si="5"/>
        <v>#REF!</v>
      </c>
      <c r="Q133" s="343" t="e">
        <f ca="1">OFFSET(Sheet2!$G$138,0,M133)</f>
        <v>#REF!</v>
      </c>
      <c r="R133" s="74"/>
      <c r="S133" s="74"/>
      <c r="T133" s="74"/>
      <c r="U133" s="74"/>
      <c r="V133" s="74"/>
      <c r="W133" s="74"/>
      <c r="X133" s="74"/>
      <c r="Y133" s="341">
        <f t="shared" si="12"/>
        <v>-23</v>
      </c>
      <c r="Z133" s="340" t="e">
        <f ca="1">OFFSET(Sheet2!$G$6,0,Y133)</f>
        <v>#REF!</v>
      </c>
      <c r="AA133" s="342" t="e">
        <f ca="1">OFFSET(Sheet2!$G$137,0,Y133)</f>
        <v>#REF!</v>
      </c>
      <c r="AB133" s="342" t="e">
        <f t="shared" ca="1" si="6"/>
        <v>#REF!</v>
      </c>
      <c r="AC133" s="343" t="e">
        <f ca="1">OFFSET(Sheet2!$G$138,0,Y133)</f>
        <v>#REF!</v>
      </c>
      <c r="AD133" s="74"/>
    </row>
    <row r="134" spans="1:30" x14ac:dyDescent="0.4">
      <c r="A134" s="341">
        <f t="shared" si="10"/>
        <v>44</v>
      </c>
      <c r="B134" s="340" t="str">
        <f ca="1">OFFSET(Sheet2!$G$6,0,A134)</f>
        <v>Sep-17</v>
      </c>
      <c r="C134" s="342">
        <f ca="1">OFFSET(Sheet2!$G$137,0,A134)</f>
        <v>0.19267944715122198</v>
      </c>
      <c r="D134" s="342">
        <f t="shared" ca="1" si="4"/>
        <v>0.22665246334418473</v>
      </c>
      <c r="E134" s="343">
        <f ca="1">OFFSET(Sheet2!$G$138,0,A134)</f>
        <v>17174.264693841098</v>
      </c>
      <c r="M134" s="341">
        <f t="shared" si="11"/>
        <v>-22</v>
      </c>
      <c r="N134" s="340" t="e">
        <f ca="1">OFFSET(Sheet2!$G$6,0,M134)</f>
        <v>#REF!</v>
      </c>
      <c r="O134" s="342" t="e">
        <f ca="1">OFFSET(Sheet2!$G$137,0,M134)</f>
        <v>#REF!</v>
      </c>
      <c r="P134" s="342" t="e">
        <f t="shared" ca="1" si="5"/>
        <v>#REF!</v>
      </c>
      <c r="Q134" s="343" t="e">
        <f ca="1">OFFSET(Sheet2!$G$138,0,M134)</f>
        <v>#REF!</v>
      </c>
      <c r="R134" s="74"/>
      <c r="S134" s="74"/>
      <c r="T134" s="74"/>
      <c r="U134" s="74"/>
      <c r="V134" s="74"/>
      <c r="W134" s="74"/>
      <c r="X134" s="74"/>
      <c r="Y134" s="341">
        <f t="shared" si="12"/>
        <v>-22</v>
      </c>
      <c r="Z134" s="340" t="e">
        <f ca="1">OFFSET(Sheet2!$G$6,0,Y134)</f>
        <v>#REF!</v>
      </c>
      <c r="AA134" s="342" t="e">
        <f ca="1">OFFSET(Sheet2!$G$137,0,Y134)</f>
        <v>#REF!</v>
      </c>
      <c r="AB134" s="342" t="e">
        <f t="shared" ca="1" si="6"/>
        <v>#REF!</v>
      </c>
      <c r="AC134" s="343" t="e">
        <f ca="1">OFFSET(Sheet2!$G$138,0,Y134)</f>
        <v>#REF!</v>
      </c>
      <c r="AD134" s="74"/>
    </row>
    <row r="135" spans="1:30" x14ac:dyDescent="0.4">
      <c r="A135" s="341">
        <f t="shared" si="10"/>
        <v>45</v>
      </c>
      <c r="B135" s="340" t="str">
        <f ca="1">OFFSET(Sheet2!$G$6,0,A135)</f>
        <v>Oct-17</v>
      </c>
      <c r="C135" s="342">
        <f ca="1">OFFSET(Sheet2!$G$137,0,A135)</f>
        <v>0.24739144807067423</v>
      </c>
      <c r="D135" s="342">
        <f t="shared" ca="1" si="4"/>
        <v>0.23105533654724017</v>
      </c>
      <c r="E135" s="343">
        <f ca="1">OFFSET(Sheet2!$G$138,0,A135)</f>
        <v>14264.04473</v>
      </c>
      <c r="M135" s="341">
        <f t="shared" si="11"/>
        <v>-21</v>
      </c>
      <c r="N135" s="340" t="e">
        <f ca="1">OFFSET(Sheet2!$G$6,0,M135)</f>
        <v>#REF!</v>
      </c>
      <c r="O135" s="342" t="e">
        <f ca="1">OFFSET(Sheet2!$G$137,0,M135)</f>
        <v>#REF!</v>
      </c>
      <c r="P135" s="342" t="e">
        <f t="shared" ca="1" si="5"/>
        <v>#REF!</v>
      </c>
      <c r="Q135" s="343" t="e">
        <f ca="1">OFFSET(Sheet2!$G$138,0,M135)</f>
        <v>#REF!</v>
      </c>
      <c r="R135" s="74"/>
      <c r="S135" s="74"/>
      <c r="T135" s="74"/>
      <c r="U135" s="74"/>
      <c r="V135" s="74"/>
      <c r="W135" s="74"/>
      <c r="X135" s="74"/>
      <c r="Y135" s="341">
        <f t="shared" si="12"/>
        <v>-21</v>
      </c>
      <c r="Z135" s="340" t="e">
        <f ca="1">OFFSET(Sheet2!$G$6,0,Y135)</f>
        <v>#REF!</v>
      </c>
      <c r="AA135" s="342" t="e">
        <f ca="1">OFFSET(Sheet2!$G$137,0,Y135)</f>
        <v>#REF!</v>
      </c>
      <c r="AB135" s="342" t="e">
        <f t="shared" ca="1" si="6"/>
        <v>#REF!</v>
      </c>
      <c r="AC135" s="343" t="e">
        <f ca="1">OFFSET(Sheet2!$G$138,0,Y135)</f>
        <v>#REF!</v>
      </c>
      <c r="AD135" s="74"/>
    </row>
    <row r="136" spans="1:30" x14ac:dyDescent="0.4">
      <c r="A136" s="341">
        <f t="shared" si="10"/>
        <v>46</v>
      </c>
      <c r="B136" s="340" t="str">
        <f ca="1">OFFSET(Sheet2!$G$6,0,A136)</f>
        <v>Nov-17</v>
      </c>
      <c r="C136" s="342">
        <f ca="1">OFFSET(Sheet2!$G$137,0,A136)</f>
        <v>0.19411254261822442</v>
      </c>
      <c r="D136" s="342">
        <f t="shared" ca="1" si="4"/>
        <v>0.22125660649798967</v>
      </c>
      <c r="E136" s="343">
        <f ca="1">OFFSET(Sheet2!$G$138,0,A136)</f>
        <v>15566.755209999999</v>
      </c>
      <c r="M136" s="341">
        <f t="shared" si="11"/>
        <v>-20</v>
      </c>
      <c r="N136" s="340" t="e">
        <f ca="1">OFFSET(Sheet2!$G$6,0,M136)</f>
        <v>#REF!</v>
      </c>
      <c r="O136" s="342" t="e">
        <f ca="1">OFFSET(Sheet2!$G$137,0,M136)</f>
        <v>#REF!</v>
      </c>
      <c r="P136" s="342" t="e">
        <f t="shared" ca="1" si="5"/>
        <v>#REF!</v>
      </c>
      <c r="Q136" s="343" t="e">
        <f ca="1">OFFSET(Sheet2!$G$138,0,M136)</f>
        <v>#REF!</v>
      </c>
      <c r="R136" s="74"/>
      <c r="S136" s="74"/>
      <c r="T136" s="74"/>
      <c r="U136" s="74"/>
      <c r="V136" s="74"/>
      <c r="W136" s="74"/>
      <c r="X136" s="74"/>
      <c r="Y136" s="341">
        <f t="shared" si="12"/>
        <v>-20</v>
      </c>
      <c r="Z136" s="340" t="e">
        <f ca="1">OFFSET(Sheet2!$G$6,0,Y136)</f>
        <v>#REF!</v>
      </c>
      <c r="AA136" s="342" t="e">
        <f ca="1">OFFSET(Sheet2!$G$137,0,Y136)</f>
        <v>#REF!</v>
      </c>
      <c r="AB136" s="342" t="e">
        <f t="shared" ca="1" si="6"/>
        <v>#REF!</v>
      </c>
      <c r="AC136" s="343" t="e">
        <f ca="1">OFFSET(Sheet2!$G$138,0,Y136)</f>
        <v>#REF!</v>
      </c>
      <c r="AD136" s="74"/>
    </row>
    <row r="137" spans="1:30" x14ac:dyDescent="0.4">
      <c r="A137" s="341">
        <f t="shared" si="10"/>
        <v>47</v>
      </c>
      <c r="B137" s="340" t="str">
        <f ca="1">OFFSET(Sheet2!$G$6,0,A137)</f>
        <v>Dec-17</v>
      </c>
      <c r="C137" s="342">
        <f ca="1">OFFSET(Sheet2!$G$137,0,A137)</f>
        <v>0.23231648377549599</v>
      </c>
      <c r="D137" s="342">
        <f t="shared" ca="1" si="4"/>
        <v>0.22134008981115502</v>
      </c>
      <c r="E137" s="343">
        <f ca="1">OFFSET(Sheet2!$G$138,0,A137)</f>
        <v>20385.19596741</v>
      </c>
      <c r="M137" s="341">
        <f t="shared" si="11"/>
        <v>-19</v>
      </c>
      <c r="N137" s="340" t="e">
        <f ca="1">OFFSET(Sheet2!$G$6,0,M137)</f>
        <v>#REF!</v>
      </c>
      <c r="O137" s="342" t="e">
        <f ca="1">OFFSET(Sheet2!$G$137,0,M137)</f>
        <v>#REF!</v>
      </c>
      <c r="P137" s="342" t="e">
        <f t="shared" ca="1" si="5"/>
        <v>#REF!</v>
      </c>
      <c r="Q137" s="343" t="e">
        <f ca="1">OFFSET(Sheet2!$G$138,0,M137)</f>
        <v>#REF!</v>
      </c>
      <c r="R137" s="74"/>
      <c r="S137" s="74"/>
      <c r="T137" s="74"/>
      <c r="U137" s="74"/>
      <c r="V137" s="74"/>
      <c r="W137" s="74"/>
      <c r="X137" s="74"/>
      <c r="Y137" s="341">
        <f t="shared" si="12"/>
        <v>-19</v>
      </c>
      <c r="Z137" s="340" t="e">
        <f ca="1">OFFSET(Sheet2!$G$6,0,Y137)</f>
        <v>#REF!</v>
      </c>
      <c r="AA137" s="342" t="e">
        <f ca="1">OFFSET(Sheet2!$G$137,0,Y137)</f>
        <v>#REF!</v>
      </c>
      <c r="AB137" s="342" t="e">
        <f t="shared" ca="1" si="6"/>
        <v>#REF!</v>
      </c>
      <c r="AC137" s="343" t="e">
        <f ca="1">OFFSET(Sheet2!$G$138,0,Y137)</f>
        <v>#REF!</v>
      </c>
      <c r="AD137" s="74"/>
    </row>
    <row r="138" spans="1:30" x14ac:dyDescent="0.4">
      <c r="A138" s="341">
        <f t="shared" si="10"/>
        <v>48</v>
      </c>
      <c r="B138" s="340" t="str">
        <f ca="1">OFFSET(Sheet2!$G$6,0,A138)</f>
        <v>Jan-18</v>
      </c>
      <c r="C138" s="342">
        <f ca="1">OFFSET(Sheet2!$G$137,0,A138)</f>
        <v>0.33256207032724616</v>
      </c>
      <c r="D138" s="342">
        <f t="shared" ca="1" si="4"/>
        <v>0.22833297124329352</v>
      </c>
      <c r="E138" s="343">
        <f ca="1">OFFSET(Sheet2!$G$138,0,A138)</f>
        <v>17209.658189999998</v>
      </c>
      <c r="M138" s="341">
        <f t="shared" si="11"/>
        <v>-18</v>
      </c>
      <c r="N138" s="340" t="e">
        <f ca="1">OFFSET(Sheet2!$G$6,0,M138)</f>
        <v>#REF!</v>
      </c>
      <c r="O138" s="342" t="e">
        <f ca="1">OFFSET(Sheet2!$G$137,0,M138)</f>
        <v>#REF!</v>
      </c>
      <c r="P138" s="342" t="e">
        <f t="shared" ca="1" si="5"/>
        <v>#REF!</v>
      </c>
      <c r="Q138" s="343" t="e">
        <f ca="1">OFFSET(Sheet2!$G$138,0,M138)</f>
        <v>#REF!</v>
      </c>
      <c r="R138" s="74"/>
      <c r="S138" s="74"/>
      <c r="T138" s="74"/>
      <c r="U138" s="74"/>
      <c r="V138" s="74"/>
      <c r="W138" s="74"/>
      <c r="X138" s="74"/>
      <c r="Y138" s="341">
        <f t="shared" si="12"/>
        <v>-18</v>
      </c>
      <c r="Z138" s="340" t="e">
        <f ca="1">OFFSET(Sheet2!$G$6,0,Y138)</f>
        <v>#REF!</v>
      </c>
      <c r="AA138" s="342" t="e">
        <f ca="1">OFFSET(Sheet2!$G$137,0,Y138)</f>
        <v>#REF!</v>
      </c>
      <c r="AB138" s="342" t="e">
        <f t="shared" ca="1" si="6"/>
        <v>#REF!</v>
      </c>
      <c r="AC138" s="343" t="e">
        <f ca="1">OFFSET(Sheet2!$G$138,0,Y138)</f>
        <v>#REF!</v>
      </c>
      <c r="AD138" s="74"/>
    </row>
    <row r="139" spans="1:30" x14ac:dyDescent="0.4">
      <c r="A139" s="341">
        <f t="shared" si="10"/>
        <v>49</v>
      </c>
      <c r="B139" s="340" t="str">
        <f ca="1">OFFSET(Sheet2!$G$6,0,A139)</f>
        <v>Feb-18</v>
      </c>
      <c r="C139" s="342">
        <f ca="1">OFFSET(Sheet2!$G$137,0,A139)</f>
        <v>0.25350516625034458</v>
      </c>
      <c r="D139" s="342">
        <f t="shared" ca="1" si="4"/>
        <v>0.23064290299493395</v>
      </c>
      <c r="E139" s="343">
        <f ca="1">OFFSET(Sheet2!$G$138,0,A139)</f>
        <v>20313.665277999997</v>
      </c>
      <c r="M139" s="341">
        <f t="shared" si="11"/>
        <v>-17</v>
      </c>
      <c r="N139" s="340" t="e">
        <f ca="1">OFFSET(Sheet2!$G$6,0,M139)</f>
        <v>#REF!</v>
      </c>
      <c r="O139" s="342" t="e">
        <f ca="1">OFFSET(Sheet2!$G$137,0,M139)</f>
        <v>#REF!</v>
      </c>
      <c r="P139" s="342" t="e">
        <f t="shared" ca="1" si="5"/>
        <v>#REF!</v>
      </c>
      <c r="Q139" s="343" t="e">
        <f ca="1">OFFSET(Sheet2!$G$138,0,M139)</f>
        <v>#REF!</v>
      </c>
      <c r="R139" s="74"/>
      <c r="S139" s="74"/>
      <c r="T139" s="74"/>
      <c r="U139" s="74"/>
      <c r="V139" s="74"/>
      <c r="W139" s="74"/>
      <c r="X139" s="74"/>
      <c r="Y139" s="341">
        <f t="shared" si="12"/>
        <v>-17</v>
      </c>
      <c r="Z139" s="340" t="e">
        <f ca="1">OFFSET(Sheet2!$G$6,0,Y139)</f>
        <v>#REF!</v>
      </c>
      <c r="AA139" s="342" t="e">
        <f ca="1">OFFSET(Sheet2!$G$137,0,Y139)</f>
        <v>#REF!</v>
      </c>
      <c r="AB139" s="342" t="e">
        <f t="shared" ca="1" si="6"/>
        <v>#REF!</v>
      </c>
      <c r="AC139" s="343" t="e">
        <f ca="1">OFFSET(Sheet2!$G$138,0,Y139)</f>
        <v>#REF!</v>
      </c>
      <c r="AD139" s="74"/>
    </row>
    <row r="140" spans="1:30" x14ac:dyDescent="0.4">
      <c r="A140" s="341">
        <f t="shared" si="10"/>
        <v>50</v>
      </c>
      <c r="B140" s="340" t="str">
        <f ca="1">OFFSET(Sheet2!$G$6,0,A140)</f>
        <v>Mar-18</v>
      </c>
      <c r="C140" s="342">
        <f ca="1">OFFSET(Sheet2!$G$137,0,A140)</f>
        <v>0.28911647364309051</v>
      </c>
      <c r="D140" s="342">
        <f t="shared" ca="1" si="4"/>
        <v>0.23595550740586446</v>
      </c>
      <c r="E140" s="343">
        <f ca="1">OFFSET(Sheet2!$G$138,0,A140)</f>
        <v>19443.818120883399</v>
      </c>
      <c r="M140" s="341">
        <f t="shared" si="11"/>
        <v>-16</v>
      </c>
      <c r="N140" s="340" t="e">
        <f ca="1">OFFSET(Sheet2!$G$6,0,M140)</f>
        <v>#REF!</v>
      </c>
      <c r="O140" s="342" t="e">
        <f ca="1">OFFSET(Sheet2!$G$137,0,M140)</f>
        <v>#REF!</v>
      </c>
      <c r="P140" s="342" t="e">
        <f t="shared" ca="1" si="5"/>
        <v>#REF!</v>
      </c>
      <c r="Q140" s="343" t="e">
        <f ca="1">OFFSET(Sheet2!$G$138,0,M140)</f>
        <v>#REF!</v>
      </c>
      <c r="R140" s="74"/>
      <c r="S140" s="74"/>
      <c r="T140" s="74"/>
      <c r="U140" s="74"/>
      <c r="V140" s="74"/>
      <c r="W140" s="74"/>
      <c r="X140" s="74"/>
      <c r="Y140" s="341">
        <f t="shared" si="12"/>
        <v>-16</v>
      </c>
      <c r="Z140" s="340" t="e">
        <f ca="1">OFFSET(Sheet2!$G$6,0,Y140)</f>
        <v>#REF!</v>
      </c>
      <c r="AA140" s="342" t="e">
        <f ca="1">OFFSET(Sheet2!$G$137,0,Y140)</f>
        <v>#REF!</v>
      </c>
      <c r="AB140" s="342" t="e">
        <f t="shared" ca="1" si="6"/>
        <v>#REF!</v>
      </c>
      <c r="AC140" s="343" t="e">
        <f ca="1">OFFSET(Sheet2!$G$138,0,Y140)</f>
        <v>#REF!</v>
      </c>
      <c r="AD140" s="74"/>
    </row>
    <row r="141" spans="1:30" x14ac:dyDescent="0.4">
      <c r="A141" s="341">
        <f t="shared" si="10"/>
        <v>51</v>
      </c>
      <c r="B141" s="340" t="str">
        <f ca="1">OFFSET(Sheet2!$G$6,0,A141)</f>
        <v>Apr-18</v>
      </c>
      <c r="C141" s="342">
        <f ca="1">OFFSET(Sheet2!$G$137,0,A141)</f>
        <v>0.27504356715826633</v>
      </c>
      <c r="D141" s="342">
        <f t="shared" ca="1" si="4"/>
        <v>0.24020896914650006</v>
      </c>
      <c r="E141" s="343">
        <f ca="1">OFFSET(Sheet2!$G$138,0,A141)</f>
        <v>20279.000115840001</v>
      </c>
      <c r="M141" s="341">
        <f t="shared" si="11"/>
        <v>-15</v>
      </c>
      <c r="N141" s="340" t="e">
        <f ca="1">OFFSET(Sheet2!$G$6,0,M141)</f>
        <v>#REF!</v>
      </c>
      <c r="O141" s="342" t="e">
        <f ca="1">OFFSET(Sheet2!$G$137,0,M141)</f>
        <v>#REF!</v>
      </c>
      <c r="P141" s="342" t="e">
        <f t="shared" ca="1" si="5"/>
        <v>#REF!</v>
      </c>
      <c r="Q141" s="343" t="e">
        <f ca="1">OFFSET(Sheet2!$G$138,0,M141)</f>
        <v>#REF!</v>
      </c>
      <c r="R141" s="74"/>
      <c r="S141" s="74"/>
      <c r="T141" s="74"/>
      <c r="U141" s="74"/>
      <c r="V141" s="74"/>
      <c r="W141" s="74"/>
      <c r="X141" s="74"/>
      <c r="Y141" s="341">
        <f t="shared" si="12"/>
        <v>-15</v>
      </c>
      <c r="Z141" s="340" t="e">
        <f ca="1">OFFSET(Sheet2!$G$6,0,Y141)</f>
        <v>#REF!</v>
      </c>
      <c r="AA141" s="342" t="e">
        <f ca="1">OFFSET(Sheet2!$G$137,0,Y141)</f>
        <v>#REF!</v>
      </c>
      <c r="AB141" s="342" t="e">
        <f t="shared" ca="1" si="6"/>
        <v>#REF!</v>
      </c>
      <c r="AC141" s="343" t="e">
        <f ca="1">OFFSET(Sheet2!$G$138,0,Y141)</f>
        <v>#REF!</v>
      </c>
      <c r="AD141" s="74"/>
    </row>
    <row r="142" spans="1:30" x14ac:dyDescent="0.4">
      <c r="A142" s="341">
        <f t="shared" si="10"/>
        <v>52</v>
      </c>
      <c r="B142" s="340" t="str">
        <f ca="1">OFFSET(Sheet2!$G$6,0,A142)</f>
        <v>May-18</v>
      </c>
      <c r="C142" s="342">
        <f ca="1">OFFSET(Sheet2!$G$137,0,A142)</f>
        <v>0.29525376644198081</v>
      </c>
      <c r="D142" s="342">
        <f t="shared" ca="1" si="4"/>
        <v>0.24542125106829932</v>
      </c>
      <c r="E142" s="343">
        <f ca="1">OFFSET(Sheet2!$G$138,0,A142)</f>
        <v>17584.323530000001</v>
      </c>
      <c r="M142" s="341">
        <f t="shared" si="11"/>
        <v>-14</v>
      </c>
      <c r="N142" s="340" t="e">
        <f ca="1">OFFSET(Sheet2!$G$6,0,M142)</f>
        <v>#REF!</v>
      </c>
      <c r="O142" s="342" t="e">
        <f ca="1">OFFSET(Sheet2!$G$137,0,M142)</f>
        <v>#REF!</v>
      </c>
      <c r="P142" s="342" t="e">
        <f t="shared" ca="1" si="5"/>
        <v>#REF!</v>
      </c>
      <c r="Q142" s="343" t="e">
        <f ca="1">OFFSET(Sheet2!$G$138,0,M142)</f>
        <v>#REF!</v>
      </c>
      <c r="R142" s="74"/>
      <c r="S142" s="74"/>
      <c r="T142" s="74"/>
      <c r="U142" s="74"/>
      <c r="V142" s="74"/>
      <c r="W142" s="74"/>
      <c r="X142" s="74"/>
      <c r="Y142" s="341">
        <f t="shared" si="12"/>
        <v>-14</v>
      </c>
      <c r="Z142" s="340" t="e">
        <f ca="1">OFFSET(Sheet2!$G$6,0,Y142)</f>
        <v>#REF!</v>
      </c>
      <c r="AA142" s="342" t="e">
        <f ca="1">OFFSET(Sheet2!$G$137,0,Y142)</f>
        <v>#REF!</v>
      </c>
      <c r="AB142" s="342" t="e">
        <f t="shared" ca="1" si="6"/>
        <v>#REF!</v>
      </c>
      <c r="AC142" s="343" t="e">
        <f ca="1">OFFSET(Sheet2!$G$138,0,Y142)</f>
        <v>#REF!</v>
      </c>
      <c r="AD142" s="74"/>
    </row>
    <row r="143" spans="1:30" x14ac:dyDescent="0.4">
      <c r="A143" s="341">
        <f t="shared" si="10"/>
        <v>53</v>
      </c>
      <c r="B143" s="340" t="str">
        <f ca="1">OFFSET(Sheet2!$G$6,0,A143)</f>
        <v>Jun-18</v>
      </c>
      <c r="C143" s="342">
        <f ca="1">OFFSET(Sheet2!$G$137,0,A143)</f>
        <v>0.24783483286677227</v>
      </c>
      <c r="D143" s="342">
        <f t="shared" ca="1" si="4"/>
        <v>0.24667141435996195</v>
      </c>
      <c r="E143" s="343">
        <f ca="1">OFFSET(Sheet2!$G$138,0,A143)</f>
        <v>21079.234479999999</v>
      </c>
      <c r="M143" s="341">
        <f t="shared" si="11"/>
        <v>-13</v>
      </c>
      <c r="N143" s="340" t="e">
        <f ca="1">OFFSET(Sheet2!$G$6,0,M143)</f>
        <v>#REF!</v>
      </c>
      <c r="O143" s="342" t="e">
        <f ca="1">OFFSET(Sheet2!$G$137,0,M143)</f>
        <v>#REF!</v>
      </c>
      <c r="P143" s="342" t="e">
        <f t="shared" ca="1" si="5"/>
        <v>#REF!</v>
      </c>
      <c r="Q143" s="343" t="e">
        <f ca="1">OFFSET(Sheet2!$G$138,0,M143)</f>
        <v>#REF!</v>
      </c>
      <c r="R143" s="74"/>
      <c r="S143" s="74"/>
      <c r="T143" s="74"/>
      <c r="U143" s="74"/>
      <c r="V143" s="74"/>
      <c r="W143" s="74"/>
      <c r="X143" s="74"/>
      <c r="Y143" s="341">
        <f t="shared" si="12"/>
        <v>-13</v>
      </c>
      <c r="Z143" s="340" t="e">
        <f ca="1">OFFSET(Sheet2!$G$6,0,Y143)</f>
        <v>#REF!</v>
      </c>
      <c r="AA143" s="342" t="e">
        <f ca="1">OFFSET(Sheet2!$G$137,0,Y143)</f>
        <v>#REF!</v>
      </c>
      <c r="AB143" s="342" t="e">
        <f t="shared" ca="1" si="6"/>
        <v>#REF!</v>
      </c>
      <c r="AC143" s="343" t="e">
        <f ca="1">OFFSET(Sheet2!$G$138,0,Y143)</f>
        <v>#REF!</v>
      </c>
      <c r="AD143" s="74"/>
    </row>
    <row r="144" spans="1:30" x14ac:dyDescent="0.4">
      <c r="A144" s="341">
        <f t="shared" si="10"/>
        <v>54</v>
      </c>
      <c r="B144" s="340" t="str">
        <f ca="1">OFFSET(Sheet2!$G$6,0,A144)</f>
        <v>Jul-18</v>
      </c>
      <c r="C144" s="342">
        <f ca="1">OFFSET(Sheet2!$G$137,0,A144)</f>
        <v>0.25844118295519947</v>
      </c>
      <c r="D144" s="342">
        <f t="shared" ca="1" si="4"/>
        <v>0.24721930691062458</v>
      </c>
      <c r="E144" s="343">
        <f ca="1">OFFSET(Sheet2!$G$138,0,A144)</f>
        <v>20759.136017000001</v>
      </c>
      <c r="M144" s="341">
        <f t="shared" si="11"/>
        <v>-12</v>
      </c>
      <c r="N144" s="340" t="e">
        <f ca="1">OFFSET(Sheet2!$G$6,0,M144)</f>
        <v>#REF!</v>
      </c>
      <c r="O144" s="342" t="e">
        <f ca="1">OFFSET(Sheet2!$G$137,0,M144)</f>
        <v>#REF!</v>
      </c>
      <c r="P144" s="342" t="e">
        <f t="shared" ca="1" si="5"/>
        <v>#REF!</v>
      </c>
      <c r="Q144" s="343" t="e">
        <f ca="1">OFFSET(Sheet2!$G$138,0,M144)</f>
        <v>#REF!</v>
      </c>
      <c r="R144" s="74"/>
      <c r="S144" s="74"/>
      <c r="T144" s="74"/>
      <c r="U144" s="74"/>
      <c r="V144" s="74"/>
      <c r="W144" s="74"/>
      <c r="X144" s="74"/>
      <c r="Y144" s="341">
        <f t="shared" si="12"/>
        <v>-12</v>
      </c>
      <c r="Z144" s="340" t="e">
        <f ca="1">OFFSET(Sheet2!$G$6,0,Y144)</f>
        <v>#REF!</v>
      </c>
      <c r="AA144" s="342" t="e">
        <f ca="1">OFFSET(Sheet2!$G$137,0,Y144)</f>
        <v>#REF!</v>
      </c>
      <c r="AB144" s="342" t="e">
        <f t="shared" ca="1" si="6"/>
        <v>#REF!</v>
      </c>
      <c r="AC144" s="343" t="e">
        <f ca="1">OFFSET(Sheet2!$G$138,0,Y144)</f>
        <v>#REF!</v>
      </c>
      <c r="AD144" s="74"/>
    </row>
    <row r="145" spans="1:30" x14ac:dyDescent="0.4">
      <c r="A145" s="341">
        <f t="shared" si="10"/>
        <v>55</v>
      </c>
      <c r="B145" s="340" t="str">
        <f ca="1">OFFSET(Sheet2!$G$6,0,A145)</f>
        <v>Aug-18</v>
      </c>
      <c r="C145" s="342">
        <f ca="1">OFFSET(Sheet2!$G$137,0,A145)</f>
        <v>0.27054191582330317</v>
      </c>
      <c r="D145" s="342">
        <f t="shared" ca="1" si="4"/>
        <v>0.25230967254095588</v>
      </c>
      <c r="E145" s="343">
        <f ca="1">OFFSET(Sheet2!$G$138,0,A145)</f>
        <v>19856.35584</v>
      </c>
      <c r="M145" s="341">
        <f t="shared" si="11"/>
        <v>-11</v>
      </c>
      <c r="N145" s="340" t="e">
        <f ca="1">OFFSET(Sheet2!$G$6,0,M145)</f>
        <v>#REF!</v>
      </c>
      <c r="O145" s="342" t="e">
        <f ca="1">OFFSET(Sheet2!$G$137,0,M145)</f>
        <v>#REF!</v>
      </c>
      <c r="P145" s="342" t="e">
        <f t="shared" ca="1" si="5"/>
        <v>#REF!</v>
      </c>
      <c r="Q145" s="343" t="e">
        <f ca="1">OFFSET(Sheet2!$G$138,0,M145)</f>
        <v>#REF!</v>
      </c>
      <c r="R145" s="74"/>
      <c r="S145" s="74"/>
      <c r="T145" s="74"/>
      <c r="U145" s="74"/>
      <c r="V145" s="74"/>
      <c r="W145" s="74"/>
      <c r="X145" s="74"/>
      <c r="Y145" s="341">
        <f t="shared" si="12"/>
        <v>-11</v>
      </c>
      <c r="Z145" s="340" t="e">
        <f ca="1">OFFSET(Sheet2!$G$6,0,Y145)</f>
        <v>#REF!</v>
      </c>
      <c r="AA145" s="342" t="e">
        <f ca="1">OFFSET(Sheet2!$G$137,0,Y145)</f>
        <v>#REF!</v>
      </c>
      <c r="AB145" s="342" t="e">
        <f t="shared" ca="1" si="6"/>
        <v>#REF!</v>
      </c>
      <c r="AC145" s="343" t="e">
        <f ca="1">OFFSET(Sheet2!$G$138,0,Y145)</f>
        <v>#REF!</v>
      </c>
      <c r="AD145" s="74"/>
    </row>
    <row r="146" spans="1:30" x14ac:dyDescent="0.4">
      <c r="A146" s="341">
        <f t="shared" si="10"/>
        <v>56</v>
      </c>
      <c r="B146" s="340" t="str">
        <f ca="1">OFFSET(Sheet2!$G$6,0,A146)</f>
        <v>Sep-18</v>
      </c>
      <c r="C146" s="342">
        <f ca="1">OFFSET(Sheet2!$G$137,0,A146)</f>
        <v>0.28680158336719835</v>
      </c>
      <c r="D146" s="342">
        <f t="shared" ca="1" si="4"/>
        <v>0.25966157541915524</v>
      </c>
      <c r="E146" s="343">
        <f ca="1">OFFSET(Sheet2!$G$138,0,A146)</f>
        <v>19243.691827000002</v>
      </c>
      <c r="M146" s="341">
        <f t="shared" si="11"/>
        <v>-10</v>
      </c>
      <c r="N146" s="340" t="e">
        <f ca="1">OFFSET(Sheet2!$G$6,0,M146)</f>
        <v>#REF!</v>
      </c>
      <c r="O146" s="342" t="e">
        <f ca="1">OFFSET(Sheet2!$G$137,0,M146)</f>
        <v>#REF!</v>
      </c>
      <c r="P146" s="342" t="e">
        <f t="shared" ca="1" si="5"/>
        <v>#REF!</v>
      </c>
      <c r="Q146" s="343" t="e">
        <f ca="1">OFFSET(Sheet2!$G$138,0,M146)</f>
        <v>#REF!</v>
      </c>
      <c r="R146" s="74"/>
      <c r="S146" s="74"/>
      <c r="T146" s="74"/>
      <c r="U146" s="74"/>
      <c r="V146" s="74"/>
      <c r="W146" s="74"/>
      <c r="X146" s="74"/>
      <c r="Y146" s="341">
        <f t="shared" si="12"/>
        <v>-10</v>
      </c>
      <c r="Z146" s="340" t="e">
        <f ca="1">OFFSET(Sheet2!$G$6,0,Y146)</f>
        <v>#REF!</v>
      </c>
      <c r="AA146" s="342" t="e">
        <f ca="1">OFFSET(Sheet2!$G$137,0,Y146)</f>
        <v>#REF!</v>
      </c>
      <c r="AB146" s="342" t="e">
        <f t="shared" ca="1" si="6"/>
        <v>#REF!</v>
      </c>
      <c r="AC146" s="343" t="e">
        <f ca="1">OFFSET(Sheet2!$G$138,0,Y146)</f>
        <v>#REF!</v>
      </c>
      <c r="AD146" s="74"/>
    </row>
    <row r="147" spans="1:30" x14ac:dyDescent="0.4">
      <c r="A147" s="341">
        <f t="shared" si="10"/>
        <v>57</v>
      </c>
      <c r="B147" s="340" t="str">
        <f ca="1">OFFSET(Sheet2!$G$6,0,A147)</f>
        <v>Oct-18</v>
      </c>
      <c r="C147" s="342">
        <f ca="1">OFFSET(Sheet2!$G$137,0,A147)</f>
        <v>0.21657426754422893</v>
      </c>
      <c r="D147" s="342">
        <f t="shared" ca="1" si="4"/>
        <v>0.26149963852630959</v>
      </c>
      <c r="E147" s="343">
        <f ca="1">OFFSET(Sheet2!$G$138,0,A147)</f>
        <v>22125.530532999997</v>
      </c>
      <c r="M147" s="341">
        <f t="shared" si="11"/>
        <v>-9</v>
      </c>
      <c r="N147" s="340" t="e">
        <f ca="1">OFFSET(Sheet2!$G$6,0,M147)</f>
        <v>#REF!</v>
      </c>
      <c r="O147" s="342" t="e">
        <f ca="1">OFFSET(Sheet2!$G$137,0,M147)</f>
        <v>#REF!</v>
      </c>
      <c r="P147" s="342" t="e">
        <f t="shared" ca="1" si="5"/>
        <v>#REF!</v>
      </c>
      <c r="Q147" s="343" t="e">
        <f ca="1">OFFSET(Sheet2!$G$138,0,M147)</f>
        <v>#REF!</v>
      </c>
      <c r="R147" s="74"/>
      <c r="S147" s="74"/>
      <c r="T147" s="74"/>
      <c r="U147" s="74"/>
      <c r="V147" s="74"/>
      <c r="W147" s="74"/>
      <c r="X147" s="74"/>
      <c r="Y147" s="341">
        <f t="shared" si="12"/>
        <v>-9</v>
      </c>
      <c r="Z147" s="340" t="e">
        <f ca="1">OFFSET(Sheet2!$G$6,0,Y147)</f>
        <v>#REF!</v>
      </c>
      <c r="AA147" s="342" t="e">
        <f ca="1">OFFSET(Sheet2!$G$137,0,Y147)</f>
        <v>#REF!</v>
      </c>
      <c r="AB147" s="342" t="e">
        <f t="shared" ca="1" si="6"/>
        <v>#REF!</v>
      </c>
      <c r="AC147" s="343" t="e">
        <f ca="1">OFFSET(Sheet2!$G$138,0,Y147)</f>
        <v>#REF!</v>
      </c>
      <c r="AD147" s="74"/>
    </row>
    <row r="148" spans="1:30" x14ac:dyDescent="0.4">
      <c r="A148" s="341">
        <f t="shared" si="10"/>
        <v>58</v>
      </c>
      <c r="B148" s="340" t="str">
        <f ca="1">OFFSET(Sheet2!$G$6,0,A148)</f>
        <v>Nov-18</v>
      </c>
      <c r="C148" s="342">
        <f ca="1">OFFSET(Sheet2!$G$137,0,A148)</f>
        <v>0.23924556851670453</v>
      </c>
      <c r="D148" s="342">
        <f t="shared" ca="1" si="4"/>
        <v>0.26087303240677345</v>
      </c>
      <c r="E148" s="343">
        <f ca="1">OFFSET(Sheet2!$G$138,0,A148)</f>
        <v>20155.72524</v>
      </c>
      <c r="M148" s="341">
        <f t="shared" si="11"/>
        <v>-8</v>
      </c>
      <c r="N148" s="340" t="e">
        <f ca="1">OFFSET(Sheet2!$G$6,0,M148)</f>
        <v>#REF!</v>
      </c>
      <c r="O148" s="342" t="e">
        <f ca="1">OFFSET(Sheet2!$G$137,0,M148)</f>
        <v>#REF!</v>
      </c>
      <c r="P148" s="342" t="e">
        <f t="shared" ca="1" si="5"/>
        <v>#REF!</v>
      </c>
      <c r="Q148" s="343" t="e">
        <f ca="1">OFFSET(Sheet2!$G$138,0,M148)</f>
        <v>#REF!</v>
      </c>
      <c r="R148" s="74"/>
      <c r="S148" s="74"/>
      <c r="T148" s="74"/>
      <c r="U148" s="74"/>
      <c r="V148" s="74"/>
      <c r="W148" s="74"/>
      <c r="X148" s="74"/>
      <c r="Y148" s="341">
        <f t="shared" si="12"/>
        <v>-8</v>
      </c>
      <c r="Z148" s="340" t="e">
        <f ca="1">OFFSET(Sheet2!$G$6,0,Y148)</f>
        <v>#REF!</v>
      </c>
      <c r="AA148" s="342" t="e">
        <f ca="1">OFFSET(Sheet2!$G$137,0,Y148)</f>
        <v>#REF!</v>
      </c>
      <c r="AB148" s="342" t="e">
        <f t="shared" ca="1" si="6"/>
        <v>#REF!</v>
      </c>
      <c r="AC148" s="343" t="e">
        <f ca="1">OFFSET(Sheet2!$G$138,0,Y148)</f>
        <v>#REF!</v>
      </c>
      <c r="AD148" s="74"/>
    </row>
    <row r="149" spans="1:30" x14ac:dyDescent="0.4">
      <c r="A149" s="341">
        <f t="shared" si="10"/>
        <v>59</v>
      </c>
      <c r="B149" s="340" t="str">
        <f ca="1">OFFSET(Sheet2!$G$6,0,A149)</f>
        <v>Dec-18</v>
      </c>
      <c r="C149" s="342">
        <f ca="1">OFFSET(Sheet2!$G$137,0,A149)</f>
        <v>0.27672304056385982</v>
      </c>
      <c r="D149" s="342">
        <f t="shared" ca="1" si="4"/>
        <v>0.26722768609489933</v>
      </c>
      <c r="E149" s="343">
        <f ca="1">OFFSET(Sheet2!$G$138,0,A149)</f>
        <v>15713.26478</v>
      </c>
      <c r="M149" s="341">
        <f t="shared" si="11"/>
        <v>-7</v>
      </c>
      <c r="N149" s="340" t="e">
        <f ca="1">OFFSET(Sheet2!$G$6,0,M149)</f>
        <v>#REF!</v>
      </c>
      <c r="O149" s="342" t="e">
        <f ca="1">OFFSET(Sheet2!$G$137,0,M149)</f>
        <v>#REF!</v>
      </c>
      <c r="P149" s="342" t="e">
        <f t="shared" ca="1" si="5"/>
        <v>#REF!</v>
      </c>
      <c r="Q149" s="343" t="e">
        <f ca="1">OFFSET(Sheet2!$G$138,0,M149)</f>
        <v>#REF!</v>
      </c>
      <c r="R149" s="74"/>
      <c r="S149" s="74"/>
      <c r="T149" s="74"/>
      <c r="U149" s="74"/>
      <c r="V149" s="74"/>
      <c r="W149" s="74"/>
      <c r="X149" s="74"/>
      <c r="Y149" s="341">
        <f t="shared" si="12"/>
        <v>-7</v>
      </c>
      <c r="Z149" s="340" t="e">
        <f ca="1">OFFSET(Sheet2!$G$6,0,Y149)</f>
        <v>#REF!</v>
      </c>
      <c r="AA149" s="342" t="e">
        <f ca="1">OFFSET(Sheet2!$G$137,0,Y149)</f>
        <v>#REF!</v>
      </c>
      <c r="AB149" s="342" t="e">
        <f t="shared" ca="1" si="6"/>
        <v>#REF!</v>
      </c>
      <c r="AC149" s="343" t="e">
        <f ca="1">OFFSET(Sheet2!$G$138,0,Y149)</f>
        <v>#REF!</v>
      </c>
      <c r="AD149" s="74"/>
    </row>
    <row r="150" spans="1:30" x14ac:dyDescent="0.4">
      <c r="A150" s="341">
        <f t="shared" si="10"/>
        <v>60</v>
      </c>
      <c r="B150" s="340" t="str">
        <f ca="1">OFFSET(Sheet2!$G$6,0,A150)</f>
        <v>Jan-19</v>
      </c>
      <c r="C150" s="342">
        <f ca="1">OFFSET(Sheet2!$G$137,0,A150)</f>
        <v>0.23411637821609924</v>
      </c>
      <c r="D150" s="342">
        <f t="shared" ca="1" si="4"/>
        <v>0.26736613951340726</v>
      </c>
      <c r="E150" s="343">
        <f ca="1">OFFSET(Sheet2!$G$138,0,A150)</f>
        <v>22446.354739999999</v>
      </c>
      <c r="M150" s="341">
        <f t="shared" si="11"/>
        <v>-6</v>
      </c>
      <c r="N150" s="340">
        <f ca="1">OFFSET(Sheet2!$G$6,0,M150)</f>
        <v>0</v>
      </c>
      <c r="O150" s="342">
        <f ca="1">OFFSET(Sheet2!$G$137,0,M150)</f>
        <v>0</v>
      </c>
      <c r="P150" s="342" t="e">
        <f t="shared" ca="1" si="5"/>
        <v>#REF!</v>
      </c>
      <c r="Q150" s="343">
        <f ca="1">OFFSET(Sheet2!$G$138,0,M150)</f>
        <v>0</v>
      </c>
      <c r="R150" s="74"/>
      <c r="S150" s="74"/>
      <c r="T150" s="74"/>
      <c r="U150" s="74"/>
      <c r="V150" s="74"/>
      <c r="W150" s="74"/>
      <c r="X150" s="74"/>
      <c r="Y150" s="341">
        <f t="shared" si="12"/>
        <v>-6</v>
      </c>
      <c r="Z150" s="340">
        <f ca="1">OFFSET(Sheet2!$G$6,0,Y150)</f>
        <v>0</v>
      </c>
      <c r="AA150" s="342">
        <f ca="1">OFFSET(Sheet2!$G$137,0,Y150)</f>
        <v>0</v>
      </c>
      <c r="AB150" s="342" t="e">
        <f t="shared" ca="1" si="6"/>
        <v>#REF!</v>
      </c>
      <c r="AC150" s="343">
        <f ca="1">OFFSET(Sheet2!$G$138,0,Y150)</f>
        <v>0</v>
      </c>
      <c r="AD150" s="74"/>
    </row>
    <row r="151" spans="1:30" x14ac:dyDescent="0.4">
      <c r="A151" s="341">
        <f t="shared" si="10"/>
        <v>61</v>
      </c>
      <c r="B151" s="340" t="str">
        <f ca="1">OFFSET(Sheet2!$G$6,0,A151)</f>
        <v>Feb-19</v>
      </c>
      <c r="C151" s="342">
        <f ca="1">OFFSET(Sheet2!$G$137,0,A151)</f>
        <v>0.25917933280941546</v>
      </c>
      <c r="D151" s="342">
        <f t="shared" ca="1" si="4"/>
        <v>0.26172131355049716</v>
      </c>
      <c r="E151" s="343">
        <f ca="1">OFFSET(Sheet2!$G$138,0,A151)</f>
        <v>18512.141875000001</v>
      </c>
      <c r="M151" s="341">
        <f t="shared" si="11"/>
        <v>-5</v>
      </c>
      <c r="N151" s="340">
        <f ca="1">OFFSET(Sheet2!$G$6,0,M151)</f>
        <v>0</v>
      </c>
      <c r="O151" s="342">
        <f ca="1">OFFSET(Sheet2!$G$137,0,M151)</f>
        <v>0</v>
      </c>
      <c r="P151" s="342" t="e">
        <f t="shared" ca="1" si="5"/>
        <v>#REF!</v>
      </c>
      <c r="Q151" s="343">
        <f ca="1">OFFSET(Sheet2!$G$138,0,M151)</f>
        <v>0</v>
      </c>
      <c r="R151" s="74"/>
      <c r="S151" s="74"/>
      <c r="T151" s="74"/>
      <c r="U151" s="74"/>
      <c r="V151" s="74"/>
      <c r="W151" s="74"/>
      <c r="X151" s="74"/>
      <c r="Y151" s="341">
        <f t="shared" si="12"/>
        <v>-5</v>
      </c>
      <c r="Z151" s="340">
        <f ca="1">OFFSET(Sheet2!$G$6,0,Y151)</f>
        <v>0</v>
      </c>
      <c r="AA151" s="342">
        <f ca="1">OFFSET(Sheet2!$G$137,0,Y151)</f>
        <v>0</v>
      </c>
      <c r="AB151" s="342" t="e">
        <f t="shared" ca="1" si="6"/>
        <v>#REF!</v>
      </c>
      <c r="AC151" s="343">
        <f ca="1">OFFSET(Sheet2!$G$138,0,Y151)</f>
        <v>0</v>
      </c>
      <c r="AD151" s="74"/>
    </row>
    <row r="152" spans="1:30" x14ac:dyDescent="0.4">
      <c r="A152" s="341">
        <f t="shared" si="10"/>
        <v>62</v>
      </c>
      <c r="B152" s="340" t="str">
        <f ca="1">OFFSET(Sheet2!$G$6,0,A152)</f>
        <v>Mar-19</v>
      </c>
      <c r="C152" s="342">
        <f ca="1">OFFSET(Sheet2!$G$137,0,A152)</f>
        <v>0.24227931912270625</v>
      </c>
      <c r="D152" s="342">
        <f t="shared" ref="D152:D156" ca="1" si="13">AVERAGE(C140:C152)</f>
        <v>0.26085778684837113</v>
      </c>
      <c r="E152" s="343">
        <f ca="1">OFFSET(Sheet2!$G$138,0,A152)</f>
        <v>19803.285810000001</v>
      </c>
      <c r="M152" s="341">
        <f t="shared" si="11"/>
        <v>-4</v>
      </c>
      <c r="N152" s="340">
        <f ca="1">OFFSET(Sheet2!$G$6,0,M152)</f>
        <v>0</v>
      </c>
      <c r="O152" s="342">
        <f ca="1">OFFSET(Sheet2!$G$137,0,M152)</f>
        <v>0</v>
      </c>
      <c r="P152" s="342" t="e">
        <f t="shared" ca="1" si="5"/>
        <v>#REF!</v>
      </c>
      <c r="Q152" s="343">
        <f ca="1">OFFSET(Sheet2!$G$138,0,M152)</f>
        <v>0</v>
      </c>
      <c r="R152" s="74"/>
      <c r="S152" s="74"/>
      <c r="T152" s="74"/>
      <c r="U152" s="74"/>
      <c r="V152" s="74"/>
      <c r="W152" s="74"/>
      <c r="X152" s="74"/>
      <c r="Y152" s="341">
        <f t="shared" si="12"/>
        <v>-4</v>
      </c>
      <c r="Z152" s="340">
        <f ca="1">OFFSET(Sheet2!$G$6,0,Y152)</f>
        <v>0</v>
      </c>
      <c r="AA152" s="342">
        <f ca="1">OFFSET(Sheet2!$G$137,0,Y152)</f>
        <v>0</v>
      </c>
      <c r="AB152" s="342" t="e">
        <f t="shared" ca="1" si="6"/>
        <v>#REF!</v>
      </c>
      <c r="AC152" s="343">
        <f ca="1">OFFSET(Sheet2!$G$138,0,Y152)</f>
        <v>0</v>
      </c>
      <c r="AD152" s="74"/>
    </row>
    <row r="153" spans="1:30" x14ac:dyDescent="0.4">
      <c r="A153" s="341">
        <f t="shared" si="10"/>
        <v>63</v>
      </c>
      <c r="B153" s="340" t="str">
        <f ca="1">OFFSET(Sheet2!$G$6,0,A153)</f>
        <v>Apr-19</v>
      </c>
      <c r="C153" s="342">
        <f ca="1">OFFSET(Sheet2!$G$137,0,A153)</f>
        <v>0.19161672160473656</v>
      </c>
      <c r="D153" s="342">
        <f t="shared" ca="1" si="13"/>
        <v>0.25335780592234397</v>
      </c>
      <c r="E153" s="343">
        <f ca="1">OFFSET(Sheet2!$G$138,0,A153)</f>
        <v>22857.307280000001</v>
      </c>
      <c r="M153" s="341">
        <f t="shared" si="11"/>
        <v>-3</v>
      </c>
      <c r="N153" s="340" t="str">
        <f ca="1">OFFSET(Sheet2!$G$6,0,M153)</f>
        <v>Site/Line</v>
      </c>
      <c r="O153" s="342" t="str">
        <f ca="1">OFFSET(Sheet2!$G$137,0,M153)</f>
        <v>CO2/production</v>
      </c>
      <c r="P153" s="342" t="e">
        <f t="shared" ca="1" si="5"/>
        <v>#REF!</v>
      </c>
      <c r="Q153" s="343" t="str">
        <f ca="1">OFFSET(Sheet2!$G$138,0,M153)</f>
        <v>Production</v>
      </c>
      <c r="R153" s="74"/>
      <c r="S153" s="74"/>
      <c r="T153" s="74"/>
      <c r="U153" s="74"/>
      <c r="V153" s="74"/>
      <c r="W153" s="74"/>
      <c r="X153" s="74"/>
      <c r="Y153" s="341">
        <f t="shared" si="12"/>
        <v>-3</v>
      </c>
      <c r="Z153" s="340" t="str">
        <f ca="1">OFFSET(Sheet2!$G$6,0,Y153)</f>
        <v>Site/Line</v>
      </c>
      <c r="AA153" s="342" t="str">
        <f ca="1">OFFSET(Sheet2!$G$137,0,Y153)</f>
        <v>CO2/production</v>
      </c>
      <c r="AB153" s="342" t="e">
        <f t="shared" ca="1" si="6"/>
        <v>#REF!</v>
      </c>
      <c r="AC153" s="343" t="str">
        <f ca="1">OFFSET(Sheet2!$G$138,0,Y153)</f>
        <v>Production</v>
      </c>
      <c r="AD153" s="74"/>
    </row>
    <row r="154" spans="1:30" x14ac:dyDescent="0.4">
      <c r="A154" s="341">
        <f t="shared" si="10"/>
        <v>64</v>
      </c>
      <c r="B154" s="340" t="str">
        <f ca="1">OFFSET(Sheet2!$G$6,0,A154)</f>
        <v>May-19</v>
      </c>
      <c r="C154" s="342">
        <f ca="1">OFFSET(Sheet2!$G$137,0,A154)</f>
        <v>0.21798273069492821</v>
      </c>
      <c r="D154" s="342">
        <f t="shared" ca="1" si="13"/>
        <v>0.24896851080977947</v>
      </c>
      <c r="E154" s="343">
        <f ca="1">OFFSET(Sheet2!$G$138,0,A154)</f>
        <v>21913.840079999998</v>
      </c>
      <c r="M154" s="341">
        <f t="shared" si="11"/>
        <v>-2</v>
      </c>
      <c r="N154" s="340" t="str">
        <f ca="1">OFFSET(Sheet2!$G$6,0,M154)</f>
        <v>Units</v>
      </c>
      <c r="O154" s="342" t="str">
        <f ca="1">OFFSET(Sheet2!$G$137,0,M154)</f>
        <v>mt/mt</v>
      </c>
      <c r="P154" s="342" t="e">
        <f t="shared" ca="1" si="5"/>
        <v>#REF!</v>
      </c>
      <c r="Q154" s="343" t="str">
        <f ca="1">OFFSET(Sheet2!$G$138,0,M154)</f>
        <v>mt</v>
      </c>
      <c r="R154" s="74"/>
      <c r="S154" s="74"/>
      <c r="T154" s="74"/>
      <c r="U154" s="74"/>
      <c r="V154" s="74"/>
      <c r="W154" s="74"/>
      <c r="X154" s="74"/>
      <c r="Y154" s="341">
        <f t="shared" si="12"/>
        <v>-2</v>
      </c>
      <c r="Z154" s="340" t="str">
        <f ca="1">OFFSET(Sheet2!$G$6,0,Y154)</f>
        <v>Units</v>
      </c>
      <c r="AA154" s="342" t="str">
        <f ca="1">OFFSET(Sheet2!$G$137,0,Y154)</f>
        <v>mt/mt</v>
      </c>
      <c r="AB154" s="342" t="e">
        <f t="shared" ca="1" si="6"/>
        <v>#REF!</v>
      </c>
      <c r="AC154" s="343" t="str">
        <f ca="1">OFFSET(Sheet2!$G$138,0,Y154)</f>
        <v>mt</v>
      </c>
      <c r="AD154" s="74"/>
    </row>
    <row r="155" spans="1:30" x14ac:dyDescent="0.4">
      <c r="A155" s="341">
        <f t="shared" si="10"/>
        <v>65</v>
      </c>
      <c r="B155" s="340" t="str">
        <f ca="1">OFFSET(Sheet2!$G$6,0,A155)</f>
        <v>Jun-19</v>
      </c>
      <c r="C155" s="342">
        <f ca="1">OFFSET(Sheet2!$G$137,0,A155)</f>
        <v>0.23725713525543515</v>
      </c>
      <c r="D155" s="342">
        <f t="shared" ca="1" si="13"/>
        <v>0.24450723148773756</v>
      </c>
      <c r="E155" s="343">
        <f ca="1">OFFSET(Sheet2!$G$138,0,A155)</f>
        <v>18816.908996000002</v>
      </c>
      <c r="M155" s="341">
        <f t="shared" si="11"/>
        <v>-1</v>
      </c>
      <c r="N155" s="340" t="str">
        <f ca="1">OFFSET(Sheet2!$G$6,0,M155)</f>
        <v>Plant</v>
      </c>
      <c r="O155" s="342" t="str">
        <f ca="1">OFFSET(Sheet2!$G$137,0,M155)</f>
        <v>SAV</v>
      </c>
      <c r="P155" s="342" t="e">
        <f t="shared" ca="1" si="5"/>
        <v>#REF!</v>
      </c>
      <c r="Q155" s="343" t="str">
        <f ca="1">OFFSET(Sheet2!$G$138,0,M155)</f>
        <v>SAV</v>
      </c>
      <c r="R155" s="74"/>
      <c r="S155" s="74"/>
      <c r="T155" s="74"/>
      <c r="U155" s="74"/>
      <c r="V155" s="74"/>
      <c r="W155" s="74"/>
      <c r="X155" s="74"/>
      <c r="Y155" s="341">
        <f t="shared" si="12"/>
        <v>-1</v>
      </c>
      <c r="Z155" s="340" t="str">
        <f ca="1">OFFSET(Sheet2!$G$6,0,Y155)</f>
        <v>Plant</v>
      </c>
      <c r="AA155" s="342" t="str">
        <f ca="1">OFFSET(Sheet2!$G$137,0,Y155)</f>
        <v>SAV</v>
      </c>
      <c r="AB155" s="342" t="e">
        <f t="shared" ca="1" si="6"/>
        <v>#REF!</v>
      </c>
      <c r="AC155" s="343" t="str">
        <f ca="1">OFFSET(Sheet2!$G$138,0,Y155)</f>
        <v>SAV</v>
      </c>
      <c r="AD155" s="74"/>
    </row>
    <row r="156" spans="1:30" x14ac:dyDescent="0.4">
      <c r="A156" s="341">
        <f>F1</f>
        <v>66</v>
      </c>
      <c r="B156" s="340" t="str">
        <f ca="1">OFFSET(Sheet2!$G$6,0,A156)</f>
        <v>Jul-19</v>
      </c>
      <c r="C156" s="342">
        <f ca="1">OFFSET(Sheet2!$G$137,0,A156)</f>
        <v>0.23310007697415139</v>
      </c>
      <c r="D156" s="342">
        <f t="shared" ca="1" si="13"/>
        <v>0.24337378872676674</v>
      </c>
      <c r="E156" s="343">
        <f ca="1">OFFSET(Sheet2!$G$138,0,A156)</f>
        <v>19273.991639</v>
      </c>
      <c r="M156" s="341">
        <f>R1</f>
        <v>0</v>
      </c>
      <c r="N156" s="340" t="str">
        <f ca="1">OFFSET(Sheet2!$G$6,0,M156)</f>
        <v>Jan-14</v>
      </c>
      <c r="O156" s="342">
        <f ca="1">OFFSET(Sheet2!$G$137,0,M156)</f>
        <v>0.22378824459177846</v>
      </c>
      <c r="P156" s="342" t="e">
        <f t="shared" ca="1" si="5"/>
        <v>#REF!</v>
      </c>
      <c r="Q156" s="343">
        <f ca="1">OFFSET(Sheet2!$G$138,0,M156)</f>
        <v>23647.00747</v>
      </c>
      <c r="R156" s="74"/>
      <c r="S156" s="74"/>
      <c r="T156" s="74"/>
      <c r="U156" s="74"/>
      <c r="V156" s="74"/>
      <c r="W156" s="74"/>
      <c r="X156" s="74"/>
      <c r="Y156" s="341">
        <f>AD1</f>
        <v>0</v>
      </c>
      <c r="Z156" s="340" t="str">
        <f ca="1">OFFSET(Sheet2!$G$6,0,Y156)</f>
        <v>Jan-14</v>
      </c>
      <c r="AA156" s="342">
        <f ca="1">OFFSET(Sheet2!$G$137,0,Y156)</f>
        <v>0.22378824459177846</v>
      </c>
      <c r="AB156" s="342" t="e">
        <f t="shared" ca="1" si="6"/>
        <v>#REF!</v>
      </c>
      <c r="AC156" s="343">
        <f ca="1">OFFSET(Sheet2!$G$138,0,Y156)</f>
        <v>23647.00747</v>
      </c>
      <c r="AD156" s="74"/>
    </row>
  </sheetData>
  <mergeCells count="21">
    <mergeCell ref="AA23:AB23"/>
    <mergeCell ref="B17:C17"/>
    <mergeCell ref="B18:C18"/>
    <mergeCell ref="O23:P23"/>
    <mergeCell ref="U23:V23"/>
    <mergeCell ref="C23:D23"/>
    <mergeCell ref="I23:J23"/>
    <mergeCell ref="B3:C3"/>
    <mergeCell ref="B4:C4"/>
    <mergeCell ref="B5:C5"/>
    <mergeCell ref="B6:C6"/>
    <mergeCell ref="B7:C7"/>
    <mergeCell ref="B13:C13"/>
    <mergeCell ref="B14:C14"/>
    <mergeCell ref="B15:C15"/>
    <mergeCell ref="B16:C16"/>
    <mergeCell ref="B8:C8"/>
    <mergeCell ref="B9:C9"/>
    <mergeCell ref="B10:C10"/>
    <mergeCell ref="B11:C11"/>
    <mergeCell ref="B12:C12"/>
  </mergeCells>
  <conditionalFormatting sqref="H4">
    <cfRule type="expression" dxfId="7" priority="46">
      <formula>H4&lt;$D4</formula>
    </cfRule>
    <cfRule type="expression" dxfId="6" priority="47">
      <formula>H4&gt;$D4</formula>
    </cfRule>
  </conditionalFormatting>
  <conditionalFormatting sqref="H5:H18">
    <cfRule type="expression" dxfId="5" priority="6">
      <formula>H5&lt;$D5</formula>
    </cfRule>
    <cfRule type="expression" dxfId="4" priority="7">
      <formula>H5&gt;$D5</formula>
    </cfRule>
  </conditionalFormatting>
  <conditionalFormatting sqref="K4">
    <cfRule type="expression" dxfId="3" priority="4">
      <formula>K4&lt;$D4</formula>
    </cfRule>
    <cfRule type="expression" dxfId="2" priority="5">
      <formula>K4&gt;$D4</formula>
    </cfRule>
  </conditionalFormatting>
  <conditionalFormatting sqref="K5:K18">
    <cfRule type="expression" dxfId="1" priority="2">
      <formula>K5&lt;$D5</formula>
    </cfRule>
    <cfRule type="expression" dxfId="0" priority="3">
      <formula>K5&gt;$D5</formula>
    </cfRule>
  </conditionalFormatting>
  <conditionalFormatting sqref="J4:J18">
    <cfRule type="iconSet" priority="1">
      <iconSet reverse="1">
        <cfvo type="percent" val="0"/>
        <cfvo type="num" val="0.28999999999999998"/>
        <cfvo type="num" val="0.33"/>
      </iconSet>
    </cfRule>
  </conditionalFormatting>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45E3-C86B-401C-BB37-E0D938E1DEE6}">
  <dimension ref="A3:C20"/>
  <sheetViews>
    <sheetView workbookViewId="0">
      <selection activeCell="C3" sqref="C3"/>
    </sheetView>
  </sheetViews>
  <sheetFormatPr defaultColWidth="8.83203125" defaultRowHeight="12.3" x14ac:dyDescent="0.4"/>
  <sheetData>
    <row r="3" spans="1:3" x14ac:dyDescent="0.4">
      <c r="A3" s="355"/>
      <c r="B3" s="356"/>
      <c r="C3" s="357"/>
    </row>
    <row r="4" spans="1:3" x14ac:dyDescent="0.4">
      <c r="A4" s="358"/>
      <c r="B4" s="359"/>
      <c r="C4" s="360"/>
    </row>
    <row r="5" spans="1:3" x14ac:dyDescent="0.4">
      <c r="A5" s="358"/>
      <c r="B5" s="359"/>
      <c r="C5" s="360"/>
    </row>
    <row r="6" spans="1:3" x14ac:dyDescent="0.4">
      <c r="A6" s="358"/>
      <c r="B6" s="359"/>
      <c r="C6" s="360"/>
    </row>
    <row r="7" spans="1:3" x14ac:dyDescent="0.4">
      <c r="A7" s="358"/>
      <c r="B7" s="359"/>
      <c r="C7" s="360"/>
    </row>
    <row r="8" spans="1:3" x14ac:dyDescent="0.4">
      <c r="A8" s="358"/>
      <c r="B8" s="359"/>
      <c r="C8" s="360"/>
    </row>
    <row r="9" spans="1:3" x14ac:dyDescent="0.4">
      <c r="A9" s="358"/>
      <c r="B9" s="359"/>
      <c r="C9" s="360"/>
    </row>
    <row r="10" spans="1:3" x14ac:dyDescent="0.4">
      <c r="A10" s="358"/>
      <c r="B10" s="359"/>
      <c r="C10" s="360"/>
    </row>
    <row r="11" spans="1:3" x14ac:dyDescent="0.4">
      <c r="A11" s="358"/>
      <c r="B11" s="359"/>
      <c r="C11" s="360"/>
    </row>
    <row r="12" spans="1:3" x14ac:dyDescent="0.4">
      <c r="A12" s="358"/>
      <c r="B12" s="359"/>
      <c r="C12" s="360"/>
    </row>
    <row r="13" spans="1:3" x14ac:dyDescent="0.4">
      <c r="A13" s="358"/>
      <c r="B13" s="359"/>
      <c r="C13" s="360"/>
    </row>
    <row r="14" spans="1:3" x14ac:dyDescent="0.4">
      <c r="A14" s="358"/>
      <c r="B14" s="359"/>
      <c r="C14" s="360"/>
    </row>
    <row r="15" spans="1:3" x14ac:dyDescent="0.4">
      <c r="A15" s="358"/>
      <c r="B15" s="359"/>
      <c r="C15" s="360"/>
    </row>
    <row r="16" spans="1:3" x14ac:dyDescent="0.4">
      <c r="A16" s="358"/>
      <c r="B16" s="359"/>
      <c r="C16" s="360"/>
    </row>
    <row r="17" spans="1:3" x14ac:dyDescent="0.4">
      <c r="A17" s="358"/>
      <c r="B17" s="359"/>
      <c r="C17" s="360"/>
    </row>
    <row r="18" spans="1:3" x14ac:dyDescent="0.4">
      <c r="A18" s="358"/>
      <c r="B18" s="359"/>
      <c r="C18" s="360"/>
    </row>
    <row r="19" spans="1:3" x14ac:dyDescent="0.4">
      <c r="A19" s="358"/>
      <c r="B19" s="359"/>
      <c r="C19" s="360"/>
    </row>
    <row r="20" spans="1:3" x14ac:dyDescent="0.4">
      <c r="A20" s="361"/>
      <c r="B20" s="362"/>
      <c r="C20" s="363"/>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47DF7D-167A-4E12-AA62-AE96ADC9A2C9}">
  <dimension ref="A3:C55"/>
  <sheetViews>
    <sheetView workbookViewId="0">
      <selection activeCell="L14" sqref="L14"/>
    </sheetView>
  </sheetViews>
  <sheetFormatPr defaultColWidth="8.83203125" defaultRowHeight="12.3" x14ac:dyDescent="0.4"/>
  <cols>
    <col min="1" max="1" width="13.1640625" bestFit="1" customWidth="1"/>
    <col min="2" max="2" width="14.83203125" bestFit="1" customWidth="1"/>
    <col min="3" max="3" width="12.5" bestFit="1" customWidth="1"/>
  </cols>
  <sheetData>
    <row r="3" spans="1:3" x14ac:dyDescent="0.4">
      <c r="A3" s="364" t="s">
        <v>847</v>
      </c>
      <c r="B3" s="364" t="s">
        <v>728</v>
      </c>
      <c r="C3" t="s">
        <v>854</v>
      </c>
    </row>
    <row r="4" spans="1:3" x14ac:dyDescent="0.4">
      <c r="A4" s="365" t="s">
        <v>398</v>
      </c>
      <c r="B4" s="365" t="s">
        <v>606</v>
      </c>
      <c r="C4" s="367"/>
    </row>
    <row r="5" spans="1:3" x14ac:dyDescent="0.4">
      <c r="A5" s="365" t="s">
        <v>398</v>
      </c>
      <c r="B5" s="365" t="s">
        <v>607</v>
      </c>
      <c r="C5" s="367"/>
    </row>
    <row r="6" spans="1:3" x14ac:dyDescent="0.4">
      <c r="A6" s="365" t="s">
        <v>398</v>
      </c>
      <c r="B6" s="365" t="s">
        <v>33</v>
      </c>
      <c r="C6" s="367">
        <v>13183.2</v>
      </c>
    </row>
    <row r="7" spans="1:3" x14ac:dyDescent="0.4">
      <c r="A7" s="365" t="s">
        <v>398</v>
      </c>
      <c r="B7" s="365" t="s">
        <v>35</v>
      </c>
      <c r="C7" s="367">
        <v>162786.5</v>
      </c>
    </row>
    <row r="8" spans="1:3" x14ac:dyDescent="0.4">
      <c r="A8" s="365" t="s">
        <v>398</v>
      </c>
      <c r="B8" s="365" t="s">
        <v>54</v>
      </c>
      <c r="C8" s="367">
        <v>13011.09579454</v>
      </c>
    </row>
    <row r="9" spans="1:3" x14ac:dyDescent="0.4">
      <c r="A9" s="365" t="s">
        <v>398</v>
      </c>
      <c r="B9" s="365" t="s">
        <v>299</v>
      </c>
      <c r="C9" s="367">
        <v>136833.5</v>
      </c>
    </row>
    <row r="10" spans="1:3" x14ac:dyDescent="0.4">
      <c r="A10" s="365" t="s">
        <v>744</v>
      </c>
      <c r="B10" s="365" t="s">
        <v>606</v>
      </c>
      <c r="C10" s="367"/>
    </row>
    <row r="11" spans="1:3" x14ac:dyDescent="0.4">
      <c r="A11" s="365" t="s">
        <v>744</v>
      </c>
      <c r="B11" s="365" t="s">
        <v>607</v>
      </c>
      <c r="C11" s="367"/>
    </row>
    <row r="12" spans="1:3" x14ac:dyDescent="0.4">
      <c r="A12" s="365" t="s">
        <v>744</v>
      </c>
      <c r="B12" s="365" t="s">
        <v>33</v>
      </c>
      <c r="C12" s="367">
        <v>1008.7236</v>
      </c>
    </row>
    <row r="13" spans="1:3" x14ac:dyDescent="0.4">
      <c r="A13" s="365" t="s">
        <v>744</v>
      </c>
      <c r="B13" s="365" t="s">
        <v>35</v>
      </c>
      <c r="C13" s="367">
        <v>4870.3046795327191</v>
      </c>
    </row>
    <row r="14" spans="1:3" x14ac:dyDescent="0.4">
      <c r="A14" s="365" t="s">
        <v>744</v>
      </c>
      <c r="B14" s="365" t="s">
        <v>54</v>
      </c>
      <c r="C14" s="367">
        <v>3396.47</v>
      </c>
    </row>
    <row r="15" spans="1:3" x14ac:dyDescent="0.4">
      <c r="A15" s="365" t="s">
        <v>744</v>
      </c>
      <c r="B15" s="365" t="s">
        <v>299</v>
      </c>
      <c r="C15" s="367">
        <v>9081.8833086705599</v>
      </c>
    </row>
    <row r="16" spans="1:3" x14ac:dyDescent="0.4">
      <c r="A16" s="365" t="s">
        <v>743</v>
      </c>
      <c r="B16" s="365" t="s">
        <v>606</v>
      </c>
      <c r="C16" s="367"/>
    </row>
    <row r="17" spans="1:3" x14ac:dyDescent="0.4">
      <c r="A17" s="365" t="s">
        <v>743</v>
      </c>
      <c r="B17" s="365" t="s">
        <v>607</v>
      </c>
      <c r="C17" s="367"/>
    </row>
    <row r="18" spans="1:3" x14ac:dyDescent="0.4">
      <c r="A18" s="365" t="s">
        <v>743</v>
      </c>
      <c r="B18" s="365" t="s">
        <v>33</v>
      </c>
      <c r="C18" s="367">
        <v>7277.4982373698012</v>
      </c>
    </row>
    <row r="19" spans="1:3" x14ac:dyDescent="0.4">
      <c r="A19" s="365" t="s">
        <v>743</v>
      </c>
      <c r="B19" s="365" t="s">
        <v>35</v>
      </c>
      <c r="C19" s="367">
        <v>14300.258380592535</v>
      </c>
    </row>
    <row r="20" spans="1:3" x14ac:dyDescent="0.4">
      <c r="A20" s="365" t="s">
        <v>743</v>
      </c>
      <c r="B20" s="365" t="s">
        <v>54</v>
      </c>
      <c r="C20" s="367">
        <v>2452.9250000000002</v>
      </c>
    </row>
    <row r="21" spans="1:3" x14ac:dyDescent="0.4">
      <c r="A21" s="365" t="s">
        <v>743</v>
      </c>
      <c r="B21" s="365" t="s">
        <v>299</v>
      </c>
      <c r="C21" s="367">
        <v>10039.849136648994</v>
      </c>
    </row>
    <row r="22" spans="1:3" x14ac:dyDescent="0.4">
      <c r="A22" s="365" t="s">
        <v>742</v>
      </c>
      <c r="B22" s="365" t="s">
        <v>606</v>
      </c>
      <c r="C22" s="367"/>
    </row>
    <row r="23" spans="1:3" x14ac:dyDescent="0.4">
      <c r="A23" s="365" t="s">
        <v>742</v>
      </c>
      <c r="B23" s="365" t="s">
        <v>607</v>
      </c>
      <c r="C23" s="367"/>
    </row>
    <row r="24" spans="1:3" x14ac:dyDescent="0.4">
      <c r="A24" s="365" t="s">
        <v>742</v>
      </c>
      <c r="B24" s="365" t="s">
        <v>33</v>
      </c>
      <c r="C24" s="367">
        <v>24187.716</v>
      </c>
    </row>
    <row r="25" spans="1:3" x14ac:dyDescent="0.4">
      <c r="A25" s="365" t="s">
        <v>742</v>
      </c>
      <c r="B25" s="365" t="s">
        <v>35</v>
      </c>
      <c r="C25" s="367">
        <v>56018.148897333333</v>
      </c>
    </row>
    <row r="26" spans="1:3" x14ac:dyDescent="0.4">
      <c r="A26" s="365" t="s">
        <v>742</v>
      </c>
      <c r="B26" s="365" t="s">
        <v>54</v>
      </c>
      <c r="C26" s="367">
        <v>31265.351000000002</v>
      </c>
    </row>
    <row r="27" spans="1:3" x14ac:dyDescent="0.4">
      <c r="A27" s="365" t="s">
        <v>742</v>
      </c>
      <c r="B27" s="365" t="s">
        <v>711</v>
      </c>
      <c r="C27" s="367">
        <v>-2715.0388254467216</v>
      </c>
    </row>
    <row r="28" spans="1:3" x14ac:dyDescent="0.4">
      <c r="A28" s="365" t="s">
        <v>742</v>
      </c>
      <c r="B28" s="365" t="s">
        <v>299</v>
      </c>
      <c r="C28" s="367">
        <v>30376.637694351168</v>
      </c>
    </row>
    <row r="29" spans="1:3" x14ac:dyDescent="0.4">
      <c r="A29" s="365" t="s">
        <v>741</v>
      </c>
      <c r="B29" s="365" t="s">
        <v>606</v>
      </c>
      <c r="C29" s="367">
        <v>215081.27414517096</v>
      </c>
    </row>
    <row r="30" spans="1:3" x14ac:dyDescent="0.4">
      <c r="A30" s="365" t="s">
        <v>741</v>
      </c>
      <c r="B30" s="365" t="s">
        <v>607</v>
      </c>
      <c r="C30" s="367">
        <v>1263.2364569286142</v>
      </c>
    </row>
    <row r="31" spans="1:3" x14ac:dyDescent="0.4">
      <c r="A31" s="365" t="s">
        <v>741</v>
      </c>
      <c r="B31" s="365" t="s">
        <v>33</v>
      </c>
      <c r="C31" s="367">
        <v>29226.463200000002</v>
      </c>
    </row>
    <row r="32" spans="1:3" x14ac:dyDescent="0.4">
      <c r="A32" s="365" t="s">
        <v>741</v>
      </c>
      <c r="B32" s="365" t="s">
        <v>35</v>
      </c>
      <c r="C32" s="367">
        <v>401216.5</v>
      </c>
    </row>
    <row r="33" spans="1:3" x14ac:dyDescent="0.4">
      <c r="A33" s="365" t="s">
        <v>741</v>
      </c>
      <c r="B33" s="365" t="s">
        <v>54</v>
      </c>
      <c r="C33" s="367">
        <v>42698.530455863081</v>
      </c>
    </row>
    <row r="34" spans="1:3" x14ac:dyDescent="0.4">
      <c r="A34" s="365" t="s">
        <v>741</v>
      </c>
      <c r="B34" s="365" t="s">
        <v>711</v>
      </c>
      <c r="C34" s="367"/>
    </row>
    <row r="35" spans="1:3" x14ac:dyDescent="0.4">
      <c r="A35" s="365" t="s">
        <v>741</v>
      </c>
      <c r="B35" s="365" t="s">
        <v>299</v>
      </c>
      <c r="C35" s="367"/>
    </row>
    <row r="36" spans="1:3" x14ac:dyDescent="0.4">
      <c r="A36" s="365" t="s">
        <v>745</v>
      </c>
      <c r="B36" s="365" t="s">
        <v>606</v>
      </c>
      <c r="C36" s="367"/>
    </row>
    <row r="37" spans="1:3" x14ac:dyDescent="0.4">
      <c r="A37" s="365" t="s">
        <v>745</v>
      </c>
      <c r="B37" s="365" t="s">
        <v>607</v>
      </c>
      <c r="C37" s="367"/>
    </row>
    <row r="38" spans="1:3" x14ac:dyDescent="0.4">
      <c r="A38" s="365" t="s">
        <v>745</v>
      </c>
      <c r="B38" s="365" t="s">
        <v>33</v>
      </c>
      <c r="C38" s="367"/>
    </row>
    <row r="39" spans="1:3" x14ac:dyDescent="0.4">
      <c r="A39" s="365" t="s">
        <v>745</v>
      </c>
      <c r="B39" s="365" t="s">
        <v>35</v>
      </c>
      <c r="C39" s="367"/>
    </row>
    <row r="40" spans="1:3" x14ac:dyDescent="0.4">
      <c r="A40" s="365" t="s">
        <v>745</v>
      </c>
      <c r="B40" s="365" t="s">
        <v>54</v>
      </c>
      <c r="C40" s="367"/>
    </row>
    <row r="41" spans="1:3" x14ac:dyDescent="0.4">
      <c r="A41" s="365" t="s">
        <v>745</v>
      </c>
      <c r="B41" s="365" t="s">
        <v>299</v>
      </c>
      <c r="C41" s="367"/>
    </row>
    <row r="42" spans="1:3" x14ac:dyDescent="0.4">
      <c r="A42" s="365" t="s">
        <v>480</v>
      </c>
      <c r="B42" s="365" t="s">
        <v>606</v>
      </c>
      <c r="C42" s="367"/>
    </row>
    <row r="43" spans="1:3" x14ac:dyDescent="0.4">
      <c r="A43" s="365" t="s">
        <v>480</v>
      </c>
      <c r="B43" s="365" t="s">
        <v>607</v>
      </c>
      <c r="C43" s="367"/>
    </row>
    <row r="44" spans="1:3" x14ac:dyDescent="0.4">
      <c r="A44" s="365" t="s">
        <v>480</v>
      </c>
      <c r="B44" s="365" t="s">
        <v>33</v>
      </c>
      <c r="C44" s="367">
        <v>33137.784</v>
      </c>
    </row>
    <row r="45" spans="1:3" x14ac:dyDescent="0.4">
      <c r="A45" s="365" t="s">
        <v>480</v>
      </c>
      <c r="B45" s="365" t="s">
        <v>35</v>
      </c>
      <c r="C45" s="367">
        <v>168836.14976999999</v>
      </c>
    </row>
    <row r="46" spans="1:3" x14ac:dyDescent="0.4">
      <c r="A46" s="365" t="s">
        <v>480</v>
      </c>
      <c r="B46" s="365" t="s">
        <v>54</v>
      </c>
      <c r="C46" s="367">
        <v>51340.789550000001</v>
      </c>
    </row>
    <row r="47" spans="1:3" x14ac:dyDescent="0.4">
      <c r="A47" s="365" t="s">
        <v>480</v>
      </c>
      <c r="B47" s="365" t="s">
        <v>299</v>
      </c>
      <c r="C47" s="367">
        <v>82417.799529999989</v>
      </c>
    </row>
    <row r="48" spans="1:3" x14ac:dyDescent="0.4">
      <c r="A48" s="365" t="s">
        <v>740</v>
      </c>
      <c r="B48" s="365" t="s">
        <v>606</v>
      </c>
      <c r="C48" s="367">
        <v>15290.864870024136</v>
      </c>
    </row>
    <row r="49" spans="1:3" x14ac:dyDescent="0.4">
      <c r="A49" s="365" t="s">
        <v>740</v>
      </c>
      <c r="B49" s="365" t="s">
        <v>607</v>
      </c>
      <c r="C49" s="367">
        <v>0.67885472150832527</v>
      </c>
    </row>
    <row r="50" spans="1:3" x14ac:dyDescent="0.4">
      <c r="A50" s="365" t="s">
        <v>740</v>
      </c>
      <c r="B50" s="365" t="s">
        <v>33</v>
      </c>
      <c r="C50" s="367">
        <v>19933.776000000002</v>
      </c>
    </row>
    <row r="51" spans="1:3" x14ac:dyDescent="0.4">
      <c r="A51" s="365" t="s">
        <v>740</v>
      </c>
      <c r="B51" s="365" t="s">
        <v>35</v>
      </c>
      <c r="C51" s="367">
        <v>288472.87</v>
      </c>
    </row>
    <row r="52" spans="1:3" x14ac:dyDescent="0.4">
      <c r="A52" s="365" t="s">
        <v>740</v>
      </c>
      <c r="B52" s="365" t="s">
        <v>54</v>
      </c>
      <c r="C52" s="367">
        <v>67550.300629409991</v>
      </c>
    </row>
    <row r="53" spans="1:3" x14ac:dyDescent="0.4">
      <c r="A53" s="365" t="s">
        <v>740</v>
      </c>
      <c r="B53" s="365" t="s">
        <v>711</v>
      </c>
      <c r="C53" s="367">
        <v>29656.049999999996</v>
      </c>
    </row>
    <row r="54" spans="1:3" x14ac:dyDescent="0.4">
      <c r="A54" s="365" t="s">
        <v>740</v>
      </c>
      <c r="B54" s="365" t="s">
        <v>299</v>
      </c>
      <c r="C54" s="367">
        <v>200450</v>
      </c>
    </row>
    <row r="55" spans="1:3" x14ac:dyDescent="0.4">
      <c r="A55" s="365" t="s">
        <v>848</v>
      </c>
      <c r="C55" s="367">
        <v>2163948.0903657107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4CA336-80FA-438A-AA75-119889A23AE1}">
  <dimension ref="A2:E9"/>
  <sheetViews>
    <sheetView workbookViewId="0">
      <selection activeCell="A4" sqref="A4"/>
    </sheetView>
  </sheetViews>
  <sheetFormatPr defaultColWidth="8.83203125" defaultRowHeight="12.3" x14ac:dyDescent="0.4"/>
  <cols>
    <col min="1" max="1" width="30.83203125" bestFit="1" customWidth="1"/>
    <col min="2" max="2" width="13.33203125" bestFit="1" customWidth="1"/>
    <col min="3" max="3" width="13.5" bestFit="1" customWidth="1"/>
    <col min="4" max="5" width="13.33203125" bestFit="1" customWidth="1"/>
    <col min="6" max="15" width="11.6640625" bestFit="1" customWidth="1"/>
    <col min="16" max="16" width="5.6640625" bestFit="1" customWidth="1"/>
    <col min="17" max="17" width="11.6640625" bestFit="1" customWidth="1"/>
    <col min="18" max="18" width="4.6640625" bestFit="1" customWidth="1"/>
    <col min="19" max="23" width="11.6640625" bestFit="1" customWidth="1"/>
    <col min="24" max="24" width="5.6640625" bestFit="1" customWidth="1"/>
    <col min="25" max="26" width="6.6640625" bestFit="1" customWidth="1"/>
    <col min="27" max="28" width="4.6640625" bestFit="1" customWidth="1"/>
    <col min="29" max="29" width="6.6640625" bestFit="1" customWidth="1"/>
    <col min="30" max="30" width="4.6640625" bestFit="1" customWidth="1"/>
    <col min="31" max="31" width="11.6640625" bestFit="1" customWidth="1"/>
    <col min="32" max="32" width="6.6640625" bestFit="1" customWidth="1"/>
    <col min="33" max="33" width="11.6640625" bestFit="1" customWidth="1"/>
    <col min="34" max="34" width="5.6640625" bestFit="1" customWidth="1"/>
    <col min="35" max="35" width="6.6640625" bestFit="1" customWidth="1"/>
    <col min="36" max="36" width="7.6640625" bestFit="1" customWidth="1"/>
    <col min="37" max="37" width="5.6640625" bestFit="1" customWidth="1"/>
    <col min="38" max="38" width="7.6640625" bestFit="1" customWidth="1"/>
    <col min="39" max="39" width="11.6640625" bestFit="1" customWidth="1"/>
    <col min="40" max="40" width="10.6640625" bestFit="1" customWidth="1"/>
    <col min="41" max="41" width="6.6640625" bestFit="1" customWidth="1"/>
    <col min="42" max="43" width="11.6640625" bestFit="1" customWidth="1"/>
    <col min="44" max="44" width="7.6640625" bestFit="1" customWidth="1"/>
    <col min="45" max="45" width="8.6640625" bestFit="1" customWidth="1"/>
    <col min="46" max="46" width="11.6640625" bestFit="1" customWidth="1"/>
    <col min="47" max="47" width="6.6640625" bestFit="1" customWidth="1"/>
    <col min="48" max="49" width="11.6640625" bestFit="1" customWidth="1"/>
    <col min="50" max="50" width="8.6640625" bestFit="1" customWidth="1"/>
    <col min="51" max="51" width="6.6640625" bestFit="1" customWidth="1"/>
    <col min="52" max="52" width="4.6640625" bestFit="1" customWidth="1"/>
    <col min="53" max="53" width="11.6640625" bestFit="1" customWidth="1"/>
    <col min="54" max="54" width="8.6640625" bestFit="1" customWidth="1"/>
    <col min="55" max="55" width="7.6640625" bestFit="1" customWidth="1"/>
    <col min="56" max="56" width="11.6640625" bestFit="1" customWidth="1"/>
    <col min="57" max="58" width="8.6640625" bestFit="1" customWidth="1"/>
    <col min="59" max="59" width="4.6640625" bestFit="1" customWidth="1"/>
    <col min="60" max="62" width="11.6640625" bestFit="1" customWidth="1"/>
    <col min="63" max="63" width="8.6640625" bestFit="1" customWidth="1"/>
    <col min="64" max="64" width="11.6640625" bestFit="1" customWidth="1"/>
    <col min="65" max="66" width="9.6640625" bestFit="1" customWidth="1"/>
    <col min="67" max="67" width="11.6640625" bestFit="1" customWidth="1"/>
    <col min="68" max="68" width="7.6640625" bestFit="1" customWidth="1"/>
    <col min="69" max="70" width="11.6640625" bestFit="1" customWidth="1"/>
    <col min="71" max="71" width="6.6640625" bestFit="1" customWidth="1"/>
    <col min="72" max="72" width="13.5" bestFit="1" customWidth="1"/>
    <col min="73" max="73" width="11.6640625" bestFit="1" customWidth="1"/>
    <col min="74" max="74" width="7.6640625" bestFit="1" customWidth="1"/>
    <col min="75" max="85" width="11.6640625" bestFit="1" customWidth="1"/>
    <col min="86" max="86" width="4.6640625" bestFit="1" customWidth="1"/>
    <col min="87" max="87" width="11.6640625" bestFit="1" customWidth="1"/>
    <col min="88" max="88" width="4.6640625" bestFit="1" customWidth="1"/>
    <col min="89" max="93" width="11.6640625" bestFit="1" customWidth="1"/>
    <col min="94" max="94" width="5.6640625" bestFit="1" customWidth="1"/>
    <col min="95" max="95" width="6.6640625" bestFit="1" customWidth="1"/>
    <col min="96" max="98" width="4.6640625" bestFit="1" customWidth="1"/>
    <col min="99" max="99" width="6.6640625" bestFit="1" customWidth="1"/>
    <col min="100" max="100" width="4.6640625" bestFit="1" customWidth="1"/>
    <col min="101" max="101" width="11.6640625" bestFit="1" customWidth="1"/>
    <col min="102" max="102" width="6.6640625" bestFit="1" customWidth="1"/>
    <col min="103" max="103" width="11.6640625" bestFit="1" customWidth="1"/>
    <col min="104" max="104" width="5.6640625" bestFit="1" customWidth="1"/>
    <col min="105" max="107" width="6.6640625" bestFit="1" customWidth="1"/>
    <col min="108" max="108" width="7.6640625" bestFit="1" customWidth="1"/>
    <col min="109" max="110" width="11.6640625" bestFit="1" customWidth="1"/>
    <col min="111" max="111" width="6.6640625" bestFit="1" customWidth="1"/>
    <col min="112" max="113" width="11.6640625" bestFit="1" customWidth="1"/>
    <col min="114" max="115" width="7.6640625" bestFit="1" customWidth="1"/>
    <col min="116" max="116" width="11.6640625" bestFit="1" customWidth="1"/>
    <col min="117" max="117" width="5.6640625" bestFit="1" customWidth="1"/>
    <col min="118" max="118" width="11.6640625" bestFit="1" customWidth="1"/>
    <col min="119" max="119" width="10.6640625" bestFit="1" customWidth="1"/>
    <col min="120" max="121" width="7.6640625" bestFit="1" customWidth="1"/>
    <col min="122" max="122" width="4.6640625" bestFit="1" customWidth="1"/>
    <col min="123" max="123" width="11.6640625" bestFit="1" customWidth="1"/>
    <col min="124" max="124" width="8.6640625" bestFit="1" customWidth="1"/>
    <col min="125" max="125" width="7.6640625" bestFit="1" customWidth="1"/>
    <col min="126" max="126" width="11.6640625" bestFit="1" customWidth="1"/>
    <col min="127" max="128" width="8.6640625" bestFit="1" customWidth="1"/>
    <col min="129" max="129" width="4.6640625" bestFit="1" customWidth="1"/>
    <col min="130" max="132" width="11.6640625" bestFit="1" customWidth="1"/>
    <col min="133" max="133" width="8.6640625" bestFit="1" customWidth="1"/>
    <col min="134" max="134" width="11.6640625" bestFit="1" customWidth="1"/>
    <col min="135" max="136" width="9.6640625" bestFit="1" customWidth="1"/>
    <col min="137" max="137" width="11.6640625" bestFit="1" customWidth="1"/>
    <col min="138" max="138" width="7.6640625" bestFit="1" customWidth="1"/>
    <col min="139" max="140" width="11.6640625" bestFit="1" customWidth="1"/>
    <col min="141" max="141" width="6.6640625" bestFit="1" customWidth="1"/>
    <col min="142" max="142" width="13.33203125" bestFit="1" customWidth="1"/>
    <col min="143" max="143" width="11.6640625" bestFit="1" customWidth="1"/>
    <col min="144" max="144" width="7.6640625" bestFit="1" customWidth="1"/>
    <col min="145" max="155" width="11.6640625" bestFit="1" customWidth="1"/>
    <col min="156" max="156" width="3.6640625" bestFit="1" customWidth="1"/>
    <col min="157" max="157" width="11.6640625" bestFit="1" customWidth="1"/>
    <col min="158" max="158" width="4.6640625" bestFit="1" customWidth="1"/>
    <col min="159" max="163" width="11.6640625" bestFit="1" customWidth="1"/>
    <col min="164" max="164" width="5.6640625" bestFit="1" customWidth="1"/>
    <col min="165" max="165" width="6.6640625" bestFit="1" customWidth="1"/>
    <col min="166" max="166" width="5.6640625" bestFit="1" customWidth="1"/>
    <col min="167" max="168" width="4.6640625" bestFit="1" customWidth="1"/>
    <col min="169" max="169" width="5.6640625" bestFit="1" customWidth="1"/>
    <col min="170" max="170" width="4.6640625" bestFit="1" customWidth="1"/>
    <col min="171" max="171" width="11.6640625" bestFit="1" customWidth="1"/>
    <col min="172" max="172" width="5.6640625" bestFit="1" customWidth="1"/>
    <col min="173" max="173" width="11.6640625" bestFit="1" customWidth="1"/>
    <col min="174" max="174" width="5.6640625" bestFit="1" customWidth="1"/>
    <col min="175" max="176" width="6.6640625" bestFit="1" customWidth="1"/>
    <col min="177" max="177" width="4.6640625" bestFit="1" customWidth="1"/>
    <col min="178" max="178" width="7.6640625" bestFit="1" customWidth="1"/>
    <col min="179" max="179" width="11.6640625" bestFit="1" customWidth="1"/>
    <col min="180" max="180" width="10.6640625" bestFit="1" customWidth="1"/>
    <col min="181" max="181" width="7.6640625" bestFit="1" customWidth="1"/>
    <col min="182" max="182" width="9.6640625" bestFit="1" customWidth="1"/>
    <col min="183" max="183" width="11.6640625" bestFit="1" customWidth="1"/>
    <col min="184" max="184" width="7.6640625" bestFit="1" customWidth="1"/>
    <col min="185" max="185" width="8.6640625" bestFit="1" customWidth="1"/>
    <col min="186" max="186" width="11.6640625" bestFit="1" customWidth="1"/>
    <col min="187" max="187" width="6.6640625" bestFit="1" customWidth="1"/>
    <col min="188" max="189" width="11.6640625" bestFit="1" customWidth="1"/>
    <col min="190" max="190" width="8.6640625" bestFit="1" customWidth="1"/>
    <col min="191" max="191" width="6.6640625" bestFit="1" customWidth="1"/>
    <col min="192" max="192" width="4.6640625" bestFit="1" customWidth="1"/>
    <col min="193" max="193" width="11.6640625" bestFit="1" customWidth="1"/>
    <col min="194" max="194" width="8.6640625" bestFit="1" customWidth="1"/>
    <col min="195" max="195" width="7.6640625" bestFit="1" customWidth="1"/>
    <col min="196" max="196" width="11.6640625" bestFit="1" customWidth="1"/>
    <col min="197" max="198" width="8.6640625" bestFit="1" customWidth="1"/>
    <col min="199" max="199" width="4.6640625" bestFit="1" customWidth="1"/>
    <col min="200" max="202" width="11.6640625" bestFit="1" customWidth="1"/>
    <col min="203" max="203" width="9.6640625" bestFit="1" customWidth="1"/>
    <col min="204" max="204" width="11.6640625" bestFit="1" customWidth="1"/>
    <col min="205" max="206" width="9.6640625" bestFit="1" customWidth="1"/>
    <col min="207" max="207" width="11.6640625" bestFit="1" customWidth="1"/>
    <col min="208" max="208" width="7.6640625" bestFit="1" customWidth="1"/>
    <col min="209" max="210" width="11.6640625" bestFit="1" customWidth="1"/>
    <col min="211" max="211" width="6.6640625" bestFit="1" customWidth="1"/>
    <col min="212" max="212" width="18.5" bestFit="1" customWidth="1"/>
    <col min="213" max="213" width="18.6640625" bestFit="1" customWidth="1"/>
    <col min="214" max="214" width="18.5" bestFit="1" customWidth="1"/>
  </cols>
  <sheetData>
    <row r="2" spans="1:5" x14ac:dyDescent="0.4">
      <c r="A2" s="364" t="s">
        <v>7</v>
      </c>
      <c r="B2" s="74" t="s">
        <v>849</v>
      </c>
    </row>
    <row r="4" spans="1:5" x14ac:dyDescent="0.4">
      <c r="A4" s="364" t="s">
        <v>847</v>
      </c>
      <c r="B4" s="74" t="s">
        <v>850</v>
      </c>
      <c r="C4" s="74" t="s">
        <v>851</v>
      </c>
      <c r="D4" s="74" t="s">
        <v>852</v>
      </c>
      <c r="E4" s="74" t="s">
        <v>853</v>
      </c>
    </row>
    <row r="5" spans="1:5" x14ac:dyDescent="0.4">
      <c r="A5" s="365" t="s">
        <v>464</v>
      </c>
      <c r="B5" s="367">
        <v>1.1784983979679999</v>
      </c>
      <c r="C5" s="367">
        <v>0.11789684185999998</v>
      </c>
      <c r="D5" s="367">
        <v>0.30089154125199996</v>
      </c>
      <c r="E5" s="367">
        <v>0</v>
      </c>
    </row>
    <row r="6" spans="1:5" x14ac:dyDescent="0.4">
      <c r="A6" s="366" t="s">
        <v>255</v>
      </c>
      <c r="B6" s="367">
        <v>1.1784983979679999</v>
      </c>
      <c r="C6" s="367">
        <v>0.11789684185999998</v>
      </c>
      <c r="D6" s="367">
        <v>0.30089154125199996</v>
      </c>
      <c r="E6" s="367">
        <v>0</v>
      </c>
    </row>
    <row r="7" spans="1:5" x14ac:dyDescent="0.4">
      <c r="A7" s="365" t="s">
        <v>743</v>
      </c>
      <c r="B7" s="367">
        <v>1.69919021390122</v>
      </c>
      <c r="C7" s="367">
        <v>0.36789309685359334</v>
      </c>
      <c r="D7" s="367">
        <v>2.8609051333333331</v>
      </c>
      <c r="E7" s="367">
        <v>2.6477827990000002</v>
      </c>
    </row>
    <row r="8" spans="1:5" x14ac:dyDescent="0.4">
      <c r="A8" s="366" t="s">
        <v>255</v>
      </c>
      <c r="B8" s="367">
        <v>1.69919021390122</v>
      </c>
      <c r="C8" s="367">
        <v>0.36789309685359334</v>
      </c>
      <c r="D8" s="367">
        <v>2.8609051333333331</v>
      </c>
      <c r="E8" s="367">
        <v>2.6477827990000002</v>
      </c>
    </row>
    <row r="9" spans="1:5" x14ac:dyDescent="0.4">
      <c r="A9" s="365" t="s">
        <v>848</v>
      </c>
      <c r="B9" s="367">
        <v>2.8776886118692202</v>
      </c>
      <c r="C9" s="367">
        <v>0.48578993871359333</v>
      </c>
      <c r="D9" s="367">
        <v>3.1617966745853332</v>
      </c>
      <c r="E9" s="367">
        <v>2.6477827990000002</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14379-B7BD-4B42-BAC2-5D9DFE33C176}">
  <dimension ref="A1:BW60"/>
  <sheetViews>
    <sheetView tabSelected="1" workbookViewId="0">
      <selection activeCell="D1" sqref="D1:D1048576"/>
    </sheetView>
  </sheetViews>
  <sheetFormatPr defaultColWidth="9" defaultRowHeight="12.3" x14ac:dyDescent="0.4"/>
  <cols>
    <col min="1" max="1" width="9.1640625" style="303" bestFit="1" customWidth="1"/>
    <col min="2" max="2" width="28.83203125" style="303" bestFit="1" customWidth="1"/>
    <col min="3" max="3" width="9" style="303"/>
    <col min="4" max="7" width="9.33203125" style="303" bestFit="1" customWidth="1"/>
    <col min="8" max="8" width="9.1640625" style="303" bestFit="1" customWidth="1"/>
    <col min="9" max="19" width="9.33203125" style="303" bestFit="1" customWidth="1"/>
    <col min="20" max="20" width="9.1640625" style="303" bestFit="1" customWidth="1"/>
    <col min="21" max="28" width="9.33203125" style="303" bestFit="1" customWidth="1"/>
    <col min="29" max="29" width="9.1640625" style="303" bestFit="1" customWidth="1"/>
    <col min="30" max="56" width="9.33203125" style="303" bestFit="1" customWidth="1"/>
    <col min="57" max="57" width="9.1640625" style="303" bestFit="1" customWidth="1"/>
    <col min="58" max="60" width="9.33203125" style="303" bestFit="1" customWidth="1"/>
    <col min="61" max="62" width="9.1640625" style="303" bestFit="1" customWidth="1"/>
    <col min="63" max="64" width="9.33203125" style="303" bestFit="1" customWidth="1"/>
    <col min="65" max="65" width="9.1640625" style="303" bestFit="1" customWidth="1"/>
    <col min="66" max="73" width="9.33203125" style="303" bestFit="1" customWidth="1"/>
    <col min="74" max="75" width="9.1640625" style="303" bestFit="1" customWidth="1"/>
    <col min="76" max="16384" width="9" style="303"/>
  </cols>
  <sheetData>
    <row r="1" spans="1:75" s="35" customFormat="1" x14ac:dyDescent="0.4">
      <c r="A1" s="369" t="s">
        <v>213</v>
      </c>
      <c r="B1" s="369" t="s">
        <v>728</v>
      </c>
      <c r="C1" s="369" t="s">
        <v>7</v>
      </c>
      <c r="D1" s="369">
        <v>41640</v>
      </c>
      <c r="E1" s="35">
        <v>41671</v>
      </c>
      <c r="F1" s="35">
        <v>41699</v>
      </c>
      <c r="G1" s="35">
        <v>41730</v>
      </c>
      <c r="H1" s="35">
        <v>41760</v>
      </c>
      <c r="I1" s="35">
        <v>41791</v>
      </c>
      <c r="J1" s="35">
        <v>41821</v>
      </c>
      <c r="K1" s="35">
        <v>41852</v>
      </c>
      <c r="L1" s="35">
        <v>41883</v>
      </c>
      <c r="M1" s="35">
        <v>41913</v>
      </c>
      <c r="N1" s="35">
        <v>41944</v>
      </c>
      <c r="O1" s="35">
        <v>41974</v>
      </c>
      <c r="P1" s="35">
        <v>42005</v>
      </c>
      <c r="Q1" s="35">
        <v>42036</v>
      </c>
      <c r="R1" s="35">
        <v>42064</v>
      </c>
      <c r="S1" s="35">
        <v>42095</v>
      </c>
      <c r="T1" s="35">
        <v>42125</v>
      </c>
      <c r="U1" s="35">
        <v>42156</v>
      </c>
      <c r="V1" s="35">
        <v>42186</v>
      </c>
      <c r="W1" s="35">
        <v>42217</v>
      </c>
      <c r="X1" s="35">
        <v>42248</v>
      </c>
      <c r="Y1" s="35">
        <v>42278</v>
      </c>
      <c r="Z1" s="35">
        <v>42309</v>
      </c>
      <c r="AA1" s="35">
        <v>42339</v>
      </c>
      <c r="AB1" s="35">
        <v>42370</v>
      </c>
      <c r="AC1" s="35">
        <v>42401</v>
      </c>
      <c r="AD1" s="35">
        <v>42430</v>
      </c>
      <c r="AE1" s="35">
        <v>42461</v>
      </c>
      <c r="AF1" s="35">
        <v>42491</v>
      </c>
      <c r="AG1" s="35">
        <v>42522</v>
      </c>
      <c r="AH1" s="35">
        <v>42552</v>
      </c>
      <c r="AI1" s="35">
        <v>42583</v>
      </c>
      <c r="AJ1" s="35">
        <v>42614</v>
      </c>
      <c r="AK1" s="35">
        <v>42644</v>
      </c>
      <c r="AL1" s="35">
        <v>42675</v>
      </c>
      <c r="AM1" s="35">
        <v>42705</v>
      </c>
      <c r="AN1" s="35">
        <v>42736</v>
      </c>
      <c r="AO1" s="35">
        <v>42767</v>
      </c>
      <c r="AP1" s="35">
        <v>42795</v>
      </c>
      <c r="AQ1" s="35">
        <v>42826</v>
      </c>
      <c r="AR1" s="35">
        <v>42856</v>
      </c>
      <c r="AS1" s="35">
        <v>42887</v>
      </c>
      <c r="AT1" s="35">
        <v>42917</v>
      </c>
      <c r="AU1" s="35">
        <v>42948</v>
      </c>
      <c r="AV1" s="35">
        <v>42979</v>
      </c>
      <c r="AW1" s="35">
        <v>43009</v>
      </c>
      <c r="AX1" s="35">
        <v>43040</v>
      </c>
      <c r="AY1" s="35">
        <v>43070</v>
      </c>
      <c r="AZ1" s="35">
        <v>43101</v>
      </c>
      <c r="BA1" s="35">
        <v>43132</v>
      </c>
      <c r="BB1" s="35">
        <v>43160</v>
      </c>
      <c r="BC1" s="35">
        <v>43191</v>
      </c>
      <c r="BD1" s="35">
        <v>43221</v>
      </c>
      <c r="BE1" s="35">
        <v>43252</v>
      </c>
      <c r="BF1" s="35">
        <v>43282</v>
      </c>
      <c r="BG1" s="35">
        <v>43313</v>
      </c>
      <c r="BH1" s="35">
        <v>43344</v>
      </c>
      <c r="BI1" s="35">
        <v>43374</v>
      </c>
      <c r="BJ1" s="35">
        <v>43405</v>
      </c>
      <c r="BK1" s="35">
        <v>43435</v>
      </c>
      <c r="BL1" s="35">
        <v>43466</v>
      </c>
      <c r="BM1" s="35">
        <v>43497</v>
      </c>
      <c r="BN1" s="35">
        <v>43525</v>
      </c>
      <c r="BO1" s="35">
        <v>43556</v>
      </c>
      <c r="BP1" s="35">
        <v>43586</v>
      </c>
      <c r="BQ1" s="35">
        <v>43617</v>
      </c>
      <c r="BR1" s="35">
        <v>43647</v>
      </c>
      <c r="BS1" s="35">
        <v>43678</v>
      </c>
      <c r="BT1" s="35">
        <v>43709</v>
      </c>
      <c r="BU1" s="35">
        <v>43739</v>
      </c>
      <c r="BV1" s="35">
        <v>43770</v>
      </c>
      <c r="BW1" s="35">
        <v>43800</v>
      </c>
    </row>
    <row r="2" spans="1:75" x14ac:dyDescent="0.4">
      <c r="A2" s="303" t="s">
        <v>740</v>
      </c>
      <c r="B2" s="303" t="s">
        <v>33</v>
      </c>
      <c r="C2" s="303" t="s">
        <v>58</v>
      </c>
      <c r="D2" s="303">
        <v>6688.116</v>
      </c>
      <c r="E2" s="303">
        <v>6628.14</v>
      </c>
      <c r="F2" s="303">
        <v>6617.52</v>
      </c>
      <c r="G2" s="303">
        <v>6692.8140000000003</v>
      </c>
      <c r="H2" s="303">
        <v>7903.6092000000008</v>
      </c>
      <c r="I2" s="303">
        <v>6480</v>
      </c>
      <c r="J2" s="303">
        <v>7992</v>
      </c>
      <c r="K2" s="303">
        <v>8413.2000000000007</v>
      </c>
      <c r="L2" s="303">
        <v>7909.2</v>
      </c>
      <c r="M2" s="303">
        <v>8024.4000000000005</v>
      </c>
      <c r="N2" s="303">
        <v>6848.64</v>
      </c>
      <c r="O2" s="303">
        <v>7369.2</v>
      </c>
      <c r="P2" s="303">
        <v>7477.2</v>
      </c>
      <c r="Q2" s="303">
        <v>7063.2</v>
      </c>
      <c r="R2" s="303">
        <v>7243.2</v>
      </c>
      <c r="S2" s="303">
        <v>7938</v>
      </c>
      <c r="T2" s="303">
        <v>7664.4000000000005</v>
      </c>
      <c r="U2" s="303">
        <v>7606.8</v>
      </c>
      <c r="V2" s="303">
        <v>8341.2000000000007</v>
      </c>
      <c r="W2" s="303">
        <v>7729.2</v>
      </c>
      <c r="X2" s="303">
        <v>6084</v>
      </c>
      <c r="Y2" s="303">
        <v>7272</v>
      </c>
      <c r="Z2" s="303">
        <v>7372.8</v>
      </c>
      <c r="AA2" s="303">
        <v>8229.6</v>
      </c>
      <c r="AB2" s="303">
        <v>7448.4000000000005</v>
      </c>
      <c r="AC2" s="303">
        <v>6930</v>
      </c>
      <c r="AD2" s="303">
        <v>7747.2</v>
      </c>
      <c r="AE2" s="303">
        <v>7016.4000000000005</v>
      </c>
      <c r="AF2" s="303">
        <v>7149.6</v>
      </c>
      <c r="AG2" s="303">
        <v>7394.4000000000005</v>
      </c>
      <c r="AH2" s="303">
        <v>8139.6</v>
      </c>
      <c r="AI2" s="303">
        <v>7714.8</v>
      </c>
      <c r="AJ2" s="303">
        <v>7812</v>
      </c>
      <c r="AK2" s="303">
        <v>5688</v>
      </c>
      <c r="AL2" s="303">
        <v>6547.7448000000004</v>
      </c>
      <c r="AM2" s="303">
        <v>7632.7199999999993</v>
      </c>
      <c r="AN2" s="303">
        <v>6724.8</v>
      </c>
      <c r="AO2" s="303">
        <v>6451.2</v>
      </c>
      <c r="AP2" s="303">
        <v>6991.2</v>
      </c>
      <c r="AQ2" s="303">
        <v>6908.4000000000005</v>
      </c>
      <c r="AR2" s="303">
        <v>6863.76</v>
      </c>
      <c r="AS2" s="303">
        <v>7268.4000000000005</v>
      </c>
      <c r="AT2" s="303">
        <v>7210.8</v>
      </c>
      <c r="AU2" s="303">
        <v>7142.4000000000005</v>
      </c>
      <c r="AV2" s="303">
        <v>6228</v>
      </c>
      <c r="AW2" s="303">
        <v>6091.2</v>
      </c>
      <c r="AX2" s="303">
        <v>4420.8</v>
      </c>
      <c r="AY2" s="303">
        <v>6595.2</v>
      </c>
      <c r="AZ2" s="303">
        <v>7570.8</v>
      </c>
      <c r="BA2" s="303">
        <v>6382.8</v>
      </c>
      <c r="BB2" s="303">
        <v>6505.2</v>
      </c>
      <c r="BC2" s="303">
        <v>6343.2</v>
      </c>
      <c r="BD2" s="303">
        <v>6476.4000000000005</v>
      </c>
      <c r="BE2" s="303">
        <v>7311.6</v>
      </c>
      <c r="BF2" s="303">
        <v>6829.2</v>
      </c>
      <c r="BG2" s="303">
        <v>7288.884</v>
      </c>
      <c r="BH2" s="303">
        <v>6896.3256000000001</v>
      </c>
      <c r="BI2" s="303">
        <v>6512.9508000000005</v>
      </c>
      <c r="BJ2" s="303">
        <v>7318.8</v>
      </c>
      <c r="BK2" s="303">
        <v>6634.8</v>
      </c>
      <c r="BL2" s="303">
        <v>7217.9892</v>
      </c>
      <c r="BM2" s="303">
        <v>7345.5911999999998</v>
      </c>
      <c r="BN2" s="303">
        <v>6872.4000000000005</v>
      </c>
      <c r="BO2" s="303">
        <v>7240.6728000000003</v>
      </c>
      <c r="BP2" s="303">
        <v>7088.4000000000005</v>
      </c>
      <c r="BQ2" s="303">
        <v>7923.6</v>
      </c>
      <c r="BR2" s="303">
        <v>7362</v>
      </c>
      <c r="BS2" s="303">
        <v>7999.2</v>
      </c>
      <c r="BT2" s="303">
        <v>6818.4000000000005</v>
      </c>
      <c r="BU2" s="303">
        <v>5439.6</v>
      </c>
    </row>
    <row r="3" spans="1:75" x14ac:dyDescent="0.4">
      <c r="A3" s="303" t="s">
        <v>740</v>
      </c>
      <c r="B3" s="303" t="s">
        <v>35</v>
      </c>
      <c r="C3" s="303" t="s">
        <v>58</v>
      </c>
      <c r="D3" s="303">
        <v>95498.599999999991</v>
      </c>
      <c r="E3" s="303">
        <v>88634.76999999999</v>
      </c>
      <c r="F3" s="303">
        <v>104339.5</v>
      </c>
      <c r="G3" s="303">
        <v>93156.5</v>
      </c>
      <c r="H3" s="303">
        <v>79230.5</v>
      </c>
      <c r="I3" s="303">
        <v>71845.5</v>
      </c>
      <c r="J3" s="303">
        <v>84400</v>
      </c>
      <c r="K3" s="303">
        <v>84716.5</v>
      </c>
      <c r="L3" s="303">
        <v>83767</v>
      </c>
      <c r="M3" s="303">
        <v>87881.5</v>
      </c>
      <c r="N3" s="303">
        <v>65578.8</v>
      </c>
      <c r="O3" s="303">
        <v>75432.5</v>
      </c>
      <c r="P3" s="303">
        <v>90413.5</v>
      </c>
      <c r="Q3" s="303">
        <v>88092.5</v>
      </c>
      <c r="R3" s="303">
        <v>89358.5</v>
      </c>
      <c r="S3" s="303">
        <v>87248.5</v>
      </c>
      <c r="T3" s="303">
        <v>73639</v>
      </c>
      <c r="U3" s="303">
        <v>64355</v>
      </c>
      <c r="V3" s="303">
        <v>63511</v>
      </c>
      <c r="W3" s="303">
        <v>63089</v>
      </c>
      <c r="X3" s="303">
        <v>33338</v>
      </c>
      <c r="Y3" s="303">
        <v>66465</v>
      </c>
      <c r="Z3" s="303">
        <v>81762.5</v>
      </c>
      <c r="AA3" s="303">
        <v>80496.5</v>
      </c>
      <c r="AB3" s="303">
        <v>82184.5</v>
      </c>
      <c r="AC3" s="303">
        <v>78914</v>
      </c>
      <c r="AD3" s="303">
        <v>96216</v>
      </c>
      <c r="AE3" s="303">
        <v>93789.5</v>
      </c>
      <c r="AF3" s="303">
        <v>84189</v>
      </c>
      <c r="AG3" s="303">
        <v>79969</v>
      </c>
      <c r="AH3" s="303">
        <v>84927.5</v>
      </c>
      <c r="AI3" s="303">
        <v>84927.5</v>
      </c>
      <c r="AJ3" s="303">
        <v>69313.5</v>
      </c>
      <c r="AK3" s="303">
        <v>88276.07</v>
      </c>
      <c r="AL3" s="303">
        <v>93713.540000000008</v>
      </c>
      <c r="AM3" s="303">
        <v>86404.5</v>
      </c>
      <c r="AN3" s="303">
        <v>85244</v>
      </c>
      <c r="AO3" s="303">
        <v>73955.5</v>
      </c>
      <c r="AP3" s="303">
        <v>87037.5</v>
      </c>
      <c r="AQ3" s="303">
        <v>86299</v>
      </c>
      <c r="AR3" s="303">
        <v>97376.5</v>
      </c>
      <c r="AS3" s="303">
        <v>91574</v>
      </c>
      <c r="AT3" s="303">
        <v>79019.5</v>
      </c>
      <c r="AU3" s="303">
        <v>66359.5</v>
      </c>
      <c r="AV3" s="303">
        <v>52011.5</v>
      </c>
      <c r="AW3" s="303">
        <v>60768</v>
      </c>
      <c r="AX3" s="303">
        <v>49479.5</v>
      </c>
      <c r="AY3" s="303">
        <v>86826.5</v>
      </c>
      <c r="AZ3" s="303">
        <v>81470.187410949336</v>
      </c>
      <c r="BA3" s="303">
        <v>71863.997628585072</v>
      </c>
      <c r="BB3" s="303">
        <v>82788.986306694089</v>
      </c>
      <c r="BC3" s="303">
        <v>82760.888896159682</v>
      </c>
      <c r="BD3" s="303">
        <v>51540.210160299634</v>
      </c>
      <c r="BE3" s="303">
        <v>71446.213865402358</v>
      </c>
      <c r="BF3" s="303">
        <v>74623.384722938223</v>
      </c>
      <c r="BG3" s="303">
        <v>76286.443837848128</v>
      </c>
      <c r="BH3" s="303">
        <v>86148.594560087819</v>
      </c>
      <c r="BI3" s="303">
        <v>66303.019189283543</v>
      </c>
      <c r="BJ3" s="303">
        <v>67324.742983763063</v>
      </c>
      <c r="BK3" s="303">
        <v>59320.613465367125</v>
      </c>
      <c r="BL3" s="303">
        <v>76798.389860285999</v>
      </c>
      <c r="BM3" s="303">
        <v>76279.625471720341</v>
      </c>
      <c r="BN3" s="303">
        <v>63862.513225297276</v>
      </c>
      <c r="BO3" s="303">
        <v>48217.870633773942</v>
      </c>
      <c r="BP3" s="303">
        <v>43332.92303999819</v>
      </c>
      <c r="BQ3" s="303">
        <v>57015.045163160357</v>
      </c>
      <c r="BR3" s="303">
        <v>54506.590931670376</v>
      </c>
      <c r="BS3" s="303">
        <v>52188.885270394443</v>
      </c>
      <c r="BT3" s="303">
        <v>40100.495721083658</v>
      </c>
      <c r="BU3" s="303">
        <v>24661.230694467049</v>
      </c>
    </row>
    <row r="4" spans="1:75" x14ac:dyDescent="0.4">
      <c r="A4" s="303" t="s">
        <v>740</v>
      </c>
      <c r="B4" s="303" t="s">
        <v>299</v>
      </c>
      <c r="C4" s="303" t="s">
        <v>58</v>
      </c>
      <c r="D4" s="303">
        <v>71982.650000000009</v>
      </c>
      <c r="E4" s="303">
        <v>61833.55</v>
      </c>
      <c r="F4" s="303">
        <v>66633.8</v>
      </c>
      <c r="G4" s="303">
        <v>62139.5</v>
      </c>
      <c r="H4" s="303">
        <v>62350.5</v>
      </c>
      <c r="I4" s="303">
        <v>55493</v>
      </c>
      <c r="J4" s="303">
        <v>63616.5</v>
      </c>
      <c r="K4" s="303">
        <v>62034</v>
      </c>
      <c r="L4" s="303">
        <v>59291</v>
      </c>
      <c r="M4" s="303">
        <v>70896</v>
      </c>
      <c r="N4" s="303">
        <v>55071</v>
      </c>
      <c r="O4" s="303">
        <v>64671.5</v>
      </c>
      <c r="P4" s="303">
        <v>64038.5</v>
      </c>
      <c r="Q4" s="303">
        <v>60029.5</v>
      </c>
      <c r="R4" s="303">
        <v>66570.5</v>
      </c>
      <c r="S4" s="303">
        <v>60135</v>
      </c>
      <c r="T4" s="303">
        <v>62667</v>
      </c>
      <c r="U4" s="303">
        <v>58236</v>
      </c>
      <c r="V4" s="303">
        <v>59185.5</v>
      </c>
      <c r="W4" s="303">
        <v>60873.5</v>
      </c>
      <c r="X4" s="303">
        <v>41883.5</v>
      </c>
      <c r="Y4" s="303">
        <v>57181</v>
      </c>
      <c r="Z4" s="303">
        <v>58447</v>
      </c>
      <c r="AA4" s="303">
        <v>60451.5</v>
      </c>
      <c r="AB4" s="303">
        <v>72162</v>
      </c>
      <c r="AC4" s="303">
        <v>76593</v>
      </c>
      <c r="AD4" s="303">
        <v>79863.5</v>
      </c>
      <c r="AE4" s="303">
        <v>78281</v>
      </c>
      <c r="AF4" s="303">
        <v>72373</v>
      </c>
      <c r="AG4" s="303">
        <v>69102.5</v>
      </c>
      <c r="AH4" s="303">
        <v>74377.5</v>
      </c>
      <c r="AI4" s="303">
        <v>73744.5</v>
      </c>
      <c r="AJ4" s="303">
        <v>72267.5</v>
      </c>
      <c r="AK4" s="303">
        <v>56991.100000000006</v>
      </c>
      <c r="AL4" s="303">
        <v>66676</v>
      </c>
      <c r="AM4" s="303">
        <v>69419</v>
      </c>
      <c r="AN4" s="303">
        <v>70474</v>
      </c>
      <c r="AO4" s="303">
        <v>57603</v>
      </c>
      <c r="AP4" s="303">
        <v>78386.5</v>
      </c>
      <c r="AQ4" s="303">
        <v>80285.5</v>
      </c>
      <c r="AR4" s="303">
        <v>70790.5</v>
      </c>
      <c r="AS4" s="303">
        <v>68997</v>
      </c>
      <c r="AT4" s="303">
        <v>70790.5</v>
      </c>
      <c r="AU4" s="303">
        <v>70157.5</v>
      </c>
      <c r="AV4" s="303">
        <v>59502</v>
      </c>
      <c r="AW4" s="303">
        <v>68258.5</v>
      </c>
      <c r="AX4" s="303">
        <v>76698.5</v>
      </c>
      <c r="AY4" s="303">
        <v>80707.5</v>
      </c>
      <c r="AZ4" s="303">
        <v>72213.361921474745</v>
      </c>
      <c r="BA4" s="303">
        <v>60636.085574760313</v>
      </c>
      <c r="BB4" s="303">
        <v>65005.043319593628</v>
      </c>
      <c r="BC4" s="303">
        <v>63299.622471961076</v>
      </c>
      <c r="BD4" s="303">
        <v>43128.160487489826</v>
      </c>
      <c r="BE4" s="303">
        <v>56503.31674779435</v>
      </c>
      <c r="BF4" s="303">
        <v>58623.07862131502</v>
      </c>
      <c r="BG4" s="303">
        <v>58052.18634972156</v>
      </c>
      <c r="BH4" s="303">
        <v>57657.576058421735</v>
      </c>
      <c r="BI4" s="303">
        <v>54633.787188585098</v>
      </c>
      <c r="BJ4" s="303">
        <v>51667.033522306112</v>
      </c>
      <c r="BK4" s="303">
        <v>48594.723819162056</v>
      </c>
      <c r="BL4" s="303">
        <v>54388.539507363195</v>
      </c>
      <c r="BM4" s="303">
        <v>48520.364738100347</v>
      </c>
      <c r="BN4" s="303">
        <v>51510.508473842267</v>
      </c>
      <c r="BO4" s="303">
        <v>50070.053396995077</v>
      </c>
      <c r="BP4" s="303">
        <v>32309.043448101424</v>
      </c>
      <c r="BQ4" s="303">
        <v>49509.611031206216</v>
      </c>
      <c r="BR4" s="303">
        <v>51539.044955265606</v>
      </c>
      <c r="BS4" s="303">
        <v>50273.327283090191</v>
      </c>
      <c r="BT4" s="303">
        <v>47537.447374068484</v>
      </c>
      <c r="BU4" s="303">
        <v>35369.44319716085</v>
      </c>
    </row>
    <row r="5" spans="1:75" x14ac:dyDescent="0.4">
      <c r="A5" s="303" t="s">
        <v>740</v>
      </c>
      <c r="B5" s="303" t="s">
        <v>711</v>
      </c>
      <c r="C5" s="303" t="s">
        <v>58</v>
      </c>
      <c r="D5" s="303">
        <v>18810.649999999998</v>
      </c>
      <c r="E5" s="303">
        <v>7469.4</v>
      </c>
      <c r="F5" s="303">
        <v>3376</v>
      </c>
      <c r="G5" s="303">
        <v>9178.5</v>
      </c>
      <c r="H5" s="303">
        <v>22661.4</v>
      </c>
      <c r="I5" s="303">
        <v>15825</v>
      </c>
      <c r="J5" s="303">
        <v>16669</v>
      </c>
      <c r="K5" s="303">
        <v>15097.050000000001</v>
      </c>
      <c r="L5" s="303">
        <v>14981</v>
      </c>
      <c r="M5" s="303">
        <v>22577</v>
      </c>
      <c r="N5" s="303">
        <v>26164</v>
      </c>
      <c r="O5" s="303">
        <v>17302</v>
      </c>
      <c r="P5" s="303">
        <v>18283.149999999998</v>
      </c>
      <c r="Q5" s="303">
        <v>5908</v>
      </c>
      <c r="R5" s="303">
        <v>14981</v>
      </c>
      <c r="S5" s="303">
        <v>22577</v>
      </c>
      <c r="T5" s="303">
        <v>23104.5</v>
      </c>
      <c r="U5" s="303">
        <v>24476</v>
      </c>
      <c r="V5" s="303">
        <v>25425.5</v>
      </c>
      <c r="W5" s="303">
        <v>30173</v>
      </c>
      <c r="X5" s="303">
        <v>25003.5</v>
      </c>
      <c r="Y5" s="303">
        <v>19939.5</v>
      </c>
      <c r="Z5" s="303">
        <v>14664.5</v>
      </c>
      <c r="AA5" s="303">
        <v>15403</v>
      </c>
      <c r="AB5" s="303">
        <v>18990</v>
      </c>
      <c r="AC5" s="303">
        <v>9917</v>
      </c>
      <c r="AD5" s="303">
        <v>5908</v>
      </c>
      <c r="AE5" s="303">
        <v>4431</v>
      </c>
      <c r="AF5" s="303">
        <v>12449</v>
      </c>
      <c r="AG5" s="303">
        <v>10866.5</v>
      </c>
      <c r="AH5" s="303">
        <v>7068.5</v>
      </c>
      <c r="AI5" s="303">
        <v>5169.5</v>
      </c>
      <c r="AJ5" s="303">
        <v>19834</v>
      </c>
      <c r="AK5" s="303">
        <v>26058.5</v>
      </c>
      <c r="AL5" s="303">
        <v>8946.4</v>
      </c>
      <c r="AM5" s="303">
        <v>10471.93</v>
      </c>
      <c r="AN5" s="303">
        <v>16352.5</v>
      </c>
      <c r="AO5" s="303">
        <v>17724</v>
      </c>
      <c r="AP5" s="303">
        <v>14770</v>
      </c>
      <c r="AQ5" s="303">
        <v>12027</v>
      </c>
      <c r="AR5" s="303">
        <v>7385</v>
      </c>
      <c r="AS5" s="303">
        <v>17935</v>
      </c>
      <c r="AT5" s="303">
        <v>16985.5</v>
      </c>
      <c r="AU5" s="303">
        <v>22577</v>
      </c>
      <c r="AV5" s="303">
        <v>26902.5</v>
      </c>
      <c r="AW5" s="303">
        <v>18251.5</v>
      </c>
      <c r="AX5" s="303">
        <v>20678</v>
      </c>
      <c r="AY5" s="303">
        <v>14137</v>
      </c>
      <c r="AZ5" s="303">
        <v>26088.911608988336</v>
      </c>
      <c r="BA5" s="303">
        <v>28235.699241305581</v>
      </c>
      <c r="BB5" s="303">
        <v>23829.163634722976</v>
      </c>
      <c r="BC5" s="303">
        <v>22735.821968835717</v>
      </c>
      <c r="BD5" s="303">
        <v>33641.024170771583</v>
      </c>
      <c r="BE5" s="303">
        <v>29346.540340580315</v>
      </c>
      <c r="BF5" s="303">
        <v>27606.825083813259</v>
      </c>
      <c r="BG5" s="303">
        <v>24815.32596047972</v>
      </c>
      <c r="BH5" s="303">
        <v>14976.889535944267</v>
      </c>
      <c r="BI5" s="303">
        <v>27878.241571900777</v>
      </c>
      <c r="BJ5" s="303">
        <v>20183.204387662146</v>
      </c>
      <c r="BK5" s="303">
        <v>16835.207799153304</v>
      </c>
      <c r="BL5" s="303">
        <v>16866.812819339051</v>
      </c>
      <c r="BM5" s="303">
        <v>5824.8802055931528</v>
      </c>
      <c r="BN5" s="303">
        <v>24198.538333348748</v>
      </c>
      <c r="BO5" s="303">
        <v>38628.604621028397</v>
      </c>
      <c r="BP5" s="303">
        <v>26822.764537192405</v>
      </c>
      <c r="BQ5" s="303">
        <v>26157.222013282695</v>
      </c>
      <c r="BR5" s="303">
        <v>30837.56648069308</v>
      </c>
      <c r="BS5" s="303">
        <v>32924.359552619091</v>
      </c>
      <c r="BT5" s="303">
        <v>32736.395183860623</v>
      </c>
      <c r="BU5" s="303">
        <v>17578.589263720463</v>
      </c>
    </row>
    <row r="6" spans="1:75" x14ac:dyDescent="0.4">
      <c r="A6" s="303" t="s">
        <v>740</v>
      </c>
      <c r="B6" s="303" t="s">
        <v>606</v>
      </c>
      <c r="C6" s="303" t="s">
        <v>260</v>
      </c>
      <c r="D6" s="303">
        <v>5291.9222915599721</v>
      </c>
      <c r="E6" s="303">
        <v>4656.4514194691228</v>
      </c>
      <c r="F6" s="303">
        <v>5342.4911589950398</v>
      </c>
      <c r="G6" s="303">
        <v>4927.8165765354606</v>
      </c>
      <c r="H6" s="303">
        <v>4571.8868245378644</v>
      </c>
      <c r="I6" s="303">
        <v>4024.6739625598243</v>
      </c>
      <c r="J6" s="303">
        <v>4679.0295572637842</v>
      </c>
      <c r="K6" s="303">
        <v>4654.9850020448393</v>
      </c>
      <c r="L6" s="303">
        <v>4603.9770246599646</v>
      </c>
      <c r="M6" s="303">
        <v>5005.3297176299166</v>
      </c>
      <c r="N6" s="303">
        <v>3973.6045095250056</v>
      </c>
      <c r="O6" s="303">
        <v>4243.4367289399788</v>
      </c>
      <c r="P6" s="303">
        <v>5022.7984661533083</v>
      </c>
      <c r="Q6" s="303">
        <v>4589.4474599235427</v>
      </c>
      <c r="R6" s="303">
        <v>4885.1716268524269</v>
      </c>
      <c r="S6" s="303">
        <v>4973.419866022452</v>
      </c>
      <c r="T6" s="303">
        <v>4301.5896223321488</v>
      </c>
      <c r="U6" s="303">
        <v>3869.2051992338388</v>
      </c>
      <c r="V6" s="303">
        <v>3851.3291534172859</v>
      </c>
      <c r="W6" s="303">
        <v>3951.1373654644126</v>
      </c>
      <c r="X6" s="303">
        <v>2320.3868093856136</v>
      </c>
      <c r="Y6" s="303">
        <v>3859.3263695482483</v>
      </c>
      <c r="Z6" s="303">
        <v>4494.7153324236233</v>
      </c>
      <c r="AA6" s="303">
        <v>4450.2581118243106</v>
      </c>
      <c r="AB6" s="303">
        <v>4626.5545593934876</v>
      </c>
      <c r="AC6" s="303">
        <v>4229.7518903353684</v>
      </c>
      <c r="AD6" s="303">
        <v>4998.7563684826346</v>
      </c>
      <c r="AE6" s="303">
        <v>4838.4949967161665</v>
      </c>
      <c r="AF6" s="303">
        <v>4560.1472962243406</v>
      </c>
      <c r="AG6" s="303">
        <v>4307.3551832454896</v>
      </c>
      <c r="AH6" s="303">
        <v>4460.2731662798687</v>
      </c>
      <c r="AI6" s="303">
        <v>4411.5348815031684</v>
      </c>
      <c r="AJ6" s="303">
        <v>4000.2956681482337</v>
      </c>
      <c r="AK6" s="303">
        <v>5113.0753223180691</v>
      </c>
      <c r="AL6" s="303">
        <v>4949.8603523017109</v>
      </c>
      <c r="AM6" s="303">
        <v>4621.3843660355451</v>
      </c>
      <c r="AN6" s="303">
        <v>4712.832828514307</v>
      </c>
      <c r="AO6" s="303">
        <v>4179.4277763973369</v>
      </c>
      <c r="AP6" s="303">
        <v>4762.8064284373222</v>
      </c>
      <c r="AQ6" s="303">
        <v>4655.4771563668364</v>
      </c>
      <c r="AR6" s="303">
        <v>5094.516496049645</v>
      </c>
      <c r="AS6" s="303">
        <v>5072.2277124112707</v>
      </c>
      <c r="AT6" s="303">
        <v>4415.8632624862948</v>
      </c>
      <c r="AU6" s="303">
        <v>3921.366690803718</v>
      </c>
      <c r="AV6" s="303">
        <v>3309.1278264380535</v>
      </c>
      <c r="AW6" s="303">
        <v>3528.8026810995693</v>
      </c>
      <c r="AX6" s="303">
        <v>3021.7024341285919</v>
      </c>
      <c r="AY6" s="303">
        <v>4735.8170482231117</v>
      </c>
      <c r="AZ6" s="303">
        <v>5723.2795572906471</v>
      </c>
      <c r="BA6" s="303">
        <v>5149.6190934532415</v>
      </c>
      <c r="BB6" s="303">
        <v>5621.5281292674308</v>
      </c>
      <c r="BC6" s="303">
        <v>5577.6085302635302</v>
      </c>
      <c r="BD6" s="303">
        <v>5191.8377525668484</v>
      </c>
      <c r="BE6" s="303">
        <v>5224.1685543103031</v>
      </c>
      <c r="BF6" s="303">
        <v>5365.0156693613681</v>
      </c>
      <c r="BG6" s="303">
        <v>5371.9765502228347</v>
      </c>
      <c r="BH6" s="303">
        <v>5519.1212858140152</v>
      </c>
      <c r="BI6" s="303">
        <v>4791.8205692119473</v>
      </c>
      <c r="BJ6" s="303">
        <v>4822.1679439102909</v>
      </c>
      <c r="BK6" s="303">
        <v>4348.2224071066094</v>
      </c>
      <c r="BL6" s="303">
        <v>5255.0592758825715</v>
      </c>
      <c r="BM6" s="303">
        <v>4797.9645800357421</v>
      </c>
      <c r="BN6" s="303">
        <v>4797.9266024391509</v>
      </c>
      <c r="BO6" s="303">
        <v>4379.8422857056785</v>
      </c>
      <c r="BP6" s="303">
        <v>4776.8387006503635</v>
      </c>
      <c r="BQ6" s="303">
        <v>4464.445922753187</v>
      </c>
      <c r="BR6" s="303">
        <v>4492.7689346500501</v>
      </c>
      <c r="BS6" s="303">
        <v>4425.7191938750429</v>
      </c>
      <c r="BT6" s="303">
        <v>3614.4011272588778</v>
      </c>
      <c r="BU6" s="303">
        <v>2333.5660286895054</v>
      </c>
    </row>
    <row r="7" spans="1:75" x14ac:dyDescent="0.4">
      <c r="A7" s="303" t="s">
        <v>740</v>
      </c>
      <c r="B7" s="303" t="s">
        <v>607</v>
      </c>
      <c r="C7" s="303" t="s">
        <v>608</v>
      </c>
      <c r="D7" s="75">
        <f>D6/D9</f>
        <v>0.22378824459177846</v>
      </c>
      <c r="E7" s="75">
        <f t="shared" ref="E7:BP7" si="0">E6/E9</f>
        <v>0.22316861687975592</v>
      </c>
      <c r="F7" s="75">
        <f t="shared" si="0"/>
        <v>0.23189786003679094</v>
      </c>
      <c r="G7" s="75">
        <f t="shared" si="0"/>
        <v>0.2426366706578893</v>
      </c>
      <c r="H7" s="75">
        <f t="shared" si="0"/>
        <v>0.19835161306175822</v>
      </c>
      <c r="I7" s="75">
        <f t="shared" si="0"/>
        <v>0.21046406865713982</v>
      </c>
      <c r="J7" s="75">
        <f t="shared" si="0"/>
        <v>0.18765505156419124</v>
      </c>
      <c r="K7" s="75">
        <f t="shared" si="0"/>
        <v>0.18955844660345533</v>
      </c>
      <c r="L7" s="75">
        <f t="shared" si="0"/>
        <v>0.18706658670268098</v>
      </c>
      <c r="M7" s="75">
        <f t="shared" si="0"/>
        <v>0.20322002989059648</v>
      </c>
      <c r="N7" s="75">
        <f t="shared" si="0"/>
        <v>0.16737823180650624</v>
      </c>
      <c r="O7" s="75">
        <f t="shared" si="0"/>
        <v>0.29348065517191912</v>
      </c>
      <c r="P7" s="75">
        <f t="shared" si="0"/>
        <v>0.28370715458781692</v>
      </c>
      <c r="Q7" s="75">
        <f t="shared" si="0"/>
        <v>0.23357096080563419</v>
      </c>
      <c r="R7" s="75">
        <f t="shared" si="0"/>
        <v>0.21045998536414226</v>
      </c>
      <c r="S7" s="75">
        <f t="shared" si="0"/>
        <v>0.25285370887324599</v>
      </c>
      <c r="T7" s="75">
        <f t="shared" si="0"/>
        <v>0.18121594753909814</v>
      </c>
      <c r="U7" s="75">
        <f t="shared" si="0"/>
        <v>0.17775032735374585</v>
      </c>
      <c r="V7" s="75">
        <f t="shared" si="0"/>
        <v>0.19405792730494059</v>
      </c>
      <c r="W7" s="75">
        <f t="shared" si="0"/>
        <v>0.16169521589296459</v>
      </c>
      <c r="X7" s="75">
        <f t="shared" si="0"/>
        <v>0.18891871171052102</v>
      </c>
      <c r="Y7" s="75">
        <f t="shared" si="0"/>
        <v>0.16144477758546641</v>
      </c>
      <c r="Z7" s="75">
        <f t="shared" si="0"/>
        <v>0.19066829467599852</v>
      </c>
      <c r="AA7" s="75">
        <f t="shared" si="0"/>
        <v>0.21694644271684135</v>
      </c>
      <c r="AB7" s="75">
        <f t="shared" si="0"/>
        <v>0.22825903876249318</v>
      </c>
      <c r="AC7" s="75">
        <f t="shared" si="0"/>
        <v>0.20507885502504358</v>
      </c>
      <c r="AD7" s="75">
        <f t="shared" si="0"/>
        <v>0.21715167054030665</v>
      </c>
      <c r="AE7" s="75">
        <f t="shared" si="0"/>
        <v>0.22853280506178225</v>
      </c>
      <c r="AF7" s="75">
        <f t="shared" si="0"/>
        <v>0.1948193244144302</v>
      </c>
      <c r="AG7" s="75">
        <f t="shared" si="0"/>
        <v>0.20433939917547994</v>
      </c>
      <c r="AH7" s="75">
        <f t="shared" si="0"/>
        <v>0.21434922071733117</v>
      </c>
      <c r="AI7" s="75">
        <f t="shared" si="0"/>
        <v>0.21909442035135082</v>
      </c>
      <c r="AJ7" s="75">
        <f t="shared" si="0"/>
        <v>0.19015409643095393</v>
      </c>
      <c r="AK7" s="75">
        <f t="shared" si="0"/>
        <v>0.32149603325848125</v>
      </c>
      <c r="AL7" s="75">
        <f t="shared" si="0"/>
        <v>0.23123120070434583</v>
      </c>
      <c r="AM7" s="75">
        <f t="shared" si="0"/>
        <v>0.2416546117094458</v>
      </c>
      <c r="AN7" s="75">
        <f t="shared" si="0"/>
        <v>0.22347605347901889</v>
      </c>
      <c r="AO7" s="75">
        <f t="shared" si="0"/>
        <v>0.2200526163009939</v>
      </c>
      <c r="AP7" s="75">
        <f t="shared" si="0"/>
        <v>0.21974856453000427</v>
      </c>
      <c r="AQ7" s="75">
        <f t="shared" si="0"/>
        <v>0.22749410145859017</v>
      </c>
      <c r="AR7" s="75">
        <f t="shared" si="0"/>
        <v>0.23158271007515768</v>
      </c>
      <c r="AS7" s="75">
        <f t="shared" si="0"/>
        <v>0.25131857979658528</v>
      </c>
      <c r="AT7" s="75">
        <f t="shared" si="0"/>
        <v>0.2043671626289961</v>
      </c>
      <c r="AU7" s="75">
        <f t="shared" si="0"/>
        <v>0.19122684595060682</v>
      </c>
      <c r="AV7" s="75">
        <f t="shared" si="0"/>
        <v>0.19267944715122198</v>
      </c>
      <c r="AW7" s="75">
        <f t="shared" si="0"/>
        <v>0.24739144807067423</v>
      </c>
      <c r="AX7" s="75">
        <f t="shared" si="0"/>
        <v>0.19411254261822442</v>
      </c>
      <c r="AY7" s="75">
        <f t="shared" si="0"/>
        <v>0.23231648377549599</v>
      </c>
      <c r="AZ7" s="75">
        <f t="shared" si="0"/>
        <v>0.33256207032724616</v>
      </c>
      <c r="BA7" s="75">
        <f t="shared" si="0"/>
        <v>0.25350516625034458</v>
      </c>
      <c r="BB7" s="75">
        <f t="shared" si="0"/>
        <v>0.28911647364309051</v>
      </c>
      <c r="BC7" s="75">
        <f t="shared" si="0"/>
        <v>0.27504356715826633</v>
      </c>
      <c r="BD7" s="75">
        <f t="shared" si="0"/>
        <v>0.29525376644198081</v>
      </c>
      <c r="BE7" s="75">
        <f t="shared" si="0"/>
        <v>0.24783483286677227</v>
      </c>
      <c r="BF7" s="75">
        <f t="shared" si="0"/>
        <v>0.25844118295519947</v>
      </c>
      <c r="BG7" s="75">
        <f t="shared" si="0"/>
        <v>0.27054191582330317</v>
      </c>
      <c r="BH7" s="75">
        <f t="shared" si="0"/>
        <v>0.28680158336719835</v>
      </c>
      <c r="BI7" s="75">
        <f t="shared" si="0"/>
        <v>0.21657426754422893</v>
      </c>
      <c r="BJ7" s="75">
        <f t="shared" si="0"/>
        <v>0.23924556851670453</v>
      </c>
      <c r="BK7" s="75">
        <f t="shared" si="0"/>
        <v>0.27672304056385982</v>
      </c>
      <c r="BL7" s="75">
        <f t="shared" si="0"/>
        <v>0.23411637821609924</v>
      </c>
      <c r="BM7" s="75">
        <f t="shared" si="0"/>
        <v>0.25917933280941546</v>
      </c>
      <c r="BN7" s="75">
        <f t="shared" si="0"/>
        <v>0.24227931912270625</v>
      </c>
      <c r="BO7" s="75">
        <f t="shared" si="0"/>
        <v>0.19161672160473656</v>
      </c>
      <c r="BP7" s="75">
        <f t="shared" si="0"/>
        <v>0.21798273069492821</v>
      </c>
      <c r="BQ7" s="75">
        <f t="shared" ref="BQ7:BU7" si="1">BQ6/BQ9</f>
        <v>0.23725713525543515</v>
      </c>
      <c r="BR7" s="75">
        <f t="shared" si="1"/>
        <v>0.23310007697415139</v>
      </c>
      <c r="BS7" s="75">
        <f t="shared" si="1"/>
        <v>0.21752517296038237</v>
      </c>
      <c r="BT7" s="75">
        <f t="shared" si="1"/>
        <v>0.21418213429455971</v>
      </c>
      <c r="BU7" s="75">
        <f t="shared" si="1"/>
        <v>0.33452495851767844</v>
      </c>
    </row>
    <row r="8" spans="1:75" x14ac:dyDescent="0.4">
      <c r="A8" s="370" t="s">
        <v>740</v>
      </c>
      <c r="B8" s="370" t="s">
        <v>856</v>
      </c>
      <c r="C8" s="370" t="s">
        <v>302</v>
      </c>
      <c r="D8" s="75">
        <f t="shared" ref="D8:BP8" si="2">SUM(D2:D4)/D9</f>
        <v>7.3653871941708307</v>
      </c>
      <c r="E8" s="75">
        <f t="shared" si="2"/>
        <v>7.5291239050235683</v>
      </c>
      <c r="F8" s="75">
        <f t="shared" si="2"/>
        <v>7.7085632703088525</v>
      </c>
      <c r="G8" s="75">
        <f t="shared" si="2"/>
        <v>7.9760327727971907</v>
      </c>
      <c r="H8" s="75">
        <f t="shared" si="2"/>
        <v>6.4853996830342968</v>
      </c>
      <c r="I8" s="75">
        <f t="shared" si="2"/>
        <v>6.9978304413215744</v>
      </c>
      <c r="J8" s="75">
        <f t="shared" si="2"/>
        <v>6.2568066206173105</v>
      </c>
      <c r="K8" s="75">
        <f t="shared" si="2"/>
        <v>6.3185144373879227</v>
      </c>
      <c r="L8" s="75">
        <f t="shared" si="2"/>
        <v>6.1340268765017933</v>
      </c>
      <c r="M8" s="75">
        <f t="shared" si="2"/>
        <v>6.7722785542805655</v>
      </c>
      <c r="N8" s="75">
        <f t="shared" si="2"/>
        <v>5.3705554727787721</v>
      </c>
      <c r="O8" s="75">
        <f t="shared" si="2"/>
        <v>10.199405369032343</v>
      </c>
      <c r="P8" s="75">
        <f t="shared" si="2"/>
        <v>9.1463897837543264</v>
      </c>
      <c r="Q8" s="75">
        <f t="shared" si="2"/>
        <v>7.8978475259456085</v>
      </c>
      <c r="R8" s="75">
        <f t="shared" si="2"/>
        <v>7.0296852284719717</v>
      </c>
      <c r="S8" s="75">
        <f t="shared" si="2"/>
        <v>7.8967025509079711</v>
      </c>
      <c r="T8" s="75">
        <f t="shared" si="2"/>
        <v>6.0651374826960298</v>
      </c>
      <c r="U8" s="75">
        <f t="shared" si="2"/>
        <v>5.9812546450935553</v>
      </c>
      <c r="V8" s="75">
        <f t="shared" si="2"/>
        <v>6.602630792604038</v>
      </c>
      <c r="W8" s="75">
        <f t="shared" si="2"/>
        <v>5.3893134794387647</v>
      </c>
      <c r="X8" s="75">
        <f t="shared" si="2"/>
        <v>6.6196421445124418</v>
      </c>
      <c r="Y8" s="75">
        <f t="shared" si="2"/>
        <v>5.476610519054951</v>
      </c>
      <c r="Z8" s="75">
        <f t="shared" si="2"/>
        <v>6.2605222765439228</v>
      </c>
      <c r="AA8" s="75">
        <f t="shared" si="2"/>
        <v>7.2722859752889626</v>
      </c>
      <c r="AB8" s="75">
        <f t="shared" si="2"/>
        <v>7.9824300949160643</v>
      </c>
      <c r="AC8" s="75">
        <f t="shared" si="2"/>
        <v>7.8757323922046245</v>
      </c>
      <c r="AD8" s="75">
        <f t="shared" si="2"/>
        <v>7.985641238008351</v>
      </c>
      <c r="AE8" s="75">
        <f t="shared" si="2"/>
        <v>8.4586698208008393</v>
      </c>
      <c r="AF8" s="75">
        <f t="shared" si="2"/>
        <v>6.9941125229031131</v>
      </c>
      <c r="AG8" s="75">
        <f t="shared" si="2"/>
        <v>7.4226866922454429</v>
      </c>
      <c r="AH8" s="75">
        <f t="shared" si="2"/>
        <v>8.0469554633266931</v>
      </c>
      <c r="AI8" s="75">
        <f t="shared" si="2"/>
        <v>8.2634322246806775</v>
      </c>
      <c r="AJ8" s="75">
        <f t="shared" si="2"/>
        <v>7.1013978177417139</v>
      </c>
      <c r="AK8" s="75">
        <f t="shared" si="2"/>
        <v>9.4916435404392612</v>
      </c>
      <c r="AL8" s="75">
        <f t="shared" si="2"/>
        <v>7.7984238057701223</v>
      </c>
      <c r="AM8" s="75">
        <f t="shared" si="2"/>
        <v>8.547211451593407</v>
      </c>
      <c r="AN8" s="75">
        <f t="shared" si="2"/>
        <v>7.7028142480338273</v>
      </c>
      <c r="AO8" s="75">
        <f t="shared" si="2"/>
        <v>7.2664003745732089</v>
      </c>
      <c r="AP8" s="75">
        <f t="shared" si="2"/>
        <v>7.9549721939013711</v>
      </c>
      <c r="AQ8" s="75">
        <f t="shared" si="2"/>
        <v>8.477887457995088</v>
      </c>
      <c r="AR8" s="75">
        <f t="shared" si="2"/>
        <v>7.9564170179339255</v>
      </c>
      <c r="AS8" s="75">
        <f t="shared" si="2"/>
        <v>8.3161013332854932</v>
      </c>
      <c r="AT8" s="75">
        <f t="shared" si="2"/>
        <v>7.2669585678400885</v>
      </c>
      <c r="AU8" s="75">
        <f t="shared" si="2"/>
        <v>7.0056019034338446</v>
      </c>
      <c r="AV8" s="75">
        <f t="shared" si="2"/>
        <v>6.8556938010990098</v>
      </c>
      <c r="AW8" s="75">
        <f t="shared" si="2"/>
        <v>9.4726077040281425</v>
      </c>
      <c r="AX8" s="75">
        <f t="shared" si="2"/>
        <v>8.389596819515992</v>
      </c>
      <c r="AY8" s="75">
        <f t="shared" si="2"/>
        <v>8.5419438831190035</v>
      </c>
      <c r="AZ8" s="75">
        <f t="shared" si="2"/>
        <v>9.3699914055308788</v>
      </c>
      <c r="BA8" s="75">
        <f t="shared" si="2"/>
        <v>6.8369189559186845</v>
      </c>
      <c r="BB8" s="75">
        <f t="shared" si="2"/>
        <v>7.9356445666689543</v>
      </c>
      <c r="BC8" s="75">
        <f t="shared" si="2"/>
        <v>7.5153464420110954</v>
      </c>
      <c r="BD8" s="75">
        <f t="shared" si="2"/>
        <v>5.7519853109634784</v>
      </c>
      <c r="BE8" s="75">
        <f t="shared" si="2"/>
        <v>6.4167951991583285</v>
      </c>
      <c r="BF8" s="75">
        <f t="shared" si="2"/>
        <v>6.7476634494587326</v>
      </c>
      <c r="BG8" s="75">
        <f t="shared" si="2"/>
        <v>7.1326035516681037</v>
      </c>
      <c r="BH8" s="75">
        <f t="shared" si="2"/>
        <v>7.8312673874285039</v>
      </c>
      <c r="BI8" s="75">
        <f t="shared" si="2"/>
        <v>5.7603028767052011</v>
      </c>
      <c r="BJ8" s="75">
        <f t="shared" si="2"/>
        <v>6.2667343894626928</v>
      </c>
      <c r="BK8" s="75">
        <f t="shared" si="2"/>
        <v>7.2900278133370309</v>
      </c>
      <c r="BL8" s="75">
        <f t="shared" si="2"/>
        <v>6.1660309734394412</v>
      </c>
      <c r="BM8" s="75">
        <f t="shared" si="2"/>
        <v>7.1383193961082725</v>
      </c>
      <c r="BN8" s="75">
        <f t="shared" si="2"/>
        <v>6.1729867897684771</v>
      </c>
      <c r="BO8" s="75">
        <f t="shared" si="2"/>
        <v>4.616842900086743</v>
      </c>
      <c r="BP8" s="75">
        <f t="shared" si="2"/>
        <v>3.7752564674232865</v>
      </c>
      <c r="BQ8" s="75">
        <f t="shared" ref="BQ8:BU8" si="3">SUM(BQ2:BQ4)/BQ9</f>
        <v>6.0822027793563427</v>
      </c>
      <c r="BR8" s="75">
        <f t="shared" si="3"/>
        <v>5.883972454230034</v>
      </c>
      <c r="BS8" s="75">
        <f t="shared" si="3"/>
        <v>5.4292052474541421</v>
      </c>
      <c r="BT8" s="75">
        <f t="shared" si="3"/>
        <v>5.5972927324537851</v>
      </c>
      <c r="BU8" s="75">
        <f t="shared" si="3"/>
        <v>9.3853957370288672</v>
      </c>
    </row>
    <row r="9" spans="1:75" x14ac:dyDescent="0.4">
      <c r="A9" s="303" t="s">
        <v>740</v>
      </c>
      <c r="B9" s="303" t="s">
        <v>54</v>
      </c>
      <c r="C9" s="303" t="s">
        <v>260</v>
      </c>
      <c r="D9" s="303">
        <v>23647.00747</v>
      </c>
      <c r="E9" s="303">
        <v>20865.17129771</v>
      </c>
      <c r="F9" s="303">
        <v>23038.121861699998</v>
      </c>
      <c r="G9" s="303">
        <v>20309.446891</v>
      </c>
      <c r="H9" s="303">
        <v>23049.405820130003</v>
      </c>
      <c r="I9" s="303">
        <v>19122.855450999999</v>
      </c>
      <c r="J9" s="303">
        <v>24934.205172000002</v>
      </c>
      <c r="K9" s="303">
        <v>24556.9906562</v>
      </c>
      <c r="L9" s="303">
        <v>24611.43438714372</v>
      </c>
      <c r="M9" s="303">
        <v>24630.100292399999</v>
      </c>
      <c r="N9" s="303">
        <v>23740.270563490001</v>
      </c>
      <c r="O9" s="303">
        <v>14458.999781277578</v>
      </c>
      <c r="P9" s="303">
        <v>17704.165668471302</v>
      </c>
      <c r="Q9" s="303">
        <v>19649.049882286719</v>
      </c>
      <c r="R9" s="303">
        <v>23211.878582999998</v>
      </c>
      <c r="S9" s="303">
        <v>19669.159247</v>
      </c>
      <c r="T9" s="303">
        <v>23737.367934486349</v>
      </c>
      <c r="U9" s="303">
        <v>21767.640357328997</v>
      </c>
      <c r="V9" s="303">
        <v>19846.286142000001</v>
      </c>
      <c r="W9" s="303">
        <v>24435.709762000002</v>
      </c>
      <c r="X9" s="303">
        <v>12282.461532667701</v>
      </c>
      <c r="Y9" s="303">
        <v>23904.931625956</v>
      </c>
      <c r="Z9" s="303">
        <v>23573.480531000005</v>
      </c>
      <c r="AA9" s="303">
        <v>20513.164705967502</v>
      </c>
      <c r="AB9" s="303">
        <v>20268.87778234922</v>
      </c>
      <c r="AC9" s="303">
        <v>20625.002464631689</v>
      </c>
      <c r="AD9" s="303">
        <v>23019.654217004005</v>
      </c>
      <c r="AE9" s="303">
        <v>21171.993208625401</v>
      </c>
      <c r="AF9" s="303">
        <v>23407.058359999999</v>
      </c>
      <c r="AG9" s="303">
        <v>21079.415916000002</v>
      </c>
      <c r="AH9" s="303">
        <v>20808.44125</v>
      </c>
      <c r="AI9" s="303">
        <v>20135.313689999999</v>
      </c>
      <c r="AJ9" s="303">
        <v>21037.12590594</v>
      </c>
      <c r="AK9" s="303">
        <v>15904.007494260999</v>
      </c>
      <c r="AL9" s="303">
        <v>21406.541752255329</v>
      </c>
      <c r="AM9" s="303">
        <v>19123.923741178511</v>
      </c>
      <c r="AN9" s="303">
        <v>21088.759869999998</v>
      </c>
      <c r="AO9" s="303">
        <v>18992.856556999999</v>
      </c>
      <c r="AP9" s="303">
        <v>21673.89097</v>
      </c>
      <c r="AQ9" s="303">
        <v>20464.166440000001</v>
      </c>
      <c r="AR9" s="303">
        <v>21998.691069796507</v>
      </c>
      <c r="AS9" s="303">
        <v>20182.462102549998</v>
      </c>
      <c r="AT9" s="303">
        <v>21607.499001700002</v>
      </c>
      <c r="AU9" s="303">
        <v>20506.36076388873</v>
      </c>
      <c r="AV9" s="303">
        <v>17174.264693841098</v>
      </c>
      <c r="AW9" s="303">
        <v>14264.04473</v>
      </c>
      <c r="AX9" s="303">
        <v>15566.755209999999</v>
      </c>
      <c r="AY9" s="303">
        <v>20385.19596741</v>
      </c>
      <c r="AZ9" s="303">
        <v>17209.658189999998</v>
      </c>
      <c r="BA9" s="303">
        <v>20313.665277999997</v>
      </c>
      <c r="BB9" s="303">
        <v>19443.818120883399</v>
      </c>
      <c r="BC9" s="303">
        <v>20279.000115840001</v>
      </c>
      <c r="BD9" s="303">
        <v>17584.323530000001</v>
      </c>
      <c r="BE9" s="303">
        <v>21079.234479999999</v>
      </c>
      <c r="BF9" s="303">
        <v>20759.136017000001</v>
      </c>
      <c r="BG9" s="303">
        <v>19856.35584</v>
      </c>
      <c r="BH9" s="303">
        <v>19243.691827000002</v>
      </c>
      <c r="BI9" s="303">
        <v>22125.530532999997</v>
      </c>
      <c r="BJ9" s="303">
        <v>20155.72524</v>
      </c>
      <c r="BK9" s="303">
        <v>15713.26478</v>
      </c>
      <c r="BL9" s="303">
        <v>22446.354739999999</v>
      </c>
      <c r="BM9" s="303">
        <v>18512.141875000001</v>
      </c>
      <c r="BN9" s="303">
        <v>19803.285810000001</v>
      </c>
      <c r="BO9" s="303">
        <v>22857.307280000001</v>
      </c>
      <c r="BP9" s="303">
        <v>21913.840079999998</v>
      </c>
      <c r="BQ9" s="303">
        <v>18816.908996000002</v>
      </c>
      <c r="BR9" s="303">
        <v>19273.991639</v>
      </c>
      <c r="BS9" s="303">
        <v>20345.779449999998</v>
      </c>
      <c r="BT9" s="303">
        <v>16875.362359999999</v>
      </c>
      <c r="BU9" s="303">
        <v>6975.7606100000003</v>
      </c>
    </row>
    <row r="10" spans="1:75" x14ac:dyDescent="0.4">
      <c r="A10" s="303" t="s">
        <v>741</v>
      </c>
      <c r="B10" s="303" t="s">
        <v>33</v>
      </c>
      <c r="C10" s="303" t="s">
        <v>58</v>
      </c>
      <c r="D10" s="303">
        <v>10289.790000000001</v>
      </c>
      <c r="E10" s="303">
        <v>9146.4804000000004</v>
      </c>
      <c r="F10" s="303">
        <v>9790.1928000000007</v>
      </c>
      <c r="G10" s="303">
        <v>9328.3811999999998</v>
      </c>
      <c r="H10" s="303">
        <v>8610.8076000000001</v>
      </c>
      <c r="I10" s="303">
        <v>9531.7416000000012</v>
      </c>
      <c r="J10" s="303">
        <v>11138.6052</v>
      </c>
      <c r="K10" s="303">
        <v>10331.272799999999</v>
      </c>
      <c r="L10" s="303">
        <v>9831.5928000000004</v>
      </c>
      <c r="M10" s="303">
        <v>10462.892400000001</v>
      </c>
      <c r="N10" s="303">
        <v>10381.6836</v>
      </c>
      <c r="O10" s="303">
        <v>9999.2916000000005</v>
      </c>
      <c r="P10" s="303">
        <v>10574.308800000001</v>
      </c>
      <c r="Q10" s="303">
        <v>9084.0131999999994</v>
      </c>
      <c r="R10" s="303">
        <v>9730.8324000000011</v>
      </c>
      <c r="S10" s="303">
        <v>9980.3592000000008</v>
      </c>
      <c r="T10" s="303">
        <v>9553.3919999999998</v>
      </c>
      <c r="U10" s="303">
        <v>10876.248</v>
      </c>
      <c r="V10" s="303">
        <v>9741.988800000001</v>
      </c>
      <c r="W10" s="303">
        <v>10590.8292</v>
      </c>
      <c r="X10" s="303">
        <v>10686.204</v>
      </c>
      <c r="Y10" s="303">
        <v>9516.5964000000004</v>
      </c>
      <c r="Z10" s="303">
        <v>10069.466400000001</v>
      </c>
      <c r="AA10" s="303">
        <v>10096.830000000002</v>
      </c>
      <c r="AB10" s="303">
        <v>10080</v>
      </c>
      <c r="AC10" s="303">
        <v>6928.7867999999999</v>
      </c>
      <c r="AD10" s="303">
        <v>6942.8268000000007</v>
      </c>
      <c r="AE10" s="303">
        <v>10475.1324</v>
      </c>
      <c r="AF10" s="303">
        <v>10334.0016</v>
      </c>
      <c r="AG10" s="303">
        <v>10495.1628</v>
      </c>
      <c r="AH10" s="303">
        <v>10284.9048</v>
      </c>
      <c r="AI10" s="303">
        <v>10612.1556</v>
      </c>
      <c r="AJ10" s="303">
        <v>10720.850400000001</v>
      </c>
      <c r="AK10" s="303">
        <v>10899.936000000002</v>
      </c>
      <c r="AL10" s="303">
        <v>10431.496800000001</v>
      </c>
      <c r="AM10" s="303">
        <v>10203.6348</v>
      </c>
      <c r="AN10" s="303">
        <v>10024.484400000001</v>
      </c>
      <c r="AO10" s="303">
        <v>10023.400799999999</v>
      </c>
      <c r="AP10" s="303">
        <v>9335.0124000000014</v>
      </c>
      <c r="AQ10" s="303">
        <v>9632.8116000000009</v>
      </c>
      <c r="AR10" s="303">
        <v>10321.758000000002</v>
      </c>
      <c r="AS10" s="303">
        <v>11061.486000000001</v>
      </c>
      <c r="AT10" s="303">
        <v>10918.2024</v>
      </c>
      <c r="AU10" s="303">
        <v>11001.974399999999</v>
      </c>
      <c r="AV10" s="303">
        <v>9762.5087999999996</v>
      </c>
      <c r="AW10" s="303">
        <v>9847.4724000000006</v>
      </c>
      <c r="AX10" s="303">
        <v>10398.427200000002</v>
      </c>
      <c r="AY10" s="303">
        <v>10655.431200000001</v>
      </c>
      <c r="AZ10" s="303">
        <v>10362.3588</v>
      </c>
      <c r="BA10" s="303">
        <v>9338.6124000000018</v>
      </c>
      <c r="BB10" s="303">
        <v>9739.9511999999995</v>
      </c>
      <c r="BC10" s="303">
        <v>9835.0668000000005</v>
      </c>
      <c r="BD10" s="303">
        <v>9272.1564000000017</v>
      </c>
      <c r="BE10" s="303">
        <v>9285.1164000000008</v>
      </c>
      <c r="BF10" s="303">
        <v>10816.7688</v>
      </c>
      <c r="BG10" s="303">
        <v>10278.511199999999</v>
      </c>
      <c r="BH10" s="303">
        <v>10272.031200000001</v>
      </c>
      <c r="BI10" s="303">
        <v>3451.7411999999999</v>
      </c>
      <c r="BJ10" s="303">
        <v>6215.0400000000009</v>
      </c>
      <c r="BK10" s="303">
        <v>9787.9500000000007</v>
      </c>
      <c r="BL10" s="303">
        <v>11091.4236</v>
      </c>
      <c r="BM10" s="303">
        <v>9340.5455999999995</v>
      </c>
      <c r="BN10" s="303">
        <v>10492.8768</v>
      </c>
      <c r="BO10" s="303">
        <v>10405.944</v>
      </c>
      <c r="BP10" s="303">
        <v>11124.468000000001</v>
      </c>
      <c r="BQ10" s="303">
        <v>11191.7772</v>
      </c>
      <c r="BR10" s="303">
        <v>12020.6592</v>
      </c>
      <c r="BS10" s="303">
        <v>12388.867200000001</v>
      </c>
      <c r="BT10" s="303">
        <v>11621.0988</v>
      </c>
      <c r="BU10" s="303">
        <v>11298.693600000001</v>
      </c>
    </row>
    <row r="11" spans="1:75" x14ac:dyDescent="0.4">
      <c r="A11" s="303" t="s">
        <v>741</v>
      </c>
      <c r="B11" s="303" t="s">
        <v>35</v>
      </c>
      <c r="C11" s="303" t="s">
        <v>58</v>
      </c>
      <c r="D11" s="303">
        <v>140516.505</v>
      </c>
      <c r="E11" s="303">
        <v>124199.875</v>
      </c>
      <c r="F11" s="303">
        <v>136500.12</v>
      </c>
      <c r="G11" s="303">
        <v>113480.01999999999</v>
      </c>
      <c r="H11" s="303">
        <v>96743.499999999985</v>
      </c>
      <c r="I11" s="303">
        <v>124021.58</v>
      </c>
      <c r="J11" s="303">
        <v>130566.8</v>
      </c>
      <c r="K11" s="303">
        <v>129906.37</v>
      </c>
      <c r="L11" s="303">
        <v>123466.65</v>
      </c>
      <c r="M11" s="303">
        <v>130696.565</v>
      </c>
      <c r="N11" s="303">
        <v>133509.19500000001</v>
      </c>
      <c r="O11" s="303">
        <v>126919.66499999999</v>
      </c>
      <c r="P11" s="303">
        <v>144380.97</v>
      </c>
      <c r="Q11" s="303">
        <v>126237.08</v>
      </c>
      <c r="R11" s="303">
        <v>125309.735</v>
      </c>
      <c r="S11" s="303">
        <v>128279.56</v>
      </c>
      <c r="T11" s="303">
        <v>93134.345000000001</v>
      </c>
      <c r="U11" s="303">
        <v>124682.00999999998</v>
      </c>
      <c r="V11" s="303">
        <v>100348.43499999998</v>
      </c>
      <c r="W11" s="303">
        <v>118880.56499999999</v>
      </c>
      <c r="X11" s="303">
        <v>118656.905</v>
      </c>
      <c r="Y11" s="303">
        <v>117114.49499999998</v>
      </c>
      <c r="Z11" s="303">
        <v>127428.175</v>
      </c>
      <c r="AA11" s="303">
        <v>123091.07</v>
      </c>
      <c r="AB11" s="303">
        <v>135779.55499999999</v>
      </c>
      <c r="AC11" s="303">
        <v>78893.955000000002</v>
      </c>
      <c r="AD11" s="303">
        <v>124242.075</v>
      </c>
      <c r="AE11" s="303">
        <v>130977.19500000001</v>
      </c>
      <c r="AF11" s="303">
        <v>132991.19</v>
      </c>
      <c r="AG11" s="303">
        <v>111134.755</v>
      </c>
      <c r="AH11" s="303">
        <v>112394.425</v>
      </c>
      <c r="AI11" s="303">
        <v>118177.935</v>
      </c>
      <c r="AJ11" s="303">
        <v>111102.05</v>
      </c>
      <c r="AK11" s="303">
        <v>122037.125</v>
      </c>
      <c r="AL11" s="303">
        <v>111307.77499999999</v>
      </c>
      <c r="AM11" s="303">
        <v>116159.72</v>
      </c>
      <c r="AN11" s="303">
        <v>117691.58</v>
      </c>
      <c r="AO11" s="303">
        <v>108079.47499999999</v>
      </c>
      <c r="AP11" s="303">
        <v>121235.325</v>
      </c>
      <c r="AQ11" s="303">
        <v>108654.45000000001</v>
      </c>
      <c r="AR11" s="303">
        <v>110436.345</v>
      </c>
      <c r="AS11" s="303">
        <v>117658.875</v>
      </c>
      <c r="AT11" s="303">
        <v>106412.57500000001</v>
      </c>
      <c r="AU11" s="303">
        <v>112606.48000000001</v>
      </c>
      <c r="AV11" s="303">
        <v>101681.955</v>
      </c>
      <c r="AW11" s="303">
        <v>112560.06</v>
      </c>
      <c r="AX11" s="303">
        <v>116848.63500000001</v>
      </c>
      <c r="AY11" s="303">
        <v>123518.345</v>
      </c>
      <c r="AZ11" s="303">
        <v>127725.68500000001</v>
      </c>
      <c r="BA11" s="303">
        <v>107969.75499999999</v>
      </c>
      <c r="BB11" s="303">
        <v>125822.46500000001</v>
      </c>
      <c r="BC11" s="303">
        <v>122803.05500000001</v>
      </c>
      <c r="BD11" s="303">
        <v>111688.63</v>
      </c>
      <c r="BE11" s="303">
        <v>78110.09</v>
      </c>
      <c r="BF11" s="303">
        <v>121629.89499999999</v>
      </c>
      <c r="BG11" s="303">
        <v>115235.54000000001</v>
      </c>
      <c r="BH11" s="303">
        <v>113740.60500000001</v>
      </c>
      <c r="BI11" s="303">
        <v>32177.5</v>
      </c>
      <c r="BJ11" s="303">
        <v>93344.29</v>
      </c>
      <c r="BK11" s="303">
        <v>114336.68000000001</v>
      </c>
      <c r="BL11" s="303">
        <v>123520.455</v>
      </c>
      <c r="BM11" s="303">
        <v>96274.024999999994</v>
      </c>
      <c r="BN11" s="303">
        <v>115560.48</v>
      </c>
      <c r="BO11" s="303">
        <v>109899.35</v>
      </c>
      <c r="BP11" s="303">
        <v>118398.43</v>
      </c>
      <c r="BQ11" s="303">
        <v>104447.11</v>
      </c>
      <c r="BR11" s="303">
        <v>116752.62999999999</v>
      </c>
      <c r="BS11" s="303">
        <v>120268.94499999999</v>
      </c>
      <c r="BT11" s="303">
        <v>113942.11000000002</v>
      </c>
      <c r="BU11" s="303">
        <v>110470.105</v>
      </c>
    </row>
    <row r="12" spans="1:75" x14ac:dyDescent="0.4">
      <c r="A12" s="303" t="s">
        <v>741</v>
      </c>
      <c r="B12" s="303" t="s">
        <v>606</v>
      </c>
      <c r="C12" s="303" t="s">
        <v>260</v>
      </c>
      <c r="AN12" s="303">
        <v>8128.8112620098191</v>
      </c>
      <c r="AO12" s="303">
        <v>7644.6598728828349</v>
      </c>
      <c r="AP12" s="303">
        <v>8166.8460327241046</v>
      </c>
      <c r="AQ12" s="303">
        <v>7594.0824452070983</v>
      </c>
      <c r="AR12" s="303">
        <v>7828.2763284134699</v>
      </c>
      <c r="AS12" s="303">
        <v>8338.301253563106</v>
      </c>
      <c r="AT12" s="303">
        <v>7783.9114366767699</v>
      </c>
      <c r="AU12" s="303">
        <v>8071.816793272088</v>
      </c>
      <c r="AV12" s="303">
        <v>7269.4521495872814</v>
      </c>
      <c r="AW12" s="303">
        <v>7834.4197518661931</v>
      </c>
      <c r="AX12" s="303">
        <v>8162.5082343945378</v>
      </c>
      <c r="AY12" s="303">
        <v>8550.6280299274167</v>
      </c>
      <c r="AZ12" s="303">
        <v>8702.7802432841254</v>
      </c>
      <c r="BA12" s="303">
        <v>7499.710994191154</v>
      </c>
      <c r="BB12" s="303">
        <v>8498.8129293898128</v>
      </c>
      <c r="BC12" s="303">
        <v>8347.5874609938764</v>
      </c>
      <c r="BD12" s="303">
        <v>7673.4107428185735</v>
      </c>
      <c r="BE12" s="303">
        <v>5985.5052166961241</v>
      </c>
      <c r="BF12" s="303">
        <v>8488.4009868208395</v>
      </c>
      <c r="BG12" s="303">
        <v>8056.880151321976</v>
      </c>
      <c r="BH12" s="303">
        <v>7988.0988738049664</v>
      </c>
      <c r="BI12" s="303">
        <v>2485.292096553288</v>
      </c>
      <c r="BJ12" s="303">
        <v>6127.4092783900223</v>
      </c>
      <c r="BK12" s="303">
        <v>7911.7464667573695</v>
      </c>
      <c r="BL12" s="303">
        <v>8639.5035763151936</v>
      </c>
      <c r="BM12" s="303">
        <v>6911.2717083106581</v>
      </c>
      <c r="BN12" s="303">
        <v>8129.2195491462935</v>
      </c>
      <c r="BO12" s="303">
        <v>7815.0953137832194</v>
      </c>
      <c r="BP12" s="303">
        <v>8388.3581877324268</v>
      </c>
      <c r="BQ12" s="303">
        <v>7700.4461997894123</v>
      </c>
      <c r="BR12" s="303">
        <v>8504.0073728701282</v>
      </c>
      <c r="BS12" s="303">
        <v>8739.9664552494323</v>
      </c>
      <c r="BT12" s="303">
        <v>8265.1159100907025</v>
      </c>
      <c r="BU12" s="303">
        <v>8024.67180409297</v>
      </c>
    </row>
    <row r="13" spans="1:75" x14ac:dyDescent="0.4">
      <c r="A13" s="303" t="s">
        <v>741</v>
      </c>
      <c r="B13" s="303" t="s">
        <v>607</v>
      </c>
      <c r="C13" s="303" t="s">
        <v>608</v>
      </c>
      <c r="D13" s="13">
        <f>D12/D17</f>
        <v>0</v>
      </c>
      <c r="E13" s="13">
        <f t="shared" ref="E13:BP13" si="4">E12/E17</f>
        <v>0</v>
      </c>
      <c r="F13" s="13">
        <f t="shared" si="4"/>
        <v>0</v>
      </c>
      <c r="G13" s="13">
        <f t="shared" si="4"/>
        <v>0</v>
      </c>
      <c r="H13" s="13">
        <f t="shared" si="4"/>
        <v>0</v>
      </c>
      <c r="I13" s="13">
        <f t="shared" si="4"/>
        <v>0</v>
      </c>
      <c r="J13" s="13">
        <f t="shared" si="4"/>
        <v>0</v>
      </c>
      <c r="K13" s="13">
        <f t="shared" si="4"/>
        <v>0</v>
      </c>
      <c r="L13" s="13">
        <f t="shared" si="4"/>
        <v>0</v>
      </c>
      <c r="M13" s="13">
        <f t="shared" si="4"/>
        <v>0</v>
      </c>
      <c r="N13" s="13">
        <f t="shared" si="4"/>
        <v>0</v>
      </c>
      <c r="O13" s="13">
        <f t="shared" si="4"/>
        <v>0</v>
      </c>
      <c r="P13" s="13">
        <f t="shared" si="4"/>
        <v>0</v>
      </c>
      <c r="Q13" s="13">
        <f t="shared" si="4"/>
        <v>0</v>
      </c>
      <c r="R13" s="13">
        <f t="shared" si="4"/>
        <v>0</v>
      </c>
      <c r="S13" s="13">
        <f t="shared" si="4"/>
        <v>0</v>
      </c>
      <c r="T13" s="13">
        <f t="shared" si="4"/>
        <v>0</v>
      </c>
      <c r="U13" s="13">
        <f t="shared" si="4"/>
        <v>0</v>
      </c>
      <c r="V13" s="13">
        <f t="shared" si="4"/>
        <v>0</v>
      </c>
      <c r="W13" s="13">
        <f t="shared" si="4"/>
        <v>0</v>
      </c>
      <c r="X13" s="13">
        <f t="shared" si="4"/>
        <v>0</v>
      </c>
      <c r="Y13" s="13">
        <f t="shared" si="4"/>
        <v>0</v>
      </c>
      <c r="Z13" s="13">
        <f t="shared" si="4"/>
        <v>0</v>
      </c>
      <c r="AA13" s="13">
        <f t="shared" si="4"/>
        <v>0</v>
      </c>
      <c r="AB13" s="13">
        <f t="shared" si="4"/>
        <v>0</v>
      </c>
      <c r="AC13" s="13">
        <f t="shared" si="4"/>
        <v>0</v>
      </c>
      <c r="AD13" s="13">
        <f t="shared" si="4"/>
        <v>0</v>
      </c>
      <c r="AE13" s="13">
        <f t="shared" si="4"/>
        <v>0</v>
      </c>
      <c r="AF13" s="13">
        <f t="shared" si="4"/>
        <v>0</v>
      </c>
      <c r="AG13" s="13">
        <f t="shared" si="4"/>
        <v>0</v>
      </c>
      <c r="AH13" s="13">
        <f t="shared" si="4"/>
        <v>0</v>
      </c>
      <c r="AI13" s="13">
        <f t="shared" si="4"/>
        <v>0</v>
      </c>
      <c r="AJ13" s="13">
        <f t="shared" si="4"/>
        <v>0</v>
      </c>
      <c r="AK13" s="13">
        <f t="shared" si="4"/>
        <v>0</v>
      </c>
      <c r="AL13" s="13">
        <f t="shared" si="4"/>
        <v>0</v>
      </c>
      <c r="AM13" s="13">
        <f t="shared" si="4"/>
        <v>0</v>
      </c>
      <c r="AN13" s="13">
        <f t="shared" si="4"/>
        <v>0.66133665737617175</v>
      </c>
      <c r="AO13" s="13">
        <f t="shared" si="4"/>
        <v>0.57951001177293071</v>
      </c>
      <c r="AP13" s="13">
        <f t="shared" si="4"/>
        <v>0.56300432492040553</v>
      </c>
      <c r="AQ13" s="13">
        <f t="shared" si="4"/>
        <v>0.56655588544301538</v>
      </c>
      <c r="AR13" s="13">
        <f t="shared" si="4"/>
        <v>0.58989307772291522</v>
      </c>
      <c r="AS13" s="13">
        <f t="shared" si="4"/>
        <v>0.50478121235421092</v>
      </c>
      <c r="AT13" s="13">
        <f t="shared" si="4"/>
        <v>0.5382021383972958</v>
      </c>
      <c r="AU13" s="13">
        <f t="shared" si="4"/>
        <v>0.57135944095712021</v>
      </c>
      <c r="AV13" s="13">
        <f t="shared" si="4"/>
        <v>0.60087841214825199</v>
      </c>
      <c r="AW13" s="13">
        <f t="shared" si="4"/>
        <v>0.53164181497005281</v>
      </c>
      <c r="AX13" s="13">
        <f t="shared" si="4"/>
        <v>0.55060440563039648</v>
      </c>
      <c r="AY13" s="13">
        <f t="shared" si="4"/>
        <v>0.55555306144108851</v>
      </c>
      <c r="AZ13" s="13">
        <f t="shared" si="4"/>
        <v>0.71688591490893638</v>
      </c>
      <c r="BA13" s="13">
        <f t="shared" si="4"/>
        <v>0.71887592240241194</v>
      </c>
      <c r="BB13" s="13">
        <f t="shared" si="4"/>
        <v>0.56637185379037813</v>
      </c>
      <c r="BC13" s="13">
        <f t="shared" si="4"/>
        <v>0.56667550309477088</v>
      </c>
      <c r="BD13" s="13">
        <f t="shared" si="4"/>
        <v>0.62302745704285911</v>
      </c>
      <c r="BE13" s="13">
        <f t="shared" si="4"/>
        <v>0.70549076246659248</v>
      </c>
      <c r="BF13" s="13">
        <f t="shared" si="4"/>
        <v>0.56787756743133422</v>
      </c>
      <c r="BG13" s="13">
        <f t="shared" si="4"/>
        <v>0.55506498467602805</v>
      </c>
      <c r="BH13" s="13">
        <f t="shared" si="4"/>
        <v>0.56262915530004687</v>
      </c>
      <c r="BI13" s="13">
        <f t="shared" si="4"/>
        <v>0.60972176908303566</v>
      </c>
      <c r="BJ13" s="13">
        <f t="shared" si="4"/>
        <v>0.9432244626545071</v>
      </c>
      <c r="BK13" s="13">
        <f t="shared" si="4"/>
        <v>0.70683061218580767</v>
      </c>
      <c r="BL13" s="13">
        <f t="shared" si="4"/>
        <v>0.67452044929002353</v>
      </c>
      <c r="BM13" s="13">
        <f t="shared" si="4"/>
        <v>0.87950354938767972</v>
      </c>
      <c r="BN13" s="13">
        <f t="shared" si="4"/>
        <v>0.60161150352519566</v>
      </c>
      <c r="BO13" s="13">
        <f t="shared" si="4"/>
        <v>0.58058597795522093</v>
      </c>
      <c r="BP13" s="13">
        <f t="shared" si="4"/>
        <v>0.59473306199222631</v>
      </c>
      <c r="BQ13" s="13">
        <f t="shared" ref="BQ13:BU13" si="5">BQ12/BQ17</f>
        <v>0.63313917801664199</v>
      </c>
      <c r="BR13" s="13">
        <f t="shared" si="5"/>
        <v>0.65914799950675307</v>
      </c>
      <c r="BS13" s="13">
        <f t="shared" si="5"/>
        <v>0.676881719989196</v>
      </c>
      <c r="BT13" s="13">
        <f t="shared" si="5"/>
        <v>0.65211185897096058</v>
      </c>
      <c r="BU13" s="13">
        <f t="shared" si="5"/>
        <v>0.71116523063580583</v>
      </c>
    </row>
    <row r="14" spans="1:75" x14ac:dyDescent="0.4">
      <c r="A14" s="303" t="s">
        <v>741</v>
      </c>
      <c r="B14" s="303" t="s">
        <v>299</v>
      </c>
      <c r="C14" s="303" t="s">
        <v>58</v>
      </c>
      <c r="D14" s="303">
        <v>75863.803239352128</v>
      </c>
      <c r="E14" s="303">
        <v>65946.803239352128</v>
      </c>
      <c r="F14" s="303">
        <v>73270.667666466703</v>
      </c>
      <c r="G14" s="303">
        <v>62008.305338932216</v>
      </c>
      <c r="H14" s="303">
        <v>52160.541691661674</v>
      </c>
      <c r="I14" s="303">
        <v>64481.068386322731</v>
      </c>
      <c r="J14" s="303">
        <v>69496.210557888422</v>
      </c>
      <c r="K14" s="303">
        <v>69082.564487102572</v>
      </c>
      <c r="L14" s="303">
        <v>65920.095980803831</v>
      </c>
      <c r="M14" s="303">
        <v>69347.991601679663</v>
      </c>
      <c r="N14" s="303">
        <v>71833.538692261558</v>
      </c>
      <c r="O14" s="303">
        <v>71795.819436112768</v>
      </c>
      <c r="P14" s="303">
        <v>77224.860827834447</v>
      </c>
      <c r="Q14" s="303">
        <v>65113.182363527296</v>
      </c>
      <c r="R14" s="303">
        <v>67491.394121175763</v>
      </c>
      <c r="S14" s="303">
        <v>63906.039592081586</v>
      </c>
      <c r="T14" s="303">
        <v>60114.87462507499</v>
      </c>
      <c r="U14" s="303">
        <v>68972.950809838032</v>
      </c>
      <c r="V14" s="303">
        <v>50523.93101379725</v>
      </c>
      <c r="W14" s="303">
        <v>66419.433113377323</v>
      </c>
      <c r="X14" s="303">
        <v>67672.902219556097</v>
      </c>
      <c r="Y14" s="303">
        <v>66077.048590281949</v>
      </c>
      <c r="Z14" s="303">
        <v>74226.939412117572</v>
      </c>
      <c r="AA14" s="303">
        <v>92449.263947210551</v>
      </c>
      <c r="AB14" s="303">
        <v>77294.983203359327</v>
      </c>
      <c r="AC14" s="303">
        <v>51726.643671265745</v>
      </c>
      <c r="AD14" s="303">
        <v>70015.166766646682</v>
      </c>
      <c r="AE14" s="303">
        <v>71935.811037792431</v>
      </c>
      <c r="AF14" s="303">
        <v>71252.434313137375</v>
      </c>
      <c r="AG14" s="303">
        <v>68440.577684463104</v>
      </c>
      <c r="AH14" s="303">
        <v>69457.225554889024</v>
      </c>
      <c r="AI14" s="303">
        <v>77669.011397720446</v>
      </c>
      <c r="AJ14" s="303">
        <v>67029.776244751047</v>
      </c>
      <c r="AK14" s="303">
        <v>76429.592081583673</v>
      </c>
      <c r="AL14" s="303">
        <v>70818.916016796633</v>
      </c>
      <c r="AM14" s="303">
        <v>72070.106778644273</v>
      </c>
      <c r="AN14" s="303">
        <v>78551.490101979609</v>
      </c>
      <c r="AO14" s="303">
        <v>68988.266346730641</v>
      </c>
      <c r="AP14" s="303">
        <v>78954.250749850034</v>
      </c>
      <c r="AQ14" s="303">
        <v>70558.805038992214</v>
      </c>
      <c r="AR14" s="303">
        <v>66158.436112777446</v>
      </c>
      <c r="AS14" s="303">
        <v>74742.857828434324</v>
      </c>
      <c r="AT14" s="303">
        <v>66268.049790042001</v>
      </c>
      <c r="AU14" s="303">
        <v>73196.241751649664</v>
      </c>
      <c r="AV14" s="303">
        <v>64157.923215356932</v>
      </c>
      <c r="AW14" s="303">
        <v>73900.123575284946</v>
      </c>
      <c r="AX14" s="303">
        <v>72199.466106778651</v>
      </c>
      <c r="AY14" s="303">
        <v>78854.889622075571</v>
      </c>
      <c r="AZ14" s="303">
        <v>86048.888422315533</v>
      </c>
      <c r="BA14" s="303">
        <v>71457.611877624469</v>
      </c>
      <c r="BB14" s="303">
        <v>78112.782243551294</v>
      </c>
      <c r="BC14" s="303">
        <v>75787.352129574079</v>
      </c>
      <c r="BD14" s="303">
        <v>70037.190761847625</v>
      </c>
      <c r="BE14" s="303">
        <v>51175.537492501498</v>
      </c>
      <c r="BF14" s="303">
        <v>77170.053989202162</v>
      </c>
      <c r="BG14" s="303">
        <v>72363.253749250158</v>
      </c>
      <c r="BH14" s="303">
        <v>73866.581283743246</v>
      </c>
      <c r="BI14" s="303">
        <v>19558.700059988001</v>
      </c>
      <c r="BJ14" s="303">
        <v>38356.179964007199</v>
      </c>
      <c r="BK14" s="303">
        <v>74134.033593281347</v>
      </c>
      <c r="BL14" s="303">
        <v>79407.89442111578</v>
      </c>
      <c r="BM14" s="303">
        <v>63298.101379724052</v>
      </c>
      <c r="BN14" s="303">
        <v>72655.76784643071</v>
      </c>
      <c r="BO14" s="303">
        <v>65222.922615476898</v>
      </c>
      <c r="BP14" s="303">
        <v>67641.764847030587</v>
      </c>
      <c r="BQ14" s="303">
        <v>67782.389322135583</v>
      </c>
      <c r="BR14" s="303">
        <v>75756.214757048583</v>
      </c>
      <c r="BS14" s="303">
        <v>74016.698860227945</v>
      </c>
      <c r="BT14" s="303">
        <v>71960.746250749842</v>
      </c>
      <c r="BU14" s="303">
        <v>70383.11937612477</v>
      </c>
    </row>
    <row r="15" spans="1:75" x14ac:dyDescent="0.4">
      <c r="A15" s="303" t="s">
        <v>741</v>
      </c>
      <c r="B15" s="303" t="s">
        <v>711</v>
      </c>
      <c r="C15" s="303" t="s">
        <v>58</v>
      </c>
      <c r="D15" s="303">
        <f>D14/D17</f>
        <v>5.6772811537486039</v>
      </c>
      <c r="E15" s="303">
        <v>1.055E-2</v>
      </c>
      <c r="F15" s="303">
        <v>1.055E-2</v>
      </c>
      <c r="G15" s="303">
        <v>1.055E-2</v>
      </c>
      <c r="H15" s="303">
        <v>1.055E-2</v>
      </c>
      <c r="I15" s="303">
        <v>1.055E-2</v>
      </c>
      <c r="J15" s="303">
        <v>1.055E-2</v>
      </c>
      <c r="K15" s="303">
        <v>1.055E-2</v>
      </c>
      <c r="L15" s="303">
        <v>1.055E-2</v>
      </c>
      <c r="M15" s="303">
        <v>1.055E-2</v>
      </c>
      <c r="N15" s="303">
        <v>1.055E-2</v>
      </c>
      <c r="O15" s="303">
        <v>1.055E-2</v>
      </c>
      <c r="P15" s="303">
        <v>175.9388122375525</v>
      </c>
      <c r="Q15" s="303">
        <v>1.0549999999999999E-3</v>
      </c>
      <c r="R15" s="303">
        <v>1.0549999999999999E-3</v>
      </c>
      <c r="S15" s="303">
        <f>S14/S17</f>
        <v>4.8378277908458651</v>
      </c>
      <c r="T15" s="303">
        <v>14064.472705458909</v>
      </c>
      <c r="U15" s="303">
        <v>1.055E-2</v>
      </c>
      <c r="V15" s="303">
        <v>1.0549999999999999E-3</v>
      </c>
      <c r="W15" s="303">
        <v>1.0549999999999999E-3</v>
      </c>
      <c r="X15" s="303">
        <v>1.0549999999999999E-3</v>
      </c>
      <c r="Y15" s="303">
        <v>1.0549999999999999E-3</v>
      </c>
      <c r="Z15" s="303">
        <v>1.0549999999999999E-3</v>
      </c>
      <c r="AA15" s="303">
        <v>2670.3461307738448</v>
      </c>
      <c r="AB15" s="303">
        <v>1.0549999999999999E-3</v>
      </c>
      <c r="AC15" s="303">
        <v>1.0549999999999999E-3</v>
      </c>
      <c r="AD15" s="303">
        <v>1135.18</v>
      </c>
      <c r="AE15" s="303">
        <v>1.0549999999999999E-3</v>
      </c>
      <c r="AF15" s="303">
        <v>1.0549999999999999E-3</v>
      </c>
      <c r="AG15" s="303">
        <v>1.0549999999999999E-3</v>
      </c>
      <c r="AH15" s="303">
        <v>3247.5266946610673</v>
      </c>
      <c r="AI15" s="303">
        <v>1.0550000000000001E-5</v>
      </c>
      <c r="AJ15" s="303">
        <v>1.0550000000000001E-5</v>
      </c>
      <c r="AK15" s="303">
        <v>1.0550000000000001E-5</v>
      </c>
      <c r="AL15" s="303">
        <v>3958.4967006598681</v>
      </c>
      <c r="AM15" s="303">
        <v>1.0549999999999999E-3</v>
      </c>
      <c r="AN15" s="303">
        <v>1.0550000000000001E-5</v>
      </c>
      <c r="AO15" s="303">
        <v>1.0550000000000001E-5</v>
      </c>
      <c r="AP15" s="303">
        <v>1.0550000000000001E-5</v>
      </c>
      <c r="AQ15" s="303">
        <v>1.0550000000000001E-5</v>
      </c>
      <c r="AR15" s="303">
        <v>422.89260467906416</v>
      </c>
      <c r="AS15" s="303">
        <v>1.0550000000000001E-5</v>
      </c>
      <c r="AT15" s="303">
        <v>4116.20875824835</v>
      </c>
      <c r="AU15" s="303">
        <v>1.0549999999999999E-3</v>
      </c>
      <c r="AV15" s="303">
        <v>1.0549999999999999E-3</v>
      </c>
      <c r="AW15" s="303">
        <v>1.0549999999999999E-3</v>
      </c>
      <c r="AX15" s="303">
        <v>1.0549999999999999E-3</v>
      </c>
      <c r="AY15" s="303">
        <v>1.0549999999999999E-3</v>
      </c>
      <c r="AZ15" s="303">
        <v>1.0549999999999999E-4</v>
      </c>
      <c r="BA15" s="303">
        <v>1.0549999999999999E-4</v>
      </c>
      <c r="BB15" s="303">
        <v>1865.4577084583084</v>
      </c>
      <c r="BC15" s="303">
        <v>1.0549999999999999E-4</v>
      </c>
      <c r="BD15" s="303">
        <v>1.0549999999999999E-3</v>
      </c>
      <c r="BE15" s="303">
        <v>1.0549999999999999E-3</v>
      </c>
      <c r="BF15" s="303">
        <v>1.0549999999999999E-3</v>
      </c>
      <c r="BG15" s="303">
        <v>1.0549999999999999E-3</v>
      </c>
      <c r="BH15" s="303">
        <v>783.49730053989197</v>
      </c>
      <c r="BI15" s="303">
        <v>0</v>
      </c>
      <c r="BJ15" s="303">
        <v>0</v>
      </c>
      <c r="BK15" s="303">
        <v>0</v>
      </c>
      <c r="BL15" s="303">
        <v>0</v>
      </c>
      <c r="BM15" s="303">
        <v>0</v>
      </c>
      <c r="BN15" s="303">
        <v>1238.6598680263949</v>
      </c>
      <c r="BO15" s="303">
        <v>92.905818836232768</v>
      </c>
      <c r="BP15" s="303">
        <v>0</v>
      </c>
      <c r="BQ15" s="303">
        <v>77.970005998800247</v>
      </c>
      <c r="BR15" s="303">
        <v>1610.9160167966409</v>
      </c>
      <c r="BS15" s="303">
        <v>0</v>
      </c>
      <c r="BT15" s="303">
        <v>0</v>
      </c>
      <c r="BU15" s="303">
        <v>0</v>
      </c>
    </row>
    <row r="16" spans="1:75" x14ac:dyDescent="0.4">
      <c r="A16" s="370" t="s">
        <v>741</v>
      </c>
      <c r="B16" s="370" t="s">
        <v>856</v>
      </c>
      <c r="C16" s="370" t="s">
        <v>302</v>
      </c>
      <c r="D16" s="303">
        <f>SUM(D10,D11)/D17</f>
        <v>11.285615799789477</v>
      </c>
      <c r="E16" s="303">
        <f t="shared" ref="E16:BP16" si="6">SUM(E10,E11)/E17</f>
        <v>9.7233327059572865</v>
      </c>
      <c r="F16" s="303">
        <f t="shared" si="6"/>
        <v>9.3645146213505566</v>
      </c>
      <c r="G16" s="303">
        <f t="shared" si="6"/>
        <v>10.187754897668293</v>
      </c>
      <c r="H16" s="303">
        <f t="shared" si="6"/>
        <v>10.211741448235864</v>
      </c>
      <c r="I16" s="303">
        <f t="shared" si="6"/>
        <v>8.8464692230669435</v>
      </c>
      <c r="J16" s="303">
        <f t="shared" si="6"/>
        <v>9.9014146702673695</v>
      </c>
      <c r="K16" s="303">
        <f t="shared" si="6"/>
        <v>9.7917267536148369</v>
      </c>
      <c r="L16" s="303">
        <f t="shared" si="6"/>
        <v>9.6714007101841482</v>
      </c>
      <c r="M16" s="303">
        <f t="shared" si="6"/>
        <v>9.3077411744677487</v>
      </c>
      <c r="N16" s="303">
        <f t="shared" si="6"/>
        <v>10.123020502040577</v>
      </c>
      <c r="O16" s="303">
        <f t="shared" si="6"/>
        <v>10.949784246514369</v>
      </c>
      <c r="P16" s="303">
        <f t="shared" si="6"/>
        <v>10.325029504031303</v>
      </c>
      <c r="Q16" s="303">
        <f t="shared" si="6"/>
        <v>11.232193327226314</v>
      </c>
      <c r="R16" s="303">
        <f t="shared" si="6"/>
        <v>11.94413849076475</v>
      </c>
      <c r="S16" s="303">
        <f t="shared" si="6"/>
        <v>10.466580056210251</v>
      </c>
      <c r="T16" s="303">
        <f t="shared" si="6"/>
        <v>9.0473294365067662</v>
      </c>
      <c r="U16" s="303">
        <f t="shared" si="6"/>
        <v>9.1414979099812683</v>
      </c>
      <c r="V16" s="303">
        <f t="shared" si="6"/>
        <v>11.780864855101083</v>
      </c>
      <c r="W16" s="303">
        <f t="shared" si="6"/>
        <v>8.6432675232787712</v>
      </c>
      <c r="X16" s="303">
        <f t="shared" si="6"/>
        <v>9.1300743291501565</v>
      </c>
      <c r="Y16" s="303">
        <f t="shared" si="6"/>
        <v>9.7716239311047559</v>
      </c>
      <c r="Z16" s="303">
        <f t="shared" si="6"/>
        <v>10.178668810623027</v>
      </c>
      <c r="AA16" s="303">
        <f t="shared" si="6"/>
        <v>9.9837078308282923</v>
      </c>
      <c r="AB16" s="303">
        <f t="shared" si="6"/>
        <v>10.913415939335497</v>
      </c>
      <c r="AC16" s="303">
        <f t="shared" si="6"/>
        <v>12.074312341037459</v>
      </c>
      <c r="AD16" s="303">
        <f t="shared" si="6"/>
        <v>9.3354484384408369</v>
      </c>
      <c r="AE16" s="303">
        <f t="shared" si="6"/>
        <v>9.6818257736211066</v>
      </c>
      <c r="AF16" s="303">
        <f t="shared" si="6"/>
        <v>9.4420945955331774</v>
      </c>
      <c r="AG16" s="303">
        <f t="shared" si="6"/>
        <v>10.057899684510362</v>
      </c>
      <c r="AH16" s="303">
        <f t="shared" si="6"/>
        <v>8.6574471684374377</v>
      </c>
      <c r="AI16" s="303">
        <f t="shared" si="6"/>
        <v>9.0517540161970462</v>
      </c>
      <c r="AJ16" s="303">
        <f t="shared" si="6"/>
        <v>8.5157537402383046</v>
      </c>
      <c r="AK16" s="303">
        <f t="shared" si="6"/>
        <v>8.084182311764927</v>
      </c>
      <c r="AL16" s="303">
        <f t="shared" si="6"/>
        <v>8.2237818479178895</v>
      </c>
      <c r="AM16" s="303">
        <f t="shared" si="6"/>
        <v>8.5833581687055673</v>
      </c>
      <c r="AN16" s="303">
        <f t="shared" si="6"/>
        <v>10.390610927120067</v>
      </c>
      <c r="AO16" s="303">
        <f t="shared" si="6"/>
        <v>8.9528900020852422</v>
      </c>
      <c r="AP16" s="303">
        <f t="shared" si="6"/>
        <v>9.0012306302775098</v>
      </c>
      <c r="AQ16" s="303">
        <f t="shared" si="6"/>
        <v>8.8248112548098625</v>
      </c>
      <c r="AR16" s="303">
        <f t="shared" si="6"/>
        <v>9.0996237294407862</v>
      </c>
      <c r="AS16" s="303">
        <f t="shared" si="6"/>
        <v>7.7924289257942601</v>
      </c>
      <c r="AT16" s="303">
        <f t="shared" si="6"/>
        <v>8.1125891282567206</v>
      </c>
      <c r="AU16" s="303">
        <f t="shared" si="6"/>
        <v>8.7495614943124043</v>
      </c>
      <c r="AV16" s="303">
        <f t="shared" si="6"/>
        <v>9.2117770463155502</v>
      </c>
      <c r="AW16" s="303">
        <f t="shared" si="6"/>
        <v>8.306545315706364</v>
      </c>
      <c r="AX16" s="303">
        <f t="shared" si="6"/>
        <v>8.5834881924676019</v>
      </c>
      <c r="AY16" s="303">
        <f t="shared" si="6"/>
        <v>8.7175645896567211</v>
      </c>
      <c r="AZ16" s="303">
        <f t="shared" si="6"/>
        <v>11.374913631071033</v>
      </c>
      <c r="BA16" s="303">
        <f t="shared" si="6"/>
        <v>11.244454737724338</v>
      </c>
      <c r="BB16" s="303">
        <f t="shared" si="6"/>
        <v>9.0340542385616747</v>
      </c>
      <c r="BC16" s="303">
        <f t="shared" si="6"/>
        <v>9.0041314034476141</v>
      </c>
      <c r="BD16" s="303">
        <f t="shared" si="6"/>
        <v>9.8211725761228781</v>
      </c>
      <c r="BE16" s="303">
        <f t="shared" si="6"/>
        <v>10.30097018829337</v>
      </c>
      <c r="BF16" s="303">
        <f t="shared" si="6"/>
        <v>8.8607370657815068</v>
      </c>
      <c r="BG16" s="303">
        <f t="shared" si="6"/>
        <v>8.6470759893980773</v>
      </c>
      <c r="BH16" s="303">
        <f t="shared" si="6"/>
        <v>8.7346345925364126</v>
      </c>
      <c r="BI16" s="303">
        <f t="shared" si="6"/>
        <v>8.7409942701213552</v>
      </c>
      <c r="BJ16" s="303">
        <f t="shared" si="6"/>
        <v>15.325693335465711</v>
      </c>
      <c r="BK16" s="303">
        <f t="shared" si="6"/>
        <v>11.089218869546905</v>
      </c>
      <c r="BL16" s="303">
        <f t="shared" si="6"/>
        <v>10.509685427061569</v>
      </c>
      <c r="BM16" s="303">
        <f t="shared" si="6"/>
        <v>13.440129925446188</v>
      </c>
      <c r="BN16" s="303">
        <f t="shared" si="6"/>
        <v>9.3287121906813208</v>
      </c>
      <c r="BO16" s="303">
        <f t="shared" si="6"/>
        <v>8.9375195011368049</v>
      </c>
      <c r="BP16" s="303">
        <f t="shared" si="6"/>
        <v>9.1831497894667589</v>
      </c>
      <c r="BQ16" s="303">
        <f t="shared" ref="BQ16:BU16" si="7">SUM(BQ10,BQ11)/BQ17</f>
        <v>9.5079568234071221</v>
      </c>
      <c r="BR16" s="303">
        <f t="shared" si="7"/>
        <v>9.9812538071021315</v>
      </c>
      <c r="BS16" s="303">
        <f t="shared" si="7"/>
        <v>10.273912211414443</v>
      </c>
      <c r="BT16" s="303">
        <f t="shared" si="7"/>
        <v>9.9068492686182186</v>
      </c>
      <c r="BU16" s="303">
        <f t="shared" si="7"/>
        <v>10.791436441854851</v>
      </c>
    </row>
    <row r="17" spans="1:73" x14ac:dyDescent="0.4">
      <c r="A17" s="303" t="s">
        <v>741</v>
      </c>
      <c r="B17" s="303" t="s">
        <v>54</v>
      </c>
      <c r="C17" s="303" t="s">
        <v>260</v>
      </c>
      <c r="D17" s="303">
        <v>13362.699712213593</v>
      </c>
      <c r="E17" s="303">
        <v>13714.058690833588</v>
      </c>
      <c r="F17" s="303">
        <v>15621.772052815899</v>
      </c>
      <c r="G17" s="303">
        <v>12054.510776275898</v>
      </c>
      <c r="H17" s="303">
        <v>10316.9775825259</v>
      </c>
      <c r="I17" s="303">
        <v>15096.79378658359</v>
      </c>
      <c r="J17" s="303">
        <v>14311.632218123586</v>
      </c>
      <c r="K17" s="303">
        <v>14322.054355553591</v>
      </c>
      <c r="L17" s="303">
        <v>13782.72359862359</v>
      </c>
      <c r="M17" s="303">
        <v>15165.812494573587</v>
      </c>
      <c r="N17" s="303">
        <v>14214.223765623588</v>
      </c>
      <c r="O17" s="303">
        <v>12504.260679253588</v>
      </c>
      <c r="P17" s="303">
        <v>15007.732301345899</v>
      </c>
      <c r="Q17" s="303">
        <v>12047.61076111359</v>
      </c>
      <c r="R17" s="303">
        <v>11306.01152225536</v>
      </c>
      <c r="S17" s="303">
        <v>13209.655728755901</v>
      </c>
      <c r="T17" s="303">
        <v>11350.060558825899</v>
      </c>
      <c r="U17" s="303">
        <v>14828.889021785901</v>
      </c>
      <c r="V17" s="303">
        <v>9344.8507519658997</v>
      </c>
      <c r="W17" s="303">
        <v>14979.450057665899</v>
      </c>
      <c r="X17" s="303">
        <v>14166.709310025899</v>
      </c>
      <c r="Y17" s="303">
        <v>12959.063129405899</v>
      </c>
      <c r="Z17" s="303">
        <v>13508.410967895898</v>
      </c>
      <c r="AA17" s="303">
        <v>13340.524608375901</v>
      </c>
      <c r="AB17" s="303">
        <v>13365.160442045901</v>
      </c>
      <c r="AC17" s="303">
        <v>7107.8782274259001</v>
      </c>
      <c r="AD17" s="303">
        <v>14052.340673835899</v>
      </c>
      <c r="AE17" s="303">
        <v>14610.08808745536</v>
      </c>
      <c r="AF17" s="303">
        <v>15179.385267735363</v>
      </c>
      <c r="AG17" s="303">
        <v>12092.973842969999</v>
      </c>
      <c r="AH17" s="303">
        <v>14170.381570129999</v>
      </c>
      <c r="AI17" s="303">
        <v>14228.191615630001</v>
      </c>
      <c r="AJ17" s="303">
        <v>14305.592213683591</v>
      </c>
      <c r="AK17" s="303">
        <v>16444.094884715356</v>
      </c>
      <c r="AL17" s="303">
        <v>14803.31969540536</v>
      </c>
      <c r="AM17" s="303">
        <v>14721.90165158359</v>
      </c>
      <c r="AN17" s="303">
        <v>12291.487506923586</v>
      </c>
      <c r="AO17" s="303">
        <v>13191.592410103591</v>
      </c>
      <c r="AP17" s="303">
        <v>14505.831787133588</v>
      </c>
      <c r="AQ17" s="303">
        <v>13403.942382963589</v>
      </c>
      <c r="AR17" s="303">
        <v>13270.669929933591</v>
      </c>
      <c r="AS17" s="303">
        <v>16518.644215529999</v>
      </c>
      <c r="AT17" s="303">
        <v>14462.802878963588</v>
      </c>
      <c r="AU17" s="303">
        <v>14127.388496023588</v>
      </c>
      <c r="AV17" s="303">
        <v>12098.041804493589</v>
      </c>
      <c r="AW17" s="303">
        <v>14736.27455791359</v>
      </c>
      <c r="AX17" s="303">
        <v>14824.632986815901</v>
      </c>
      <c r="AY17" s="303">
        <v>15391.199551213587</v>
      </c>
      <c r="AZ17" s="303">
        <v>12139.700421355901</v>
      </c>
      <c r="BA17" s="303">
        <v>10432.5527681159</v>
      </c>
      <c r="BB17" s="303">
        <v>15005.712011485899</v>
      </c>
      <c r="BC17" s="303">
        <v>14730.806988135899</v>
      </c>
      <c r="BD17" s="303">
        <v>12316.328367355898</v>
      </c>
      <c r="BE17" s="303">
        <v>8484.1723451759008</v>
      </c>
      <c r="BF17" s="303">
        <v>14947.589891983589</v>
      </c>
      <c r="BG17" s="303">
        <v>14515.20159576359</v>
      </c>
      <c r="BH17" s="303">
        <v>14197.804714803589</v>
      </c>
      <c r="BI17" s="303">
        <v>4076.1085179735901</v>
      </c>
      <c r="BJ17" s="303">
        <v>6496.2366022035903</v>
      </c>
      <c r="BK17" s="303">
        <v>11193.270820983591</v>
      </c>
      <c r="BL17" s="303">
        <v>12808.364202165896</v>
      </c>
      <c r="BM17" s="303">
        <v>7858.1510138559006</v>
      </c>
      <c r="BN17" s="303">
        <v>13512.407095795899</v>
      </c>
      <c r="BO17" s="303">
        <v>13460.7028252859</v>
      </c>
      <c r="BP17" s="303">
        <v>14104.408723525901</v>
      </c>
      <c r="BQ17" s="303">
        <v>12162.327758505899</v>
      </c>
      <c r="BR17" s="303">
        <v>12901.514347663591</v>
      </c>
      <c r="BS17" s="303">
        <v>12912.102952623591</v>
      </c>
      <c r="BT17" s="303">
        <v>12674.383691063591</v>
      </c>
      <c r="BU17" s="303">
        <v>11283.835961607179</v>
      </c>
    </row>
    <row r="18" spans="1:73" x14ac:dyDescent="0.4">
      <c r="A18" s="303" t="s">
        <v>480</v>
      </c>
      <c r="B18" s="303" t="s">
        <v>33</v>
      </c>
      <c r="C18" s="303" t="s">
        <v>58</v>
      </c>
      <c r="D18" s="303">
        <v>11509.092000000001</v>
      </c>
      <c r="E18" s="303">
        <v>10373.075999999999</v>
      </c>
      <c r="F18" s="303">
        <v>11255.616</v>
      </c>
      <c r="G18" s="303">
        <v>10198.260000000002</v>
      </c>
      <c r="H18" s="303">
        <v>10319.256000000001</v>
      </c>
      <c r="I18" s="303">
        <v>10796.508</v>
      </c>
      <c r="J18" s="303">
        <v>10207.800000000001</v>
      </c>
      <c r="K18" s="303">
        <v>10097.316000000001</v>
      </c>
      <c r="L18" s="303">
        <v>6803.5679999999993</v>
      </c>
      <c r="M18" s="303">
        <v>11122.848</v>
      </c>
      <c r="N18" s="303">
        <v>13203.720000000001</v>
      </c>
      <c r="O18" s="303">
        <v>13534.992000000002</v>
      </c>
      <c r="P18" s="303">
        <v>10627.883999999998</v>
      </c>
      <c r="Q18" s="303">
        <v>9849.4200000000019</v>
      </c>
      <c r="R18" s="303">
        <v>11408.364000000001</v>
      </c>
      <c r="S18" s="303">
        <v>10229.040000000001</v>
      </c>
      <c r="T18" s="303">
        <v>10104.768</v>
      </c>
      <c r="U18" s="303">
        <v>11471.328</v>
      </c>
      <c r="V18" s="303">
        <v>11120.867999999997</v>
      </c>
      <c r="W18" s="303">
        <v>10842.336000000001</v>
      </c>
      <c r="X18" s="303">
        <v>10257.192000000001</v>
      </c>
      <c r="Y18" s="303">
        <v>9305.7839999999997</v>
      </c>
      <c r="Z18" s="303">
        <v>13159.800000000001</v>
      </c>
      <c r="AA18" s="303">
        <v>13823.1</v>
      </c>
      <c r="AB18" s="303">
        <v>11067.047999999999</v>
      </c>
      <c r="AC18" s="303">
        <v>11134.080000000002</v>
      </c>
      <c r="AD18" s="303">
        <v>10767.420000000002</v>
      </c>
      <c r="AE18" s="303">
        <v>9364.6080000000002</v>
      </c>
      <c r="AF18" s="303">
        <v>11018.16</v>
      </c>
      <c r="AG18" s="303">
        <v>10042.128000000001</v>
      </c>
      <c r="AH18" s="303">
        <v>9449.7839999999997</v>
      </c>
      <c r="AI18" s="303">
        <v>11592.331199999999</v>
      </c>
      <c r="AJ18" s="303">
        <v>8832.3119999999999</v>
      </c>
      <c r="AK18" s="303">
        <v>6627.0599999999995</v>
      </c>
      <c r="AL18" s="303">
        <v>14475.779999999999</v>
      </c>
      <c r="AM18" s="303">
        <v>14757.300000000001</v>
      </c>
      <c r="AN18" s="303">
        <v>11768.004000000001</v>
      </c>
      <c r="AO18" s="303">
        <v>10408.104000000001</v>
      </c>
      <c r="AP18" s="303">
        <v>10980.108</v>
      </c>
      <c r="AQ18" s="303">
        <v>8813.9879999999994</v>
      </c>
      <c r="AR18" s="303">
        <v>12197.7</v>
      </c>
      <c r="AS18" s="303">
        <v>11512.080000000002</v>
      </c>
      <c r="AT18" s="303">
        <v>9902.4480000000003</v>
      </c>
      <c r="AU18" s="303">
        <v>10544.760000000002</v>
      </c>
      <c r="AV18" s="303">
        <v>9954.3960000000006</v>
      </c>
      <c r="AW18" s="303">
        <v>10584.575999999999</v>
      </c>
      <c r="AX18" s="303">
        <v>13387.5972</v>
      </c>
      <c r="AY18" s="303">
        <v>12981.988800000001</v>
      </c>
      <c r="AZ18" s="303">
        <v>11477.52</v>
      </c>
      <c r="BA18" s="303">
        <v>10405.800000000001</v>
      </c>
      <c r="BB18" s="303">
        <v>10896.12</v>
      </c>
      <c r="BC18" s="303">
        <v>11500.92</v>
      </c>
      <c r="BD18" s="303">
        <v>10237.68</v>
      </c>
      <c r="BE18" s="303">
        <v>10057.571999999998</v>
      </c>
      <c r="BF18" s="303">
        <v>11895.732</v>
      </c>
      <c r="BG18" s="303">
        <v>10361.16</v>
      </c>
      <c r="BH18" s="303">
        <v>8072.2799999999988</v>
      </c>
      <c r="BI18" s="303">
        <v>7070.6880000000001</v>
      </c>
      <c r="BJ18" s="303">
        <v>12565.439999999999</v>
      </c>
      <c r="BK18" s="303">
        <v>11797.2</v>
      </c>
      <c r="BL18" s="303">
        <v>11764.440000000002</v>
      </c>
      <c r="BM18" s="303">
        <v>9427.86</v>
      </c>
      <c r="BN18" s="303">
        <v>9810.36</v>
      </c>
      <c r="BO18" s="303">
        <v>10507.140000000001</v>
      </c>
      <c r="BP18" s="303">
        <v>10299.384</v>
      </c>
      <c r="BQ18" s="303">
        <v>8943.8760000000002</v>
      </c>
      <c r="BR18" s="303">
        <v>11100.527999999998</v>
      </c>
      <c r="BS18" s="303">
        <v>9765.0720000000001</v>
      </c>
      <c r="BT18" s="303">
        <v>6307.4916000000003</v>
      </c>
      <c r="BU18" s="303">
        <v>10484.531999999999</v>
      </c>
    </row>
    <row r="19" spans="1:73" x14ac:dyDescent="0.4">
      <c r="A19" s="303" t="s">
        <v>480</v>
      </c>
      <c r="B19" s="303" t="s">
        <v>35</v>
      </c>
      <c r="C19" s="303" t="s">
        <v>58</v>
      </c>
      <c r="D19" s="303">
        <v>58786.503609999985</v>
      </c>
      <c r="E19" s="303">
        <v>51172.578379999999</v>
      </c>
      <c r="F19" s="303">
        <v>58877.067780000005</v>
      </c>
      <c r="G19" s="303">
        <v>55249.589070000002</v>
      </c>
      <c r="H19" s="303">
        <v>57825.960120000003</v>
      </c>
      <c r="I19" s="303">
        <v>53298.790159999997</v>
      </c>
      <c r="J19" s="303">
        <v>53003.16244</v>
      </c>
      <c r="K19" s="303">
        <v>55526.692139999992</v>
      </c>
      <c r="L19" s="303">
        <v>24979.581570000002</v>
      </c>
      <c r="M19" s="303">
        <v>58273.010869999998</v>
      </c>
      <c r="N19" s="303">
        <v>54791.029090000004</v>
      </c>
      <c r="O19" s="303">
        <v>54019.912940000009</v>
      </c>
      <c r="P19" s="303">
        <v>56806.350480000001</v>
      </c>
      <c r="Q19" s="303">
        <v>50831.660400000001</v>
      </c>
      <c r="R19" s="303">
        <v>55099.453300000001</v>
      </c>
      <c r="S19" s="303">
        <v>53759.848740000001</v>
      </c>
      <c r="T19" s="303">
        <v>55184.477019999998</v>
      </c>
      <c r="U19" s="303">
        <v>56328.524190000004</v>
      </c>
      <c r="V19" s="303">
        <v>55167.149550000002</v>
      </c>
      <c r="W19" s="303">
        <v>54310.566610000002</v>
      </c>
      <c r="X19" s="303">
        <v>51727.846410000006</v>
      </c>
      <c r="Y19" s="303">
        <v>42515.102990000007</v>
      </c>
      <c r="Z19" s="303">
        <v>53753.336029999999</v>
      </c>
      <c r="AA19" s="303">
        <v>54920.284679999997</v>
      </c>
      <c r="AB19" s="303">
        <v>57468.451830000005</v>
      </c>
      <c r="AC19" s="303">
        <v>51649.145559999997</v>
      </c>
      <c r="AD19" s="303">
        <v>54852.056470000003</v>
      </c>
      <c r="AE19" s="303">
        <v>46170.126990000004</v>
      </c>
      <c r="AF19" s="303">
        <v>52331.933240000013</v>
      </c>
      <c r="AG19" s="303">
        <v>47949.209876499997</v>
      </c>
      <c r="AH19" s="303">
        <v>49274.597461500001</v>
      </c>
      <c r="AI19" s="303">
        <v>50139.48922499999</v>
      </c>
      <c r="AJ19" s="303">
        <v>38330.879671999995</v>
      </c>
      <c r="AK19" s="303">
        <v>27661.194250000004</v>
      </c>
      <c r="AL19" s="303">
        <v>52803.956610000001</v>
      </c>
      <c r="AM19" s="303">
        <v>55172.977380000004</v>
      </c>
      <c r="AN19" s="303">
        <v>57910.015489999998</v>
      </c>
      <c r="AO19" s="303">
        <v>53611.889780000005</v>
      </c>
      <c r="AP19" s="303">
        <v>57742.531949999997</v>
      </c>
      <c r="AQ19" s="303">
        <v>42792.299610000002</v>
      </c>
      <c r="AR19" s="303">
        <v>57119.258989999995</v>
      </c>
      <c r="AS19" s="303">
        <v>55938.988939999996</v>
      </c>
      <c r="AT19" s="303">
        <v>46138.674729999999</v>
      </c>
      <c r="AU19" s="303">
        <v>53165.470569999998</v>
      </c>
      <c r="AV19" s="303">
        <v>52551.05509999999</v>
      </c>
      <c r="AW19" s="303">
        <v>53476.901160000001</v>
      </c>
      <c r="AX19" s="303">
        <v>52671.47795</v>
      </c>
      <c r="AY19" s="303">
        <v>55600.861830000002</v>
      </c>
      <c r="AZ19" s="303">
        <v>57636.4882</v>
      </c>
      <c r="BA19" s="303">
        <v>52774.983</v>
      </c>
      <c r="BB19" s="303">
        <v>55238.895100000002</v>
      </c>
      <c r="BC19" s="303">
        <v>50564.767599999992</v>
      </c>
      <c r="BD19" s="303">
        <v>49895.916200000007</v>
      </c>
      <c r="BE19" s="303">
        <v>47256.793899999997</v>
      </c>
      <c r="BF19" s="303">
        <v>49166.650680000006</v>
      </c>
      <c r="BG19" s="303">
        <v>51829.854000000007</v>
      </c>
      <c r="BH19" s="303">
        <v>34244.092599999996</v>
      </c>
      <c r="BI19" s="303">
        <v>32425.939000000006</v>
      </c>
      <c r="BJ19" s="303">
        <v>55274.144600000007</v>
      </c>
      <c r="BK19" s="303">
        <v>56092.891799999998</v>
      </c>
      <c r="BL19" s="303">
        <v>56197.593400000012</v>
      </c>
      <c r="BM19" s="303">
        <v>50516.583420000003</v>
      </c>
      <c r="BN19" s="303">
        <v>56512.998399999997</v>
      </c>
      <c r="BO19" s="303">
        <v>51269.908890000006</v>
      </c>
      <c r="BP19" s="303">
        <v>52180.950290000001</v>
      </c>
      <c r="BQ19" s="303">
        <v>48014.218620000007</v>
      </c>
      <c r="BR19" s="303">
        <v>47134.653399999996</v>
      </c>
      <c r="BS19" s="303">
        <v>47989.861680000002</v>
      </c>
      <c r="BT19" s="303">
        <v>27729.572339999999</v>
      </c>
      <c r="BU19" s="303">
        <v>49096.587579999999</v>
      </c>
    </row>
    <row r="20" spans="1:73" x14ac:dyDescent="0.4">
      <c r="A20" s="303" t="s">
        <v>480</v>
      </c>
      <c r="B20" s="303" t="s">
        <v>299</v>
      </c>
      <c r="C20" s="303" t="s">
        <v>58</v>
      </c>
      <c r="D20" s="303">
        <v>28861.974599999998</v>
      </c>
      <c r="E20" s="303">
        <v>25746.65941</v>
      </c>
      <c r="F20" s="303">
        <v>27809.165519999999</v>
      </c>
      <c r="G20" s="303">
        <v>27191.49612</v>
      </c>
      <c r="H20" s="303">
        <v>26866.744999999999</v>
      </c>
      <c r="I20" s="303">
        <v>26093.378799999999</v>
      </c>
      <c r="J20" s="303">
        <v>26606.632119999995</v>
      </c>
      <c r="K20" s="303">
        <v>26648.965159999996</v>
      </c>
      <c r="L20" s="303">
        <v>15432.068760000004</v>
      </c>
      <c r="M20" s="303">
        <v>27401.192319999998</v>
      </c>
      <c r="N20" s="303">
        <v>26761.319319999999</v>
      </c>
      <c r="O20" s="303">
        <v>29993.561440000001</v>
      </c>
      <c r="P20" s="303">
        <v>31749.218960000002</v>
      </c>
      <c r="Q20" s="303">
        <v>27931.697439999996</v>
      </c>
      <c r="R20" s="303">
        <v>27717.460960000004</v>
      </c>
      <c r="S20" s="303">
        <v>26431.313000000002</v>
      </c>
      <c r="T20" s="303">
        <v>26730.415279999997</v>
      </c>
      <c r="U20" s="303">
        <v>25778.001</v>
      </c>
      <c r="V20" s="303">
        <v>25803.219560000001</v>
      </c>
      <c r="W20" s="303">
        <v>25979.435160000001</v>
      </c>
      <c r="X20" s="303">
        <v>26164.620160000002</v>
      </c>
      <c r="Y20" s="303">
        <v>23000.442080000001</v>
      </c>
      <c r="Z20" s="303">
        <v>29367.345240000002</v>
      </c>
      <c r="AA20" s="303">
        <v>30449.152359999996</v>
      </c>
      <c r="AB20" s="303">
        <v>32568.509600000005</v>
      </c>
      <c r="AC20" s="303">
        <v>28494.868799999997</v>
      </c>
      <c r="AD20" s="303">
        <v>30538.659039999999</v>
      </c>
      <c r="AE20" s="303">
        <v>26731.945440000003</v>
      </c>
      <c r="AF20" s="303">
        <v>27419.924720000003</v>
      </c>
      <c r="AG20" s="303">
        <v>23529.565126000001</v>
      </c>
      <c r="AH20" s="303">
        <v>23663.687114</v>
      </c>
      <c r="AI20" s="303">
        <v>24594.783879999999</v>
      </c>
      <c r="AJ20" s="303">
        <v>19193.051080000001</v>
      </c>
      <c r="AK20" s="303">
        <v>16096.53096</v>
      </c>
      <c r="AL20" s="303">
        <v>26003.0268</v>
      </c>
      <c r="AM20" s="303">
        <v>22468.246360000001</v>
      </c>
      <c r="AN20" s="303">
        <v>32780.208150000006</v>
      </c>
      <c r="AO20" s="303">
        <v>29392.122319999999</v>
      </c>
      <c r="AP20" s="303">
        <v>28863.534599999999</v>
      </c>
      <c r="AQ20" s="303">
        <v>23799.88652</v>
      </c>
      <c r="AR20" s="303">
        <v>26872.34348</v>
      </c>
      <c r="AS20" s="303">
        <v>25343.558199999999</v>
      </c>
      <c r="AT20" s="303">
        <v>23771.59664</v>
      </c>
      <c r="AU20" s="303">
        <v>26300.7844</v>
      </c>
      <c r="AV20" s="303">
        <v>22247.722619999997</v>
      </c>
      <c r="AW20" s="303">
        <v>27469.241719999998</v>
      </c>
      <c r="AX20" s="303">
        <v>27949.405960000004</v>
      </c>
      <c r="AY20" s="303">
        <v>30024.412400000001</v>
      </c>
      <c r="AZ20" s="303">
        <v>32092.6342</v>
      </c>
      <c r="BA20" s="303">
        <v>28646.935000000001</v>
      </c>
      <c r="BB20" s="303">
        <v>28428.237799999999</v>
      </c>
      <c r="BC20" s="303">
        <v>25432.828599999997</v>
      </c>
      <c r="BD20" s="303">
        <v>24067.757200000004</v>
      </c>
      <c r="BE20" s="303">
        <v>22013.593400000002</v>
      </c>
      <c r="BF20" s="303">
        <v>22729.036120000004</v>
      </c>
      <c r="BG20" s="303">
        <v>23391.624599999996</v>
      </c>
      <c r="BH20" s="303">
        <v>17195.060600000001</v>
      </c>
      <c r="BI20" s="303">
        <v>17499.665799999999</v>
      </c>
      <c r="BJ20" s="303">
        <v>29816.084600000006</v>
      </c>
      <c r="BK20" s="303">
        <v>31402.476600000002</v>
      </c>
      <c r="BL20" s="303">
        <v>31635.615400000006</v>
      </c>
      <c r="BM20" s="303">
        <v>29408.443919999998</v>
      </c>
      <c r="BN20" s="303">
        <v>31581.021399999998</v>
      </c>
      <c r="BO20" s="303">
        <v>26345.204680000003</v>
      </c>
      <c r="BP20" s="303">
        <v>24930.830119999999</v>
      </c>
      <c r="BQ20" s="303">
        <v>24312.314800000004</v>
      </c>
      <c r="BR20" s="303">
        <v>23381.123599999999</v>
      </c>
      <c r="BS20" s="303">
        <v>23491.39776</v>
      </c>
      <c r="BT20" s="303">
        <v>17478.59951</v>
      </c>
      <c r="BU20" s="303">
        <v>26107.4666</v>
      </c>
    </row>
    <row r="21" spans="1:73" x14ac:dyDescent="0.4">
      <c r="A21" s="303" t="s">
        <v>480</v>
      </c>
      <c r="B21" s="303" t="s">
        <v>606</v>
      </c>
      <c r="C21" s="303" t="s">
        <v>260</v>
      </c>
      <c r="AN21" s="303">
        <v>1331.906985156143</v>
      </c>
      <c r="AO21" s="303">
        <v>1013.3734814000001</v>
      </c>
      <c r="AP21" s="303">
        <v>1069.0660152999999</v>
      </c>
      <c r="AQ21" s="303">
        <v>876.40620218334254</v>
      </c>
      <c r="AR21" s="303">
        <v>1187.6155074999999</v>
      </c>
      <c r="AS21" s="303">
        <v>1120.860878</v>
      </c>
      <c r="AT21" s="303">
        <v>971.11574975539565</v>
      </c>
      <c r="AU21" s="303">
        <v>1026.6788410000001</v>
      </c>
      <c r="AV21" s="303">
        <v>1210.378969968373</v>
      </c>
      <c r="AW21" s="303">
        <v>1061.1377484044272</v>
      </c>
      <c r="AX21" s="303">
        <v>1303.46852627</v>
      </c>
      <c r="AY21" s="303">
        <v>1264.5134460765689</v>
      </c>
      <c r="AZ21" s="303">
        <v>1117.4959819999999</v>
      </c>
      <c r="BA21" s="303">
        <v>1013.149155</v>
      </c>
      <c r="BB21" s="303">
        <v>1089.9507126474821</v>
      </c>
      <c r="BC21" s="303">
        <v>1119.7742969999999</v>
      </c>
      <c r="BD21" s="303">
        <v>1241.0935596519093</v>
      </c>
      <c r="BE21" s="303">
        <v>979.24432269999977</v>
      </c>
      <c r="BF21" s="303">
        <v>1158.2147287</v>
      </c>
      <c r="BG21" s="303">
        <v>1008.802831</v>
      </c>
      <c r="BH21" s="303">
        <v>785.9485729999999</v>
      </c>
      <c r="BI21" s="303">
        <v>736.20648858970662</v>
      </c>
      <c r="BJ21" s="303">
        <v>1225.336286130603</v>
      </c>
      <c r="BK21" s="303">
        <v>1149.7071065406751</v>
      </c>
      <c r="BL21" s="303">
        <v>1145.4316290000002</v>
      </c>
      <c r="BM21" s="303">
        <v>917.93311349999999</v>
      </c>
      <c r="BN21" s="303">
        <v>955.17480099999989</v>
      </c>
      <c r="BO21" s="303">
        <v>1023.0160115</v>
      </c>
      <c r="BP21" s="303">
        <v>1439.4795996907028</v>
      </c>
      <c r="BQ21" s="303">
        <v>870.81054909999989</v>
      </c>
      <c r="BR21" s="303">
        <v>1080.7905747999998</v>
      </c>
      <c r="BS21" s="303">
        <v>950.76538519999997</v>
      </c>
      <c r="BT21" s="303">
        <v>665.01251506193694</v>
      </c>
      <c r="BU21" s="303">
        <v>1020.8148087</v>
      </c>
    </row>
    <row r="22" spans="1:73" x14ac:dyDescent="0.4">
      <c r="A22" s="303" t="s">
        <v>480</v>
      </c>
      <c r="B22" s="303" t="s">
        <v>607</v>
      </c>
      <c r="C22" s="303" t="s">
        <v>608</v>
      </c>
      <c r="D22" s="13">
        <f>D21/D24</f>
        <v>0</v>
      </c>
      <c r="E22" s="13">
        <f t="shared" ref="E22:BP22" si="8">E21/E24</f>
        <v>0</v>
      </c>
      <c r="F22" s="13">
        <f t="shared" si="8"/>
        <v>0</v>
      </c>
      <c r="G22" s="13">
        <f t="shared" si="8"/>
        <v>0</v>
      </c>
      <c r="H22" s="13">
        <f t="shared" si="8"/>
        <v>0</v>
      </c>
      <c r="I22" s="13">
        <f t="shared" si="8"/>
        <v>0</v>
      </c>
      <c r="J22" s="13">
        <f t="shared" si="8"/>
        <v>0</v>
      </c>
      <c r="K22" s="13">
        <f t="shared" si="8"/>
        <v>0</v>
      </c>
      <c r="L22" s="13">
        <f t="shared" si="8"/>
        <v>0</v>
      </c>
      <c r="M22" s="13">
        <f t="shared" si="8"/>
        <v>0</v>
      </c>
      <c r="N22" s="13">
        <f t="shared" si="8"/>
        <v>0</v>
      </c>
      <c r="O22" s="13">
        <f t="shared" si="8"/>
        <v>0</v>
      </c>
      <c r="P22" s="13">
        <f t="shared" si="8"/>
        <v>0</v>
      </c>
      <c r="Q22" s="13">
        <f t="shared" si="8"/>
        <v>0</v>
      </c>
      <c r="R22" s="13">
        <f t="shared" si="8"/>
        <v>0</v>
      </c>
      <c r="S22" s="13">
        <f t="shared" si="8"/>
        <v>0</v>
      </c>
      <c r="T22" s="13">
        <f t="shared" si="8"/>
        <v>0</v>
      </c>
      <c r="U22" s="13">
        <f t="shared" si="8"/>
        <v>0</v>
      </c>
      <c r="V22" s="13">
        <f t="shared" si="8"/>
        <v>0</v>
      </c>
      <c r="W22" s="13">
        <f t="shared" si="8"/>
        <v>0</v>
      </c>
      <c r="X22" s="13">
        <f t="shared" si="8"/>
        <v>0</v>
      </c>
      <c r="Y22" s="13">
        <f t="shared" si="8"/>
        <v>0</v>
      </c>
      <c r="Z22" s="13">
        <f t="shared" si="8"/>
        <v>0</v>
      </c>
      <c r="AA22" s="13">
        <f t="shared" si="8"/>
        <v>0</v>
      </c>
      <c r="AB22" s="13">
        <f t="shared" si="8"/>
        <v>0</v>
      </c>
      <c r="AC22" s="13">
        <f t="shared" si="8"/>
        <v>0</v>
      </c>
      <c r="AD22" s="13">
        <f t="shared" si="8"/>
        <v>0</v>
      </c>
      <c r="AE22" s="13">
        <f t="shared" si="8"/>
        <v>0</v>
      </c>
      <c r="AF22" s="13">
        <f t="shared" si="8"/>
        <v>0</v>
      </c>
      <c r="AG22" s="13">
        <f t="shared" si="8"/>
        <v>0</v>
      </c>
      <c r="AH22" s="13">
        <f t="shared" si="8"/>
        <v>0</v>
      </c>
      <c r="AI22" s="13">
        <f t="shared" si="8"/>
        <v>0</v>
      </c>
      <c r="AJ22" s="13">
        <f t="shared" si="8"/>
        <v>0</v>
      </c>
      <c r="AK22" s="13">
        <f t="shared" si="8"/>
        <v>0</v>
      </c>
      <c r="AL22" s="13">
        <f t="shared" si="8"/>
        <v>0</v>
      </c>
      <c r="AM22" s="13">
        <f t="shared" si="8"/>
        <v>0</v>
      </c>
      <c r="AN22" s="13">
        <f t="shared" si="8"/>
        <v>0.10895473002941937</v>
      </c>
      <c r="AO22" s="13">
        <f t="shared" si="8"/>
        <v>7.6953510099584413E-2</v>
      </c>
      <c r="AP22" s="13">
        <f t="shared" si="8"/>
        <v>6.5269957788501379E-2</v>
      </c>
      <c r="AQ22" s="13">
        <f t="shared" si="8"/>
        <v>8.259796381243531E-2</v>
      </c>
      <c r="AR22" s="13">
        <f t="shared" si="8"/>
        <v>6.5958320075542545E-2</v>
      </c>
      <c r="AS22" s="13">
        <f t="shared" si="8"/>
        <v>6.191388608676595E-2</v>
      </c>
      <c r="AT22" s="13">
        <f t="shared" si="8"/>
        <v>7.3448685603644925E-2</v>
      </c>
      <c r="AU22" s="13">
        <f t="shared" si="8"/>
        <v>6.8987708905346945E-2</v>
      </c>
      <c r="AV22" s="13">
        <f t="shared" si="8"/>
        <v>7.8570229751637674E-2</v>
      </c>
      <c r="AW22" s="13">
        <f t="shared" si="8"/>
        <v>7.3919638609539456E-2</v>
      </c>
      <c r="AX22" s="13">
        <f t="shared" si="8"/>
        <v>9.3081526682784521E-2</v>
      </c>
      <c r="AY22" s="13">
        <f t="shared" si="8"/>
        <v>9.2856986786218162E-2</v>
      </c>
      <c r="AZ22" s="13">
        <f t="shared" si="8"/>
        <v>8.1058205586109142E-2</v>
      </c>
      <c r="BA22" s="13">
        <f t="shared" si="8"/>
        <v>7.5307813837947768E-2</v>
      </c>
      <c r="BB22" s="13">
        <f t="shared" si="8"/>
        <v>7.1863823938030938E-2</v>
      </c>
      <c r="BC22" s="13">
        <f t="shared" si="8"/>
        <v>7.8321285301517288E-2</v>
      </c>
      <c r="BD22" s="13">
        <f t="shared" si="8"/>
        <v>8.7895895454397382E-2</v>
      </c>
      <c r="BE22" s="13">
        <f t="shared" si="8"/>
        <v>7.0428103417895474E-2</v>
      </c>
      <c r="BF22" s="13">
        <f t="shared" si="8"/>
        <v>7.4280649714306354E-2</v>
      </c>
      <c r="BG22" s="13">
        <f t="shared" si="8"/>
        <v>5.9304260394823699E-2</v>
      </c>
      <c r="BH22" s="13">
        <f t="shared" si="8"/>
        <v>7.4875706102197737E-2</v>
      </c>
      <c r="BI22" s="13">
        <f t="shared" si="8"/>
        <v>9.7897455724425028E-2</v>
      </c>
      <c r="BJ22" s="13">
        <f t="shared" si="8"/>
        <v>7.9773562948520324E-2</v>
      </c>
      <c r="BK22" s="13">
        <f t="shared" si="8"/>
        <v>8.3477430777087899E-2</v>
      </c>
      <c r="BL22" s="13">
        <f t="shared" si="8"/>
        <v>8.3422802182251413E-2</v>
      </c>
      <c r="BM22" s="13">
        <f t="shared" si="8"/>
        <v>7.6512815278784785E-2</v>
      </c>
      <c r="BN22" s="13">
        <f t="shared" si="8"/>
        <v>6.6071105410929115E-2</v>
      </c>
      <c r="BO22" s="13">
        <f t="shared" si="8"/>
        <v>6.8692194182286587E-2</v>
      </c>
      <c r="BP22" s="13">
        <f t="shared" si="8"/>
        <v>8.8418716332661809E-2</v>
      </c>
      <c r="BQ22" s="13">
        <f t="shared" ref="BQ22:BU22" si="9">BQ21/BQ24</f>
        <v>6.3741119395153811E-2</v>
      </c>
      <c r="BR22" s="13">
        <f t="shared" si="9"/>
        <v>7.6556898410067006E-2</v>
      </c>
      <c r="BS22" s="13">
        <f t="shared" si="9"/>
        <v>6.9572644439363479E-2</v>
      </c>
      <c r="BT22" s="13">
        <f t="shared" si="9"/>
        <v>0.1149560792309989</v>
      </c>
      <c r="BU22" s="13">
        <f t="shared" si="9"/>
        <v>7.1884411597913686E-2</v>
      </c>
    </row>
    <row r="23" spans="1:73" x14ac:dyDescent="0.4">
      <c r="A23" s="370" t="s">
        <v>480</v>
      </c>
      <c r="B23" s="370" t="s">
        <v>856</v>
      </c>
      <c r="D23" s="13">
        <f>SUM(D18:D19)/D24</f>
        <v>3.9870013485427895</v>
      </c>
      <c r="E23" s="13">
        <f t="shared" ref="E23:BP23" si="10">SUM(E18:E19)/E24</f>
        <v>3.8625137422394071</v>
      </c>
      <c r="F23" s="13">
        <f t="shared" si="10"/>
        <v>3.9454685541115437</v>
      </c>
      <c r="G23" s="13">
        <f t="shared" si="10"/>
        <v>4.2489974654400298</v>
      </c>
      <c r="H23" s="13">
        <f t="shared" si="10"/>
        <v>4.0576689890919058</v>
      </c>
      <c r="I23" s="13">
        <f t="shared" si="10"/>
        <v>4.3005333998656541</v>
      </c>
      <c r="J23" s="13">
        <f t="shared" si="10"/>
        <v>4.4947042232924712</v>
      </c>
      <c r="K23" s="13">
        <f t="shared" si="10"/>
        <v>3.9422073519159162</v>
      </c>
      <c r="L23" s="13">
        <f t="shared" si="10"/>
        <v>5.4725108685641253</v>
      </c>
      <c r="M23" s="13">
        <f t="shared" si="10"/>
        <v>3.8812159176433703</v>
      </c>
      <c r="N23" s="13">
        <f t="shared" si="10"/>
        <v>4.7192351426071504</v>
      </c>
      <c r="O23" s="13">
        <f t="shared" si="10"/>
        <v>5.3122723734676915</v>
      </c>
      <c r="P23" s="13">
        <f t="shared" si="10"/>
        <v>5.0316310550114416</v>
      </c>
      <c r="Q23" s="13">
        <f t="shared" si="10"/>
        <v>4.728147755639454</v>
      </c>
      <c r="R23" s="13">
        <f t="shared" si="10"/>
        <v>4.1747833569417718</v>
      </c>
      <c r="S23" s="13">
        <f t="shared" si="10"/>
        <v>3.975441166728884</v>
      </c>
      <c r="T23" s="13">
        <f t="shared" si="10"/>
        <v>4.0765260576837745</v>
      </c>
      <c r="U23" s="13">
        <f t="shared" si="10"/>
        <v>4.038422564643545</v>
      </c>
      <c r="V23" s="13">
        <f t="shared" si="10"/>
        <v>4.0921386776093902</v>
      </c>
      <c r="W23" s="13">
        <f t="shared" si="10"/>
        <v>4.1639349174893905</v>
      </c>
      <c r="X23" s="13">
        <f t="shared" si="10"/>
        <v>4.5562803447090587</v>
      </c>
      <c r="Y23" s="13">
        <f t="shared" si="10"/>
        <v>4.9264720461483327</v>
      </c>
      <c r="Z23" s="13">
        <f t="shared" si="10"/>
        <v>5.507516904510668</v>
      </c>
      <c r="AA23" s="13">
        <f t="shared" si="10"/>
        <v>4.9895163968543006</v>
      </c>
      <c r="AB23" s="13">
        <f t="shared" si="10"/>
        <v>5.0426464154855317</v>
      </c>
      <c r="AC23" s="13">
        <f t="shared" si="10"/>
        <v>4.9058007025230141</v>
      </c>
      <c r="AD23" s="13">
        <f t="shared" si="10"/>
        <v>4.8801682941471096</v>
      </c>
      <c r="AE23" s="13">
        <f t="shared" si="10"/>
        <v>4.7743848156895163</v>
      </c>
      <c r="AF23" s="13">
        <f t="shared" si="10"/>
        <v>4.331069983528586</v>
      </c>
      <c r="AG23" s="13">
        <f t="shared" si="10"/>
        <v>4.1235246337951965</v>
      </c>
      <c r="AH23" s="13">
        <f t="shared" si="10"/>
        <v>4.0622096584787899</v>
      </c>
      <c r="AI23" s="13">
        <f t="shared" si="10"/>
        <v>4.2289985063930136</v>
      </c>
      <c r="AJ23" s="13">
        <f t="shared" si="10"/>
        <v>4.236394181396645</v>
      </c>
      <c r="AK23" s="13">
        <f t="shared" si="10"/>
        <v>5.6516685783267517</v>
      </c>
      <c r="AL23" s="13">
        <f t="shared" si="10"/>
        <v>4.7095564273263921</v>
      </c>
      <c r="AM23" s="13">
        <f t="shared" si="10"/>
        <v>4.8864025259972141</v>
      </c>
      <c r="AN23" s="13">
        <f t="shared" si="10"/>
        <v>5.6999098939537216</v>
      </c>
      <c r="AO23" s="13">
        <f t="shared" si="10"/>
        <v>4.8615474238761358</v>
      </c>
      <c r="AP23" s="13">
        <f t="shared" si="10"/>
        <v>4.1957407161541438</v>
      </c>
      <c r="AQ23" s="13">
        <f t="shared" si="10"/>
        <v>4.8636970686489809</v>
      </c>
      <c r="AR23" s="13">
        <f t="shared" si="10"/>
        <v>3.8497562037987088</v>
      </c>
      <c r="AS23" s="13">
        <f t="shared" si="10"/>
        <v>3.7258484801730738</v>
      </c>
      <c r="AT23" s="13">
        <f t="shared" si="10"/>
        <v>4.238574861243702</v>
      </c>
      <c r="AU23" s="13">
        <f t="shared" si="10"/>
        <v>4.2810104439034555</v>
      </c>
      <c r="AV23" s="13">
        <f t="shared" si="10"/>
        <v>4.0574628075247201</v>
      </c>
      <c r="AW23" s="13">
        <f t="shared" si="10"/>
        <v>4.4625697724737643</v>
      </c>
      <c r="AX23" s="13">
        <f t="shared" si="10"/>
        <v>4.7173210877675738</v>
      </c>
      <c r="AY23" s="13">
        <f t="shared" si="10"/>
        <v>5.0362428920549922</v>
      </c>
      <c r="AZ23" s="13">
        <f t="shared" si="10"/>
        <v>5.0132238288044544</v>
      </c>
      <c r="BA23" s="13">
        <f t="shared" si="10"/>
        <v>4.6962548612102193</v>
      </c>
      <c r="BB23" s="13">
        <f t="shared" si="10"/>
        <v>4.3604862367960742</v>
      </c>
      <c r="BC23" s="13">
        <f t="shared" si="10"/>
        <v>4.3411109175998916</v>
      </c>
      <c r="BD23" s="13">
        <f t="shared" si="10"/>
        <v>4.2587412075319904</v>
      </c>
      <c r="BE23" s="13">
        <f t="shared" si="10"/>
        <v>4.1220990465450287</v>
      </c>
      <c r="BF23" s="13">
        <f t="shared" si="10"/>
        <v>3.9161593668084458</v>
      </c>
      <c r="BG23" s="13">
        <f t="shared" si="10"/>
        <v>3.6560088603420335</v>
      </c>
      <c r="BH23" s="13">
        <f t="shared" si="10"/>
        <v>4.0313938938962774</v>
      </c>
      <c r="BI23" s="13">
        <f t="shared" si="10"/>
        <v>5.2520853224257937</v>
      </c>
      <c r="BJ23" s="13">
        <f t="shared" si="10"/>
        <v>4.4165878655067843</v>
      </c>
      <c r="BK23" s="13">
        <f t="shared" si="10"/>
        <v>4.9293340942605894</v>
      </c>
      <c r="BL23" s="13">
        <f t="shared" si="10"/>
        <v>4.9497352130755274</v>
      </c>
      <c r="BM23" s="13">
        <f t="shared" si="10"/>
        <v>4.9965711650776239</v>
      </c>
      <c r="BN23" s="13">
        <f t="shared" si="10"/>
        <v>4.5877022713178039</v>
      </c>
      <c r="BO23" s="13">
        <f t="shared" si="10"/>
        <v>4.1481276838847325</v>
      </c>
      <c r="BP23" s="13">
        <f t="shared" si="10"/>
        <v>3.8377973228272304</v>
      </c>
      <c r="BQ23" s="13">
        <f t="shared" ref="BQ23:BU23" si="11">SUM(BQ18:BQ19)/BQ24</f>
        <v>4.1691877911288024</v>
      </c>
      <c r="BR23" s="13">
        <f t="shared" si="11"/>
        <v>4.1250404752619465</v>
      </c>
      <c r="BS23" s="13">
        <f t="shared" si="11"/>
        <v>4.2262408035526136</v>
      </c>
      <c r="BT23" s="13">
        <f t="shared" si="11"/>
        <v>5.8837500504976123</v>
      </c>
      <c r="BU23" s="13">
        <f t="shared" si="11"/>
        <v>4.1956226407094777</v>
      </c>
    </row>
    <row r="24" spans="1:73" x14ac:dyDescent="0.4">
      <c r="A24" s="303" t="s">
        <v>480</v>
      </c>
      <c r="B24" s="303" t="s">
        <v>54</v>
      </c>
      <c r="C24" s="303" t="s">
        <v>260</v>
      </c>
      <c r="D24" s="303">
        <v>17631.194339999998</v>
      </c>
      <c r="E24" s="303">
        <v>15934.09331</v>
      </c>
      <c r="F24" s="303">
        <v>17775.501900000003</v>
      </c>
      <c r="G24" s="303">
        <v>15403.127350000001</v>
      </c>
      <c r="H24" s="303">
        <v>16794.178209999998</v>
      </c>
      <c r="I24" s="303">
        <v>14904.034499999998</v>
      </c>
      <c r="J24" s="303">
        <v>14063.430939999998</v>
      </c>
      <c r="K24" s="303">
        <v>16646.513559999999</v>
      </c>
      <c r="L24" s="303">
        <v>5807.781899999999</v>
      </c>
      <c r="M24" s="303">
        <v>17879.92741</v>
      </c>
      <c r="N24" s="303">
        <v>14408.001939999998</v>
      </c>
      <c r="O24" s="303">
        <v>12716.762279999999</v>
      </c>
      <c r="P24" s="303">
        <v>13402.062619999999</v>
      </c>
      <c r="Q24" s="303">
        <v>12834.006789999999</v>
      </c>
      <c r="R24" s="303">
        <v>15930.842780000001</v>
      </c>
      <c r="S24" s="303">
        <v>16096.047219999999</v>
      </c>
      <c r="T24" s="303">
        <v>16015.90278</v>
      </c>
      <c r="U24" s="303">
        <v>16788.69685</v>
      </c>
      <c r="V24" s="303">
        <v>16198.8688</v>
      </c>
      <c r="W24" s="303">
        <v>15646.95508</v>
      </c>
      <c r="X24" s="303">
        <v>13604.307400000002</v>
      </c>
      <c r="Y24" s="303">
        <v>10518.863499999999</v>
      </c>
      <c r="Z24" s="303">
        <v>12149.419999999998</v>
      </c>
      <c r="AA24" s="303">
        <v>13777.564639999997</v>
      </c>
      <c r="AB24" s="303">
        <v>13591.176969999999</v>
      </c>
      <c r="AC24" s="303">
        <v>12797.752979999999</v>
      </c>
      <c r="AD24" s="303">
        <v>13446.150319999999</v>
      </c>
      <c r="AE24" s="303">
        <v>11631.809569999999</v>
      </c>
      <c r="AF24" s="303">
        <v>14626.892080000001</v>
      </c>
      <c r="AG24" s="303">
        <v>14063.536179999999</v>
      </c>
      <c r="AH24" s="303">
        <v>14456.265529999999</v>
      </c>
      <c r="AI24" s="303">
        <v>14597.267019999999</v>
      </c>
      <c r="AJ24" s="303">
        <v>11132.861970000002</v>
      </c>
      <c r="AK24" s="303">
        <v>6066.9258600000003</v>
      </c>
      <c r="AL24" s="303">
        <v>14285.790529999998</v>
      </c>
      <c r="AM24" s="303">
        <v>14311.19868</v>
      </c>
      <c r="AN24" s="303">
        <v>12224.40719</v>
      </c>
      <c r="AO24" s="303">
        <v>13168.645329999999</v>
      </c>
      <c r="AP24" s="303">
        <v>16379.14366</v>
      </c>
      <c r="AQ24" s="303">
        <v>10610.506139999998</v>
      </c>
      <c r="AR24" s="303">
        <v>18005.545109999999</v>
      </c>
      <c r="AS24" s="303">
        <v>18103.545890000001</v>
      </c>
      <c r="AT24" s="303">
        <v>13221.689970000001</v>
      </c>
      <c r="AU24" s="303">
        <v>14882.054459999999</v>
      </c>
      <c r="AV24" s="303">
        <v>15405.058300000001</v>
      </c>
      <c r="AW24" s="303">
        <v>14355.288639999999</v>
      </c>
      <c r="AX24" s="303">
        <v>14003.51469</v>
      </c>
      <c r="AY24" s="303">
        <v>13617.86</v>
      </c>
      <c r="AZ24" s="303">
        <v>13786.34</v>
      </c>
      <c r="BA24" s="303">
        <v>13453.439999999999</v>
      </c>
      <c r="BB24" s="303">
        <v>15166.89</v>
      </c>
      <c r="BC24" s="303">
        <v>14297.189999999999</v>
      </c>
      <c r="BD24" s="303">
        <v>14120.04</v>
      </c>
      <c r="BE24" s="303">
        <v>13904.17</v>
      </c>
      <c r="BF24" s="303">
        <v>15592.41516</v>
      </c>
      <c r="BG24" s="303">
        <v>17010.63</v>
      </c>
      <c r="BH24" s="303">
        <v>10496.71</v>
      </c>
      <c r="BI24" s="303">
        <v>7520.18</v>
      </c>
      <c r="BJ24" s="303">
        <v>15360.18</v>
      </c>
      <c r="BK24" s="303">
        <v>13772.67</v>
      </c>
      <c r="BL24" s="303">
        <v>13730.438190000001</v>
      </c>
      <c r="BM24" s="303">
        <v>11997.11591</v>
      </c>
      <c r="BN24" s="303">
        <v>14456.770399999999</v>
      </c>
      <c r="BO24" s="303">
        <v>14892.7549</v>
      </c>
      <c r="BP24" s="303">
        <v>16280.258969999999</v>
      </c>
      <c r="BQ24" s="303">
        <v>13661.676439999999</v>
      </c>
      <c r="BR24" s="303">
        <v>14117.48121</v>
      </c>
      <c r="BS24" s="303">
        <v>13665.793399999999</v>
      </c>
      <c r="BT24" s="303">
        <v>5784.9269000000004</v>
      </c>
      <c r="BU24" s="303">
        <v>14200.78131</v>
      </c>
    </row>
    <row r="25" spans="1:73" x14ac:dyDescent="0.4">
      <c r="A25" s="303" t="s">
        <v>742</v>
      </c>
      <c r="B25" s="303" t="s">
        <v>33</v>
      </c>
      <c r="C25" s="303" t="s">
        <v>58</v>
      </c>
      <c r="D25" s="303">
        <v>7342.2359999999999</v>
      </c>
      <c r="E25" s="303">
        <v>7231.2840000000006</v>
      </c>
      <c r="F25" s="303">
        <v>9614.1959999999999</v>
      </c>
      <c r="G25" s="303">
        <v>9414.2556000000004</v>
      </c>
      <c r="H25" s="303">
        <v>8208.4644000000008</v>
      </c>
      <c r="I25" s="303">
        <v>8143.9199999999992</v>
      </c>
      <c r="J25" s="303">
        <v>8002.1880000000001</v>
      </c>
      <c r="K25" s="303">
        <v>7991.8560000000007</v>
      </c>
      <c r="L25" s="303">
        <v>7856.0100000000011</v>
      </c>
      <c r="M25" s="303">
        <v>5058.0720000000001</v>
      </c>
      <c r="N25" s="303">
        <v>8542.619999999999</v>
      </c>
      <c r="O25" s="303">
        <v>8781.5160000000014</v>
      </c>
      <c r="P25" s="303">
        <v>8741.4120000000003</v>
      </c>
      <c r="Q25" s="303">
        <v>7679.1600000000017</v>
      </c>
      <c r="R25" s="303">
        <v>8464.7592000000004</v>
      </c>
      <c r="S25" s="303">
        <v>7972.7328000000007</v>
      </c>
      <c r="T25" s="303">
        <v>7972.7328000000007</v>
      </c>
      <c r="U25" s="303">
        <v>8217.3240000000005</v>
      </c>
      <c r="V25" s="303">
        <v>8416.1880000000001</v>
      </c>
      <c r="W25" s="303">
        <v>3215.1239999999998</v>
      </c>
      <c r="X25" s="303">
        <v>7761.0240000000003</v>
      </c>
      <c r="Y25" s="303">
        <v>8272.0511999999999</v>
      </c>
      <c r="Z25" s="303">
        <v>8290.152</v>
      </c>
      <c r="AA25" s="303">
        <v>7275.7079999999996</v>
      </c>
      <c r="AB25" s="303">
        <v>9414.3240000000005</v>
      </c>
      <c r="AC25" s="303">
        <v>8647.02</v>
      </c>
      <c r="AD25" s="303">
        <v>8147.7</v>
      </c>
      <c r="AE25" s="303">
        <v>6145.38</v>
      </c>
      <c r="AF25" s="303">
        <v>5848.2360000000008</v>
      </c>
      <c r="AG25" s="303">
        <v>5565.6</v>
      </c>
      <c r="AH25" s="303">
        <v>6104.0520000000006</v>
      </c>
      <c r="AI25" s="303">
        <v>5252.1840000000002</v>
      </c>
      <c r="AJ25" s="303">
        <v>4228.5960000000005</v>
      </c>
      <c r="AK25" s="303">
        <v>6669.7920000000004</v>
      </c>
      <c r="AL25" s="303">
        <v>7406.1</v>
      </c>
      <c r="AM25" s="303">
        <v>8115.66</v>
      </c>
      <c r="AN25" s="303">
        <v>8599.8960000000006</v>
      </c>
      <c r="AO25" s="303">
        <v>7790.9328000000005</v>
      </c>
      <c r="AP25" s="303">
        <v>8828.402399999999</v>
      </c>
      <c r="AQ25" s="303">
        <v>8611.376400000001</v>
      </c>
      <c r="AR25" s="303">
        <v>8358.883200000002</v>
      </c>
      <c r="AS25" s="303">
        <v>6882.6851999999999</v>
      </c>
      <c r="AT25" s="303">
        <v>6699.7979999999998</v>
      </c>
      <c r="AU25" s="303">
        <v>7055.6220000000003</v>
      </c>
      <c r="AV25" s="303">
        <v>7097.9831999999997</v>
      </c>
      <c r="AW25" s="303">
        <v>4791.6431999999995</v>
      </c>
      <c r="AX25" s="303">
        <v>8553.402</v>
      </c>
      <c r="AY25" s="303">
        <v>8610.119999999999</v>
      </c>
      <c r="AZ25" s="303">
        <v>9375.4403999999995</v>
      </c>
      <c r="BA25" s="303">
        <v>8767.0439999999999</v>
      </c>
      <c r="BB25" s="303">
        <v>9547.228799999999</v>
      </c>
      <c r="BC25" s="303">
        <v>8783.1576000000005</v>
      </c>
      <c r="BD25" s="303">
        <v>4428.9143999999997</v>
      </c>
      <c r="BE25" s="303">
        <v>6677.1072000000004</v>
      </c>
      <c r="BF25" s="303">
        <v>6269.22</v>
      </c>
      <c r="BG25" s="303">
        <v>6206.7240000000011</v>
      </c>
      <c r="BH25" s="303">
        <v>7055.3196000000007</v>
      </c>
      <c r="BI25" s="303">
        <v>6366.7763999999997</v>
      </c>
      <c r="BJ25" s="303">
        <v>8088.4800000000005</v>
      </c>
      <c r="BK25" s="303">
        <v>7318.3319999999994</v>
      </c>
      <c r="BL25" s="303">
        <v>7393.1544000000004</v>
      </c>
      <c r="BM25" s="303">
        <v>7696.9727999999996</v>
      </c>
      <c r="BN25" s="303">
        <v>8116.0812000000005</v>
      </c>
      <c r="BO25" s="303">
        <v>6523.5960000000005</v>
      </c>
      <c r="BP25" s="303">
        <v>3437.2980000000002</v>
      </c>
      <c r="BQ25" s="303">
        <v>5523.2388000000001</v>
      </c>
      <c r="BR25" s="303">
        <v>6437.2248</v>
      </c>
      <c r="BS25" s="303">
        <v>5658.2712000000001</v>
      </c>
      <c r="BT25" s="303">
        <v>5804.1576000000005</v>
      </c>
      <c r="BU25" s="303">
        <v>5673.9384</v>
      </c>
    </row>
    <row r="26" spans="1:73" x14ac:dyDescent="0.4">
      <c r="A26" s="303" t="s">
        <v>742</v>
      </c>
      <c r="B26" s="303" t="s">
        <v>35</v>
      </c>
      <c r="C26" s="303" t="s">
        <v>58</v>
      </c>
      <c r="D26" s="303">
        <v>16815.531716444442</v>
      </c>
      <c r="E26" s="303">
        <v>17151.260005777778</v>
      </c>
      <c r="F26" s="303">
        <v>22051.357175111116</v>
      </c>
      <c r="G26" s="303">
        <v>21521.727200444446</v>
      </c>
      <c r="H26" s="303">
        <v>17784.440199777779</v>
      </c>
      <c r="I26" s="303">
        <v>17571.500312666667</v>
      </c>
      <c r="J26" s="303">
        <v>18697.034002222226</v>
      </c>
      <c r="K26" s="303">
        <v>19581.190490666671</v>
      </c>
      <c r="L26" s="303">
        <v>20919.98403711111</v>
      </c>
      <c r="M26" s="303">
        <v>10322.02505</v>
      </c>
      <c r="N26" s="303">
        <v>19384.049111333337</v>
      </c>
      <c r="O26" s="303">
        <v>18922.092744666665</v>
      </c>
      <c r="P26" s="303">
        <v>19209.705578666668</v>
      </c>
      <c r="Q26" s="303">
        <v>16188.070982222223</v>
      </c>
      <c r="R26" s="303">
        <v>18957.689382444441</v>
      </c>
      <c r="S26" s="303">
        <v>19899.600415777779</v>
      </c>
      <c r="T26" s="303">
        <v>14762.525629777776</v>
      </c>
      <c r="U26" s="303">
        <v>17941.945322888885</v>
      </c>
      <c r="V26" s="303">
        <v>20154.696321111111</v>
      </c>
      <c r="W26" s="303">
        <v>7220.1580317777771</v>
      </c>
      <c r="X26" s="303">
        <v>17599.057709777779</v>
      </c>
      <c r="Y26" s="303">
        <v>17776.200978000001</v>
      </c>
      <c r="Z26" s="303">
        <v>17156.579503333334</v>
      </c>
      <c r="AA26" s="303">
        <v>13738.982306888891</v>
      </c>
      <c r="AB26" s="303">
        <v>19029.642586222224</v>
      </c>
      <c r="AC26" s="303">
        <v>17455.711249333333</v>
      </c>
      <c r="AD26" s="303">
        <v>19538.674506444444</v>
      </c>
      <c r="AE26" s="303">
        <v>22841.962499777776</v>
      </c>
      <c r="AF26" s="303">
        <v>22552.229865999998</v>
      </c>
      <c r="AG26" s="303">
        <v>24271.827444222225</v>
      </c>
      <c r="AH26" s="303">
        <v>22753.090893999997</v>
      </c>
      <c r="AI26" s="303">
        <v>16656.866702888889</v>
      </c>
      <c r="AJ26" s="303">
        <v>11217.020514666669</v>
      </c>
      <c r="AK26" s="303">
        <v>21758.824805777778</v>
      </c>
      <c r="AL26" s="303">
        <v>23846.867583111114</v>
      </c>
      <c r="AM26" s="303">
        <v>25354.725160888891</v>
      </c>
      <c r="AN26" s="303">
        <v>22941.313115777779</v>
      </c>
      <c r="AO26" s="303">
        <v>21737.226845777779</v>
      </c>
      <c r="AP26" s="303">
        <v>24365.498596666668</v>
      </c>
      <c r="AQ26" s="303">
        <v>23470.263154666667</v>
      </c>
      <c r="AR26" s="303">
        <v>21997.922222222223</v>
      </c>
      <c r="AS26" s="303">
        <v>24118.161958444445</v>
      </c>
      <c r="AT26" s="303">
        <v>23197.808888888889</v>
      </c>
      <c r="AU26" s="303">
        <v>23951.537696666666</v>
      </c>
      <c r="AV26" s="303">
        <v>16763.376642666666</v>
      </c>
      <c r="AW26" s="303">
        <v>9919.0631111111124</v>
      </c>
      <c r="AX26" s="303">
        <v>21401.978511111109</v>
      </c>
      <c r="AY26" s="303">
        <v>22150.987764666668</v>
      </c>
      <c r="AZ26" s="303">
        <v>19856.244510888886</v>
      </c>
      <c r="BA26" s="303">
        <v>20314.921187333333</v>
      </c>
      <c r="BB26" s="303">
        <v>23802.511772666669</v>
      </c>
      <c r="BC26" s="303">
        <v>23037.824000000001</v>
      </c>
      <c r="BD26" s="303">
        <v>7722.1906131111109</v>
      </c>
      <c r="BE26" s="303">
        <v>20530.42083266667</v>
      </c>
      <c r="BF26" s="303">
        <v>20001.150824000004</v>
      </c>
      <c r="BG26" s="303">
        <v>20032.147896222225</v>
      </c>
      <c r="BH26" s="303">
        <v>20942.70189133333</v>
      </c>
      <c r="BI26" s="303">
        <v>18134.407144222227</v>
      </c>
      <c r="BJ26" s="303">
        <v>20047.066487111111</v>
      </c>
      <c r="BK26" s="303">
        <v>21808.300132666667</v>
      </c>
      <c r="BL26" s="303">
        <v>22033.958818444444</v>
      </c>
      <c r="BM26" s="303">
        <v>16228.027208222222</v>
      </c>
      <c r="BN26" s="303">
        <v>20715.843318888892</v>
      </c>
      <c r="BO26" s="303">
        <v>21504.448832444446</v>
      </c>
      <c r="BP26" s="303">
        <v>5519.4786666666669</v>
      </c>
      <c r="BQ26" s="303">
        <v>21697.630585777777</v>
      </c>
      <c r="BR26" s="303">
        <v>20055.705671111107</v>
      </c>
      <c r="BS26" s="303">
        <v>21443.374601111114</v>
      </c>
      <c r="BT26" s="303">
        <v>18993.446005111113</v>
      </c>
      <c r="BU26" s="303">
        <v>12186.648929999999</v>
      </c>
    </row>
    <row r="27" spans="1:73" x14ac:dyDescent="0.4">
      <c r="A27" s="303" t="s">
        <v>742</v>
      </c>
      <c r="B27" s="303" t="s">
        <v>299</v>
      </c>
      <c r="C27" s="303" t="s">
        <v>58</v>
      </c>
      <c r="D27" s="303">
        <v>13144.743544739611</v>
      </c>
      <c r="E27" s="303">
        <v>8132.8797721380552</v>
      </c>
      <c r="F27" s="303">
        <v>9099.0143774735006</v>
      </c>
      <c r="G27" s="303">
        <v>9332.6030342388367</v>
      </c>
      <c r="H27" s="303">
        <v>9099.3218184346642</v>
      </c>
      <c r="I27" s="303">
        <v>8958.7132793843321</v>
      </c>
      <c r="J27" s="303">
        <v>9546.8256801890566</v>
      </c>
      <c r="K27" s="303">
        <v>8486.4257985261647</v>
      </c>
      <c r="L27" s="303">
        <v>7880.6950918297225</v>
      </c>
      <c r="M27" s="303">
        <v>6953.2149554496118</v>
      </c>
      <c r="N27" s="303">
        <v>9457.3271236288911</v>
      </c>
      <c r="O27" s="303">
        <v>9509.3594290025576</v>
      </c>
      <c r="P27" s="303">
        <v>9787.3276039730536</v>
      </c>
      <c r="Q27" s="303">
        <v>8561.6878997674448</v>
      </c>
      <c r="R27" s="303">
        <v>9338.0677280801119</v>
      </c>
      <c r="S27" s="303">
        <v>9885.0190466875556</v>
      </c>
      <c r="T27" s="303">
        <v>8574.0547816738344</v>
      </c>
      <c r="U27" s="303">
        <v>9073.1754880435547</v>
      </c>
      <c r="V27" s="303">
        <v>9188.5877169701671</v>
      </c>
      <c r="W27" s="303">
        <v>3062.862572323389</v>
      </c>
      <c r="X27" s="303">
        <v>11035.053202091665</v>
      </c>
      <c r="Y27" s="303">
        <v>8568.6427128619434</v>
      </c>
      <c r="Z27" s="303">
        <v>8835.6621119811662</v>
      </c>
      <c r="AA27" s="303">
        <v>8623.0763814187758</v>
      </c>
      <c r="AB27" s="303">
        <v>10155.971474318998</v>
      </c>
      <c r="AC27" s="303">
        <v>9788.6183020622775</v>
      </c>
      <c r="AD27" s="303">
        <v>8659.506750447832</v>
      </c>
      <c r="AE27" s="303">
        <v>8398.2761045613897</v>
      </c>
      <c r="AF27" s="303">
        <v>9536.5665691966115</v>
      </c>
      <c r="AG27" s="303">
        <v>8385.8261305033338</v>
      </c>
      <c r="AH27" s="303">
        <v>8842.4341223419997</v>
      </c>
      <c r="AI27" s="303">
        <v>7526.1602688367784</v>
      </c>
      <c r="AJ27" s="303">
        <v>2703.6856677906667</v>
      </c>
      <c r="AK27" s="303">
        <v>2897.5673550128881</v>
      </c>
      <c r="AL27" s="303">
        <v>3415.0874334999994</v>
      </c>
      <c r="AM27" s="303">
        <v>4290.324764388889</v>
      </c>
      <c r="AN27" s="303">
        <v>3910.8706051111108</v>
      </c>
      <c r="AO27" s="303">
        <v>4077.0549084444447</v>
      </c>
      <c r="AP27" s="303">
        <v>4287.5550260000009</v>
      </c>
      <c r="AQ27" s="303">
        <v>4532.3943601010005</v>
      </c>
      <c r="AR27" s="303">
        <v>7289.9514395555561</v>
      </c>
      <c r="AS27" s="303">
        <v>3442.3721263689445</v>
      </c>
      <c r="AT27" s="303">
        <v>6550.4312897222226</v>
      </c>
      <c r="AU27" s="303">
        <v>4517.4433122777773</v>
      </c>
      <c r="AV27" s="303">
        <v>4090.9036003888891</v>
      </c>
      <c r="AW27" s="303">
        <v>1872.3431508888889</v>
      </c>
      <c r="AX27" s="303">
        <v>3960.7258961111111</v>
      </c>
      <c r="AY27" s="303">
        <v>4955.4829779573338</v>
      </c>
      <c r="AZ27" s="303">
        <v>4464.4388287296106</v>
      </c>
      <c r="BA27" s="303">
        <v>5001.8733262328324</v>
      </c>
      <c r="BB27" s="303">
        <v>4874.739564444445</v>
      </c>
      <c r="BC27" s="303">
        <v>6633.2907833642221</v>
      </c>
      <c r="BD27" s="303">
        <v>2858.3700173333332</v>
      </c>
      <c r="BE27" s="303">
        <v>5869.0756460555558</v>
      </c>
      <c r="BF27" s="303">
        <v>4415.2759723268327</v>
      </c>
      <c r="BG27" s="303">
        <v>4043.8180477777782</v>
      </c>
      <c r="BH27" s="303">
        <v>5694.5821275555554</v>
      </c>
      <c r="BI27" s="303">
        <v>5777.6742792222221</v>
      </c>
      <c r="BJ27" s="303">
        <v>5550.5557313333329</v>
      </c>
      <c r="BK27" s="303">
        <v>4420.0254581663676</v>
      </c>
      <c r="BL27" s="303">
        <v>6424.0148901765551</v>
      </c>
      <c r="BM27" s="303">
        <v>5624.2723185536106</v>
      </c>
      <c r="BN27" s="303">
        <v>5358.0395251368336</v>
      </c>
      <c r="BO27" s="303">
        <v>3445.5545557777782</v>
      </c>
      <c r="BP27" s="303">
        <v>504.69342000816658</v>
      </c>
      <c r="BQ27" s="303">
        <v>3951.9458254183328</v>
      </c>
      <c r="BR27" s="303">
        <v>3619.2143830227228</v>
      </c>
      <c r="BS27" s="303">
        <v>3437.2647287798341</v>
      </c>
      <c r="BT27" s="303">
        <v>3627.368492839611</v>
      </c>
      <c r="BU27" s="303">
        <v>3894.2521747777782</v>
      </c>
    </row>
    <row r="28" spans="1:73" x14ac:dyDescent="0.4">
      <c r="A28" s="303" t="s">
        <v>742</v>
      </c>
      <c r="B28" s="303" t="s">
        <v>711</v>
      </c>
      <c r="C28" s="303" t="s">
        <v>58</v>
      </c>
      <c r="D28" s="303">
        <v>3715.1996668896677</v>
      </c>
      <c r="E28" s="303">
        <v>-1605.9607915991112</v>
      </c>
      <c r="F28" s="303">
        <v>-4824.2777007372779</v>
      </c>
      <c r="G28" s="303">
        <v>-4688.3112432267208</v>
      </c>
      <c r="H28" s="303">
        <v>-3051.8694806578915</v>
      </c>
      <c r="I28" s="303">
        <v>-3055.5587721918891</v>
      </c>
      <c r="J28" s="303">
        <v>-2652.0965205592224</v>
      </c>
      <c r="K28" s="303">
        <v>-3295.2159257672783</v>
      </c>
      <c r="L28" s="303">
        <v>-4931.865418715277</v>
      </c>
      <c r="M28" s="303">
        <v>2532.6986380910007</v>
      </c>
      <c r="N28" s="303">
        <v>-2881.0347865696122</v>
      </c>
      <c r="O28" s="303">
        <v>-1870.2215312829999</v>
      </c>
      <c r="P28" s="303">
        <v>-1736.6869040778884</v>
      </c>
      <c r="Q28" s="303">
        <v>-1667.9281485737224</v>
      </c>
      <c r="R28" s="303">
        <v>-2917.0192277180536</v>
      </c>
      <c r="S28" s="303">
        <v>554.0584673133319</v>
      </c>
      <c r="T28" s="303">
        <v>1574.9258729516127</v>
      </c>
      <c r="U28" s="303">
        <v>1225.6812502814446</v>
      </c>
      <c r="V28" s="303">
        <v>1731.5767367503904</v>
      </c>
      <c r="W28" s="303">
        <v>516.34570941022241</v>
      </c>
      <c r="X28" s="303">
        <v>2522.1680927364423</v>
      </c>
      <c r="Y28" s="303">
        <v>1043.2635102508316</v>
      </c>
      <c r="Z28" s="303">
        <v>192.30293634055602</v>
      </c>
      <c r="AA28" s="303">
        <v>153.05020389322127</v>
      </c>
      <c r="AB28" s="303">
        <v>338.15182042266633</v>
      </c>
      <c r="AC28" s="303">
        <v>546.70758162922209</v>
      </c>
      <c r="AD28" s="303">
        <v>-645.57339342061186</v>
      </c>
      <c r="AE28" s="303">
        <v>-1540.5589590222787</v>
      </c>
      <c r="AF28" s="303">
        <v>-596.95894521883326</v>
      </c>
      <c r="AG28" s="303">
        <v>-1786.741616241889</v>
      </c>
      <c r="AH28" s="303">
        <v>-1787.021359819166</v>
      </c>
      <c r="AI28" s="303">
        <v>-353.29398019472109</v>
      </c>
      <c r="AJ28" s="303">
        <v>-2874.1409077196668</v>
      </c>
      <c r="AK28" s="303">
        <v>-7257.1189606936668</v>
      </c>
      <c r="AL28" s="303">
        <v>-6002.0230887222215</v>
      </c>
      <c r="AM28" s="303">
        <v>-6373.1680328333323</v>
      </c>
      <c r="AN28" s="303">
        <v>-6364.8588176666681</v>
      </c>
      <c r="AO28" s="303">
        <v>-5201.5686943333321</v>
      </c>
      <c r="AP28" s="303">
        <v>-6187.5955607777769</v>
      </c>
      <c r="AQ28" s="303">
        <v>-5419.9487176052789</v>
      </c>
      <c r="AR28" s="303">
        <v>-1814.1786447222219</v>
      </c>
      <c r="AS28" s="303">
        <v>-6542.1414627242784</v>
      </c>
      <c r="AT28" s="303">
        <v>-1553.8232361666674</v>
      </c>
      <c r="AU28" s="303">
        <v>-5187.72000238889</v>
      </c>
      <c r="AV28" s="303">
        <v>-3481.5611548333336</v>
      </c>
      <c r="AW28" s="303">
        <v>-1786.4812608333336</v>
      </c>
      <c r="AX28" s="303">
        <v>-5439.7661957777764</v>
      </c>
      <c r="AY28" s="303">
        <v>-4293.3216213256655</v>
      </c>
      <c r="AZ28" s="303">
        <v>-5354.2837598814986</v>
      </c>
      <c r="BA28" s="303">
        <v>-4289.7514285423895</v>
      </c>
      <c r="BB28" s="303">
        <v>-5423.1477654444461</v>
      </c>
      <c r="BC28" s="303">
        <v>-3409.8166213459449</v>
      </c>
      <c r="BD28" s="303">
        <v>-703.51355077777771</v>
      </c>
      <c r="BE28" s="303">
        <v>-2196.4025423888893</v>
      </c>
      <c r="BF28" s="303">
        <v>-3453.9330144041678</v>
      </c>
      <c r="BG28" s="303">
        <v>-4121.3707226666666</v>
      </c>
      <c r="BH28" s="303">
        <v>-2825.1331566666668</v>
      </c>
      <c r="BI28" s="303">
        <v>-983.25712805555497</v>
      </c>
      <c r="BJ28" s="303">
        <v>-2027.448500666666</v>
      </c>
      <c r="BK28" s="303">
        <v>-1606.8945011848707</v>
      </c>
      <c r="BL28" s="303">
        <v>-1303.5552148234442</v>
      </c>
      <c r="BM28" s="303">
        <v>-1306.9370653962776</v>
      </c>
      <c r="BN28" s="303">
        <v>-2228.2739220298331</v>
      </c>
      <c r="BO28" s="303">
        <v>-4160.1470601111114</v>
      </c>
      <c r="BP28" s="303">
        <v>-1012.4197035521667</v>
      </c>
      <c r="BQ28" s="303">
        <v>-3880.8743383594451</v>
      </c>
      <c r="BR28" s="303">
        <v>-4292.0115350677215</v>
      </c>
      <c r="BS28" s="303">
        <v>-4084.6855377058337</v>
      </c>
      <c r="BT28" s="303">
        <v>-3224.1084321093335</v>
      </c>
      <c r="BU28" s="303">
        <v>-2037.463874680888</v>
      </c>
    </row>
    <row r="29" spans="1:73" x14ac:dyDescent="0.4">
      <c r="A29" s="303" t="s">
        <v>742</v>
      </c>
      <c r="B29" s="303" t="s">
        <v>606</v>
      </c>
      <c r="C29" s="303" t="s">
        <v>260</v>
      </c>
      <c r="AN29" s="303">
        <v>1121.1298280104093</v>
      </c>
      <c r="AO29" s="303">
        <v>1084.6047247020697</v>
      </c>
      <c r="AP29" s="303">
        <v>1186.1274634448396</v>
      </c>
      <c r="AQ29" s="303">
        <v>1202.1770916574628</v>
      </c>
      <c r="AR29" s="303">
        <v>1540.0192954075051</v>
      </c>
      <c r="AS29" s="303">
        <v>937.59061562371471</v>
      </c>
      <c r="AT29" s="303">
        <v>1325.6630519296159</v>
      </c>
      <c r="AU29" s="303">
        <v>1211.3694594306144</v>
      </c>
      <c r="AV29" s="303">
        <v>1283.2987850958857</v>
      </c>
      <c r="AW29" s="303">
        <v>953.25486539270776</v>
      </c>
      <c r="AX29" s="303">
        <v>1369.9836612756851</v>
      </c>
      <c r="AY29" s="303">
        <v>2231.4005676549832</v>
      </c>
      <c r="AZ29" s="303">
        <v>1680.5560712850313</v>
      </c>
      <c r="BA29" s="303">
        <v>1704.8640959019272</v>
      </c>
      <c r="BB29" s="303">
        <v>1529.3099510750176</v>
      </c>
      <c r="BC29" s="303">
        <v>1629.8594697788335</v>
      </c>
      <c r="BD29" s="303">
        <v>686.35572629655962</v>
      </c>
      <c r="BE29" s="303">
        <v>1236.089447893808</v>
      </c>
      <c r="BF29" s="303">
        <v>1092.0564156661931</v>
      </c>
      <c r="BG29" s="303">
        <v>966.77964216373766</v>
      </c>
      <c r="BH29" s="303">
        <v>1240.6715475675646</v>
      </c>
      <c r="BI29" s="303">
        <v>1202.0512479133949</v>
      </c>
      <c r="BJ29" s="303">
        <v>1296.1241959014592</v>
      </c>
      <c r="BK29" s="303">
        <v>1095.0046544524801</v>
      </c>
      <c r="BL29" s="303">
        <v>1359.0361280690699</v>
      </c>
      <c r="BM29" s="303">
        <v>1277.5813053096012</v>
      </c>
      <c r="BN29" s="303">
        <v>1273.252842797805</v>
      </c>
      <c r="BO29" s="303">
        <v>912.26666847376009</v>
      </c>
      <c r="BP29" s="303">
        <v>311.48406747493823</v>
      </c>
      <c r="BQ29" s="303">
        <v>905.93793350403121</v>
      </c>
      <c r="BR29" s="303">
        <v>928.49224432666699</v>
      </c>
      <c r="BS29" s="303">
        <v>849.18169740832434</v>
      </c>
      <c r="BT29" s="303">
        <v>884.17493740807095</v>
      </c>
      <c r="BU29" s="303">
        <v>909.29114074124323</v>
      </c>
    </row>
    <row r="30" spans="1:73" x14ac:dyDescent="0.4">
      <c r="A30" s="303" t="s">
        <v>742</v>
      </c>
      <c r="B30" s="303" t="s">
        <v>607</v>
      </c>
      <c r="C30" s="303" t="s">
        <v>608</v>
      </c>
      <c r="AN30" s="303">
        <v>9.1104673324399102E-2</v>
      </c>
      <c r="AO30" s="303">
        <v>9.2442813697949544E-2</v>
      </c>
      <c r="AP30" s="303">
        <v>9.0034998554724632E-2</v>
      </c>
      <c r="AQ30" s="303">
        <v>9.0298569448521729E-2</v>
      </c>
      <c r="AR30" s="303">
        <v>0.12436062444785424</v>
      </c>
      <c r="AS30" s="303">
        <v>6.6006743908357465E-2</v>
      </c>
      <c r="AT30" s="303">
        <v>0.10353728687490003</v>
      </c>
      <c r="AU30" s="303">
        <v>9.6903091380192277E-2</v>
      </c>
      <c r="AV30" s="303">
        <v>0.12887558930494142</v>
      </c>
      <c r="AW30" s="303">
        <v>0.19048003629397134</v>
      </c>
      <c r="AX30" s="303">
        <v>0.11282703543228588</v>
      </c>
      <c r="AY30" s="303">
        <v>0.21379904807564454</v>
      </c>
      <c r="AZ30" s="303">
        <v>0.1318556736011334</v>
      </c>
      <c r="BA30" s="303">
        <v>0.13893965967761532</v>
      </c>
      <c r="BB30" s="303">
        <v>0.11094451091765939</v>
      </c>
      <c r="BC30" s="303">
        <v>0.12023521140049315</v>
      </c>
      <c r="BD30" s="303">
        <v>0.14581242908001793</v>
      </c>
      <c r="BE30" s="303">
        <v>0.11289557265777662</v>
      </c>
      <c r="BF30" s="303">
        <v>0.1063635044904014</v>
      </c>
      <c r="BG30" s="303">
        <v>9.0577777355897462E-2</v>
      </c>
      <c r="BH30" s="303">
        <v>0.11617946375000218</v>
      </c>
      <c r="BI30" s="303">
        <v>0.13777409060236173</v>
      </c>
      <c r="BJ30" s="303">
        <v>0.1271936042567168</v>
      </c>
      <c r="BK30" s="303">
        <v>0.10923826084773516</v>
      </c>
      <c r="BL30" s="303">
        <v>0.1287933199902076</v>
      </c>
      <c r="BM30" s="303">
        <v>0.14078269816475136</v>
      </c>
      <c r="BN30" s="303">
        <v>0.12641976478855307</v>
      </c>
      <c r="BO30" s="303">
        <v>8.3648160257663709E-2</v>
      </c>
      <c r="BP30" s="303">
        <v>0.12294668241106958</v>
      </c>
      <c r="BQ30" s="303">
        <v>8.7936049368703181E-2</v>
      </c>
      <c r="BR30" s="303">
        <v>8.84469373314795E-2</v>
      </c>
      <c r="BS30" s="303">
        <v>8.0626991616807725E-2</v>
      </c>
      <c r="BT30" s="303">
        <v>8.7610357043437309E-2</v>
      </c>
      <c r="BU30" s="303">
        <v>0.11603201365565059</v>
      </c>
    </row>
    <row r="31" spans="1:73" x14ac:dyDescent="0.4">
      <c r="A31" s="303" t="s">
        <v>742</v>
      </c>
      <c r="B31" s="370" t="s">
        <v>856</v>
      </c>
      <c r="D31" s="303">
        <f>SUM(D25:D26)/D32</f>
        <v>2.9121982373357631</v>
      </c>
      <c r="E31" s="303">
        <f t="shared" ref="E31:BP31" si="12">SUM(E25:E26)/E32</f>
        <v>2.3528781010894559</v>
      </c>
      <c r="F31" s="303">
        <f t="shared" si="12"/>
        <v>2.5117198198407817</v>
      </c>
      <c r="G31" s="303">
        <f t="shared" si="12"/>
        <v>2.5363924307340855</v>
      </c>
      <c r="H31" s="303">
        <f t="shared" si="12"/>
        <v>2.2990576685682802</v>
      </c>
      <c r="I31" s="303">
        <f t="shared" si="12"/>
        <v>2.2135780017677233</v>
      </c>
      <c r="J31" s="303">
        <f t="shared" si="12"/>
        <v>2.4208804211821993</v>
      </c>
      <c r="K31" s="303">
        <f t="shared" si="12"/>
        <v>2.3782732892721423</v>
      </c>
      <c r="L31" s="303">
        <f t="shared" si="12"/>
        <v>2.1892284730851825</v>
      </c>
      <c r="M31" s="303">
        <f t="shared" si="12"/>
        <v>2.5055208347078586</v>
      </c>
      <c r="N31" s="303">
        <f t="shared" si="12"/>
        <v>2.4996893240897951</v>
      </c>
      <c r="O31" s="303">
        <f t="shared" si="12"/>
        <v>2.6829345024755482</v>
      </c>
      <c r="P31" s="303">
        <f t="shared" si="12"/>
        <v>2.8002566694454387</v>
      </c>
      <c r="Q31" s="303">
        <f t="shared" si="12"/>
        <v>2.36524876813148</v>
      </c>
      <c r="R31" s="303">
        <f t="shared" si="12"/>
        <v>2.3971658782843628</v>
      </c>
      <c r="S31" s="303">
        <f t="shared" si="12"/>
        <v>2.3509965143534401</v>
      </c>
      <c r="T31" s="303">
        <f t="shared" si="12"/>
        <v>2.1308728550014231</v>
      </c>
      <c r="U31" s="303">
        <f t="shared" si="12"/>
        <v>2.3231806192736024</v>
      </c>
      <c r="V31" s="303">
        <f t="shared" si="12"/>
        <v>2.4441493922846238</v>
      </c>
      <c r="W31" s="303">
        <f t="shared" si="12"/>
        <v>2.5228676679318403</v>
      </c>
      <c r="X31" s="303">
        <f t="shared" si="12"/>
        <v>2.5554546699249729</v>
      </c>
      <c r="Y31" s="303">
        <f t="shared" si="12"/>
        <v>2.5864520966859819</v>
      </c>
      <c r="Z31" s="303">
        <f t="shared" si="12"/>
        <v>2.6663065908073986</v>
      </c>
      <c r="AA31" s="303">
        <f t="shared" si="12"/>
        <v>3.1352846096940419</v>
      </c>
      <c r="AB31" s="303">
        <f t="shared" si="12"/>
        <v>2.7524278598418257</v>
      </c>
      <c r="AC31" s="303">
        <f t="shared" si="12"/>
        <v>2.6996928928695372</v>
      </c>
      <c r="AD31" s="303">
        <f t="shared" si="12"/>
        <v>2.7276205833601082</v>
      </c>
      <c r="AE31" s="303">
        <f t="shared" si="12"/>
        <v>2.5292131706849079</v>
      </c>
      <c r="AF31" s="303">
        <f t="shared" si="12"/>
        <v>2.4864711368773778</v>
      </c>
      <c r="AG31" s="303">
        <f t="shared" si="12"/>
        <v>2.6442569120819739</v>
      </c>
      <c r="AH31" s="303">
        <f t="shared" si="12"/>
        <v>2.3461013580361234</v>
      </c>
      <c r="AI31" s="303">
        <f t="shared" si="12"/>
        <v>2.3169582575051537</v>
      </c>
      <c r="AJ31" s="303">
        <f t="shared" si="12"/>
        <v>2.6078793333122841</v>
      </c>
      <c r="AK31" s="303">
        <f t="shared" si="12"/>
        <v>2.6143581508146774</v>
      </c>
      <c r="AL31" s="303">
        <f t="shared" si="12"/>
        <v>2.7407464596084883</v>
      </c>
      <c r="AM31" s="303">
        <f t="shared" si="12"/>
        <v>2.3201080949205739</v>
      </c>
      <c r="AN31" s="303">
        <f t="shared" si="12"/>
        <v>2.5630854526892617</v>
      </c>
      <c r="AO31" s="303">
        <f t="shared" si="12"/>
        <v>2.5167382169829287</v>
      </c>
      <c r="AP31" s="303">
        <f t="shared" si="12"/>
        <v>2.5196388418330726</v>
      </c>
      <c r="AQ31" s="303">
        <f t="shared" si="12"/>
        <v>2.4097332892572978</v>
      </c>
      <c r="AR31" s="303">
        <f t="shared" si="12"/>
        <v>2.4513921934663871</v>
      </c>
      <c r="AS31" s="303">
        <f t="shared" si="12"/>
        <v>2.18247169418215</v>
      </c>
      <c r="AT31" s="303">
        <f t="shared" si="12"/>
        <v>2.3350708136747769</v>
      </c>
      <c r="AU31" s="303">
        <f t="shared" si="12"/>
        <v>2.4804072829594146</v>
      </c>
      <c r="AV31" s="303">
        <f t="shared" si="12"/>
        <v>2.3962828041726554</v>
      </c>
      <c r="AW31" s="303">
        <f t="shared" si="12"/>
        <v>2.9395033519142149</v>
      </c>
      <c r="AX31" s="303">
        <f t="shared" si="12"/>
        <v>2.4670197710004791</v>
      </c>
      <c r="AY31" s="303">
        <f t="shared" si="12"/>
        <v>2.9473397350389727</v>
      </c>
      <c r="AZ31" s="303">
        <f t="shared" si="12"/>
        <v>2.293504852518319</v>
      </c>
      <c r="BA31" s="303">
        <f t="shared" si="12"/>
        <v>2.3700647785339886</v>
      </c>
      <c r="BB31" s="303">
        <f t="shared" si="12"/>
        <v>2.419372642193597</v>
      </c>
      <c r="BC31" s="303">
        <f t="shared" si="12"/>
        <v>2.3474431511364462</v>
      </c>
      <c r="BD31" s="303">
        <f t="shared" si="12"/>
        <v>2.5814341894228843</v>
      </c>
      <c r="BE31" s="303">
        <f t="shared" si="12"/>
        <v>2.4849410882717082</v>
      </c>
      <c r="BF31" s="303">
        <f t="shared" si="12"/>
        <v>2.5586669928572032</v>
      </c>
      <c r="BG31" s="303">
        <f t="shared" si="12"/>
        <v>2.4583251374292088</v>
      </c>
      <c r="BH31" s="303">
        <f t="shared" si="12"/>
        <v>2.6218019824034062</v>
      </c>
      <c r="BI31" s="303">
        <f t="shared" si="12"/>
        <v>2.8082232661431199</v>
      </c>
      <c r="BJ31" s="303">
        <f t="shared" si="12"/>
        <v>2.7610483445524268</v>
      </c>
      <c r="BK31" s="303">
        <f t="shared" si="12"/>
        <v>2.905688688707162</v>
      </c>
      <c r="BL31" s="303">
        <f t="shared" si="12"/>
        <v>2.7887526540711391</v>
      </c>
      <c r="BM31" s="303">
        <f t="shared" si="12"/>
        <v>2.636408376320901</v>
      </c>
      <c r="BN31" s="303">
        <f t="shared" si="12"/>
        <v>2.8626875931963429</v>
      </c>
      <c r="BO31" s="303">
        <f t="shared" si="12"/>
        <v>2.5699660711880234</v>
      </c>
      <c r="BP31" s="303">
        <f t="shared" si="12"/>
        <v>3.5353524987346177</v>
      </c>
      <c r="BQ31" s="303">
        <f t="shared" ref="BQ31:BU31" si="13">SUM(BQ25:BQ26)/BQ32</f>
        <v>2.6422292583646669</v>
      </c>
      <c r="BR31" s="303">
        <f t="shared" si="13"/>
        <v>2.5236813505156261</v>
      </c>
      <c r="BS31" s="303">
        <f t="shared" si="13"/>
        <v>2.5732115700053448</v>
      </c>
      <c r="BT31" s="303">
        <f t="shared" si="13"/>
        <v>2.4571233742884666</v>
      </c>
      <c r="BU31" s="303">
        <f t="shared" si="13"/>
        <v>2.2791379131694876</v>
      </c>
    </row>
    <row r="32" spans="1:73" x14ac:dyDescent="0.4">
      <c r="A32" s="303" t="s">
        <v>742</v>
      </c>
      <c r="B32" s="303" t="s">
        <v>54</v>
      </c>
      <c r="C32" s="303" t="s">
        <v>260</v>
      </c>
      <c r="D32" s="303">
        <v>8295.3719999999994</v>
      </c>
      <c r="E32" s="303">
        <v>10362.859</v>
      </c>
      <c r="F32" s="303">
        <v>12607.12</v>
      </c>
      <c r="G32" s="303">
        <v>12196.843999999999</v>
      </c>
      <c r="H32" s="303">
        <v>11305.895</v>
      </c>
      <c r="I32" s="303">
        <v>11617.128599999998</v>
      </c>
      <c r="J32" s="303">
        <v>11028.723999999998</v>
      </c>
      <c r="K32" s="303">
        <v>11593.725</v>
      </c>
      <c r="L32" s="303">
        <v>13144.353999999999</v>
      </c>
      <c r="M32" s="303">
        <v>6138.4830000000002</v>
      </c>
      <c r="N32" s="303">
        <v>11172.055999999999</v>
      </c>
      <c r="O32" s="303">
        <v>10325.860999999999</v>
      </c>
      <c r="P32" s="303">
        <v>9981.6270000000004</v>
      </c>
      <c r="Q32" s="303">
        <v>10090.790999999999</v>
      </c>
      <c r="R32" s="303">
        <v>11439.529</v>
      </c>
      <c r="S32" s="303">
        <v>11855.539999999999</v>
      </c>
      <c r="T32" s="303">
        <v>10669.458000000001</v>
      </c>
      <c r="U32" s="303">
        <v>11260.11</v>
      </c>
      <c r="V32" s="303">
        <v>11689.5</v>
      </c>
      <c r="W32" s="303">
        <v>4136.2780000000002</v>
      </c>
      <c r="X32" s="303">
        <v>9923.902</v>
      </c>
      <c r="Y32" s="303">
        <v>10071.036</v>
      </c>
      <c r="Z32" s="303">
        <v>9543.8130000000019</v>
      </c>
      <c r="AA32" s="303">
        <v>6702.6419999999989</v>
      </c>
      <c r="AB32" s="303">
        <v>10334.137000000001</v>
      </c>
      <c r="AC32" s="303">
        <v>9668.7779999999984</v>
      </c>
      <c r="AD32" s="303">
        <v>10150.376000000002</v>
      </c>
      <c r="AE32" s="303">
        <v>11461.011999999999</v>
      </c>
      <c r="AF32" s="303">
        <v>11421.996999999999</v>
      </c>
      <c r="AG32" s="303">
        <v>11283.861000000003</v>
      </c>
      <c r="AH32" s="303">
        <v>12300.040999999999</v>
      </c>
      <c r="AI32" s="303">
        <v>9455.9539999999997</v>
      </c>
      <c r="AJ32" s="303">
        <v>5922.6730000000007</v>
      </c>
      <c r="AK32" s="303">
        <v>10874.032999999999</v>
      </c>
      <c r="AL32" s="303">
        <v>11403.085999999999</v>
      </c>
      <c r="AM32" s="303">
        <v>14426.218000000001</v>
      </c>
      <c r="AN32" s="303">
        <v>12305.953000000001</v>
      </c>
      <c r="AO32" s="303">
        <v>11732.710000000001</v>
      </c>
      <c r="AP32" s="303">
        <v>13174.070999999998</v>
      </c>
      <c r="AQ32" s="303">
        <v>13313.357</v>
      </c>
      <c r="AR32" s="303">
        <v>12383.495999999999</v>
      </c>
      <c r="AS32" s="303">
        <v>14204.467000000001</v>
      </c>
      <c r="AT32" s="303">
        <v>12803.725999999997</v>
      </c>
      <c r="AU32" s="303">
        <v>12500.833999999999</v>
      </c>
      <c r="AV32" s="303">
        <v>9957.655999999999</v>
      </c>
      <c r="AW32" s="303">
        <v>5004.4870000000001</v>
      </c>
      <c r="AX32" s="303">
        <v>12142.335000000001</v>
      </c>
      <c r="AY32" s="303">
        <v>10436.906000000001</v>
      </c>
      <c r="AZ32" s="303">
        <v>12745.421</v>
      </c>
      <c r="BA32" s="303">
        <v>12270.536</v>
      </c>
      <c r="BB32" s="303">
        <v>13784.458000000002</v>
      </c>
      <c r="BC32" s="303">
        <v>13555.591999999999</v>
      </c>
      <c r="BD32" s="303">
        <v>4707.1140000000005</v>
      </c>
      <c r="BE32" s="303">
        <v>10948.963000000002</v>
      </c>
      <c r="BF32" s="303">
        <v>10267.209799999999</v>
      </c>
      <c r="BG32" s="303">
        <v>10673.475</v>
      </c>
      <c r="BH32" s="303">
        <v>10678.923000000001</v>
      </c>
      <c r="BI32" s="303">
        <v>8724.7989999999991</v>
      </c>
      <c r="BJ32" s="303">
        <v>10190.168</v>
      </c>
      <c r="BK32" s="303">
        <v>10024.003000000002</v>
      </c>
      <c r="BL32" s="303">
        <v>10552.07</v>
      </c>
      <c r="BM32" s="303">
        <v>9074.8459999999995</v>
      </c>
      <c r="BN32" s="303">
        <v>10071.627999999999</v>
      </c>
      <c r="BO32" s="303">
        <v>10905.998000000003</v>
      </c>
      <c r="BP32" s="303">
        <v>2533.4889999999996</v>
      </c>
      <c r="BQ32" s="303">
        <v>10302.236000000001</v>
      </c>
      <c r="BR32" s="303">
        <v>10497.732</v>
      </c>
      <c r="BS32" s="303">
        <v>10532.226000000001</v>
      </c>
      <c r="BT32" s="303">
        <v>10092.128000000001</v>
      </c>
      <c r="BU32" s="303">
        <v>7836.5539999999992</v>
      </c>
    </row>
    <row r="33" spans="1:73" x14ac:dyDescent="0.4">
      <c r="A33" s="303" t="s">
        <v>398</v>
      </c>
      <c r="B33" s="303" t="s">
        <v>33</v>
      </c>
      <c r="C33" s="303" t="s">
        <v>58</v>
      </c>
      <c r="D33" s="303">
        <v>7.2</v>
      </c>
      <c r="E33" s="303">
        <v>6325.2</v>
      </c>
      <c r="F33" s="303">
        <v>6850.8</v>
      </c>
      <c r="G33" s="303">
        <v>6602.4000000000005</v>
      </c>
      <c r="H33" s="303">
        <v>6548.4000000000005</v>
      </c>
      <c r="I33" s="303">
        <v>6246</v>
      </c>
      <c r="J33" s="303">
        <v>6825.6</v>
      </c>
      <c r="K33" s="303">
        <v>6548.4000000000005</v>
      </c>
      <c r="L33" s="303">
        <v>6177.6</v>
      </c>
      <c r="M33" s="303">
        <v>6919.2</v>
      </c>
      <c r="N33" s="303">
        <v>5608.8</v>
      </c>
      <c r="O33" s="303">
        <v>6973.2</v>
      </c>
      <c r="P33" s="303">
        <v>6627.6</v>
      </c>
      <c r="Q33" s="303">
        <v>6868.8</v>
      </c>
      <c r="R33" s="303">
        <v>7153.2</v>
      </c>
      <c r="S33" s="303">
        <v>6559.2</v>
      </c>
      <c r="T33" s="303">
        <v>7023.6</v>
      </c>
      <c r="U33" s="303">
        <v>6462</v>
      </c>
      <c r="V33" s="303">
        <v>6418.8</v>
      </c>
      <c r="W33" s="303">
        <v>6228</v>
      </c>
      <c r="X33" s="303">
        <v>6714</v>
      </c>
      <c r="Y33" s="303">
        <v>5263.2</v>
      </c>
      <c r="Z33" s="303">
        <v>6350.4000000000005</v>
      </c>
      <c r="AA33" s="303">
        <v>6818.4000000000005</v>
      </c>
      <c r="AB33" s="303">
        <v>6598.8</v>
      </c>
      <c r="AC33" s="303">
        <v>5961.6</v>
      </c>
      <c r="AD33" s="303">
        <v>6152.4000000000005</v>
      </c>
      <c r="AE33" s="303">
        <v>5720.4000000000005</v>
      </c>
      <c r="AF33" s="303">
        <v>5745.6</v>
      </c>
      <c r="AG33" s="303">
        <v>5986.8</v>
      </c>
      <c r="AH33" s="303">
        <v>5659.2</v>
      </c>
      <c r="AI33" s="303">
        <v>6030</v>
      </c>
      <c r="AJ33" s="303">
        <v>4647.6000000000004</v>
      </c>
      <c r="AK33" s="303">
        <v>5338.8</v>
      </c>
      <c r="AL33" s="303">
        <v>5918.4000000000005</v>
      </c>
      <c r="AM33" s="303">
        <v>6652.8</v>
      </c>
      <c r="AN33" s="303">
        <v>6386.4000000000005</v>
      </c>
      <c r="AO33" s="303">
        <v>5745.6</v>
      </c>
      <c r="AP33" s="303">
        <v>6436.8</v>
      </c>
      <c r="AQ33" s="303">
        <v>5918.4000000000005</v>
      </c>
      <c r="AR33" s="303">
        <v>6228</v>
      </c>
      <c r="AS33" s="303">
        <v>6012</v>
      </c>
      <c r="AT33" s="303">
        <v>6350.4000000000005</v>
      </c>
      <c r="AU33" s="303">
        <v>6343.2</v>
      </c>
      <c r="AV33" s="303">
        <v>6012</v>
      </c>
      <c r="AW33" s="303">
        <v>5893.2</v>
      </c>
      <c r="AX33" s="303">
        <v>6202.8</v>
      </c>
      <c r="AY33" s="303">
        <v>6539.76</v>
      </c>
      <c r="AZ33" s="303">
        <v>6566.4000000000005</v>
      </c>
      <c r="BA33" s="303">
        <v>5857.92</v>
      </c>
      <c r="BB33" s="303">
        <v>6635.52</v>
      </c>
      <c r="BC33" s="303">
        <v>4484.16</v>
      </c>
      <c r="BD33" s="303">
        <v>6151.68</v>
      </c>
      <c r="BE33" s="303">
        <v>6186.2400000000007</v>
      </c>
      <c r="BF33" s="303">
        <v>5944.3200000000006</v>
      </c>
      <c r="BG33" s="303">
        <v>6212.16</v>
      </c>
      <c r="BH33" s="303">
        <v>5425.92</v>
      </c>
      <c r="BI33" s="303">
        <v>6523.2</v>
      </c>
      <c r="BJ33" s="303">
        <v>6402.2400000000007</v>
      </c>
      <c r="BK33" s="303">
        <v>6212.16</v>
      </c>
      <c r="BL33" s="303">
        <v>6626.88</v>
      </c>
      <c r="BM33" s="303">
        <v>6099.84</v>
      </c>
      <c r="BN33" s="303">
        <v>6661.4400000000005</v>
      </c>
      <c r="BO33" s="303">
        <v>6160.3200000000006</v>
      </c>
      <c r="BP33" s="303">
        <v>5892.48</v>
      </c>
      <c r="BQ33" s="303">
        <v>5209.92</v>
      </c>
      <c r="BR33" s="303">
        <v>6117.12</v>
      </c>
      <c r="BS33" s="303">
        <v>6367.68</v>
      </c>
      <c r="BT33" s="303">
        <v>5538.2400000000007</v>
      </c>
      <c r="BU33" s="303">
        <v>5659.2</v>
      </c>
    </row>
    <row r="34" spans="1:73" x14ac:dyDescent="0.4">
      <c r="A34" s="303" t="s">
        <v>398</v>
      </c>
      <c r="B34" s="303" t="s">
        <v>35</v>
      </c>
      <c r="C34" s="303" t="s">
        <v>58</v>
      </c>
      <c r="D34" s="303">
        <v>58236</v>
      </c>
      <c r="E34" s="303">
        <v>54227</v>
      </c>
      <c r="F34" s="303">
        <v>50323.5</v>
      </c>
      <c r="G34" s="303">
        <v>47369.5</v>
      </c>
      <c r="H34" s="303">
        <v>42727.5</v>
      </c>
      <c r="I34" s="303">
        <v>38929.5</v>
      </c>
      <c r="J34" s="303">
        <v>38507.5</v>
      </c>
      <c r="K34" s="303">
        <v>42938.5</v>
      </c>
      <c r="L34" s="303">
        <v>44415.5</v>
      </c>
      <c r="M34" s="303">
        <v>40301</v>
      </c>
      <c r="N34" s="303">
        <v>51062</v>
      </c>
      <c r="O34" s="303">
        <v>41989</v>
      </c>
      <c r="P34" s="303">
        <v>56864.5</v>
      </c>
      <c r="Q34" s="303">
        <v>62667</v>
      </c>
      <c r="R34" s="303">
        <v>58341.5</v>
      </c>
      <c r="S34" s="303">
        <v>54649</v>
      </c>
      <c r="T34" s="303">
        <v>49479.5</v>
      </c>
      <c r="U34" s="303">
        <v>47369.5</v>
      </c>
      <c r="V34" s="303">
        <v>40617.5</v>
      </c>
      <c r="W34" s="303">
        <v>43677</v>
      </c>
      <c r="X34" s="303">
        <v>43255</v>
      </c>
      <c r="Y34" s="303">
        <v>33760</v>
      </c>
      <c r="Z34" s="303">
        <v>73955.5</v>
      </c>
      <c r="AA34" s="303">
        <v>75538</v>
      </c>
      <c r="AB34" s="303">
        <v>70052</v>
      </c>
      <c r="AC34" s="303">
        <v>81868</v>
      </c>
      <c r="AD34" s="303">
        <v>46947.5</v>
      </c>
      <c r="AE34" s="303">
        <v>56864.5</v>
      </c>
      <c r="AF34" s="303">
        <v>44310</v>
      </c>
      <c r="AG34" s="303">
        <v>40512</v>
      </c>
      <c r="AH34" s="303">
        <v>39457</v>
      </c>
      <c r="AI34" s="303">
        <v>31650</v>
      </c>
      <c r="AJ34" s="303">
        <v>38613</v>
      </c>
      <c r="AK34" s="303">
        <v>26480.5</v>
      </c>
      <c r="AL34" s="303">
        <v>33232.5</v>
      </c>
      <c r="AM34" s="303">
        <v>44837.5</v>
      </c>
      <c r="AN34" s="303">
        <v>59502</v>
      </c>
      <c r="AO34" s="303">
        <v>48002.5</v>
      </c>
      <c r="AP34" s="303">
        <v>45892.5</v>
      </c>
      <c r="AQ34" s="303">
        <v>50429</v>
      </c>
      <c r="AR34" s="303">
        <v>40934</v>
      </c>
      <c r="AS34" s="303">
        <v>42548.15</v>
      </c>
      <c r="AT34" s="303">
        <v>38402</v>
      </c>
      <c r="AU34" s="303">
        <v>42200</v>
      </c>
      <c r="AV34" s="303">
        <v>42200</v>
      </c>
      <c r="AW34" s="303">
        <v>43149.5</v>
      </c>
      <c r="AX34" s="303">
        <v>41039.5</v>
      </c>
      <c r="AY34" s="303">
        <v>52433.5</v>
      </c>
      <c r="AZ34" s="303">
        <v>56328.177411658209</v>
      </c>
      <c r="BA34" s="303">
        <v>63649.841802998315</v>
      </c>
      <c r="BB34" s="303">
        <v>53953.724248981387</v>
      </c>
      <c r="BC34" s="303">
        <v>55685.059884541464</v>
      </c>
      <c r="BD34" s="303">
        <v>36504.098251072763</v>
      </c>
      <c r="BE34" s="303">
        <v>45140.561122240273</v>
      </c>
      <c r="BF34" s="303">
        <v>40790.648077357029</v>
      </c>
      <c r="BG34" s="303">
        <v>39456.070295441627</v>
      </c>
      <c r="BH34" s="303">
        <v>40825.299217827414</v>
      </c>
      <c r="BI34" s="303">
        <v>34237.707723025385</v>
      </c>
      <c r="BJ34" s="303">
        <v>49251.420871695431</v>
      </c>
      <c r="BK34" s="303">
        <v>51145.307200546027</v>
      </c>
      <c r="BL34" s="303">
        <v>53945.227416934693</v>
      </c>
      <c r="BM34" s="303">
        <v>59733.87370846227</v>
      </c>
      <c r="BN34" s="303">
        <v>48037.358740679338</v>
      </c>
      <c r="BO34" s="303">
        <v>61122.732326487669</v>
      </c>
      <c r="BP34" s="303">
        <v>58811.732490000002</v>
      </c>
      <c r="BQ34" s="303">
        <v>45328.724880000002</v>
      </c>
      <c r="BR34" s="303">
        <v>31355.119060000001</v>
      </c>
      <c r="BS34" s="303">
        <v>40073.833180000001</v>
      </c>
      <c r="BT34" s="303">
        <v>39324.460349999994</v>
      </c>
      <c r="BU34" s="303">
        <v>39116.344720000008</v>
      </c>
    </row>
    <row r="35" spans="1:73" x14ac:dyDescent="0.4">
      <c r="A35" s="303" t="s">
        <v>398</v>
      </c>
      <c r="B35" s="303" t="s">
        <v>299</v>
      </c>
      <c r="C35" s="303" t="s">
        <v>58</v>
      </c>
      <c r="D35" s="303">
        <v>48319</v>
      </c>
      <c r="E35" s="303">
        <v>46103.5</v>
      </c>
      <c r="F35" s="303">
        <v>42411</v>
      </c>
      <c r="G35" s="303">
        <v>36925</v>
      </c>
      <c r="H35" s="303">
        <v>33338</v>
      </c>
      <c r="I35" s="303">
        <v>29012.5</v>
      </c>
      <c r="J35" s="303">
        <v>32494</v>
      </c>
      <c r="K35" s="303">
        <v>34920.5</v>
      </c>
      <c r="L35" s="303">
        <v>30806</v>
      </c>
      <c r="M35" s="303">
        <v>39035</v>
      </c>
      <c r="N35" s="303">
        <v>31017</v>
      </c>
      <c r="O35" s="303">
        <v>41461.5</v>
      </c>
      <c r="P35" s="303">
        <v>44626.5</v>
      </c>
      <c r="Q35" s="303">
        <v>41250.5</v>
      </c>
      <c r="R35" s="303">
        <v>43571.5</v>
      </c>
      <c r="S35" s="303">
        <v>39140.5</v>
      </c>
      <c r="T35" s="303">
        <v>37136</v>
      </c>
      <c r="U35" s="303">
        <v>30489.5</v>
      </c>
      <c r="V35" s="303">
        <v>34287.5</v>
      </c>
      <c r="W35" s="303">
        <v>31755.5</v>
      </c>
      <c r="X35" s="303">
        <v>32494</v>
      </c>
      <c r="Y35" s="303">
        <v>37769</v>
      </c>
      <c r="Z35" s="303">
        <v>36819.5</v>
      </c>
      <c r="AA35" s="303">
        <v>27113.5</v>
      </c>
      <c r="AB35" s="303">
        <v>39246</v>
      </c>
      <c r="AC35" s="303">
        <v>34815</v>
      </c>
      <c r="AD35" s="303">
        <v>36397.5</v>
      </c>
      <c r="AE35" s="303">
        <v>31122.5</v>
      </c>
      <c r="AF35" s="303">
        <v>29751</v>
      </c>
      <c r="AG35" s="303">
        <v>29329</v>
      </c>
      <c r="AH35" s="303">
        <v>26058.5</v>
      </c>
      <c r="AI35" s="303">
        <v>27746.5</v>
      </c>
      <c r="AJ35" s="303">
        <v>20572.5</v>
      </c>
      <c r="AK35" s="303">
        <v>24265</v>
      </c>
      <c r="AL35" s="303">
        <v>35237</v>
      </c>
      <c r="AM35" s="303">
        <v>40934</v>
      </c>
      <c r="AN35" s="303">
        <v>43466</v>
      </c>
      <c r="AO35" s="303">
        <v>36503</v>
      </c>
      <c r="AP35" s="303">
        <v>40934</v>
      </c>
      <c r="AQ35" s="303">
        <v>33338</v>
      </c>
      <c r="AR35" s="303">
        <v>33338</v>
      </c>
      <c r="AS35" s="303">
        <v>29540</v>
      </c>
      <c r="AT35" s="303">
        <v>30046.400000000001</v>
      </c>
      <c r="AU35" s="303">
        <v>28485</v>
      </c>
      <c r="AV35" s="303">
        <v>0</v>
      </c>
      <c r="AW35" s="303">
        <v>0</v>
      </c>
      <c r="AX35" s="303">
        <v>0</v>
      </c>
      <c r="AY35" s="303">
        <v>0</v>
      </c>
      <c r="AZ35" s="303">
        <v>54207.392824999995</v>
      </c>
      <c r="BA35" s="303">
        <v>52865.981424999998</v>
      </c>
      <c r="BB35" s="303">
        <v>60149.189749999998</v>
      </c>
      <c r="BC35" s="303">
        <v>30406.165550000002</v>
      </c>
      <c r="BD35" s="303">
        <v>45930.733200000002</v>
      </c>
      <c r="BE35" s="303">
        <v>38967.749025000005</v>
      </c>
      <c r="BF35" s="303">
        <v>38858.065950000004</v>
      </c>
      <c r="BG35" s="303">
        <v>39813.695500000002</v>
      </c>
      <c r="BH35" s="303">
        <v>32805.325225000001</v>
      </c>
      <c r="BI35" s="303">
        <v>46344.250999999997</v>
      </c>
      <c r="BJ35" s="303">
        <v>46054.284250000004</v>
      </c>
      <c r="BK35" s="303">
        <v>56316.585750000006</v>
      </c>
      <c r="BL35" s="303">
        <v>57501.667250000006</v>
      </c>
      <c r="BM35" s="303">
        <v>49899.495499999997</v>
      </c>
      <c r="BN35" s="303">
        <v>52647.875999999997</v>
      </c>
      <c r="BO35" s="303">
        <v>45015.44685</v>
      </c>
      <c r="BP35" s="303">
        <v>46834.673024999996</v>
      </c>
      <c r="BQ35" s="303">
        <v>32457.365125</v>
      </c>
      <c r="BR35" s="303">
        <v>42750.396796875</v>
      </c>
      <c r="BS35" s="303">
        <v>36404.773895312501</v>
      </c>
      <c r="BT35" s="303">
        <v>42745.590282812504</v>
      </c>
      <c r="BU35" s="303">
        <v>34026.2585921875</v>
      </c>
    </row>
    <row r="36" spans="1:73" x14ac:dyDescent="0.4">
      <c r="A36" s="303" t="s">
        <v>398</v>
      </c>
      <c r="B36" s="303" t="s">
        <v>606</v>
      </c>
      <c r="C36" s="303" t="s">
        <v>260</v>
      </c>
      <c r="AN36" s="303">
        <v>1318.4106519863944</v>
      </c>
      <c r="AO36" s="303">
        <v>1185.8453039285714</v>
      </c>
      <c r="AP36" s="303">
        <v>1328.106420867347</v>
      </c>
      <c r="AQ36" s="303">
        <v>1221.5593051632652</v>
      </c>
      <c r="AR36" s="303">
        <v>1284.8499776462586</v>
      </c>
      <c r="AS36" s="303">
        <v>1240.4414476778911</v>
      </c>
      <c r="AT36" s="303">
        <v>1309.9333859999999</v>
      </c>
      <c r="AU36" s="303">
        <v>1308.6416068027213</v>
      </c>
      <c r="AV36" s="303">
        <v>1240.4239197278912</v>
      </c>
      <c r="AW36" s="303">
        <v>1216.0023354727891</v>
      </c>
      <c r="AX36" s="303">
        <v>1279.6648129557825</v>
      </c>
      <c r="AY36" s="303">
        <v>1349.6425365884354</v>
      </c>
      <c r="AZ36" s="303">
        <v>1355.3256927365856</v>
      </c>
      <c r="BA36" s="303">
        <v>1209.7677784315881</v>
      </c>
      <c r="BB36" s="303">
        <v>1369.442883279055</v>
      </c>
      <c r="BC36" s="303">
        <v>926.41168170679168</v>
      </c>
      <c r="BD36" s="303">
        <v>1268.9072220476194</v>
      </c>
      <c r="BE36" s="303">
        <v>1276.4604005086833</v>
      </c>
      <c r="BF36" s="303">
        <v>1226.4128284816484</v>
      </c>
      <c r="BG36" s="303">
        <v>1281.5129848053657</v>
      </c>
      <c r="BH36" s="303">
        <v>1119.6390628228996</v>
      </c>
      <c r="BI36" s="303">
        <v>1345.3155673941333</v>
      </c>
      <c r="BJ36" s="303">
        <v>1321.1571616551003</v>
      </c>
      <c r="BK36" s="303">
        <v>1282.1014907941947</v>
      </c>
      <c r="BL36" s="303">
        <v>1367.6628636610558</v>
      </c>
      <c r="BM36" s="303">
        <v>1259.3991966418266</v>
      </c>
      <c r="BN36" s="303">
        <v>1374.4837936196159</v>
      </c>
      <c r="BO36" s="303">
        <v>1271.9262629354589</v>
      </c>
      <c r="BP36" s="303">
        <v>1216.642566464631</v>
      </c>
      <c r="BQ36" s="303">
        <v>1075.3759962448603</v>
      </c>
      <c r="BR36" s="303">
        <v>1261.5296243407433</v>
      </c>
      <c r="BS36" s="303">
        <v>1313.5767397392094</v>
      </c>
      <c r="BT36" s="303">
        <v>1142.6981955094886</v>
      </c>
      <c r="BU36" s="303">
        <v>1167.6020034401845</v>
      </c>
    </row>
    <row r="37" spans="1:73" x14ac:dyDescent="0.4">
      <c r="A37" s="303" t="s">
        <v>398</v>
      </c>
      <c r="B37" s="303" t="s">
        <v>607</v>
      </c>
      <c r="C37" s="303" t="s">
        <v>608</v>
      </c>
      <c r="AN37" s="303">
        <v>0.25850118152455215</v>
      </c>
      <c r="AO37" s="303">
        <v>0.28005237820909118</v>
      </c>
      <c r="AP37" s="303">
        <v>0.23402106791369132</v>
      </c>
      <c r="AQ37" s="303">
        <v>0.28670666754839419</v>
      </c>
      <c r="AR37" s="303">
        <v>0.25979962294579667</v>
      </c>
      <c r="AS37" s="303">
        <v>0.23433037196352477</v>
      </c>
      <c r="AT37" s="303">
        <v>0.24704738217950775</v>
      </c>
      <c r="AU37" s="303">
        <v>0.22125569035047421</v>
      </c>
      <c r="AV37" s="303">
        <v>0.23293680813110565</v>
      </c>
      <c r="AW37" s="303">
        <v>0.23880636596077354</v>
      </c>
      <c r="AX37" s="303">
        <v>0.23039548678097366</v>
      </c>
      <c r="AY37" s="303">
        <v>0.26701725057314729</v>
      </c>
      <c r="AZ37" s="303">
        <v>0.28035253277661631</v>
      </c>
      <c r="BA37" s="303">
        <v>0.25125721591792954</v>
      </c>
      <c r="BB37" s="303">
        <v>0.22733507698758362</v>
      </c>
      <c r="BC37" s="303">
        <v>0.40807169272306731</v>
      </c>
      <c r="BD37" s="303">
        <v>0.26660660542356873</v>
      </c>
      <c r="BE37" s="303">
        <v>0.2632240369049122</v>
      </c>
      <c r="BF37" s="303">
        <v>0.27274643466374499</v>
      </c>
      <c r="BG37" s="303">
        <v>0.26201124718454816</v>
      </c>
      <c r="BH37" s="303">
        <v>0.23501804279316815</v>
      </c>
      <c r="BI37" s="303">
        <v>0.25075487235778443</v>
      </c>
      <c r="BJ37" s="303">
        <v>0.25741654301054651</v>
      </c>
      <c r="BK37" s="303">
        <v>0.23513925005948988</v>
      </c>
      <c r="BL37" s="303">
        <v>0.25993071056518757</v>
      </c>
      <c r="BM37" s="303">
        <v>0.24223647409000104</v>
      </c>
      <c r="BN37" s="303">
        <v>0.309175992002443</v>
      </c>
      <c r="BO37" s="303">
        <v>0.36763256096417146</v>
      </c>
      <c r="BP37" s="303">
        <v>0.23968621561677769</v>
      </c>
      <c r="BQ37" s="303">
        <v>0.28027301264768539</v>
      </c>
      <c r="BR37" s="303">
        <v>0.29944135224585267</v>
      </c>
      <c r="BS37" s="303">
        <v>0.31591099893156399</v>
      </c>
      <c r="BT37" s="303">
        <v>0.23404231276835055</v>
      </c>
      <c r="BU37" s="303">
        <v>0.38688438263208158</v>
      </c>
    </row>
    <row r="38" spans="1:73" x14ac:dyDescent="0.4">
      <c r="A38" s="370" t="s">
        <v>398</v>
      </c>
      <c r="B38" s="370" t="s">
        <v>856</v>
      </c>
      <c r="C38" s="370" t="s">
        <v>302</v>
      </c>
      <c r="D38" s="303">
        <f>IFERROR(SUM(D33:D34)/D39,0)</f>
        <v>16.196665759614202</v>
      </c>
      <c r="E38" s="303">
        <f t="shared" ref="E38:BP38" si="14">IFERROR(SUM(E33:E34)/E39,0)</f>
        <v>14.062419407527315</v>
      </c>
      <c r="F38" s="303">
        <f t="shared" si="14"/>
        <v>11.190597202389677</v>
      </c>
      <c r="G38" s="303">
        <f t="shared" si="14"/>
        <v>9.9700160719660893</v>
      </c>
      <c r="H38" s="303">
        <f t="shared" si="14"/>
        <v>9.4411690959407988</v>
      </c>
      <c r="I38" s="303">
        <f t="shared" si="14"/>
        <v>8.5394776511945043</v>
      </c>
      <c r="J38" s="303">
        <f t="shared" si="14"/>
        <v>7.5142715496347465</v>
      </c>
      <c r="K38" s="303">
        <f t="shared" si="14"/>
        <v>8.566324973483507</v>
      </c>
      <c r="L38" s="303">
        <f t="shared" si="14"/>
        <v>9.5114219716998214</v>
      </c>
      <c r="M38" s="303">
        <f t="shared" si="14"/>
        <v>7.4973086919790788</v>
      </c>
      <c r="N38" s="303">
        <f t="shared" si="14"/>
        <v>19.866551851714167</v>
      </c>
      <c r="O38" s="303">
        <f t="shared" si="14"/>
        <v>9.6063959380718256</v>
      </c>
      <c r="P38" s="303">
        <f t="shared" si="14"/>
        <v>10.991929830797575</v>
      </c>
      <c r="Q38" s="303">
        <f t="shared" si="14"/>
        <v>14.78890863188783</v>
      </c>
      <c r="R38" s="303">
        <f t="shared" si="14"/>
        <v>13.844510818428869</v>
      </c>
      <c r="S38" s="303">
        <f t="shared" si="14"/>
        <v>13.370070423044535</v>
      </c>
      <c r="T38" s="303">
        <f t="shared" si="14"/>
        <v>9.5263030596241425</v>
      </c>
      <c r="U38" s="303">
        <f t="shared" si="14"/>
        <v>9.2515196807958642</v>
      </c>
      <c r="V38" s="303">
        <f t="shared" si="14"/>
        <v>6.8378079497633779</v>
      </c>
      <c r="W38" s="303">
        <f t="shared" si="14"/>
        <v>8.6410888902346503</v>
      </c>
      <c r="X38" s="303">
        <f t="shared" si="14"/>
        <v>12.236608913307167</v>
      </c>
      <c r="Y38" s="303">
        <f t="shared" si="14"/>
        <v>6.7278901209060882</v>
      </c>
      <c r="Z38" s="303">
        <f t="shared" si="14"/>
        <v>14.815286152582777</v>
      </c>
      <c r="AA38" s="303">
        <f t="shared" si="14"/>
        <v>16.955813287136163</v>
      </c>
      <c r="AB38" s="303">
        <f t="shared" si="14"/>
        <v>15.608828180644865</v>
      </c>
      <c r="AC38" s="303">
        <f t="shared" si="14"/>
        <v>18.430202737743329</v>
      </c>
      <c r="AD38" s="303">
        <f t="shared" si="14"/>
        <v>13.893461530235161</v>
      </c>
      <c r="AE38" s="303">
        <f t="shared" si="14"/>
        <v>14.089983419157075</v>
      </c>
      <c r="AF38" s="303">
        <f t="shared" si="14"/>
        <v>10.172419163056846</v>
      </c>
      <c r="AG38" s="303">
        <f t="shared" si="14"/>
        <v>7.6317045174577149</v>
      </c>
      <c r="AH38" s="303">
        <f t="shared" si="14"/>
        <v>10.11456278912107</v>
      </c>
      <c r="AI38" s="303">
        <f t="shared" si="14"/>
        <v>6.9013162837550777</v>
      </c>
      <c r="AJ38" s="303">
        <f t="shared" si="14"/>
        <v>13.05833880102645</v>
      </c>
      <c r="AK38" s="303">
        <f t="shared" si="14"/>
        <v>6.5137030333114971</v>
      </c>
      <c r="AL38" s="303">
        <f t="shared" si="14"/>
        <v>7.8059872173739437</v>
      </c>
      <c r="AM38" s="303">
        <f t="shared" si="14"/>
        <v>11.266592638016084</v>
      </c>
      <c r="AN38" s="303">
        <f t="shared" si="14"/>
        <v>12.918758827608491</v>
      </c>
      <c r="AO38" s="303">
        <f t="shared" si="14"/>
        <v>12.69329412475096</v>
      </c>
      <c r="AP38" s="303">
        <f t="shared" si="14"/>
        <v>9.2207661048565104</v>
      </c>
      <c r="AQ38" s="303">
        <f t="shared" si="14"/>
        <v>13.225043770475965</v>
      </c>
      <c r="AR38" s="303">
        <f t="shared" si="14"/>
        <v>9.5362649574198262</v>
      </c>
      <c r="AS38" s="303">
        <f t="shared" si="14"/>
        <v>9.1734422720284687</v>
      </c>
      <c r="AT38" s="303">
        <f t="shared" si="14"/>
        <v>8.440095797550887</v>
      </c>
      <c r="AU38" s="303">
        <f t="shared" si="14"/>
        <v>8.2073343625855468</v>
      </c>
      <c r="AV38" s="303">
        <f t="shared" si="14"/>
        <v>9.053638207880125</v>
      </c>
      <c r="AW38" s="303">
        <f t="shared" si="14"/>
        <v>9.6313211103750422</v>
      </c>
      <c r="AX38" s="303">
        <f t="shared" si="14"/>
        <v>8.5056747633873488</v>
      </c>
      <c r="AY38" s="303">
        <f t="shared" si="14"/>
        <v>11.66744327897341</v>
      </c>
      <c r="AZ38" s="303">
        <f t="shared" si="14"/>
        <v>13.009901730462019</v>
      </c>
      <c r="BA38" s="303">
        <f t="shared" si="14"/>
        <v>14.436098420433806</v>
      </c>
      <c r="BB38" s="303">
        <f t="shared" si="14"/>
        <v>10.058148955420812</v>
      </c>
      <c r="BC38" s="303">
        <f t="shared" si="14"/>
        <v>26.503719558970747</v>
      </c>
      <c r="BD38" s="303">
        <f t="shared" si="14"/>
        <v>8.9622882143169189</v>
      </c>
      <c r="BE38" s="303">
        <f t="shared" si="14"/>
        <v>10.584306248300066</v>
      </c>
      <c r="BF38" s="303">
        <f t="shared" si="14"/>
        <v>10.393560488929445</v>
      </c>
      <c r="BG38" s="303">
        <f t="shared" si="14"/>
        <v>9.3370805589122785</v>
      </c>
      <c r="BH38" s="303">
        <f t="shared" si="14"/>
        <v>9.7083706511327037</v>
      </c>
      <c r="BI38" s="303">
        <f t="shared" si="14"/>
        <v>7.597471151748179</v>
      </c>
      <c r="BJ38" s="303">
        <f t="shared" si="14"/>
        <v>10.843655397913311</v>
      </c>
      <c r="BK38" s="303">
        <f t="shared" si="14"/>
        <v>10.519441650827266</v>
      </c>
      <c r="BL38" s="303">
        <f t="shared" si="14"/>
        <v>11.512011724269959</v>
      </c>
      <c r="BM38" s="303">
        <f t="shared" si="14"/>
        <v>12.6626463852858</v>
      </c>
      <c r="BN38" s="303">
        <f t="shared" si="14"/>
        <v>12.303932167476495</v>
      </c>
      <c r="BO38" s="303">
        <f t="shared" si="14"/>
        <v>19.447228630366101</v>
      </c>
      <c r="BP38" s="303">
        <f t="shared" si="14"/>
        <v>12.74713564498879</v>
      </c>
      <c r="BQ38" s="303">
        <f t="shared" ref="BQ38:BU38" si="15">IFERROR(SUM(BQ33:BQ34)/BQ39,0)</f>
        <v>13.17178206051744</v>
      </c>
      <c r="BR38" s="303">
        <f t="shared" si="15"/>
        <v>8.8945496953113974</v>
      </c>
      <c r="BS38" s="303">
        <f t="shared" si="15"/>
        <v>11.169035182139398</v>
      </c>
      <c r="BT38" s="303">
        <f t="shared" si="15"/>
        <v>9.1885768160034704</v>
      </c>
      <c r="BU38" s="303">
        <f t="shared" si="15"/>
        <v>14.836355988575354</v>
      </c>
    </row>
    <row r="39" spans="1:73" x14ac:dyDescent="0.4">
      <c r="A39" s="303" t="s">
        <v>398</v>
      </c>
      <c r="B39" s="303" t="s">
        <v>54</v>
      </c>
      <c r="C39" s="303" t="s">
        <v>260</v>
      </c>
      <c r="D39" s="303">
        <v>3595.99937817</v>
      </c>
      <c r="E39" s="303">
        <v>4305.9588997600003</v>
      </c>
      <c r="F39" s="303">
        <v>5109.1375166099997</v>
      </c>
      <c r="G39" s="303">
        <v>5413.4215642599993</v>
      </c>
      <c r="H39" s="303">
        <v>5219.2582824500005</v>
      </c>
      <c r="I39" s="303">
        <v>5290.1947689600001</v>
      </c>
      <c r="J39" s="303">
        <v>6032.9334254899995</v>
      </c>
      <c r="K39" s="303">
        <v>5776.9113538399997</v>
      </c>
      <c r="L39" s="303">
        <v>5319.1941384299998</v>
      </c>
      <c r="M39" s="303">
        <v>6298.28675062</v>
      </c>
      <c r="N39" s="303">
        <v>2852.5735327900002</v>
      </c>
      <c r="O39" s="303">
        <v>5096.83343427</v>
      </c>
      <c r="P39" s="303">
        <v>5776.2468444900005</v>
      </c>
      <c r="Q39" s="303">
        <v>4701.88853896</v>
      </c>
      <c r="R39" s="303">
        <v>4730.73414142</v>
      </c>
      <c r="S39" s="303">
        <v>4578.0013166199997</v>
      </c>
      <c r="T39" s="303">
        <v>5931.27256674</v>
      </c>
      <c r="U39" s="303">
        <v>5818.6656741100005</v>
      </c>
      <c r="V39" s="303">
        <v>6878.8565495800003</v>
      </c>
      <c r="W39" s="303">
        <v>5775.3138098600002</v>
      </c>
      <c r="X39" s="303">
        <v>4083.5659907099998</v>
      </c>
      <c r="Y39" s="303">
        <v>5800.2136329099994</v>
      </c>
      <c r="Z39" s="303">
        <v>5420.4757959400004</v>
      </c>
      <c r="AA39" s="303">
        <v>4857.1188302999999</v>
      </c>
      <c r="AB39" s="303">
        <v>4910.7337919862503</v>
      </c>
      <c r="AC39" s="303">
        <v>4765.5254393991672</v>
      </c>
      <c r="AD39" s="303">
        <v>3821.934503827084</v>
      </c>
      <c r="AE39" s="303">
        <v>4441.8008267424993</v>
      </c>
      <c r="AF39" s="303">
        <v>4920.7174023841662</v>
      </c>
      <c r="AG39" s="303">
        <v>6092.8459551379165</v>
      </c>
      <c r="AH39" s="303">
        <v>4460.5190496741661</v>
      </c>
      <c r="AI39" s="303">
        <v>5459.8280169674999</v>
      </c>
      <c r="AJ39" s="303">
        <v>3312.8716186012498</v>
      </c>
      <c r="AK39" s="303">
        <v>4884.9786115937504</v>
      </c>
      <c r="AL39" s="303">
        <v>5015.4962991562488</v>
      </c>
      <c r="AM39" s="303">
        <v>4570.1749991616671</v>
      </c>
      <c r="AN39" s="303">
        <v>5100.211319</v>
      </c>
      <c r="AO39" s="303">
        <v>4234.3696972400003</v>
      </c>
      <c r="AP39" s="303">
        <v>5675.1575091399991</v>
      </c>
      <c r="AQ39" s="303">
        <v>4260.6588664599994</v>
      </c>
      <c r="AR39" s="303">
        <v>4945.5421184900006</v>
      </c>
      <c r="AS39" s="303">
        <v>5293.5581388099999</v>
      </c>
      <c r="AT39" s="303">
        <v>5302.3568776299999</v>
      </c>
      <c r="AU39" s="303">
        <v>5914.6122060399994</v>
      </c>
      <c r="AV39" s="303">
        <v>5325.1520430800001</v>
      </c>
      <c r="AW39" s="303">
        <v>5092.0013399999998</v>
      </c>
      <c r="AX39" s="303">
        <v>5554.2095499999996</v>
      </c>
      <c r="AY39" s="303">
        <v>5054.5143944499996</v>
      </c>
      <c r="AZ39" s="303">
        <v>4834.36222</v>
      </c>
      <c r="BA39" s="303">
        <v>4814.8578500000003</v>
      </c>
      <c r="BB39" s="303">
        <v>6023.8960983299994</v>
      </c>
      <c r="BC39" s="303">
        <v>2270.2179499999997</v>
      </c>
      <c r="BD39" s="303">
        <v>4759.4740574099997</v>
      </c>
      <c r="BE39" s="303">
        <v>4849.3306899999998</v>
      </c>
      <c r="BF39" s="303">
        <v>4496.5311095400002</v>
      </c>
      <c r="BG39" s="303">
        <v>4891.0609699999995</v>
      </c>
      <c r="BH39" s="303">
        <v>4764.0557699999999</v>
      </c>
      <c r="BI39" s="303">
        <v>5365.0625199999995</v>
      </c>
      <c r="BJ39" s="303">
        <v>5132.3708500000002</v>
      </c>
      <c r="BK39" s="303">
        <v>5452.5201150800003</v>
      </c>
      <c r="BL39" s="303">
        <v>5261.6440000000002</v>
      </c>
      <c r="BM39" s="303">
        <v>5199.0485799999997</v>
      </c>
      <c r="BN39" s="303">
        <v>4445.6355899999999</v>
      </c>
      <c r="BO39" s="303">
        <v>3459.7758686000002</v>
      </c>
      <c r="BP39" s="303">
        <v>5075.9805411999996</v>
      </c>
      <c r="BQ39" s="303">
        <v>3836.8874194700002</v>
      </c>
      <c r="BR39" s="303">
        <v>4212.9439199999997</v>
      </c>
      <c r="BS39" s="303">
        <v>4158.0595299999995</v>
      </c>
      <c r="BT39" s="303">
        <v>4882.4427599999999</v>
      </c>
      <c r="BU39" s="303">
        <v>3017.961065</v>
      </c>
    </row>
    <row r="40" spans="1:73" x14ac:dyDescent="0.4">
      <c r="A40" s="303" t="s">
        <v>743</v>
      </c>
      <c r="B40" s="303" t="s">
        <v>33</v>
      </c>
      <c r="C40" s="303" t="s">
        <v>58</v>
      </c>
      <c r="D40" s="303">
        <v>2739.8273823911268</v>
      </c>
      <c r="E40" s="303">
        <v>2273.6632549786741</v>
      </c>
      <c r="F40" s="303">
        <v>2264.0075999999999</v>
      </c>
      <c r="G40" s="303">
        <v>2203.5843719999998</v>
      </c>
      <c r="H40" s="303">
        <v>2674.7776483049943</v>
      </c>
      <c r="I40" s="303">
        <v>2686.1635986824704</v>
      </c>
      <c r="J40" s="303">
        <v>1950.4368000000002</v>
      </c>
      <c r="K40" s="303">
        <v>2121.6709816386356</v>
      </c>
      <c r="L40" s="303">
        <v>2609.3695909796929</v>
      </c>
      <c r="M40" s="303">
        <v>2799.6299999999997</v>
      </c>
      <c r="N40" s="303">
        <v>1964.1427533966405</v>
      </c>
      <c r="O40" s="303">
        <v>1789.8266297837317</v>
      </c>
      <c r="P40" s="303">
        <v>2551.8636000000001</v>
      </c>
      <c r="Q40" s="303">
        <v>2468.3508000000002</v>
      </c>
      <c r="R40" s="303">
        <v>2461.4842676468038</v>
      </c>
      <c r="S40" s="303">
        <v>2179.0044000000003</v>
      </c>
      <c r="T40" s="303">
        <v>2453.9409199017196</v>
      </c>
      <c r="U40" s="303">
        <v>2413.0439999999999</v>
      </c>
      <c r="V40" s="303">
        <v>2608.3728000000001</v>
      </c>
      <c r="W40" s="303">
        <v>1906.3812240000004</v>
      </c>
      <c r="X40" s="303">
        <v>2453.8319999999999</v>
      </c>
      <c r="Y40" s="303">
        <v>2497.070515419452</v>
      </c>
      <c r="Z40" s="303">
        <v>2331.8496</v>
      </c>
      <c r="AA40" s="303">
        <v>1507.2012</v>
      </c>
      <c r="AB40" s="303">
        <v>2132.6565599999999</v>
      </c>
      <c r="AC40" s="303">
        <v>2336.2560000000003</v>
      </c>
      <c r="AD40" s="303">
        <v>2531.0663999999997</v>
      </c>
      <c r="AE40" s="303">
        <v>1617.1056000000001</v>
      </c>
      <c r="AF40" s="303">
        <v>2493.2196000000004</v>
      </c>
      <c r="AG40" s="303">
        <v>2107.4929224382781</v>
      </c>
      <c r="AH40" s="303">
        <v>2140.86708</v>
      </c>
      <c r="AI40" s="303">
        <v>1823.2596000000001</v>
      </c>
      <c r="AJ40" s="303">
        <v>2069.0351999999998</v>
      </c>
      <c r="AK40" s="303">
        <v>2345.9976000000001</v>
      </c>
      <c r="AL40" s="303">
        <v>2014.6068000000002</v>
      </c>
      <c r="AM40" s="303">
        <v>1706.2927199999999</v>
      </c>
      <c r="AN40" s="303">
        <v>2110.2517812438305</v>
      </c>
      <c r="AO40" s="303">
        <v>2146.1710070410368</v>
      </c>
      <c r="AP40" s="303">
        <v>2385.6768472538856</v>
      </c>
      <c r="AQ40" s="303">
        <v>2272.4343926359834</v>
      </c>
      <c r="AR40" s="303">
        <v>2343.3778732839796</v>
      </c>
      <c r="AS40" s="303">
        <v>2382.0336000000002</v>
      </c>
      <c r="AT40" s="303">
        <v>1916.2656000000002</v>
      </c>
      <c r="AU40" s="303">
        <v>1601.028</v>
      </c>
      <c r="AV40" s="303">
        <v>2299.4798400000004</v>
      </c>
      <c r="AW40" s="303">
        <v>2420.6184000000003</v>
      </c>
      <c r="AX40" s="303">
        <v>2132.1215999999999</v>
      </c>
      <c r="AY40" s="303">
        <v>1759.212</v>
      </c>
      <c r="AZ40" s="303">
        <v>2214.56088</v>
      </c>
      <c r="BA40" s="303">
        <v>1999.8899999999999</v>
      </c>
      <c r="BB40" s="303">
        <v>2384.7228</v>
      </c>
      <c r="BC40" s="303">
        <v>2330.3521799999999</v>
      </c>
      <c r="BD40" s="303">
        <v>2402.0460000000003</v>
      </c>
      <c r="BE40" s="303">
        <v>2371.9715999999999</v>
      </c>
      <c r="BF40" s="303">
        <v>1619.838</v>
      </c>
      <c r="BG40" s="303">
        <v>1710.6048000000001</v>
      </c>
      <c r="BH40" s="303">
        <v>2311.1711999999998</v>
      </c>
      <c r="BI40" s="303">
        <v>2067.9336000000003</v>
      </c>
      <c r="BJ40" s="303">
        <v>2310.0727765682659</v>
      </c>
      <c r="BK40" s="303">
        <v>1519.7868000000001</v>
      </c>
      <c r="BL40" s="303">
        <v>2214.7775999999999</v>
      </c>
      <c r="BM40" s="303">
        <v>1903.9860000000001</v>
      </c>
      <c r="BN40" s="303">
        <v>1929.1176</v>
      </c>
      <c r="BO40" s="303">
        <v>2047.6404</v>
      </c>
      <c r="BP40" s="303">
        <v>1665.9792000000002</v>
      </c>
      <c r="BQ40" s="303">
        <v>1896.4692000000002</v>
      </c>
      <c r="BR40" s="303">
        <v>2233.998</v>
      </c>
      <c r="BS40" s="303">
        <v>2540.0210011976051</v>
      </c>
      <c r="BT40" s="303">
        <v>1286.9748</v>
      </c>
      <c r="BU40" s="303">
        <v>2551.1477435721326</v>
      </c>
    </row>
    <row r="41" spans="1:73" x14ac:dyDescent="0.4">
      <c r="A41" s="303" t="s">
        <v>743</v>
      </c>
      <c r="B41" s="303" t="s">
        <v>35</v>
      </c>
      <c r="C41" s="303" t="s">
        <v>58</v>
      </c>
      <c r="D41" s="303">
        <v>5415.0543969502323</v>
      </c>
      <c r="E41" s="303">
        <v>4480.5227406076383</v>
      </c>
      <c r="F41" s="303">
        <v>4404.6812430346654</v>
      </c>
      <c r="G41" s="303">
        <v>3975.2819652414005</v>
      </c>
      <c r="H41" s="303">
        <v>5771.1462252611736</v>
      </c>
      <c r="I41" s="303">
        <v>4462.7987762851635</v>
      </c>
      <c r="J41" s="303">
        <v>3084.4429679824002</v>
      </c>
      <c r="K41" s="303">
        <v>3453.0560378871401</v>
      </c>
      <c r="L41" s="303">
        <v>4354.2536178153568</v>
      </c>
      <c r="M41" s="303">
        <v>4944.3511493959995</v>
      </c>
      <c r="N41" s="303">
        <v>629.09327527523499</v>
      </c>
      <c r="O41" s="303">
        <v>590.86635364012147</v>
      </c>
      <c r="P41" s="303">
        <v>5163.1670414986665</v>
      </c>
      <c r="Q41" s="303">
        <v>4086.4413018680007</v>
      </c>
      <c r="R41" s="303">
        <v>4585.1307513448428</v>
      </c>
      <c r="S41" s="303">
        <v>3723.3342385520004</v>
      </c>
      <c r="T41" s="303">
        <v>4596.3245224535231</v>
      </c>
      <c r="U41" s="303">
        <v>4311.236469208</v>
      </c>
      <c r="V41" s="303">
        <v>4348.6196582400007</v>
      </c>
      <c r="W41" s="303">
        <v>2616.4408763547999</v>
      </c>
      <c r="X41" s="303">
        <v>4095.1459996799999</v>
      </c>
      <c r="Y41" s="303">
        <v>4890.6629826582139</v>
      </c>
      <c r="Z41" s="303">
        <v>1505.7233793599999</v>
      </c>
      <c r="AA41" s="303">
        <v>633.85693007999998</v>
      </c>
      <c r="AB41" s="303">
        <v>4237.6263019360003</v>
      </c>
      <c r="AC41" s="303">
        <v>5623.0752016253346</v>
      </c>
      <c r="AD41" s="303">
        <v>5473.6177979347267</v>
      </c>
      <c r="AE41" s="303">
        <v>2648.6027105613334</v>
      </c>
      <c r="AF41" s="303">
        <v>5143.9867369498315</v>
      </c>
      <c r="AG41" s="303">
        <v>3283.9432474600812</v>
      </c>
      <c r="AH41" s="303">
        <v>3790.4581784699994</v>
      </c>
      <c r="AI41" s="303">
        <v>2051.4212763573332</v>
      </c>
      <c r="AJ41" s="303">
        <v>2975.5190322146668</v>
      </c>
      <c r="AK41" s="303">
        <v>4692.0831369586667</v>
      </c>
      <c r="AL41" s="303">
        <v>1165.76428964</v>
      </c>
      <c r="AM41" s="303">
        <v>821.64536772320082</v>
      </c>
      <c r="AN41" s="303">
        <v>4668.6561313963584</v>
      </c>
      <c r="AO41" s="303">
        <v>5029.2830981990828</v>
      </c>
      <c r="AP41" s="303">
        <v>5338.6739512856293</v>
      </c>
      <c r="AQ41" s="303">
        <v>4798.0103260553587</v>
      </c>
      <c r="AR41" s="303">
        <v>4788.8799305785087</v>
      </c>
      <c r="AS41" s="303">
        <v>4227.1589706106661</v>
      </c>
      <c r="AT41" s="303">
        <v>3339.0287774960007</v>
      </c>
      <c r="AU41" s="303">
        <v>2587.3276182</v>
      </c>
      <c r="AV41" s="303">
        <v>4511.5784262359994</v>
      </c>
      <c r="AW41" s="303">
        <v>4906.6684686520002</v>
      </c>
      <c r="AX41" s="303">
        <v>1432.2744768560001</v>
      </c>
      <c r="AY41" s="303">
        <v>960.63982433600006</v>
      </c>
      <c r="AZ41" s="303">
        <v>5092.1397502653335</v>
      </c>
      <c r="BA41" s="303">
        <v>4907.7171695986672</v>
      </c>
      <c r="BB41" s="303">
        <v>5312.4706192733338</v>
      </c>
      <c r="BC41" s="303">
        <v>5030.6954378874007</v>
      </c>
      <c r="BD41" s="303">
        <v>5132.5600924280006</v>
      </c>
      <c r="BE41" s="303">
        <v>4897.910495872</v>
      </c>
      <c r="BF41" s="303">
        <v>2943.439582226667</v>
      </c>
      <c r="BG41" s="303">
        <v>2438.2369003199997</v>
      </c>
      <c r="BH41" s="303">
        <v>4453.796203961333</v>
      </c>
      <c r="BI41" s="303">
        <v>3566.916052776</v>
      </c>
      <c r="BJ41" s="303">
        <v>547.75370842788186</v>
      </c>
      <c r="BK41" s="303">
        <v>466.24812129600002</v>
      </c>
      <c r="BL41" s="303">
        <v>5802.3785858173333</v>
      </c>
      <c r="BM41" s="303">
        <v>4018.5891507320002</v>
      </c>
      <c r="BN41" s="303">
        <v>3809.6344072106672</v>
      </c>
      <c r="BO41" s="303">
        <v>3989.4160662280001</v>
      </c>
      <c r="BP41" s="303">
        <v>2741.6419226946659</v>
      </c>
      <c r="BQ41" s="303">
        <v>3220.1216886706675</v>
      </c>
      <c r="BR41" s="303">
        <v>4172.6661176440002</v>
      </c>
      <c r="BS41" s="303">
        <v>4277.6646371035895</v>
      </c>
      <c r="BT41" s="303">
        <v>2016.8916577960001</v>
      </c>
      <c r="BU41" s="303">
        <v>5314.9300337325449</v>
      </c>
    </row>
    <row r="42" spans="1:73" x14ac:dyDescent="0.4">
      <c r="A42" s="303" t="s">
        <v>743</v>
      </c>
      <c r="B42" s="303" t="s">
        <v>299</v>
      </c>
      <c r="C42" s="303" t="s">
        <v>58</v>
      </c>
      <c r="D42" s="303">
        <v>3828.7127222817876</v>
      </c>
      <c r="E42" s="303">
        <v>3159.8524584045408</v>
      </c>
      <c r="F42" s="303">
        <v>3051.2839559626664</v>
      </c>
      <c r="G42" s="303">
        <v>2828.5291359049997</v>
      </c>
      <c r="H42" s="303">
        <v>3904.1546280462035</v>
      </c>
      <c r="I42" s="303">
        <v>3363.0515000089435</v>
      </c>
      <c r="J42" s="303">
        <v>2108.9688007999998</v>
      </c>
      <c r="K42" s="303">
        <v>1554.1583826007586</v>
      </c>
      <c r="L42" s="303">
        <v>2900.5586733748346</v>
      </c>
      <c r="M42" s="303">
        <v>3247.9696183400001</v>
      </c>
      <c r="N42" s="303">
        <v>2044.9271720848076</v>
      </c>
      <c r="O42" s="303">
        <v>1860.9021484291602</v>
      </c>
      <c r="P42" s="303">
        <v>3936.7081646666666</v>
      </c>
      <c r="Q42" s="303">
        <v>2763.0248630040005</v>
      </c>
      <c r="R42" s="303">
        <v>3417.3570196682526</v>
      </c>
      <c r="S42" s="303">
        <v>2645.2346286880002</v>
      </c>
      <c r="T42" s="303">
        <v>3132.720179255999</v>
      </c>
      <c r="U42" s="303">
        <v>2825.013168</v>
      </c>
      <c r="V42" s="303">
        <v>2945.2490113200001</v>
      </c>
      <c r="W42" s="303">
        <v>1765.3271869068001</v>
      </c>
      <c r="X42" s="303">
        <v>2824.7539924799999</v>
      </c>
      <c r="Y42" s="303">
        <v>3468.0634208977999</v>
      </c>
      <c r="Z42" s="303">
        <v>3535.3033587013338</v>
      </c>
      <c r="AA42" s="303">
        <v>1733.1551776613333</v>
      </c>
      <c r="AB42" s="303">
        <v>3129.2117954159999</v>
      </c>
      <c r="AC42" s="303">
        <v>3996.3845280333339</v>
      </c>
      <c r="AD42" s="303">
        <v>3780.0756786867269</v>
      </c>
      <c r="AE42" s="303">
        <v>1940.962829529333</v>
      </c>
      <c r="AF42" s="303">
        <v>3514.4566515498318</v>
      </c>
      <c r="AG42" s="303">
        <v>2045.2611542016002</v>
      </c>
      <c r="AH42" s="303">
        <v>2529.876684634</v>
      </c>
      <c r="AI42" s="303">
        <v>1330.4612134613333</v>
      </c>
      <c r="AJ42" s="303">
        <v>1831.0690493666668</v>
      </c>
      <c r="AK42" s="303">
        <v>3204.648910126667</v>
      </c>
      <c r="AL42" s="303">
        <v>2693.9423480800001</v>
      </c>
      <c r="AM42" s="303">
        <v>1959.904000472</v>
      </c>
      <c r="AN42" s="303">
        <v>3475.9946804871074</v>
      </c>
      <c r="AO42" s="303">
        <v>3634.9901959289882</v>
      </c>
      <c r="AP42" s="303">
        <v>3732.4141913654971</v>
      </c>
      <c r="AQ42" s="303">
        <v>3223.6726442165732</v>
      </c>
      <c r="AR42" s="303">
        <v>3141.9608412748739</v>
      </c>
      <c r="AS42" s="303">
        <v>2622.0979340266663</v>
      </c>
      <c r="AT42" s="303">
        <v>2134.6588542880004</v>
      </c>
      <c r="AU42" s="303">
        <v>1633.2377352000001</v>
      </c>
      <c r="AV42" s="303">
        <v>2853.146670696</v>
      </c>
      <c r="AW42" s="303">
        <v>3208.7419635240003</v>
      </c>
      <c r="AX42" s="303">
        <v>1704.1899135279998</v>
      </c>
      <c r="AY42" s="303">
        <v>1837.433488224</v>
      </c>
      <c r="AZ42" s="303">
        <v>3710.1395648333332</v>
      </c>
      <c r="BA42" s="303">
        <v>3602.9656877666666</v>
      </c>
      <c r="BB42" s="303">
        <v>3884.4970161853335</v>
      </c>
      <c r="BC42" s="303">
        <v>3521.0884933432003</v>
      </c>
      <c r="BD42" s="303">
        <v>3460.5640980760004</v>
      </c>
      <c r="BE42" s="303">
        <v>3280.1138622080007</v>
      </c>
      <c r="BF42" s="303">
        <v>1901.4589608026668</v>
      </c>
      <c r="BG42" s="303">
        <v>1712.2243546479999</v>
      </c>
      <c r="BH42" s="303">
        <v>3085.1997125053331</v>
      </c>
      <c r="BI42" s="303">
        <v>2660.3920770159998</v>
      </c>
      <c r="BJ42" s="303">
        <v>3629.8472141035004</v>
      </c>
      <c r="BK42" s="303">
        <v>2080.1062469653334</v>
      </c>
      <c r="BL42" s="303">
        <v>3938.4300020333335</v>
      </c>
      <c r="BM42" s="303">
        <v>3052.0617225000001</v>
      </c>
      <c r="BN42" s="303">
        <v>2679.8408000186669</v>
      </c>
      <c r="BO42" s="303">
        <v>2806.3417315800002</v>
      </c>
      <c r="BP42" s="303">
        <v>1829.6061475426661</v>
      </c>
      <c r="BQ42" s="303">
        <v>2288.2935429746672</v>
      </c>
      <c r="BR42" s="303">
        <v>3082.8748120999999</v>
      </c>
      <c r="BS42" s="303">
        <v>2763.1565028962864</v>
      </c>
      <c r="BT42" s="303">
        <v>1479.7417534120002</v>
      </c>
      <c r="BU42" s="303">
        <v>3600.7381701632003</v>
      </c>
    </row>
    <row r="43" spans="1:73" x14ac:dyDescent="0.4">
      <c r="A43" s="303" t="s">
        <v>743</v>
      </c>
      <c r="B43" s="303" t="s">
        <v>606</v>
      </c>
      <c r="C43" s="303" t="s">
        <v>260</v>
      </c>
      <c r="AN43" s="303">
        <v>445.45017158241905</v>
      </c>
      <c r="AO43" s="303">
        <v>473.00952670638338</v>
      </c>
      <c r="AP43" s="303">
        <v>498.61272097523073</v>
      </c>
      <c r="AQ43" s="303">
        <v>433.67551410710837</v>
      </c>
      <c r="AR43" s="303">
        <v>430.57823262921221</v>
      </c>
      <c r="AS43" s="303">
        <v>341.77113685485864</v>
      </c>
      <c r="AT43" s="303">
        <v>311.00385613024412</v>
      </c>
      <c r="AU43" s="303">
        <v>243.39861343100006</v>
      </c>
      <c r="AV43" s="303">
        <v>402.64848860466003</v>
      </c>
      <c r="AW43" s="303">
        <v>444.32981953180007</v>
      </c>
      <c r="AX43" s="303">
        <v>114.159426083608</v>
      </c>
      <c r="AY43" s="303">
        <v>83.059915279248003</v>
      </c>
      <c r="AZ43" s="303">
        <v>485.32317631050933</v>
      </c>
      <c r="BA43" s="303">
        <v>466.45236478504268</v>
      </c>
      <c r="BB43" s="303">
        <v>500.36336954229739</v>
      </c>
      <c r="BC43" s="303">
        <v>469.95321855544262</v>
      </c>
      <c r="BD43" s="303">
        <v>476.82829954870408</v>
      </c>
      <c r="BE43" s="303">
        <v>455.46849607089604</v>
      </c>
      <c r="BF43" s="303">
        <v>237.54627293034667</v>
      </c>
      <c r="BG43" s="303">
        <v>241.66859252236003</v>
      </c>
      <c r="BH43" s="303">
        <v>418.80032538663733</v>
      </c>
      <c r="BI43" s="303">
        <v>321.34496549916804</v>
      </c>
      <c r="BJ43" s="303">
        <v>73.136961277560545</v>
      </c>
      <c r="BK43" s="303">
        <v>53.447287656528005</v>
      </c>
      <c r="BL43" s="303">
        <v>532.48557130124539</v>
      </c>
      <c r="BM43" s="303">
        <v>392.28565451757601</v>
      </c>
      <c r="BN43" s="303">
        <v>363.67316286064272</v>
      </c>
      <c r="BO43" s="303">
        <v>381.37923083506394</v>
      </c>
      <c r="BP43" s="303">
        <v>232.94294085969864</v>
      </c>
      <c r="BQ43" s="303">
        <v>308.29976752820272</v>
      </c>
      <c r="BR43" s="303">
        <v>402.82492902179195</v>
      </c>
      <c r="BS43" s="303">
        <v>403.24335676481883</v>
      </c>
      <c r="BT43" s="303">
        <v>129.03207335552798</v>
      </c>
      <c r="BU43" s="303">
        <v>478.47009207110432</v>
      </c>
    </row>
    <row r="44" spans="1:73" x14ac:dyDescent="0.4">
      <c r="A44" s="303" t="s">
        <v>743</v>
      </c>
      <c r="B44" s="303" t="s">
        <v>607</v>
      </c>
      <c r="C44" s="303" t="s">
        <v>608</v>
      </c>
      <c r="AN44" s="303">
        <v>0.73313063130747047</v>
      </c>
      <c r="AO44" s="303">
        <v>0.51086459305149956</v>
      </c>
      <c r="AP44" s="303">
        <v>0.4307297174976078</v>
      </c>
      <c r="AQ44" s="303">
        <v>0.45382536009534152</v>
      </c>
      <c r="AR44" s="303">
        <v>0.42502737511027205</v>
      </c>
      <c r="AS44" s="303">
        <v>0.33685308185970692</v>
      </c>
      <c r="AT44" s="303">
        <v>0.40067489838990478</v>
      </c>
      <c r="AU44" s="303">
        <v>0.42701511128245623</v>
      </c>
      <c r="AV44" s="303">
        <v>0.45008773597659291</v>
      </c>
      <c r="AW44" s="303">
        <v>0.3753419661528975</v>
      </c>
      <c r="AX44" s="303">
        <v>0.16523292239630627</v>
      </c>
      <c r="AY44" s="303">
        <v>0.13353684128496462</v>
      </c>
      <c r="AZ44" s="303">
        <v>0.45285357498414602</v>
      </c>
      <c r="BA44" s="303">
        <v>0.73689157154035179</v>
      </c>
      <c r="BB44" s="303">
        <v>0.53231278276377947</v>
      </c>
      <c r="BC44" s="303">
        <v>0.42470897179059097</v>
      </c>
      <c r="BD44" s="303">
        <v>0.43105071374860249</v>
      </c>
      <c r="BE44" s="303">
        <v>0.38098577672178674</v>
      </c>
      <c r="BF44" s="303">
        <v>0.52265406585334806</v>
      </c>
      <c r="BG44" s="303">
        <v>0.43764685353560306</v>
      </c>
      <c r="BH44" s="303">
        <v>0.4357510408767426</v>
      </c>
      <c r="BI44" s="303">
        <v>0.32653690224486132</v>
      </c>
      <c r="BJ44" s="303">
        <v>6.7500656462907746E-2</v>
      </c>
      <c r="BK44" s="303">
        <v>9.3570181471512609E-2</v>
      </c>
      <c r="BL44" s="303">
        <v>0.45983209956929655</v>
      </c>
      <c r="BM44" s="303">
        <v>0.45220248359374754</v>
      </c>
      <c r="BN44" s="303">
        <v>0.48425188130578256</v>
      </c>
      <c r="BO44" s="303">
        <v>0.34502716837506692</v>
      </c>
      <c r="BP44" s="303">
        <v>0.26214600591908466</v>
      </c>
      <c r="BQ44" s="303">
        <v>0.39904189428967474</v>
      </c>
      <c r="BR44" s="303">
        <v>0.51315277582393881</v>
      </c>
      <c r="BS44" s="303">
        <v>0.37113976692574213</v>
      </c>
      <c r="BT44" s="303">
        <v>0.2875046197761319</v>
      </c>
      <c r="BU44" s="303">
        <v>0.33674208382910892</v>
      </c>
    </row>
    <row r="45" spans="1:73" x14ac:dyDescent="0.4">
      <c r="A45" s="370" t="s">
        <v>743</v>
      </c>
      <c r="B45" s="370" t="s">
        <v>856</v>
      </c>
      <c r="D45" s="303">
        <f>SUM(D40:D41)/D46</f>
        <v>8.7124805334843582</v>
      </c>
      <c r="E45" s="303">
        <f t="shared" ref="E45:BP45" si="16">SUM(E40:E41)/E46</f>
        <v>8.6592128148542464</v>
      </c>
      <c r="F45" s="303">
        <f t="shared" si="16"/>
        <v>9.0493453784776818</v>
      </c>
      <c r="G45" s="303">
        <f t="shared" si="16"/>
        <v>11.59849518</v>
      </c>
      <c r="H45" s="303">
        <f t="shared" si="16"/>
        <v>7.2435024644649806</v>
      </c>
      <c r="I45" s="303">
        <f t="shared" si="16"/>
        <v>6.8740022836227253</v>
      </c>
      <c r="J45" s="303">
        <f t="shared" si="16"/>
        <v>8.3358936555999996</v>
      </c>
      <c r="K45" s="303">
        <f t="shared" si="16"/>
        <v>8.6029737955644681</v>
      </c>
      <c r="L45" s="303">
        <f t="shared" si="16"/>
        <v>8.0133753841139814</v>
      </c>
      <c r="M45" s="303">
        <f t="shared" si="16"/>
        <v>6.9127875717667635</v>
      </c>
      <c r="N45" s="303">
        <f t="shared" si="16"/>
        <v>6.3138012749939136</v>
      </c>
      <c r="O45" s="303">
        <f t="shared" si="16"/>
        <v>7.8338038283114617</v>
      </c>
      <c r="P45" s="303">
        <f t="shared" si="16"/>
        <v>9.1194215620551606</v>
      </c>
      <c r="Q45" s="303">
        <f t="shared" si="16"/>
        <v>6.9070517406406751</v>
      </c>
      <c r="R45" s="303">
        <f t="shared" si="16"/>
        <v>10.197706250349706</v>
      </c>
      <c r="S45" s="303">
        <f t="shared" si="16"/>
        <v>9.3986284053375808</v>
      </c>
      <c r="T45" s="303">
        <f t="shared" si="16"/>
        <v>8.5665436723636006</v>
      </c>
      <c r="U45" s="303">
        <f t="shared" si="16"/>
        <v>8.40535058651</v>
      </c>
      <c r="V45" s="303">
        <f t="shared" si="16"/>
        <v>9.5826342400000009</v>
      </c>
      <c r="W45" s="303">
        <f t="shared" si="16"/>
        <v>11.09459378</v>
      </c>
      <c r="X45" s="303">
        <f t="shared" si="16"/>
        <v>9.4638410400000001</v>
      </c>
      <c r="Y45" s="303">
        <f t="shared" si="16"/>
        <v>7.9695075491668455</v>
      </c>
      <c r="Z45" s="303">
        <f t="shared" si="16"/>
        <v>4.6286008676396087</v>
      </c>
      <c r="AA45" s="303">
        <f t="shared" si="16"/>
        <v>7.1895840499664203</v>
      </c>
      <c r="AB45" s="303">
        <f t="shared" si="16"/>
        <v>11.387706224411872</v>
      </c>
      <c r="AC45" s="303">
        <f t="shared" si="16"/>
        <v>7.972086540089478</v>
      </c>
      <c r="AD45" s="303">
        <f t="shared" si="16"/>
        <v>8.4250965139824512</v>
      </c>
      <c r="AE45" s="303">
        <f t="shared" si="16"/>
        <v>15.046590160710172</v>
      </c>
      <c r="AF45" s="303">
        <f t="shared" si="16"/>
        <v>7.2597018412070646</v>
      </c>
      <c r="AG45" s="303">
        <f t="shared" si="16"/>
        <v>7.2874971883679258</v>
      </c>
      <c r="AH45" s="303">
        <f t="shared" si="16"/>
        <v>7.3507562999999996</v>
      </c>
      <c r="AI45" s="303">
        <f t="shared" si="16"/>
        <v>7.9139723781808282</v>
      </c>
      <c r="AJ45" s="303">
        <f t="shared" si="16"/>
        <v>8.6379353291347023</v>
      </c>
      <c r="AK45" s="303">
        <f t="shared" si="16"/>
        <v>7.6417814733536016</v>
      </c>
      <c r="AL45" s="303">
        <f t="shared" si="16"/>
        <v>3.7906687600000004</v>
      </c>
      <c r="AM45" s="303">
        <f t="shared" si="16"/>
        <v>4.6615122399468945</v>
      </c>
      <c r="AN45" s="303">
        <f t="shared" si="16"/>
        <v>11.15685963239004</v>
      </c>
      <c r="AO45" s="303">
        <f t="shared" si="16"/>
        <v>7.7497074254672427</v>
      </c>
      <c r="AP45" s="303">
        <f t="shared" si="16"/>
        <v>6.6727287478744959</v>
      </c>
      <c r="AQ45" s="303">
        <f t="shared" si="16"/>
        <v>7.3989584749804749</v>
      </c>
      <c r="AR45" s="303">
        <f t="shared" si="16"/>
        <v>7.0403113377909392</v>
      </c>
      <c r="AS45" s="303">
        <f t="shared" si="16"/>
        <v>6.5140869018437479</v>
      </c>
      <c r="AT45" s="303">
        <f t="shared" si="16"/>
        <v>6.7705415839938166</v>
      </c>
      <c r="AU45" s="303">
        <f t="shared" si="16"/>
        <v>7.3479923126315789</v>
      </c>
      <c r="AV45" s="303">
        <f t="shared" si="16"/>
        <v>7.6135236599999994</v>
      </c>
      <c r="AW45" s="303">
        <f t="shared" si="16"/>
        <v>6.1896324283257318</v>
      </c>
      <c r="AX45" s="303">
        <f t="shared" si="16"/>
        <v>5.1590622041626863</v>
      </c>
      <c r="AY45" s="303">
        <f t="shared" si="16"/>
        <v>4.372752129157556</v>
      </c>
      <c r="AZ45" s="303">
        <f t="shared" si="16"/>
        <v>6.8178600636981743</v>
      </c>
      <c r="BA45" s="303">
        <f t="shared" si="16"/>
        <v>10.912491579144813</v>
      </c>
      <c r="BB45" s="303">
        <f t="shared" si="16"/>
        <v>8.1886778647134335</v>
      </c>
      <c r="BC45" s="303">
        <f t="shared" si="16"/>
        <v>6.6523705800000004</v>
      </c>
      <c r="BD45" s="303">
        <f t="shared" si="16"/>
        <v>6.8112512135490872</v>
      </c>
      <c r="BE45" s="303">
        <f t="shared" si="16"/>
        <v>6.0810389760535335</v>
      </c>
      <c r="BF45" s="303">
        <f t="shared" si="16"/>
        <v>10.040214702368903</v>
      </c>
      <c r="BG45" s="303">
        <f t="shared" si="16"/>
        <v>7.5132953645780498</v>
      </c>
      <c r="BH45" s="303">
        <f t="shared" si="16"/>
        <v>7.0387757818763212</v>
      </c>
      <c r="BI45" s="303">
        <f t="shared" si="16"/>
        <v>5.7258913248409709</v>
      </c>
      <c r="BJ45" s="303">
        <f t="shared" si="16"/>
        <v>2.6375878957047973</v>
      </c>
      <c r="BK45" s="303">
        <f t="shared" si="16"/>
        <v>3.4769518930252099</v>
      </c>
      <c r="BL45" s="303">
        <f t="shared" si="16"/>
        <v>6.9232782260944159</v>
      </c>
      <c r="BM45" s="303">
        <f t="shared" si="16"/>
        <v>6.827175966261672</v>
      </c>
      <c r="BN45" s="303">
        <f t="shared" si="16"/>
        <v>7.6414807020115409</v>
      </c>
      <c r="BO45" s="303">
        <f t="shared" si="16"/>
        <v>5.4616201655822545</v>
      </c>
      <c r="BP45" s="303">
        <f t="shared" si="16"/>
        <v>4.9601858234241121</v>
      </c>
      <c r="BQ45" s="303">
        <f t="shared" ref="BQ45:BU45" si="17">SUM(BQ40:BQ41)/BQ46</f>
        <v>6.6225613366174834</v>
      </c>
      <c r="BR45" s="303">
        <f t="shared" si="17"/>
        <v>8.1613555638777076</v>
      </c>
      <c r="BS45" s="303">
        <f t="shared" si="17"/>
        <v>6.2749062478612005</v>
      </c>
      <c r="BT45" s="303">
        <f t="shared" si="17"/>
        <v>7.3615562785115864</v>
      </c>
      <c r="BU45" s="303">
        <f t="shared" si="17"/>
        <v>5.5360605943532715</v>
      </c>
    </row>
    <row r="46" spans="1:73" x14ac:dyDescent="0.4">
      <c r="A46" s="303" t="s">
        <v>743</v>
      </c>
      <c r="B46" s="303" t="s">
        <v>54</v>
      </c>
      <c r="C46" s="303" t="s">
        <v>260</v>
      </c>
      <c r="D46" s="303">
        <v>936</v>
      </c>
      <c r="E46" s="303">
        <v>780</v>
      </c>
      <c r="F46" s="303">
        <v>736.92499999999995</v>
      </c>
      <c r="G46" s="303">
        <v>532.73</v>
      </c>
      <c r="H46" s="303">
        <v>1166</v>
      </c>
      <c r="I46" s="303">
        <v>1040</v>
      </c>
      <c r="J46" s="303">
        <v>604</v>
      </c>
      <c r="K46" s="303">
        <v>648</v>
      </c>
      <c r="L46" s="303">
        <v>869</v>
      </c>
      <c r="M46" s="303">
        <v>1120.24</v>
      </c>
      <c r="N46" s="303">
        <v>410.72500000000002</v>
      </c>
      <c r="O46" s="303">
        <v>303.89999999999998</v>
      </c>
      <c r="P46" s="303">
        <v>846</v>
      </c>
      <c r="Q46" s="303">
        <v>949</v>
      </c>
      <c r="R46" s="303">
        <v>691</v>
      </c>
      <c r="S46" s="303">
        <v>628</v>
      </c>
      <c r="T46" s="303">
        <v>823</v>
      </c>
      <c r="U46" s="303">
        <v>800</v>
      </c>
      <c r="V46" s="303">
        <v>726</v>
      </c>
      <c r="W46" s="303">
        <v>407.66</v>
      </c>
      <c r="X46" s="303">
        <v>692</v>
      </c>
      <c r="Y46" s="303">
        <v>927</v>
      </c>
      <c r="Z46" s="303">
        <v>829.1</v>
      </c>
      <c r="AA46" s="303">
        <v>297.8</v>
      </c>
      <c r="AB46" s="303">
        <v>559.4</v>
      </c>
      <c r="AC46" s="303">
        <v>998.4</v>
      </c>
      <c r="AD46" s="303">
        <v>950.1</v>
      </c>
      <c r="AE46" s="303">
        <v>283.5</v>
      </c>
      <c r="AF46" s="303">
        <v>1052</v>
      </c>
      <c r="AG46" s="303">
        <v>739.82</v>
      </c>
      <c r="AH46" s="303">
        <v>806.9</v>
      </c>
      <c r="AI46" s="303">
        <v>489.6</v>
      </c>
      <c r="AJ46" s="303">
        <v>584</v>
      </c>
      <c r="AK46" s="303">
        <v>921</v>
      </c>
      <c r="AL46" s="303">
        <v>839</v>
      </c>
      <c r="AM46" s="303">
        <v>542.29999999999995</v>
      </c>
      <c r="AN46" s="303">
        <v>607.6</v>
      </c>
      <c r="AO46" s="303">
        <v>925.9</v>
      </c>
      <c r="AP46" s="303">
        <v>1157.5999999999999</v>
      </c>
      <c r="AQ46" s="303">
        <v>955.6</v>
      </c>
      <c r="AR46" s="303">
        <v>1013.06</v>
      </c>
      <c r="AS46" s="303">
        <v>1014.6</v>
      </c>
      <c r="AT46" s="303">
        <v>776.2</v>
      </c>
      <c r="AU46" s="303">
        <v>570</v>
      </c>
      <c r="AV46" s="303">
        <v>894.6</v>
      </c>
      <c r="AW46" s="303">
        <v>1183.8</v>
      </c>
      <c r="AX46" s="303">
        <v>690.9</v>
      </c>
      <c r="AY46" s="303">
        <v>622</v>
      </c>
      <c r="AZ46" s="303">
        <v>1071.7</v>
      </c>
      <c r="BA46" s="303">
        <v>633</v>
      </c>
      <c r="BB46" s="303">
        <v>939.98</v>
      </c>
      <c r="BC46" s="303">
        <v>1106.53</v>
      </c>
      <c r="BD46" s="303">
        <v>1106.2</v>
      </c>
      <c r="BE46" s="303">
        <v>1195.5</v>
      </c>
      <c r="BF46" s="303">
        <v>454.5</v>
      </c>
      <c r="BG46" s="303">
        <v>552.20000000000005</v>
      </c>
      <c r="BH46" s="303">
        <v>961.1</v>
      </c>
      <c r="BI46" s="303">
        <v>984.1</v>
      </c>
      <c r="BJ46" s="303">
        <v>1083.5</v>
      </c>
      <c r="BK46" s="303">
        <v>571.20000000000005</v>
      </c>
      <c r="BL46" s="303">
        <v>1158</v>
      </c>
      <c r="BM46" s="303">
        <v>867.5</v>
      </c>
      <c r="BN46" s="303">
        <v>751</v>
      </c>
      <c r="BO46" s="303">
        <v>1105.3599999999999</v>
      </c>
      <c r="BP46" s="303">
        <v>888.6</v>
      </c>
      <c r="BQ46" s="303">
        <v>772.6</v>
      </c>
      <c r="BR46" s="303">
        <v>785</v>
      </c>
      <c r="BS46" s="303">
        <v>1086.5</v>
      </c>
      <c r="BT46" s="303">
        <v>448.79999999999995</v>
      </c>
      <c r="BU46" s="303">
        <v>1420.88</v>
      </c>
    </row>
    <row r="47" spans="1:73" x14ac:dyDescent="0.4">
      <c r="A47" s="303" t="s">
        <v>744</v>
      </c>
      <c r="B47" s="303" t="s">
        <v>33</v>
      </c>
      <c r="C47" s="303" t="s">
        <v>58</v>
      </c>
      <c r="D47" s="303">
        <v>422.37360000000001</v>
      </c>
      <c r="E47" s="303">
        <v>291.31560000000002</v>
      </c>
      <c r="F47" s="303">
        <v>295.03440000000001</v>
      </c>
      <c r="G47" s="303">
        <v>294.48360000000002</v>
      </c>
      <c r="H47" s="303">
        <v>301.22640000000001</v>
      </c>
      <c r="I47" s="303">
        <v>238.70880000000002</v>
      </c>
      <c r="J47" s="303">
        <v>207.7056</v>
      </c>
      <c r="K47" s="303">
        <v>190.90512000000001</v>
      </c>
      <c r="L47" s="303">
        <v>175.68360000000001</v>
      </c>
      <c r="M47" s="303">
        <v>175.68360000000001</v>
      </c>
      <c r="N47" s="303">
        <v>199.44720000000001</v>
      </c>
      <c r="O47" s="303">
        <v>199.44720000000001</v>
      </c>
      <c r="P47" s="303">
        <v>190.86120000000003</v>
      </c>
      <c r="Q47" s="303">
        <v>172.1088</v>
      </c>
      <c r="R47" s="303">
        <v>189.3492</v>
      </c>
      <c r="S47" s="303">
        <v>161.56440000000001</v>
      </c>
      <c r="T47" s="303">
        <v>158.43960000000001</v>
      </c>
      <c r="U47" s="303">
        <v>153.9864</v>
      </c>
      <c r="V47" s="303">
        <v>158.38560000000001</v>
      </c>
      <c r="W47" s="303">
        <v>181.7244</v>
      </c>
      <c r="X47" s="303">
        <v>140.34959999999998</v>
      </c>
      <c r="Y47" s="303">
        <v>187.48439999999999</v>
      </c>
      <c r="Z47" s="303">
        <v>193.9032</v>
      </c>
      <c r="AA47" s="303">
        <v>211.1832</v>
      </c>
      <c r="AB47" s="303">
        <v>222.80040000000002</v>
      </c>
      <c r="AC47" s="303">
        <v>203.92920000000001</v>
      </c>
      <c r="AD47" s="303">
        <v>184.31639999999999</v>
      </c>
      <c r="AE47" s="303">
        <v>173.52719999999999</v>
      </c>
      <c r="AF47" s="303">
        <v>185.5368</v>
      </c>
      <c r="AG47" s="303">
        <v>179.35920000000002</v>
      </c>
      <c r="AH47" s="303">
        <v>182.0196</v>
      </c>
      <c r="AI47" s="303">
        <v>207.072</v>
      </c>
      <c r="AJ47" s="303">
        <v>167.65200000000002</v>
      </c>
      <c r="AK47" s="303">
        <v>180.2988</v>
      </c>
      <c r="AL47" s="303">
        <v>193.8672</v>
      </c>
      <c r="AM47" s="303">
        <v>208.8</v>
      </c>
      <c r="AN47" s="303">
        <v>222.48</v>
      </c>
      <c r="AO47" s="303">
        <v>203.4</v>
      </c>
      <c r="AP47" s="303">
        <v>208.8</v>
      </c>
      <c r="AQ47" s="303">
        <v>194.4</v>
      </c>
      <c r="AR47" s="303">
        <v>198</v>
      </c>
      <c r="AS47" s="303">
        <v>190.8</v>
      </c>
      <c r="AT47" s="303">
        <v>187.20000000000002</v>
      </c>
      <c r="AU47" s="303">
        <v>192.6</v>
      </c>
      <c r="AV47" s="303">
        <v>194.76000000000002</v>
      </c>
      <c r="AW47" s="303">
        <v>178.56</v>
      </c>
      <c r="AX47" s="303">
        <v>206.64</v>
      </c>
      <c r="AY47" s="303">
        <v>203.76000000000002</v>
      </c>
      <c r="AZ47" s="303">
        <v>228.45600000000002</v>
      </c>
      <c r="BA47" s="303">
        <v>195.12</v>
      </c>
      <c r="BB47" s="303">
        <v>214.56</v>
      </c>
      <c r="BC47" s="303">
        <v>186.48</v>
      </c>
      <c r="BD47" s="303">
        <v>182.52</v>
      </c>
      <c r="BE47" s="303">
        <v>226.8</v>
      </c>
      <c r="BF47" s="303">
        <v>230.04</v>
      </c>
      <c r="BG47" s="303">
        <v>252.72000000000003</v>
      </c>
      <c r="BH47" s="303">
        <v>280.44000000000005</v>
      </c>
      <c r="BI47" s="303">
        <v>261</v>
      </c>
      <c r="BJ47" s="303">
        <v>221.76000000000002</v>
      </c>
      <c r="BK47" s="303">
        <v>221.04</v>
      </c>
      <c r="BL47" s="303">
        <v>315</v>
      </c>
      <c r="BM47" s="303">
        <v>285.48</v>
      </c>
      <c r="BN47" s="303">
        <v>270.36</v>
      </c>
      <c r="BO47" s="303">
        <v>272.15999999999997</v>
      </c>
      <c r="BP47" s="303">
        <v>241.55999999999997</v>
      </c>
      <c r="BQ47" s="303">
        <v>221.76000000000002</v>
      </c>
      <c r="BR47" s="303">
        <v>230.04</v>
      </c>
      <c r="BS47" s="303">
        <v>187.56</v>
      </c>
      <c r="BT47" s="303">
        <v>223.3476</v>
      </c>
      <c r="BU47" s="303">
        <v>251.27280000000002</v>
      </c>
    </row>
    <row r="48" spans="1:73" x14ac:dyDescent="0.4">
      <c r="A48" s="303" t="s">
        <v>744</v>
      </c>
      <c r="B48" s="303" t="s">
        <v>35</v>
      </c>
      <c r="C48" s="303" t="s">
        <v>58</v>
      </c>
      <c r="D48" s="303">
        <v>2292.7553343641262</v>
      </c>
      <c r="E48" s="303">
        <v>1191.888777935296</v>
      </c>
      <c r="F48" s="303">
        <v>1385.6605672332967</v>
      </c>
      <c r="G48" s="303">
        <v>1101.9356250597241</v>
      </c>
      <c r="H48" s="303">
        <v>1147.5551121423798</v>
      </c>
      <c r="I48" s="303">
        <v>1036.306566253548</v>
      </c>
      <c r="J48" s="303">
        <v>735.13118414825601</v>
      </c>
      <c r="K48" s="303">
        <v>525.10077956012287</v>
      </c>
      <c r="L48" s="303">
        <v>798.66147695097993</v>
      </c>
      <c r="M48" s="303">
        <v>614.43766402390713</v>
      </c>
      <c r="N48" s="303">
        <v>724.57997189814273</v>
      </c>
      <c r="O48" s="303">
        <v>796.43372729141538</v>
      </c>
      <c r="P48" s="303">
        <v>728.52068552740593</v>
      </c>
      <c r="Q48" s="303">
        <v>636.33757511797842</v>
      </c>
      <c r="R48" s="303">
        <v>806.12608844156853</v>
      </c>
      <c r="S48" s="303">
        <v>645.54110510050396</v>
      </c>
      <c r="T48" s="303">
        <v>779.24809878224062</v>
      </c>
      <c r="U48" s="303">
        <v>824.2305841335932</v>
      </c>
      <c r="V48" s="303">
        <v>662.29835650000416</v>
      </c>
      <c r="W48" s="303">
        <v>774.05963619552938</v>
      </c>
      <c r="X48" s="303">
        <v>435.74609560978018</v>
      </c>
      <c r="Y48" s="303">
        <v>770.42304375064759</v>
      </c>
      <c r="Z48" s="303">
        <v>876.69756384347193</v>
      </c>
      <c r="AA48" s="303">
        <v>1090.0629145511955</v>
      </c>
      <c r="AB48" s="303">
        <v>962.88836993418329</v>
      </c>
      <c r="AC48" s="303">
        <v>962.88836993418329</v>
      </c>
      <c r="AD48" s="303">
        <v>660.68589580799312</v>
      </c>
      <c r="AE48" s="303">
        <v>567.21975694981097</v>
      </c>
      <c r="AF48" s="303">
        <v>772.3707953523425</v>
      </c>
      <c r="AG48" s="303">
        <v>541.82075208215451</v>
      </c>
      <c r="AH48" s="303">
        <v>522.28498688171362</v>
      </c>
      <c r="AI48" s="303">
        <v>664.52329081986454</v>
      </c>
      <c r="AJ48" s="303">
        <v>390.10515674851518</v>
      </c>
      <c r="AK48" s="303">
        <v>465.13461382821072</v>
      </c>
      <c r="AL48" s="303">
        <v>510.51761237571378</v>
      </c>
      <c r="AM48" s="303">
        <v>440.72634455146311</v>
      </c>
      <c r="AN48" s="303">
        <v>902.23998454552191</v>
      </c>
      <c r="AO48" s="303">
        <v>954.36466724462014</v>
      </c>
      <c r="AP48" s="303">
        <v>896.89027663956699</v>
      </c>
      <c r="AQ48" s="303">
        <v>749.42065305483891</v>
      </c>
      <c r="AR48" s="303">
        <v>860.22752959081106</v>
      </c>
      <c r="AS48" s="303">
        <v>847.37774921329424</v>
      </c>
      <c r="AT48" s="303">
        <v>658.40069791933388</v>
      </c>
      <c r="AU48" s="303">
        <v>775.22751170069807</v>
      </c>
      <c r="AV48" s="303">
        <v>816.99011988082862</v>
      </c>
      <c r="AW48" s="303">
        <v>610.4831916780181</v>
      </c>
      <c r="AX48" s="303">
        <v>887.01694179343622</v>
      </c>
      <c r="AY48" s="303">
        <v>753.61315434817504</v>
      </c>
      <c r="AZ48" s="303">
        <v>881.12014003713114</v>
      </c>
      <c r="BA48" s="303">
        <v>942.5234759414958</v>
      </c>
      <c r="BB48" s="303">
        <v>912.55715762102409</v>
      </c>
      <c r="BC48" s="303">
        <v>757.21761862232472</v>
      </c>
      <c r="BD48" s="303">
        <v>695.63722079925913</v>
      </c>
      <c r="BE48" s="303">
        <v>748.47450242541527</v>
      </c>
      <c r="BF48" s="303">
        <v>864.31797669476305</v>
      </c>
      <c r="BG48" s="303">
        <v>843.25078368857612</v>
      </c>
      <c r="BH48" s="303">
        <v>850.25922615186687</v>
      </c>
      <c r="BI48" s="303">
        <v>859.52849289156654</v>
      </c>
      <c r="BJ48" s="303">
        <v>689.75233736436564</v>
      </c>
      <c r="BK48" s="303">
        <v>561.77786579245458</v>
      </c>
      <c r="BL48" s="303">
        <v>918.54765604256193</v>
      </c>
      <c r="BM48" s="303">
        <v>885.22494282371974</v>
      </c>
      <c r="BN48" s="303">
        <v>710.68620746150259</v>
      </c>
      <c r="BO48" s="303">
        <v>834.2037682946459</v>
      </c>
      <c r="BP48" s="303">
        <v>376.66906275368757</v>
      </c>
      <c r="BQ48" s="303">
        <v>588.00331010547961</v>
      </c>
      <c r="BR48" s="303">
        <v>957.39761005924424</v>
      </c>
      <c r="BS48" s="303">
        <v>707.59027123350745</v>
      </c>
      <c r="BT48" s="303">
        <v>499.20126069001935</v>
      </c>
      <c r="BU48" s="303">
        <v>534.959271251372</v>
      </c>
    </row>
    <row r="49" spans="1:73" x14ac:dyDescent="0.4">
      <c r="A49" s="303" t="s">
        <v>744</v>
      </c>
      <c r="B49" s="303" t="s">
        <v>299</v>
      </c>
      <c r="C49" s="303" t="s">
        <v>58</v>
      </c>
      <c r="D49" s="303">
        <v>3181.00208463648</v>
      </c>
      <c r="E49" s="303">
        <v>2809.9784094537604</v>
      </c>
      <c r="F49" s="303">
        <v>3090.9028145803204</v>
      </c>
      <c r="G49" s="303">
        <v>3010.6417843684799</v>
      </c>
      <c r="H49" s="303">
        <v>3092.8251051316806</v>
      </c>
      <c r="I49" s="303">
        <v>2092.1864780678402</v>
      </c>
      <c r="J49" s="303">
        <v>2871.9452812723202</v>
      </c>
      <c r="K49" s="303">
        <v>2994.6478950057603</v>
      </c>
      <c r="L49" s="303">
        <v>2753.7892086744005</v>
      </c>
      <c r="M49" s="303">
        <v>2722.2658035091204</v>
      </c>
      <c r="N49" s="303">
        <v>3038.8929758424006</v>
      </c>
      <c r="O49" s="303">
        <v>3092.5227223483207</v>
      </c>
      <c r="P49" s="303">
        <v>3152.5997017708805</v>
      </c>
      <c r="Q49" s="303">
        <v>2742.2554653662401</v>
      </c>
      <c r="R49" s="303">
        <v>3004.1621532964805</v>
      </c>
      <c r="S49" s="303">
        <v>2862.89539654176</v>
      </c>
      <c r="T49" s="303">
        <v>2913.2205312009601</v>
      </c>
      <c r="U49" s="303">
        <v>2826.6850582344005</v>
      </c>
      <c r="V49" s="303">
        <v>2731.0241048414405</v>
      </c>
      <c r="W49" s="303">
        <v>2957.4656120376003</v>
      </c>
      <c r="X49" s="303">
        <v>2647.3504689316801</v>
      </c>
      <c r="Y49" s="303">
        <v>3035.4155738337604</v>
      </c>
      <c r="Z49" s="303">
        <v>3009.9506237208002</v>
      </c>
      <c r="AA49" s="303">
        <v>3562.0907867510405</v>
      </c>
      <c r="AB49" s="303">
        <v>3213.4326381518408</v>
      </c>
      <c r="AC49" s="303">
        <v>2961.5261808427204</v>
      </c>
      <c r="AD49" s="303">
        <v>3069.36884065104</v>
      </c>
      <c r="AE49" s="303">
        <v>2908.5227986737605</v>
      </c>
      <c r="AF49" s="303">
        <v>2945.4242976288001</v>
      </c>
      <c r="AG49" s="303">
        <v>2524.5830588875201</v>
      </c>
      <c r="AH49" s="303">
        <v>2395.7247956356805</v>
      </c>
      <c r="AI49" s="303">
        <v>2511.0406299470405</v>
      </c>
      <c r="AJ49" s="303">
        <v>2263.7455100841603</v>
      </c>
      <c r="AK49" s="303">
        <v>2363.4670322822408</v>
      </c>
      <c r="AL49" s="303">
        <v>2377.5278317084799</v>
      </c>
      <c r="AM49" s="303">
        <v>2456.23375046304</v>
      </c>
      <c r="AN49" s="303">
        <v>2533.09297436208</v>
      </c>
      <c r="AO49" s="303">
        <v>2234.6843647262399</v>
      </c>
      <c r="AP49" s="303">
        <v>2442.5185313606403</v>
      </c>
      <c r="AQ49" s="303">
        <v>2393.7269093884802</v>
      </c>
      <c r="AR49" s="303">
        <v>2363.1538501137597</v>
      </c>
      <c r="AS49" s="303">
        <v>2332.9479699331205</v>
      </c>
      <c r="AT49" s="303">
        <v>2411.7294843835198</v>
      </c>
      <c r="AU49" s="303">
        <v>2325.4531966598406</v>
      </c>
      <c r="AV49" s="303">
        <v>2430.0884390875203</v>
      </c>
      <c r="AW49" s="303">
        <v>2332.1380160491208</v>
      </c>
      <c r="AX49" s="303">
        <v>1871.2202591275202</v>
      </c>
      <c r="AY49" s="303">
        <v>2513.9240657740806</v>
      </c>
      <c r="AZ49" s="303">
        <v>2541.0953187360005</v>
      </c>
      <c r="BA49" s="303">
        <v>2358.6073089782403</v>
      </c>
      <c r="BB49" s="303">
        <v>2548.2229129152006</v>
      </c>
      <c r="BC49" s="303">
        <v>2336.8357485763204</v>
      </c>
      <c r="BD49" s="303">
        <v>2353.3480084248004</v>
      </c>
      <c r="BE49" s="303">
        <v>2230.8397836235199</v>
      </c>
      <c r="BF49" s="303">
        <v>2326.3063480843207</v>
      </c>
      <c r="BG49" s="303">
        <v>2359.7736425712001</v>
      </c>
      <c r="BH49" s="303">
        <v>2242.4923201679999</v>
      </c>
      <c r="BI49" s="303">
        <v>2427.6801762057603</v>
      </c>
      <c r="BJ49" s="303">
        <v>2276.58597899184</v>
      </c>
      <c r="BK49" s="303">
        <v>2488.1135353372802</v>
      </c>
      <c r="BL49" s="303">
        <v>2638.5057725184001</v>
      </c>
      <c r="BM49" s="303">
        <v>2308.8437423452801</v>
      </c>
      <c r="BN49" s="303">
        <v>2403.5003529220799</v>
      </c>
      <c r="BO49" s="303">
        <v>2720.7430902072006</v>
      </c>
      <c r="BP49" s="303">
        <v>2226.4228351094403</v>
      </c>
      <c r="BQ49" s="303">
        <v>2270.6031196353606</v>
      </c>
      <c r="BR49" s="303">
        <v>618.26479812000002</v>
      </c>
      <c r="BS49" s="303">
        <v>496.7717155200001</v>
      </c>
      <c r="BT49" s="303">
        <v>2368.2295611201603</v>
      </c>
      <c r="BU49" s="303">
        <v>2429.6672630678404</v>
      </c>
    </row>
    <row r="50" spans="1:73" x14ac:dyDescent="0.4">
      <c r="A50" s="303" t="s">
        <v>744</v>
      </c>
      <c r="B50" s="303" t="s">
        <v>606</v>
      </c>
      <c r="C50" s="303" t="s">
        <v>260</v>
      </c>
      <c r="AN50" s="303">
        <v>201.73657171656652</v>
      </c>
      <c r="AO50" s="303">
        <v>175.13524466782013</v>
      </c>
      <c r="AP50" s="303">
        <v>189.36154330039093</v>
      </c>
      <c r="AQ50" s="303">
        <v>186.95328590798596</v>
      </c>
      <c r="AR50" s="303">
        <v>185.22794171888245</v>
      </c>
      <c r="AS50" s="303">
        <v>176.16231660355774</v>
      </c>
      <c r="AT50" s="303">
        <v>176.89929303233413</v>
      </c>
      <c r="AU50" s="303">
        <v>184.75330528478889</v>
      </c>
      <c r="AV50" s="303">
        <v>190.20732495523009</v>
      </c>
      <c r="AW50" s="303">
        <v>192.96319190908824</v>
      </c>
      <c r="AX50" s="303">
        <v>191.77676713362933</v>
      </c>
      <c r="AY50" s="303">
        <v>205.39816767946681</v>
      </c>
      <c r="AZ50" s="303">
        <v>202.28261244738394</v>
      </c>
      <c r="BA50" s="303">
        <v>180.18225153845501</v>
      </c>
      <c r="BB50" s="303">
        <v>197.98746798068868</v>
      </c>
      <c r="BC50" s="303">
        <v>185.41771629906407</v>
      </c>
      <c r="BD50" s="303">
        <v>192.50262404601366</v>
      </c>
      <c r="BE50" s="303">
        <v>182.15619887895764</v>
      </c>
      <c r="BF50" s="303">
        <v>185.04701357434593</v>
      </c>
      <c r="BG50" s="303">
        <v>190.75499696469552</v>
      </c>
      <c r="BH50" s="303">
        <v>184.61526443370536</v>
      </c>
      <c r="BI50" s="303">
        <v>199.72236136078081</v>
      </c>
      <c r="BJ50" s="303">
        <v>194.76347562768581</v>
      </c>
      <c r="BK50" s="303">
        <v>217.50683661804572</v>
      </c>
      <c r="BL50" s="303">
        <v>221.12603217426795</v>
      </c>
      <c r="BM50" s="303">
        <v>189.2030932730072</v>
      </c>
      <c r="BN50" s="303">
        <v>208.07552205878073</v>
      </c>
      <c r="BO50" s="303">
        <v>211.75727403100746</v>
      </c>
      <c r="BP50" s="303">
        <v>220.70944438746855</v>
      </c>
      <c r="BQ50" s="303">
        <v>193.27724319152944</v>
      </c>
      <c r="BR50" s="303">
        <v>189.71530430165075</v>
      </c>
      <c r="BS50" s="303">
        <v>193.42111635989841</v>
      </c>
      <c r="BT50" s="303">
        <v>208.23073802330833</v>
      </c>
      <c r="BU50" s="303">
        <v>217.08676552666401</v>
      </c>
    </row>
    <row r="51" spans="1:73" x14ac:dyDescent="0.4">
      <c r="A51" s="303" t="s">
        <v>744</v>
      </c>
      <c r="B51" s="303" t="s">
        <v>607</v>
      </c>
      <c r="C51" s="303" t="s">
        <v>608</v>
      </c>
      <c r="AN51" s="303">
        <v>0.29407663515534477</v>
      </c>
      <c r="AO51" s="303">
        <v>0.19744672454094717</v>
      </c>
      <c r="AP51" s="303">
        <v>0.23523173080793905</v>
      </c>
      <c r="AQ51" s="303">
        <v>0.21994504224468936</v>
      </c>
      <c r="AR51" s="303">
        <v>0.25478396384990709</v>
      </c>
      <c r="AS51" s="303">
        <v>0.18388550793690786</v>
      </c>
      <c r="AT51" s="303">
        <v>0.17224858133625523</v>
      </c>
      <c r="AU51" s="303">
        <v>0.24865855354614924</v>
      </c>
      <c r="AV51" s="303">
        <v>0.22834012599667478</v>
      </c>
      <c r="AW51" s="303">
        <v>0.34957099983530476</v>
      </c>
      <c r="AX51" s="303">
        <v>0.2471350091928213</v>
      </c>
      <c r="AY51" s="303">
        <v>0.27349955749596111</v>
      </c>
      <c r="AZ51" s="303">
        <v>0.20047830767827943</v>
      </c>
      <c r="BA51" s="303">
        <v>0.21247907021044221</v>
      </c>
      <c r="BB51" s="303">
        <v>0.23156429003589318</v>
      </c>
      <c r="BC51" s="303">
        <v>0.2505644814852217</v>
      </c>
      <c r="BD51" s="303">
        <v>0.25362664564692183</v>
      </c>
      <c r="BE51" s="303">
        <v>0.21230326209668723</v>
      </c>
      <c r="BF51" s="303">
        <v>0.22649573264913822</v>
      </c>
      <c r="BG51" s="303">
        <v>0.18537900579659428</v>
      </c>
      <c r="BH51" s="303">
        <v>0.22296529520978908</v>
      </c>
      <c r="BI51" s="303">
        <v>0.22773359334182533</v>
      </c>
      <c r="BJ51" s="303">
        <v>0.42617828364920307</v>
      </c>
      <c r="BK51" s="303">
        <v>0.3919042101226049</v>
      </c>
      <c r="BL51" s="303">
        <v>0.26933743261177584</v>
      </c>
      <c r="BM51" s="303">
        <v>0.20085254062951932</v>
      </c>
      <c r="BN51" s="303">
        <v>0.28859295708568755</v>
      </c>
      <c r="BO51" s="303">
        <v>0.23528586003445273</v>
      </c>
      <c r="BP51" s="303">
        <v>0.6013881318459634</v>
      </c>
      <c r="BQ51" s="303">
        <v>0.34452271513641608</v>
      </c>
      <c r="BR51" s="303">
        <v>0.18383265920702591</v>
      </c>
      <c r="BS51" s="303">
        <v>0.25517297672809813</v>
      </c>
      <c r="BT51" s="303">
        <v>0.55676667920670675</v>
      </c>
      <c r="BU51" s="303">
        <v>0.40201252875308152</v>
      </c>
    </row>
    <row r="52" spans="1:73" x14ac:dyDescent="0.4">
      <c r="A52" s="370" t="s">
        <v>744</v>
      </c>
      <c r="B52" s="370" t="s">
        <v>856</v>
      </c>
      <c r="D52" s="303">
        <f>SUM(D49,D47)/D53</f>
        <v>2.5012065238634373</v>
      </c>
      <c r="E52" s="303">
        <f t="shared" ref="E52:BP52" si="18">SUM(E49,E47)/E53</f>
        <v>3.6964171745575212</v>
      </c>
      <c r="F52" s="303">
        <f t="shared" si="18"/>
        <v>3.031779851255866</v>
      </c>
      <c r="G52" s="303">
        <f t="shared" si="18"/>
        <v>2.9257959406616911</v>
      </c>
      <c r="H52" s="303">
        <f t="shared" si="18"/>
        <v>3.004364410534484</v>
      </c>
      <c r="I52" s="303">
        <f t="shared" si="18"/>
        <v>2.9464387421236293</v>
      </c>
      <c r="J52" s="303">
        <f t="shared" si="18"/>
        <v>5.253673520995445</v>
      </c>
      <c r="K52" s="303">
        <f t="shared" si="18"/>
        <v>6.6651037567204598</v>
      </c>
      <c r="L52" s="303">
        <f t="shared" si="18"/>
        <v>5.2560267848577658</v>
      </c>
      <c r="M52" s="303">
        <f t="shared" si="18"/>
        <v>5.6434137670330085</v>
      </c>
      <c r="N52" s="303">
        <f t="shared" si="18"/>
        <v>5.4763578703676972</v>
      </c>
      <c r="O52" s="303">
        <f t="shared" si="18"/>
        <v>4.5751225056506071</v>
      </c>
      <c r="P52" s="303">
        <f t="shared" si="18"/>
        <v>4.8153287262105868</v>
      </c>
      <c r="Q52" s="303">
        <f t="shared" si="18"/>
        <v>5.4146989873627733</v>
      </c>
      <c r="R52" s="303">
        <f t="shared" si="18"/>
        <v>3.8476735763856942</v>
      </c>
      <c r="S52" s="303">
        <f t="shared" si="18"/>
        <v>6.2412757104805303</v>
      </c>
      <c r="T52" s="303">
        <f t="shared" si="18"/>
        <v>6.451427538799928</v>
      </c>
      <c r="U52" s="303">
        <f t="shared" si="18"/>
        <v>3.998529004583053</v>
      </c>
      <c r="V52" s="303">
        <f t="shared" si="18"/>
        <v>5.1028454702401662</v>
      </c>
      <c r="W52" s="303">
        <f t="shared" si="18"/>
        <v>5.9355767258504351</v>
      </c>
      <c r="X52" s="303">
        <f t="shared" si="18"/>
        <v>6.4908275040727572</v>
      </c>
      <c r="Y52" s="303">
        <f t="shared" si="18"/>
        <v>4.6293795517187419</v>
      </c>
      <c r="Z52" s="303">
        <f t="shared" si="18"/>
        <v>3.4243731836268165</v>
      </c>
      <c r="AA52" s="303">
        <f t="shared" si="18"/>
        <v>3.778571544055807</v>
      </c>
      <c r="AB52" s="303">
        <f t="shared" si="18"/>
        <v>3.8741603790825772</v>
      </c>
      <c r="AC52" s="303">
        <f t="shared" si="18"/>
        <v>3.896088939705737</v>
      </c>
      <c r="AD52" s="303">
        <f t="shared" si="18"/>
        <v>4.2320342141832912</v>
      </c>
      <c r="AE52" s="303">
        <f t="shared" si="18"/>
        <v>5.4743241995551708</v>
      </c>
      <c r="AF52" s="303">
        <f t="shared" si="18"/>
        <v>4.3345120569443738</v>
      </c>
      <c r="AG52" s="303">
        <f t="shared" si="18"/>
        <v>3.423847223873639</v>
      </c>
      <c r="AH52" s="303">
        <f t="shared" si="18"/>
        <v>4.4008713763658998</v>
      </c>
      <c r="AI52" s="303">
        <f t="shared" si="18"/>
        <v>2.5636573989736746</v>
      </c>
      <c r="AJ52" s="303">
        <f t="shared" si="18"/>
        <v>3.892852012687182</v>
      </c>
      <c r="AK52" s="303">
        <f t="shared" si="18"/>
        <v>3.4719594795433637</v>
      </c>
      <c r="AL52" s="303">
        <f t="shared" si="18"/>
        <v>3.7441157275420038</v>
      </c>
      <c r="AM52" s="303">
        <f t="shared" si="18"/>
        <v>3.3991910288806921</v>
      </c>
      <c r="AN52" s="303">
        <f t="shared" si="18"/>
        <v>4.0168702250176089</v>
      </c>
      <c r="AO52" s="303">
        <f t="shared" si="18"/>
        <v>2.7486858677860653</v>
      </c>
      <c r="AP52" s="303">
        <f t="shared" si="18"/>
        <v>3.2935633929945842</v>
      </c>
      <c r="AQ52" s="303">
        <f t="shared" si="18"/>
        <v>3.0448551875158589</v>
      </c>
      <c r="AR52" s="303">
        <f t="shared" si="18"/>
        <v>3.5229076342692704</v>
      </c>
      <c r="AS52" s="303">
        <f t="shared" si="18"/>
        <v>2.6343924529573286</v>
      </c>
      <c r="AT52" s="303">
        <f t="shared" si="18"/>
        <v>2.5306031980365331</v>
      </c>
      <c r="AU52" s="303">
        <f t="shared" si="18"/>
        <v>3.389035257954025</v>
      </c>
      <c r="AV52" s="303">
        <f t="shared" si="18"/>
        <v>3.151078558328356</v>
      </c>
      <c r="AW52" s="303">
        <f t="shared" si="18"/>
        <v>4.5483659711034798</v>
      </c>
      <c r="AX52" s="303">
        <f t="shared" si="18"/>
        <v>2.6776549731024746</v>
      </c>
      <c r="AY52" s="303">
        <f t="shared" si="18"/>
        <v>3.6187537493662862</v>
      </c>
      <c r="AZ52" s="303">
        <f t="shared" si="18"/>
        <v>2.7448476895302285</v>
      </c>
      <c r="BA52" s="303">
        <f t="shared" si="18"/>
        <v>3.0114708832290566</v>
      </c>
      <c r="BB52" s="303">
        <f t="shared" si="18"/>
        <v>3.2313250443452639</v>
      </c>
      <c r="BC52" s="303">
        <f t="shared" si="18"/>
        <v>3.4098861467247574</v>
      </c>
      <c r="BD52" s="303">
        <f t="shared" si="18"/>
        <v>3.3410645697296446</v>
      </c>
      <c r="BE52" s="303">
        <f t="shared" si="18"/>
        <v>2.8643820321952447</v>
      </c>
      <c r="BF52" s="303">
        <f t="shared" si="18"/>
        <v>3.1289428985120202</v>
      </c>
      <c r="BG52" s="303">
        <f t="shared" si="18"/>
        <v>2.5388665136746358</v>
      </c>
      <c r="BH52" s="303">
        <f t="shared" si="18"/>
        <v>3.047019710347826</v>
      </c>
      <c r="BI52" s="303">
        <f t="shared" si="18"/>
        <v>3.065769870246021</v>
      </c>
      <c r="BJ52" s="303">
        <f t="shared" si="18"/>
        <v>5.4668402166123418</v>
      </c>
      <c r="BK52" s="303">
        <f t="shared" si="18"/>
        <v>4.8813577213284329</v>
      </c>
      <c r="BL52" s="303">
        <f t="shared" si="18"/>
        <v>3.597449174809257</v>
      </c>
      <c r="BM52" s="303">
        <f t="shared" si="18"/>
        <v>2.7540591744642038</v>
      </c>
      <c r="BN52" s="303">
        <f t="shared" si="18"/>
        <v>3.7085441788100972</v>
      </c>
      <c r="BO52" s="303">
        <f t="shared" si="18"/>
        <v>3.3254478780080006</v>
      </c>
      <c r="BP52" s="303">
        <f t="shared" si="18"/>
        <v>6.7247488695080113</v>
      </c>
      <c r="BQ52" s="303">
        <f t="shared" ref="BQ52:BU52" si="19">SUM(BQ49,BQ47)/BQ53</f>
        <v>4.4427150082626756</v>
      </c>
      <c r="BR52" s="303">
        <f t="shared" si="19"/>
        <v>0.82200077337209299</v>
      </c>
      <c r="BS52" s="303">
        <f t="shared" si="19"/>
        <v>0.90281228960422177</v>
      </c>
      <c r="BT52" s="303">
        <f t="shared" si="19"/>
        <v>6.9293506981822466</v>
      </c>
      <c r="BU52" s="303">
        <f t="shared" si="19"/>
        <v>4.964703820496001</v>
      </c>
    </row>
    <row r="53" spans="1:73" x14ac:dyDescent="0.4">
      <c r="A53" s="303" t="s">
        <v>744</v>
      </c>
      <c r="B53" s="303" t="s">
        <v>54</v>
      </c>
      <c r="C53" s="303" t="s">
        <v>260</v>
      </c>
      <c r="D53" s="303">
        <v>1440.655</v>
      </c>
      <c r="E53" s="303">
        <v>839</v>
      </c>
      <c r="F53" s="303">
        <v>1116.8150000000001</v>
      </c>
      <c r="G53" s="303">
        <v>1129.6500000000001</v>
      </c>
      <c r="H53" s="303">
        <v>1129.7070000000001</v>
      </c>
      <c r="I53" s="303">
        <v>791.08900000000006</v>
      </c>
      <c r="J53" s="303">
        <v>586.19000000000005</v>
      </c>
      <c r="K53" s="303">
        <v>477.94499999999999</v>
      </c>
      <c r="L53" s="303">
        <v>557.35500000000002</v>
      </c>
      <c r="M53" s="303">
        <v>513.51</v>
      </c>
      <c r="N53" s="303">
        <v>591.33100000000002</v>
      </c>
      <c r="O53" s="303">
        <v>719.53700000000003</v>
      </c>
      <c r="P53" s="303">
        <v>694.33699999999999</v>
      </c>
      <c r="Q53" s="303">
        <v>538.23199999999997</v>
      </c>
      <c r="R53" s="303">
        <v>829.98500000000001</v>
      </c>
      <c r="S53" s="303">
        <v>484.59</v>
      </c>
      <c r="T53" s="303">
        <v>476.12099999999998</v>
      </c>
      <c r="U53" s="303">
        <v>745.44200000000001</v>
      </c>
      <c r="V53" s="303">
        <v>566.23500000000001</v>
      </c>
      <c r="W53" s="303">
        <v>528.87699999999995</v>
      </c>
      <c r="X53" s="303">
        <v>429.483</v>
      </c>
      <c r="Y53" s="303">
        <v>696.18399999999997</v>
      </c>
      <c r="Z53" s="303">
        <v>935.60299999999995</v>
      </c>
      <c r="AA53" s="303">
        <v>998.59799999999996</v>
      </c>
      <c r="AB53" s="303">
        <v>886.96199999999999</v>
      </c>
      <c r="AC53" s="303">
        <v>812.47</v>
      </c>
      <c r="AD53" s="303">
        <v>768.82299999999998</v>
      </c>
      <c r="AE53" s="303">
        <v>563.00099999999998</v>
      </c>
      <c r="AF53" s="303">
        <v>722.33299999999997</v>
      </c>
      <c r="AG53" s="303">
        <v>789.73800000000006</v>
      </c>
      <c r="AH53" s="303">
        <v>585.73500000000001</v>
      </c>
      <c r="AI53" s="303">
        <v>1060.248</v>
      </c>
      <c r="AJ53" s="303">
        <v>624.58000000000004</v>
      </c>
      <c r="AK53" s="303">
        <v>732.66</v>
      </c>
      <c r="AL53" s="303">
        <v>686.78300000000002</v>
      </c>
      <c r="AM53" s="303">
        <v>784.02</v>
      </c>
      <c r="AN53" s="303">
        <v>686</v>
      </c>
      <c r="AO53" s="303">
        <v>887</v>
      </c>
      <c r="AP53" s="303">
        <v>805</v>
      </c>
      <c r="AQ53" s="303">
        <v>850</v>
      </c>
      <c r="AR53" s="303">
        <v>727</v>
      </c>
      <c r="AS53" s="303">
        <v>958</v>
      </c>
      <c r="AT53" s="303">
        <v>1027</v>
      </c>
      <c r="AU53" s="303">
        <v>743</v>
      </c>
      <c r="AV53" s="303">
        <v>833</v>
      </c>
      <c r="AW53" s="303">
        <v>552</v>
      </c>
      <c r="AX53" s="303">
        <v>776</v>
      </c>
      <c r="AY53" s="303">
        <v>751</v>
      </c>
      <c r="AZ53" s="303">
        <v>1009</v>
      </c>
      <c r="BA53" s="303">
        <v>848</v>
      </c>
      <c r="BB53" s="303">
        <v>855</v>
      </c>
      <c r="BC53" s="303">
        <v>740</v>
      </c>
      <c r="BD53" s="303">
        <v>759</v>
      </c>
      <c r="BE53" s="303">
        <v>858</v>
      </c>
      <c r="BF53" s="303">
        <v>817</v>
      </c>
      <c r="BG53" s="303">
        <v>1029</v>
      </c>
      <c r="BH53" s="303">
        <v>828</v>
      </c>
      <c r="BI53" s="303">
        <v>877</v>
      </c>
      <c r="BJ53" s="303">
        <v>457</v>
      </c>
      <c r="BK53" s="303">
        <v>555</v>
      </c>
      <c r="BL53" s="303">
        <v>821</v>
      </c>
      <c r="BM53" s="303">
        <v>942</v>
      </c>
      <c r="BN53" s="303">
        <v>721</v>
      </c>
      <c r="BO53" s="303">
        <v>900</v>
      </c>
      <c r="BP53" s="303">
        <v>367</v>
      </c>
      <c r="BQ53" s="303">
        <v>561</v>
      </c>
      <c r="BR53" s="303">
        <v>1032</v>
      </c>
      <c r="BS53" s="303">
        <v>758</v>
      </c>
      <c r="BT53" s="303">
        <v>374</v>
      </c>
      <c r="BU53" s="303">
        <v>540</v>
      </c>
    </row>
    <row r="54" spans="1:73" x14ac:dyDescent="0.4">
      <c r="A54" s="303" t="s">
        <v>745</v>
      </c>
      <c r="B54" s="303" t="s">
        <v>33</v>
      </c>
      <c r="C54" s="303" t="s">
        <v>58</v>
      </c>
      <c r="AZ54" s="303">
        <v>903.6</v>
      </c>
      <c r="BA54" s="303">
        <v>709.2</v>
      </c>
      <c r="BB54" s="303">
        <v>766.80000000000007</v>
      </c>
      <c r="BC54" s="303">
        <v>716.4</v>
      </c>
      <c r="BD54" s="303">
        <v>725.04000000000008</v>
      </c>
      <c r="BE54" s="303">
        <v>787.72320000000002</v>
      </c>
      <c r="BF54" s="303">
        <v>867.6</v>
      </c>
      <c r="BG54" s="303">
        <v>896.4</v>
      </c>
      <c r="BH54" s="303">
        <v>666</v>
      </c>
      <c r="BI54" s="303">
        <v>554.4</v>
      </c>
      <c r="BJ54" s="303">
        <v>655.20000000000005</v>
      </c>
      <c r="BK54" s="303">
        <v>705.6</v>
      </c>
      <c r="BL54" s="303">
        <v>900.55799999999999</v>
      </c>
      <c r="BM54" s="303">
        <v>701.12160000000006</v>
      </c>
      <c r="BN54" s="303">
        <v>752.65560000000005</v>
      </c>
      <c r="BO54" s="303">
        <v>575.38080000000002</v>
      </c>
      <c r="BP54" s="303">
        <v>793.08</v>
      </c>
      <c r="BQ54" s="303">
        <v>790.2</v>
      </c>
      <c r="BR54" s="303">
        <v>813.6</v>
      </c>
      <c r="BS54" s="303">
        <v>864.47159999999997</v>
      </c>
      <c r="BT54" s="303">
        <v>465.49800000000005</v>
      </c>
      <c r="BU54" s="303">
        <v>800.57159999999999</v>
      </c>
    </row>
    <row r="55" spans="1:73" x14ac:dyDescent="0.4">
      <c r="A55" s="303" t="s">
        <v>745</v>
      </c>
      <c r="B55" s="303" t="s">
        <v>35</v>
      </c>
      <c r="C55" s="303" t="s">
        <v>58</v>
      </c>
      <c r="AZ55" s="303">
        <v>1317.6000000000001</v>
      </c>
      <c r="BA55" s="303">
        <v>1270.8</v>
      </c>
      <c r="BB55" s="303">
        <v>1382.4</v>
      </c>
      <c r="BC55" s="303">
        <v>1422</v>
      </c>
      <c r="BD55" s="303">
        <v>1149.8399999999999</v>
      </c>
      <c r="BE55" s="303">
        <v>1151.0640000000001</v>
      </c>
      <c r="BF55" s="303">
        <v>1450.8</v>
      </c>
      <c r="BG55" s="303">
        <v>1368</v>
      </c>
      <c r="BH55" s="303">
        <v>669.6</v>
      </c>
      <c r="BI55" s="303">
        <v>925.2</v>
      </c>
      <c r="BJ55" s="303">
        <v>1047.6000000000001</v>
      </c>
      <c r="BK55" s="303">
        <v>1267.2</v>
      </c>
      <c r="BL55" s="303">
        <v>1468.7136</v>
      </c>
      <c r="BM55" s="303">
        <v>1393.7472</v>
      </c>
      <c r="BN55" s="303">
        <v>1392.3534528</v>
      </c>
      <c r="BO55" s="303">
        <v>1088.6004</v>
      </c>
      <c r="BP55" s="303">
        <v>1436.04</v>
      </c>
      <c r="BQ55" s="303">
        <v>1380.96</v>
      </c>
      <c r="BR55" s="303">
        <v>1363.32</v>
      </c>
      <c r="BS55" s="303">
        <v>1357.848</v>
      </c>
      <c r="BT55" s="303">
        <v>480.41999999999996</v>
      </c>
      <c r="BU55" s="303">
        <v>1485.6084000000001</v>
      </c>
    </row>
    <row r="56" spans="1:73" x14ac:dyDescent="0.4">
      <c r="A56" s="303" t="s">
        <v>745</v>
      </c>
      <c r="B56" s="303" t="s">
        <v>299</v>
      </c>
      <c r="C56" s="303" t="s">
        <v>58</v>
      </c>
      <c r="AZ56" s="303">
        <v>1610.6038373540478</v>
      </c>
      <c r="BA56" s="303">
        <v>1284.7288752634606</v>
      </c>
      <c r="BB56" s="303">
        <v>1064.9423803311058</v>
      </c>
      <c r="BC56" s="303">
        <v>1289.7805542583178</v>
      </c>
      <c r="BD56" s="303">
        <v>1102.3035487849966</v>
      </c>
      <c r="BE56" s="303">
        <v>1030.2261318300455</v>
      </c>
      <c r="BF56" s="303">
        <v>1242.3807346529868</v>
      </c>
      <c r="BG56" s="303">
        <v>863.88105474457132</v>
      </c>
      <c r="BH56" s="303">
        <v>1352.5414794386697</v>
      </c>
      <c r="BI56" s="303">
        <v>1146.1595040453924</v>
      </c>
      <c r="BJ56" s="303">
        <v>1320.7253292899647</v>
      </c>
      <c r="BK56" s="303">
        <v>1197.4460067687799</v>
      </c>
      <c r="BL56" s="303">
        <v>881.26929882210209</v>
      </c>
      <c r="BM56" s="303">
        <v>948.5441527446302</v>
      </c>
      <c r="BN56" s="303">
        <v>934.49240489432702</v>
      </c>
      <c r="BO56" s="303">
        <v>1795.8914702391046</v>
      </c>
      <c r="BP56" s="303">
        <v>893.53649068322989</v>
      </c>
      <c r="BQ56" s="303">
        <v>893.6696580160077</v>
      </c>
      <c r="BR56" s="303">
        <v>933.17752045044097</v>
      </c>
      <c r="BS56" s="303">
        <v>826.55346851654213</v>
      </c>
      <c r="BT56" s="303">
        <v>3402.6206896551726</v>
      </c>
      <c r="BU56" s="303">
        <v>1067.6830912502605</v>
      </c>
    </row>
    <row r="57" spans="1:73" x14ac:dyDescent="0.4">
      <c r="A57" s="303" t="s">
        <v>745</v>
      </c>
      <c r="B57" s="303" t="s">
        <v>606</v>
      </c>
      <c r="C57" s="303" t="s">
        <v>260</v>
      </c>
      <c r="AZ57" s="303">
        <v>286.0279476870295</v>
      </c>
      <c r="BA57" s="303">
        <v>234.93733223376418</v>
      </c>
      <c r="BB57" s="303">
        <v>254.17353580843539</v>
      </c>
      <c r="BC57" s="303">
        <v>244.19093047018137</v>
      </c>
      <c r="BD57" s="303">
        <v>232.27901384054874</v>
      </c>
      <c r="BE57" s="303">
        <v>242.27976124050386</v>
      </c>
      <c r="BF57" s="303">
        <v>277.44299368161001</v>
      </c>
      <c r="BG57" s="303">
        <v>277.13318126394563</v>
      </c>
      <c r="BH57" s="303">
        <v>185.25117119859411</v>
      </c>
      <c r="BI57" s="303">
        <v>177.20859212746032</v>
      </c>
      <c r="BJ57" s="303">
        <v>209.63305061730159</v>
      </c>
      <c r="BK57" s="303">
        <v>232.76374638222222</v>
      </c>
      <c r="BL57" s="303">
        <v>285.70788452840651</v>
      </c>
      <c r="BM57" s="303">
        <v>237.82874423758403</v>
      </c>
      <c r="BN57" s="303">
        <v>250.81588268571289</v>
      </c>
      <c r="BO57" s="303">
        <v>188.43085434037681</v>
      </c>
      <c r="BP57" s="303">
        <v>264.23986583269163</v>
      </c>
      <c r="BQ57" s="303">
        <v>253.87524499979142</v>
      </c>
      <c r="BR57" s="303">
        <v>256.47731480614743</v>
      </c>
      <c r="BS57" s="303">
        <v>269.4023477364567</v>
      </c>
      <c r="BT57" s="303">
        <v>127.71569328981519</v>
      </c>
      <c r="BU57" s="303">
        <v>262.06570084679043</v>
      </c>
    </row>
    <row r="58" spans="1:73" x14ac:dyDescent="0.4">
      <c r="A58" s="303" t="s">
        <v>745</v>
      </c>
      <c r="B58" s="303" t="s">
        <v>607</v>
      </c>
      <c r="C58" s="303" t="s">
        <v>608</v>
      </c>
      <c r="AZ58" s="303">
        <v>0.48725091524918074</v>
      </c>
      <c r="BA58" s="303">
        <v>0.41351381461138048</v>
      </c>
      <c r="BB58" s="303">
        <v>0.34534186608527701</v>
      </c>
      <c r="BC58" s="303">
        <v>0.421127793119139</v>
      </c>
      <c r="BD58" s="303">
        <v>0.35386976442258877</v>
      </c>
      <c r="BE58" s="303">
        <v>0.37904241571717379</v>
      </c>
      <c r="BF58" s="303">
        <v>0.44533225970141943</v>
      </c>
      <c r="BG58" s="303">
        <v>0.3324588630836377</v>
      </c>
      <c r="BH58" s="303">
        <v>0.58343144784371825</v>
      </c>
      <c r="BI58" s="303">
        <v>0.41050763084629371</v>
      </c>
      <c r="BJ58" s="303">
        <v>0.43364019567433532</v>
      </c>
      <c r="BK58" s="303">
        <v>0.39787624844678943</v>
      </c>
      <c r="BL58" s="303">
        <v>0.31842745896264746</v>
      </c>
      <c r="BM58" s="303">
        <v>0.32086492212768247</v>
      </c>
      <c r="BN58" s="303">
        <v>0.30754018802281485</v>
      </c>
      <c r="BO58" s="303">
        <v>0.7044617512122554</v>
      </c>
      <c r="BP58" s="303">
        <v>0.28268256483820836</v>
      </c>
      <c r="BQ58" s="303">
        <v>0.3393778999952814</v>
      </c>
      <c r="BR58" s="303">
        <v>0.37543732378391786</v>
      </c>
      <c r="BS58" s="303">
        <v>0.31693362512045398</v>
      </c>
      <c r="BT58" s="303">
        <v>1.765306443659264</v>
      </c>
      <c r="BU58" s="303">
        <v>0.40152824467480219</v>
      </c>
    </row>
    <row r="59" spans="1:73" x14ac:dyDescent="0.4">
      <c r="A59" s="370" t="s">
        <v>745</v>
      </c>
      <c r="B59" s="370" t="s">
        <v>856</v>
      </c>
      <c r="D59" s="303">
        <f>IFERROR(SUM(D54:D55)/D60,0)</f>
        <v>0</v>
      </c>
      <c r="E59" s="303">
        <f t="shared" ref="E59:BP59" si="20">IFERROR(SUM(E54:E55)/E60,0)</f>
        <v>0</v>
      </c>
      <c r="F59" s="303">
        <f t="shared" si="20"/>
        <v>0</v>
      </c>
      <c r="G59" s="303">
        <f t="shared" si="20"/>
        <v>0</v>
      </c>
      <c r="H59" s="303">
        <f t="shared" si="20"/>
        <v>0</v>
      </c>
      <c r="I59" s="303">
        <f t="shared" si="20"/>
        <v>0</v>
      </c>
      <c r="J59" s="303">
        <f t="shared" si="20"/>
        <v>0</v>
      </c>
      <c r="K59" s="303">
        <f t="shared" si="20"/>
        <v>0</v>
      </c>
      <c r="L59" s="303">
        <f t="shared" si="20"/>
        <v>0</v>
      </c>
      <c r="M59" s="303">
        <f t="shared" si="20"/>
        <v>0</v>
      </c>
      <c r="N59" s="303">
        <f t="shared" si="20"/>
        <v>0</v>
      </c>
      <c r="O59" s="303">
        <f t="shared" si="20"/>
        <v>0</v>
      </c>
      <c r="P59" s="303">
        <f t="shared" si="20"/>
        <v>0</v>
      </c>
      <c r="Q59" s="303">
        <f t="shared" si="20"/>
        <v>0</v>
      </c>
      <c r="R59" s="303">
        <f t="shared" si="20"/>
        <v>0</v>
      </c>
      <c r="S59" s="303">
        <f t="shared" si="20"/>
        <v>0</v>
      </c>
      <c r="T59" s="303">
        <f t="shared" si="20"/>
        <v>0</v>
      </c>
      <c r="U59" s="303">
        <f t="shared" si="20"/>
        <v>0</v>
      </c>
      <c r="V59" s="303">
        <f t="shared" si="20"/>
        <v>0</v>
      </c>
      <c r="W59" s="303">
        <f t="shared" si="20"/>
        <v>0</v>
      </c>
      <c r="X59" s="303">
        <f t="shared" si="20"/>
        <v>0</v>
      </c>
      <c r="Y59" s="303">
        <f t="shared" si="20"/>
        <v>0</v>
      </c>
      <c r="Z59" s="303">
        <f t="shared" si="20"/>
        <v>0</v>
      </c>
      <c r="AA59" s="303">
        <f t="shared" si="20"/>
        <v>0</v>
      </c>
      <c r="AB59" s="303">
        <f t="shared" si="20"/>
        <v>0</v>
      </c>
      <c r="AC59" s="303">
        <f t="shared" si="20"/>
        <v>0</v>
      </c>
      <c r="AD59" s="303">
        <f t="shared" si="20"/>
        <v>0</v>
      </c>
      <c r="AE59" s="303">
        <f t="shared" si="20"/>
        <v>0</v>
      </c>
      <c r="AF59" s="303">
        <f t="shared" si="20"/>
        <v>0</v>
      </c>
      <c r="AG59" s="303">
        <f t="shared" si="20"/>
        <v>0</v>
      </c>
      <c r="AH59" s="303">
        <f t="shared" si="20"/>
        <v>0</v>
      </c>
      <c r="AI59" s="303">
        <f t="shared" si="20"/>
        <v>0</v>
      </c>
      <c r="AJ59" s="303">
        <f t="shared" si="20"/>
        <v>0</v>
      </c>
      <c r="AK59" s="303">
        <f t="shared" si="20"/>
        <v>0</v>
      </c>
      <c r="AL59" s="303">
        <f t="shared" si="20"/>
        <v>0</v>
      </c>
      <c r="AM59" s="303">
        <f t="shared" si="20"/>
        <v>0</v>
      </c>
      <c r="AN59" s="303">
        <f t="shared" si="20"/>
        <v>0</v>
      </c>
      <c r="AO59" s="303">
        <f t="shared" si="20"/>
        <v>0</v>
      </c>
      <c r="AP59" s="303">
        <f t="shared" si="20"/>
        <v>0</v>
      </c>
      <c r="AQ59" s="303">
        <f t="shared" si="20"/>
        <v>0</v>
      </c>
      <c r="AR59" s="303">
        <f t="shared" si="20"/>
        <v>0</v>
      </c>
      <c r="AS59" s="303">
        <f t="shared" si="20"/>
        <v>0</v>
      </c>
      <c r="AT59" s="303">
        <f t="shared" si="20"/>
        <v>0</v>
      </c>
      <c r="AU59" s="303">
        <f t="shared" si="20"/>
        <v>0</v>
      </c>
      <c r="AV59" s="303">
        <f t="shared" si="20"/>
        <v>0</v>
      </c>
      <c r="AW59" s="303">
        <f t="shared" si="20"/>
        <v>0</v>
      </c>
      <c r="AX59" s="303">
        <f t="shared" si="20"/>
        <v>0</v>
      </c>
      <c r="AY59" s="303">
        <f t="shared" si="20"/>
        <v>0</v>
      </c>
      <c r="AZ59" s="303">
        <f t="shared" si="20"/>
        <v>3.7838321104751214</v>
      </c>
      <c r="BA59" s="303">
        <f t="shared" si="20"/>
        <v>3.4850031927487133</v>
      </c>
      <c r="BB59" s="303">
        <f t="shared" si="20"/>
        <v>2.9200866102357041</v>
      </c>
      <c r="BC59" s="303">
        <f t="shared" si="20"/>
        <v>3.6878506137472353</v>
      </c>
      <c r="BD59" s="303">
        <f t="shared" si="20"/>
        <v>2.8563206505434331</v>
      </c>
      <c r="BE59" s="303">
        <f t="shared" si="20"/>
        <v>3.033198398771904</v>
      </c>
      <c r="BF59" s="303">
        <f t="shared" si="20"/>
        <v>3.7213349567464902</v>
      </c>
      <c r="BG59" s="303">
        <f t="shared" si="20"/>
        <v>2.7164551214442731</v>
      </c>
      <c r="BH59" s="303">
        <f t="shared" si="20"/>
        <v>4.2063488003793177</v>
      </c>
      <c r="BI59" s="303">
        <f t="shared" si="20"/>
        <v>3.4275261899451386</v>
      </c>
      <c r="BJ59" s="303">
        <f t="shared" si="20"/>
        <v>3.5223573907830921</v>
      </c>
      <c r="BK59" s="303">
        <f t="shared" si="20"/>
        <v>3.372218720207782</v>
      </c>
      <c r="BL59" s="303">
        <f t="shared" si="20"/>
        <v>2.6406031336015015</v>
      </c>
      <c r="BM59" s="303">
        <f t="shared" si="20"/>
        <v>2.8262770193506697</v>
      </c>
      <c r="BN59" s="303">
        <f t="shared" si="20"/>
        <v>2.6301224641159013</v>
      </c>
      <c r="BO59" s="303">
        <f t="shared" si="20"/>
        <v>6.2209085355990448</v>
      </c>
      <c r="BP59" s="303">
        <f t="shared" si="20"/>
        <v>2.3847020847759879</v>
      </c>
      <c r="BQ59" s="303">
        <f t="shared" ref="BQ59:BU59" si="21">IFERROR(SUM(BQ54:BQ55)/BQ60,0)</f>
        <v>2.9023850724569877</v>
      </c>
      <c r="BR59" s="303">
        <f t="shared" si="21"/>
        <v>3.1866249828349225</v>
      </c>
      <c r="BS59" s="303">
        <f t="shared" si="21"/>
        <v>2.614408571128144</v>
      </c>
      <c r="BT59" s="303">
        <f t="shared" si="21"/>
        <v>13.0746276950011</v>
      </c>
      <c r="BU59" s="303">
        <f t="shared" si="21"/>
        <v>3.5028080341856835</v>
      </c>
    </row>
    <row r="60" spans="1:73" x14ac:dyDescent="0.4">
      <c r="A60" s="303" t="s">
        <v>745</v>
      </c>
      <c r="B60" s="303" t="s">
        <v>54</v>
      </c>
      <c r="C60" s="303" t="s">
        <v>260</v>
      </c>
      <c r="AZ60" s="303">
        <v>587.02393107</v>
      </c>
      <c r="BA60" s="303">
        <v>568.14869039999996</v>
      </c>
      <c r="BB60" s="303">
        <v>736.00556657000004</v>
      </c>
      <c r="BC60" s="303">
        <v>579.84995162999996</v>
      </c>
      <c r="BD60" s="303">
        <v>656.39689284999997</v>
      </c>
      <c r="BE60" s="303">
        <v>639.18904902000008</v>
      </c>
      <c r="BF60" s="303">
        <v>623.00223627999992</v>
      </c>
      <c r="BG60" s="303">
        <v>833.58638326999994</v>
      </c>
      <c r="BH60" s="303">
        <v>317.52003064499996</v>
      </c>
      <c r="BI60" s="303">
        <v>431.681603</v>
      </c>
      <c r="BJ60" s="303">
        <v>483.42624302000002</v>
      </c>
      <c r="BK60" s="303">
        <v>585.0154345499999</v>
      </c>
      <c r="BL60" s="303">
        <v>897.24637899999993</v>
      </c>
      <c r="BM60" s="303">
        <v>741.21141899999998</v>
      </c>
      <c r="BN60" s="303">
        <v>815.55481999999995</v>
      </c>
      <c r="BO60" s="303">
        <v>267.48202300000003</v>
      </c>
      <c r="BP60" s="303">
        <v>934.75827200000003</v>
      </c>
      <c r="BQ60" s="303">
        <v>748.06062800000007</v>
      </c>
      <c r="BR60" s="303">
        <v>683.14282719999994</v>
      </c>
      <c r="BS60" s="303">
        <v>850.02765999999997</v>
      </c>
      <c r="BT60" s="303">
        <v>72.347605000000001</v>
      </c>
      <c r="BU60" s="303">
        <v>652.67065100000002</v>
      </c>
    </row>
  </sheetData>
  <phoneticPr fontId="16"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092CF1-DF74-440F-976D-81288C297189}">
  <dimension ref="A2:BZ237"/>
  <sheetViews>
    <sheetView topLeftCell="D104" zoomScale="80" zoomScaleNormal="80" workbookViewId="0">
      <selection activeCell="D6" sqref="D6:BZ127"/>
    </sheetView>
  </sheetViews>
  <sheetFormatPr defaultColWidth="9" defaultRowHeight="12.3" x14ac:dyDescent="0.4"/>
  <cols>
    <col min="1" max="3" width="9" style="74" customWidth="1"/>
    <col min="4" max="4" width="62.1640625" style="74" customWidth="1"/>
    <col min="5" max="5" width="9.83203125" style="74" bestFit="1" customWidth="1"/>
    <col min="6" max="6" width="10.5" style="74" bestFit="1" customWidth="1"/>
    <col min="7" max="7" width="18.83203125" style="74" bestFit="1" customWidth="1"/>
    <col min="8" max="30" width="12.33203125" style="74" bestFit="1" customWidth="1"/>
    <col min="31" max="33" width="13.6640625" style="74" bestFit="1" customWidth="1"/>
    <col min="34" max="35" width="11.33203125" style="74" bestFit="1" customWidth="1"/>
    <col min="36" max="36" width="11.6640625" style="74" bestFit="1" customWidth="1"/>
    <col min="37" max="37" width="10.33203125" style="74" bestFit="1" customWidth="1"/>
    <col min="38" max="38" width="15" style="74" bestFit="1" customWidth="1"/>
    <col min="39" max="39" width="10.33203125" style="74" bestFit="1" customWidth="1"/>
    <col min="40" max="40" width="11.33203125" style="74" customWidth="1"/>
    <col min="41" max="42" width="9.6640625" style="74" customWidth="1"/>
    <col min="43" max="45" width="12" style="74" bestFit="1" customWidth="1"/>
    <col min="46" max="46" width="9.6640625" style="74" customWidth="1"/>
    <col min="47" max="48" width="12.6640625" style="74" bestFit="1" customWidth="1"/>
    <col min="49" max="49" width="11.33203125" style="74" customWidth="1"/>
    <col min="50" max="53" width="12.6640625" style="74" bestFit="1" customWidth="1"/>
    <col min="54" max="54" width="12" style="74" customWidth="1"/>
    <col min="55" max="61" width="11" style="74" bestFit="1" customWidth="1"/>
    <col min="62" max="62" width="10.6640625" style="74" bestFit="1" customWidth="1"/>
    <col min="63" max="65" width="11" style="74" bestFit="1" customWidth="1"/>
    <col min="66" max="66" width="9" style="74"/>
    <col min="67" max="70" width="13.1640625" style="74" bestFit="1" customWidth="1"/>
    <col min="71" max="16384" width="9" style="74"/>
  </cols>
  <sheetData>
    <row r="2" spans="4:78" ht="30.3" x14ac:dyDescent="1">
      <c r="D2" s="320" t="s">
        <v>72</v>
      </c>
      <c r="E2" s="320"/>
      <c r="F2" s="312"/>
    </row>
    <row r="3" spans="4:78" x14ac:dyDescent="0.4">
      <c r="D3" s="434" t="s">
        <v>53</v>
      </c>
      <c r="E3" s="434"/>
      <c r="F3" s="313"/>
    </row>
    <row r="5" spans="4:78" ht="12" customHeight="1" x14ac:dyDescent="0.4">
      <c r="D5" s="12" t="s">
        <v>55</v>
      </c>
    </row>
    <row r="6" spans="4:78" x14ac:dyDescent="0.4">
      <c r="D6" s="2" t="s">
        <v>0</v>
      </c>
      <c r="E6" s="2" t="s">
        <v>7</v>
      </c>
      <c r="F6" s="2" t="s">
        <v>213</v>
      </c>
      <c r="G6" t="s">
        <v>751</v>
      </c>
      <c r="H6" t="s">
        <v>752</v>
      </c>
      <c r="I6" t="s">
        <v>753</v>
      </c>
      <c r="J6" t="s">
        <v>754</v>
      </c>
      <c r="K6" t="s">
        <v>755</v>
      </c>
      <c r="L6" t="s">
        <v>756</v>
      </c>
      <c r="M6" t="s">
        <v>757</v>
      </c>
      <c r="N6" t="s">
        <v>758</v>
      </c>
      <c r="O6" t="s">
        <v>759</v>
      </c>
      <c r="P6" t="s">
        <v>760</v>
      </c>
      <c r="Q6" t="s">
        <v>761</v>
      </c>
      <c r="R6" t="s">
        <v>762</v>
      </c>
      <c r="S6" t="s">
        <v>763</v>
      </c>
      <c r="T6" t="s">
        <v>764</v>
      </c>
      <c r="U6" t="s">
        <v>765</v>
      </c>
      <c r="V6" t="s">
        <v>766</v>
      </c>
      <c r="W6" t="s">
        <v>767</v>
      </c>
      <c r="X6" t="s">
        <v>768</v>
      </c>
      <c r="Y6" t="s">
        <v>769</v>
      </c>
      <c r="Z6" t="s">
        <v>770</v>
      </c>
      <c r="AA6" t="s">
        <v>771</v>
      </c>
      <c r="AB6" t="s">
        <v>772</v>
      </c>
      <c r="AC6" t="s">
        <v>773</v>
      </c>
      <c r="AD6" t="s">
        <v>774</v>
      </c>
      <c r="AE6" t="s">
        <v>775</v>
      </c>
      <c r="AF6" t="s">
        <v>776</v>
      </c>
      <c r="AG6" t="s">
        <v>777</v>
      </c>
      <c r="AH6" t="s">
        <v>778</v>
      </c>
      <c r="AI6" t="s">
        <v>779</v>
      </c>
      <c r="AJ6" t="s">
        <v>780</v>
      </c>
      <c r="AK6" t="s">
        <v>781</v>
      </c>
      <c r="AL6" t="s">
        <v>782</v>
      </c>
      <c r="AM6" t="s">
        <v>783</v>
      </c>
      <c r="AN6" t="s">
        <v>784</v>
      </c>
      <c r="AO6" t="s">
        <v>785</v>
      </c>
      <c r="AP6" t="s">
        <v>786</v>
      </c>
      <c r="AQ6" t="s">
        <v>787</v>
      </c>
      <c r="AR6" t="s">
        <v>788</v>
      </c>
      <c r="AS6" t="s">
        <v>789</v>
      </c>
      <c r="AT6" t="s">
        <v>790</v>
      </c>
      <c r="AU6" t="s">
        <v>791</v>
      </c>
      <c r="AV6" t="s">
        <v>792</v>
      </c>
      <c r="AW6" t="s">
        <v>793</v>
      </c>
      <c r="AX6" t="s">
        <v>794</v>
      </c>
      <c r="AY6" t="s">
        <v>795</v>
      </c>
      <c r="AZ6" t="s">
        <v>796</v>
      </c>
      <c r="BA6" t="s">
        <v>797</v>
      </c>
      <c r="BB6" t="s">
        <v>798</v>
      </c>
      <c r="BC6" t="s">
        <v>799</v>
      </c>
      <c r="BD6" t="s">
        <v>800</v>
      </c>
      <c r="BE6" t="s">
        <v>801</v>
      </c>
      <c r="BF6" t="s">
        <v>802</v>
      </c>
      <c r="BG6" t="s">
        <v>803</v>
      </c>
      <c r="BH6" t="s">
        <v>804</v>
      </c>
      <c r="BI6" t="s">
        <v>805</v>
      </c>
      <c r="BJ6" t="s">
        <v>806</v>
      </c>
      <c r="BK6" t="s">
        <v>807</v>
      </c>
      <c r="BL6" t="s">
        <v>808</v>
      </c>
      <c r="BM6" t="s">
        <v>809</v>
      </c>
      <c r="BN6" t="s">
        <v>810</v>
      </c>
      <c r="BO6" t="s">
        <v>811</v>
      </c>
      <c r="BP6" t="s">
        <v>812</v>
      </c>
      <c r="BQ6" t="s">
        <v>813</v>
      </c>
      <c r="BR6" t="s">
        <v>814</v>
      </c>
      <c r="BS6" t="s">
        <v>815</v>
      </c>
      <c r="BT6" t="s">
        <v>816</v>
      </c>
      <c r="BU6" t="s">
        <v>817</v>
      </c>
      <c r="BV6" t="s">
        <v>818</v>
      </c>
      <c r="BW6" t="s">
        <v>819</v>
      </c>
      <c r="BX6" t="s">
        <v>820</v>
      </c>
      <c r="BY6" t="s">
        <v>821</v>
      </c>
      <c r="BZ6" t="s">
        <v>822</v>
      </c>
    </row>
    <row r="7" spans="4:78" x14ac:dyDescent="0.4">
      <c r="D7" t="s">
        <v>229</v>
      </c>
      <c r="E7" t="s">
        <v>222</v>
      </c>
      <c r="F7" t="s">
        <v>740</v>
      </c>
      <c r="G7">
        <v>17.829999999999998</v>
      </c>
      <c r="H7">
        <v>7.08</v>
      </c>
      <c r="I7">
        <v>3.2</v>
      </c>
      <c r="J7">
        <v>8.6999999999999993</v>
      </c>
      <c r="K7">
        <v>21.48</v>
      </c>
      <c r="L7">
        <v>15</v>
      </c>
      <c r="M7">
        <v>15.8</v>
      </c>
      <c r="N7">
        <v>14.31</v>
      </c>
      <c r="O7">
        <v>14.2</v>
      </c>
      <c r="P7">
        <v>21.4</v>
      </c>
      <c r="Q7">
        <v>24.8</v>
      </c>
      <c r="R7">
        <v>16.399999999999999</v>
      </c>
      <c r="S7">
        <v>17.329999999999998</v>
      </c>
      <c r="T7">
        <v>5.6</v>
      </c>
      <c r="U7">
        <v>14.2</v>
      </c>
      <c r="V7">
        <v>21.4</v>
      </c>
      <c r="W7">
        <v>21.9</v>
      </c>
      <c r="X7">
        <v>23.2</v>
      </c>
      <c r="Y7">
        <v>24.1</v>
      </c>
      <c r="Z7">
        <v>28.6</v>
      </c>
      <c r="AA7">
        <v>23.7</v>
      </c>
      <c r="AB7">
        <v>18.899999999999999</v>
      </c>
      <c r="AC7">
        <v>13.9</v>
      </c>
      <c r="AD7">
        <v>14.6</v>
      </c>
      <c r="AE7">
        <v>18</v>
      </c>
      <c r="AF7">
        <v>9.4</v>
      </c>
      <c r="AG7">
        <v>5.6</v>
      </c>
      <c r="AH7">
        <v>4.2</v>
      </c>
      <c r="AI7">
        <v>11.8</v>
      </c>
      <c r="AJ7">
        <v>10.3</v>
      </c>
      <c r="AK7">
        <v>6.7</v>
      </c>
      <c r="AL7">
        <v>4.9000000000000004</v>
      </c>
      <c r="AM7">
        <v>18.8</v>
      </c>
      <c r="AN7">
        <v>24.7</v>
      </c>
      <c r="AO7">
        <v>8.48</v>
      </c>
      <c r="AP7">
        <v>9.9260000000000002</v>
      </c>
      <c r="AQ7">
        <v>15.5</v>
      </c>
      <c r="AR7">
        <v>16.8</v>
      </c>
      <c r="AS7">
        <v>14</v>
      </c>
      <c r="AT7">
        <v>11.4</v>
      </c>
      <c r="AU7">
        <v>7</v>
      </c>
      <c r="AV7">
        <v>17</v>
      </c>
      <c r="AW7">
        <v>16.100000000000001</v>
      </c>
      <c r="AX7">
        <v>21.4</v>
      </c>
      <c r="AY7">
        <v>25.5</v>
      </c>
      <c r="AZ7">
        <v>17.3</v>
      </c>
      <c r="BA7">
        <v>19.600000000000001</v>
      </c>
      <c r="BB7">
        <v>13.4</v>
      </c>
      <c r="BC7">
        <v>24.728826169657189</v>
      </c>
      <c r="BD7">
        <v>26.763695963322824</v>
      </c>
      <c r="BE7">
        <v>22.586884961822726</v>
      </c>
      <c r="BF7">
        <v>21.550542150555181</v>
      </c>
      <c r="BG7">
        <v>31.887226702153161</v>
      </c>
      <c r="BH7">
        <v>27.816625915242007</v>
      </c>
      <c r="BI7">
        <v>26.167606714514939</v>
      </c>
      <c r="BJ7">
        <v>23.521635981497365</v>
      </c>
      <c r="BK7">
        <v>14.196103825539589</v>
      </c>
      <c r="BL7">
        <v>26.424873527868034</v>
      </c>
      <c r="BM7">
        <v>19.130999419584974</v>
      </c>
      <c r="BN7">
        <v>15.957542937586069</v>
      </c>
      <c r="BO7">
        <v>15.987500302691044</v>
      </c>
      <c r="BP7">
        <v>5.5212134650172064</v>
      </c>
      <c r="BQ7">
        <v>22.937003159572274</v>
      </c>
      <c r="BR7">
        <v>36.614791109979521</v>
      </c>
      <c r="BS7">
        <v>25.424421362267683</v>
      </c>
      <c r="BT7">
        <v>24.793575368040468</v>
      </c>
      <c r="BU7">
        <v>29.22992083478017</v>
      </c>
      <c r="BV7">
        <v>31.207923746558382</v>
      </c>
      <c r="BW7">
        <v>31.029758468114334</v>
      </c>
      <c r="BX7">
        <v>16.662169918218449</v>
      </c>
      <c r="BY7"/>
      <c r="BZ7"/>
    </row>
    <row r="8" spans="4:78" x14ac:dyDescent="0.4">
      <c r="D8" t="s">
        <v>228</v>
      </c>
      <c r="E8" t="s">
        <v>222</v>
      </c>
      <c r="F8" t="s">
        <v>740</v>
      </c>
      <c r="G8">
        <v>68.23</v>
      </c>
      <c r="H8">
        <v>58.61</v>
      </c>
      <c r="I8">
        <v>63.16</v>
      </c>
      <c r="J8">
        <v>58.9</v>
      </c>
      <c r="K8">
        <v>59.1</v>
      </c>
      <c r="L8">
        <v>52.6</v>
      </c>
      <c r="M8">
        <v>60.3</v>
      </c>
      <c r="N8">
        <v>58.8</v>
      </c>
      <c r="O8">
        <v>56.2</v>
      </c>
      <c r="P8">
        <v>67.2</v>
      </c>
      <c r="Q8">
        <v>52.2</v>
      </c>
      <c r="R8">
        <v>61.3</v>
      </c>
      <c r="S8">
        <v>60.7</v>
      </c>
      <c r="T8">
        <v>56.9</v>
      </c>
      <c r="U8">
        <v>63.1</v>
      </c>
      <c r="V8">
        <v>57</v>
      </c>
      <c r="W8">
        <v>59.4</v>
      </c>
      <c r="X8">
        <v>55.2</v>
      </c>
      <c r="Y8">
        <v>56.1</v>
      </c>
      <c r="Z8">
        <v>57.7</v>
      </c>
      <c r="AA8">
        <v>39.700000000000003</v>
      </c>
      <c r="AB8">
        <v>54.2</v>
      </c>
      <c r="AC8">
        <v>55.4</v>
      </c>
      <c r="AD8">
        <v>57.3</v>
      </c>
      <c r="AE8">
        <v>68.400000000000006</v>
      </c>
      <c r="AF8">
        <v>72.599999999999994</v>
      </c>
      <c r="AG8">
        <v>75.7</v>
      </c>
      <c r="AH8">
        <v>74.2</v>
      </c>
      <c r="AI8">
        <v>68.599999999999994</v>
      </c>
      <c r="AJ8">
        <v>65.5</v>
      </c>
      <c r="AK8">
        <v>70.5</v>
      </c>
      <c r="AL8">
        <v>69.900000000000006</v>
      </c>
      <c r="AM8">
        <v>68.5</v>
      </c>
      <c r="AN8">
        <v>54.02</v>
      </c>
      <c r="AO8">
        <v>63.2</v>
      </c>
      <c r="AP8">
        <v>65.8</v>
      </c>
      <c r="AQ8">
        <v>66.8</v>
      </c>
      <c r="AR8">
        <v>54.6</v>
      </c>
      <c r="AS8">
        <v>74.3</v>
      </c>
      <c r="AT8">
        <v>76.099999999999994</v>
      </c>
      <c r="AU8">
        <v>67.099999999999994</v>
      </c>
      <c r="AV8">
        <v>65.400000000000006</v>
      </c>
      <c r="AW8">
        <v>67.099999999999994</v>
      </c>
      <c r="AX8">
        <v>66.5</v>
      </c>
      <c r="AY8">
        <v>56.4</v>
      </c>
      <c r="AZ8">
        <v>64.7</v>
      </c>
      <c r="BA8">
        <v>72.7</v>
      </c>
      <c r="BB8">
        <v>76.5</v>
      </c>
      <c r="BC8">
        <v>68.448684285758048</v>
      </c>
      <c r="BD8">
        <v>57.474962630104564</v>
      </c>
      <c r="BE8">
        <v>61.616154805302017</v>
      </c>
      <c r="BF8">
        <v>59.999642153517605</v>
      </c>
      <c r="BG8">
        <v>40.879772973924005</v>
      </c>
      <c r="BH8">
        <v>53.55764620644014</v>
      </c>
      <c r="BI8">
        <v>55.566899167123239</v>
      </c>
      <c r="BJ8">
        <v>55.025769051868778</v>
      </c>
      <c r="BK8">
        <v>54.651730861063257</v>
      </c>
      <c r="BL8">
        <v>51.785580273540376</v>
      </c>
      <c r="BM8">
        <v>48.973491490337544</v>
      </c>
      <c r="BN8">
        <v>46.0613495916228</v>
      </c>
      <c r="BO8">
        <v>51.553118016458008</v>
      </c>
      <c r="BP8">
        <v>45.990867050332085</v>
      </c>
      <c r="BQ8">
        <v>48.825126515490297</v>
      </c>
      <c r="BR8">
        <v>47.459766253075905</v>
      </c>
      <c r="BS8">
        <v>30.624685732797559</v>
      </c>
      <c r="BT8">
        <v>46.928541261806842</v>
      </c>
      <c r="BU8">
        <v>48.852175313047965</v>
      </c>
      <c r="BV8">
        <v>47.652442922360372</v>
      </c>
      <c r="BW8">
        <v>45.059191823761594</v>
      </c>
      <c r="BX8">
        <v>33.525538575507916</v>
      </c>
      <c r="BY8"/>
      <c r="BZ8"/>
    </row>
    <row r="9" spans="4:78" x14ac:dyDescent="0.4">
      <c r="D9" t="s">
        <v>227</v>
      </c>
      <c r="E9" t="s">
        <v>222</v>
      </c>
      <c r="F9" t="s">
        <v>740</v>
      </c>
      <c r="G9">
        <v>43.959000000000003</v>
      </c>
      <c r="H9">
        <v>46.969000000000001</v>
      </c>
      <c r="I9">
        <v>55.96</v>
      </c>
      <c r="J9">
        <v>45.4</v>
      </c>
      <c r="K9">
        <v>29.9</v>
      </c>
      <c r="L9">
        <v>30.7</v>
      </c>
      <c r="M9">
        <v>38.5</v>
      </c>
      <c r="N9">
        <v>38.299999999999997</v>
      </c>
      <c r="O9">
        <v>36.9</v>
      </c>
      <c r="P9">
        <v>38.97</v>
      </c>
      <c r="Q9">
        <v>18.565000000000001</v>
      </c>
      <c r="R9">
        <v>36.299999999999997</v>
      </c>
      <c r="S9">
        <v>51.1</v>
      </c>
      <c r="T9">
        <v>48.7</v>
      </c>
      <c r="U9">
        <v>46.2</v>
      </c>
      <c r="V9">
        <v>47.6</v>
      </c>
      <c r="W9">
        <v>30.9</v>
      </c>
      <c r="X9">
        <v>25.8</v>
      </c>
      <c r="Y9">
        <v>24.3</v>
      </c>
      <c r="Z9">
        <v>22.2</v>
      </c>
      <c r="AA9">
        <v>9.4</v>
      </c>
      <c r="AB9">
        <v>23.2</v>
      </c>
      <c r="AC9">
        <v>38</v>
      </c>
      <c r="AD9">
        <v>38.700000000000003</v>
      </c>
      <c r="AE9">
        <v>39.78</v>
      </c>
      <c r="AF9">
        <v>36.1</v>
      </c>
      <c r="AG9">
        <v>49.3</v>
      </c>
      <c r="AH9">
        <v>49.7</v>
      </c>
      <c r="AI9">
        <v>41.2</v>
      </c>
      <c r="AJ9">
        <v>38</v>
      </c>
      <c r="AK9">
        <v>43</v>
      </c>
      <c r="AL9">
        <v>42.4</v>
      </c>
      <c r="AM9">
        <v>45.1</v>
      </c>
      <c r="AN9">
        <v>26.405000000000001</v>
      </c>
      <c r="AO9">
        <v>48.4</v>
      </c>
      <c r="AP9">
        <v>44.5</v>
      </c>
      <c r="AQ9">
        <v>41.6</v>
      </c>
      <c r="AR9">
        <v>33.700000000000003</v>
      </c>
      <c r="AS9">
        <v>41.7</v>
      </c>
      <c r="AT9">
        <v>43</v>
      </c>
      <c r="AU9">
        <v>52.4</v>
      </c>
      <c r="AV9">
        <v>47.8</v>
      </c>
      <c r="AW9">
        <v>37.799999999999997</v>
      </c>
      <c r="AX9">
        <v>27.6</v>
      </c>
      <c r="AY9">
        <v>20.5</v>
      </c>
      <c r="AZ9">
        <v>33.799999999999997</v>
      </c>
      <c r="BA9">
        <v>18.2</v>
      </c>
      <c r="BB9">
        <v>46</v>
      </c>
      <c r="BC9">
        <v>62.402772152867001</v>
      </c>
      <c r="BD9">
        <v>50.185811101406451</v>
      </c>
      <c r="BE9">
        <v>59.281669964318205</v>
      </c>
      <c r="BF9">
        <v>59.621308461380572</v>
      </c>
      <c r="BG9">
        <v>48.510338514116945</v>
      </c>
      <c r="BH9">
        <v>49.332086760988183</v>
      </c>
      <c r="BI9">
        <v>53.764192637237855</v>
      </c>
      <c r="BJ9">
        <v>55.764158221962809</v>
      </c>
      <c r="BK9">
        <v>62.725545262935384</v>
      </c>
      <c r="BL9">
        <v>41.326234446784902</v>
      </c>
      <c r="BM9">
        <v>47.445707095601016</v>
      </c>
      <c r="BN9">
        <v>47.323504032087513</v>
      </c>
      <c r="BO9">
        <v>53.407079943681062</v>
      </c>
      <c r="BP9">
        <v>55.884588628311825</v>
      </c>
      <c r="BQ9">
        <v>43.596292377855171</v>
      </c>
      <c r="BR9">
        <v>28.424987520900434</v>
      </c>
      <c r="BS9">
        <v>41.147874448449365</v>
      </c>
      <c r="BT9">
        <v>38.961585169220442</v>
      </c>
      <c r="BU9">
        <v>36.445136563687143</v>
      </c>
      <c r="BV9">
        <v>32.495100744074584</v>
      </c>
      <c r="BW9">
        <v>23.310672366414579</v>
      </c>
      <c r="BX9">
        <v>18.051711591626756</v>
      </c>
      <c r="BY9"/>
      <c r="BZ9"/>
    </row>
    <row r="10" spans="4:78" x14ac:dyDescent="0.4">
      <c r="D10" t="s">
        <v>226</v>
      </c>
      <c r="E10" t="s">
        <v>222</v>
      </c>
      <c r="F10" t="s">
        <v>740</v>
      </c>
      <c r="G10">
        <v>46.560999999999993</v>
      </c>
      <c r="H10">
        <v>37.044999999999995</v>
      </c>
      <c r="I10">
        <v>42.940000000000005</v>
      </c>
      <c r="J10">
        <v>42.9</v>
      </c>
      <c r="K10">
        <v>45.199999999999996</v>
      </c>
      <c r="L10">
        <v>37.399999999999991</v>
      </c>
      <c r="M10">
        <v>41.5</v>
      </c>
      <c r="N10">
        <v>42</v>
      </c>
      <c r="O10">
        <v>42.500000000000007</v>
      </c>
      <c r="P10">
        <v>44.33</v>
      </c>
      <c r="Q10">
        <v>43.594999999999999</v>
      </c>
      <c r="R10">
        <v>35.200000000000003</v>
      </c>
      <c r="S10">
        <v>34.6</v>
      </c>
      <c r="T10">
        <v>34.799999999999997</v>
      </c>
      <c r="U10">
        <v>38.5</v>
      </c>
      <c r="V10">
        <v>35.1</v>
      </c>
      <c r="W10">
        <v>38.9</v>
      </c>
      <c r="X10">
        <v>35.200000000000003</v>
      </c>
      <c r="Y10">
        <v>35.900000000000006</v>
      </c>
      <c r="Z10">
        <v>37.599999999999994</v>
      </c>
      <c r="AA10">
        <v>22.200000000000003</v>
      </c>
      <c r="AB10">
        <v>39.799999999999997</v>
      </c>
      <c r="AC10">
        <v>39.5</v>
      </c>
      <c r="AD10">
        <v>37.599999999999994</v>
      </c>
      <c r="AE10">
        <v>38.120000000000005</v>
      </c>
      <c r="AF10">
        <v>38.699999999999996</v>
      </c>
      <c r="AG10">
        <v>41.900000000000006</v>
      </c>
      <c r="AH10">
        <v>39.200000000000003</v>
      </c>
      <c r="AI10">
        <v>38.599999999999994</v>
      </c>
      <c r="AJ10">
        <v>37.799999999999997</v>
      </c>
      <c r="AK10">
        <v>37.5</v>
      </c>
      <c r="AL10">
        <v>38.1</v>
      </c>
      <c r="AM10">
        <v>20.6</v>
      </c>
      <c r="AN10">
        <v>57.269000000000005</v>
      </c>
      <c r="AO10">
        <v>40.428000000000004</v>
      </c>
      <c r="AP10">
        <v>37.400000000000006</v>
      </c>
      <c r="AQ10">
        <v>39.199999999999996</v>
      </c>
      <c r="AR10">
        <v>36.399999999999991</v>
      </c>
      <c r="AS10">
        <v>40.799999999999997</v>
      </c>
      <c r="AT10">
        <v>38.799999999999997</v>
      </c>
      <c r="AU10">
        <v>39.9</v>
      </c>
      <c r="AV10">
        <v>39</v>
      </c>
      <c r="AW10">
        <v>37.100000000000009</v>
      </c>
      <c r="AX10">
        <v>35.299999999999997</v>
      </c>
      <c r="AY10">
        <v>28.799999999999997</v>
      </c>
      <c r="AZ10">
        <v>23.800000000000004</v>
      </c>
      <c r="BA10">
        <v>28.7</v>
      </c>
      <c r="BB10">
        <v>36.299999999999997</v>
      </c>
      <c r="BC10">
        <v>32.728193031962249</v>
      </c>
      <c r="BD10">
        <v>33.122326153375703</v>
      </c>
      <c r="BE10">
        <v>35.030512693195249</v>
      </c>
      <c r="BF10">
        <v>34.391565711438972</v>
      </c>
      <c r="BG10">
        <v>32.990722960153732</v>
      </c>
      <c r="BH10">
        <v>34.83678282518234</v>
      </c>
      <c r="BI10">
        <v>33.897878508293999</v>
      </c>
      <c r="BJ10">
        <v>33.368171188199824</v>
      </c>
      <c r="BK10">
        <v>33.914937260456973</v>
      </c>
      <c r="BL10">
        <v>35.416457378781956</v>
      </c>
      <c r="BM10">
        <v>33.564092240598363</v>
      </c>
      <c r="BN10">
        <v>26.380466173537766</v>
      </c>
      <c r="BO10">
        <v>37.349574400288994</v>
      </c>
      <c r="BP10">
        <v>31.578662766210673</v>
      </c>
      <c r="BQ10">
        <v>35.028868398759123</v>
      </c>
      <c r="BR10">
        <v>35.381698799100732</v>
      </c>
      <c r="BS10">
        <v>35.815536195492896</v>
      </c>
      <c r="BT10">
        <v>32.433214659162992</v>
      </c>
      <c r="BU10">
        <v>33.235673421485984</v>
      </c>
      <c r="BV10">
        <v>34.913500946606959</v>
      </c>
      <c r="BW10">
        <v>28.92414617607411</v>
      </c>
      <c r="BX10">
        <v>17.375092092652896</v>
      </c>
      <c r="BY10"/>
      <c r="BZ10"/>
    </row>
    <row r="11" spans="4:78" x14ac:dyDescent="0.4">
      <c r="D11" t="s">
        <v>225</v>
      </c>
      <c r="E11" t="s">
        <v>222</v>
      </c>
      <c r="F11" t="s">
        <v>740</v>
      </c>
      <c r="G11">
        <v>90.52</v>
      </c>
      <c r="H11">
        <v>84.013999999999996</v>
      </c>
      <c r="I11">
        <v>98.9</v>
      </c>
      <c r="J11">
        <v>88.3</v>
      </c>
      <c r="K11">
        <v>75.099999999999994</v>
      </c>
      <c r="L11">
        <v>68.099999999999994</v>
      </c>
      <c r="M11">
        <v>80</v>
      </c>
      <c r="N11">
        <v>80.3</v>
      </c>
      <c r="O11">
        <v>79.400000000000006</v>
      </c>
      <c r="P11">
        <v>83.3</v>
      </c>
      <c r="Q11">
        <v>62.16</v>
      </c>
      <c r="R11">
        <v>71.5</v>
      </c>
      <c r="S11">
        <v>85.7</v>
      </c>
      <c r="T11">
        <v>83.5</v>
      </c>
      <c r="U11">
        <v>84.7</v>
      </c>
      <c r="V11">
        <v>82.7</v>
      </c>
      <c r="W11">
        <v>69.8</v>
      </c>
      <c r="X11">
        <v>61</v>
      </c>
      <c r="Y11">
        <v>60.2</v>
      </c>
      <c r="Z11">
        <v>59.8</v>
      </c>
      <c r="AA11">
        <v>31.6</v>
      </c>
      <c r="AB11">
        <v>63</v>
      </c>
      <c r="AC11">
        <v>77.5</v>
      </c>
      <c r="AD11">
        <v>76.3</v>
      </c>
      <c r="AE11">
        <v>77.900000000000006</v>
      </c>
      <c r="AF11">
        <v>74.8</v>
      </c>
      <c r="AG11">
        <v>91.2</v>
      </c>
      <c r="AH11">
        <v>88.9</v>
      </c>
      <c r="AI11">
        <v>79.8</v>
      </c>
      <c r="AJ11">
        <v>75.8</v>
      </c>
      <c r="AK11">
        <v>80.5</v>
      </c>
      <c r="AL11">
        <v>80.5</v>
      </c>
      <c r="AM11">
        <v>65.7</v>
      </c>
      <c r="AN11">
        <v>83.674000000000007</v>
      </c>
      <c r="AO11">
        <v>88.828000000000003</v>
      </c>
      <c r="AP11">
        <v>81.900000000000006</v>
      </c>
      <c r="AQ11">
        <v>80.8</v>
      </c>
      <c r="AR11">
        <v>70.099999999999994</v>
      </c>
      <c r="AS11">
        <v>82.5</v>
      </c>
      <c r="AT11">
        <v>81.8</v>
      </c>
      <c r="AU11">
        <v>92.3</v>
      </c>
      <c r="AV11">
        <v>86.8</v>
      </c>
      <c r="AW11">
        <v>74.900000000000006</v>
      </c>
      <c r="AX11">
        <v>62.9</v>
      </c>
      <c r="AY11">
        <v>49.3</v>
      </c>
      <c r="AZ11">
        <v>57.6</v>
      </c>
      <c r="BA11">
        <v>46.9</v>
      </c>
      <c r="BB11">
        <v>82.3</v>
      </c>
      <c r="BC11">
        <v>95.13096518482925</v>
      </c>
      <c r="BD11">
        <v>83.308137254782153</v>
      </c>
      <c r="BE11">
        <v>94.312182657513461</v>
      </c>
      <c r="BF11">
        <v>94.012874172819551</v>
      </c>
      <c r="BG11">
        <v>81.501061474270671</v>
      </c>
      <c r="BH11">
        <v>84.16886958617053</v>
      </c>
      <c r="BI11">
        <v>87.662071145531854</v>
      </c>
      <c r="BJ11">
        <v>89.13232941016264</v>
      </c>
      <c r="BK11">
        <v>96.640482523392365</v>
      </c>
      <c r="BL11">
        <v>76.742691825566851</v>
      </c>
      <c r="BM11">
        <v>81.009799336199379</v>
      </c>
      <c r="BN11">
        <v>73.703970205625282</v>
      </c>
      <c r="BO11">
        <v>90.756654343970055</v>
      </c>
      <c r="BP11">
        <v>87.463251394522501</v>
      </c>
      <c r="BQ11">
        <v>78.625160776614294</v>
      </c>
      <c r="BR11">
        <v>63.806686320001162</v>
      </c>
      <c r="BS11">
        <v>76.963410643942268</v>
      </c>
      <c r="BT11">
        <v>71.394799828383441</v>
      </c>
      <c r="BU11">
        <v>69.680809985173127</v>
      </c>
      <c r="BV11">
        <v>67.408601690681536</v>
      </c>
      <c r="BW11">
        <v>52.234818542488689</v>
      </c>
      <c r="BX11">
        <v>35.426803684279648</v>
      </c>
      <c r="BY11"/>
      <c r="BZ11"/>
    </row>
    <row r="12" spans="4:78" x14ac:dyDescent="0.4">
      <c r="D12" t="s">
        <v>715</v>
      </c>
      <c r="E12" t="s">
        <v>222</v>
      </c>
      <c r="F12" t="s">
        <v>740</v>
      </c>
      <c r="G12"/>
      <c r="H12"/>
      <c r="I12"/>
      <c r="J12"/>
      <c r="K12"/>
      <c r="L12"/>
      <c r="M12"/>
      <c r="N12"/>
      <c r="O12"/>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v>17.908038728953109</v>
      </c>
      <c r="BD12">
        <v>15.190603957545115</v>
      </c>
      <c r="BE12">
        <v>15.839209854959821</v>
      </c>
      <c r="BF12">
        <v>15.566533986886194</v>
      </c>
      <c r="BG12">
        <v>32.647781701474813</v>
      </c>
      <c r="BH12">
        <v>16.447339855931329</v>
      </c>
      <c r="BI12">
        <v>16.929005057438761</v>
      </c>
      <c r="BJ12">
        <v>16.822903971444031</v>
      </c>
      <c r="BK12">
        <v>14.983046921413386</v>
      </c>
      <c r="BL12">
        <v>13.896228139042165</v>
      </c>
      <c r="BM12">
        <v>17.19487707670833</v>
      </c>
      <c r="BN12">
        <v>17.475900570206203</v>
      </c>
      <c r="BO12">
        <v>17.961972011945413</v>
      </c>
      <c r="BP12">
        <v>15.160288862086166</v>
      </c>
      <c r="BQ12">
        <v>18.091972885337256</v>
      </c>
      <c r="BR12">
        <v>18.102543539172778</v>
      </c>
      <c r="BS12">
        <v>35.88954994252218</v>
      </c>
      <c r="BT12">
        <v>17.352102991264616</v>
      </c>
      <c r="BU12">
        <v>18.015794884063766</v>
      </c>
      <c r="BV12">
        <v>17.940463993625194</v>
      </c>
      <c r="BW12">
        <v>14.224869991698494</v>
      </c>
      <c r="BX12">
        <v>12.0512295663014</v>
      </c>
      <c r="BY12"/>
      <c r="BZ12"/>
    </row>
    <row r="13" spans="4:78" x14ac:dyDescent="0.4">
      <c r="D13" t="s">
        <v>224</v>
      </c>
      <c r="E13" t="s">
        <v>223</v>
      </c>
      <c r="F13" t="s">
        <v>740</v>
      </c>
      <c r="G13">
        <v>1857.81</v>
      </c>
      <c r="H13">
        <v>1841.15</v>
      </c>
      <c r="I13">
        <v>1838.2</v>
      </c>
      <c r="J13">
        <v>1859.115</v>
      </c>
      <c r="K13">
        <v>2195.4470000000001</v>
      </c>
      <c r="L13">
        <v>1800</v>
      </c>
      <c r="M13">
        <v>2220</v>
      </c>
      <c r="N13">
        <v>2337</v>
      </c>
      <c r="O13">
        <v>2197</v>
      </c>
      <c r="P13">
        <v>2229</v>
      </c>
      <c r="Q13">
        <v>1902.4</v>
      </c>
      <c r="R13">
        <v>2047</v>
      </c>
      <c r="S13">
        <v>2077</v>
      </c>
      <c r="T13">
        <v>1962</v>
      </c>
      <c r="U13">
        <v>2012</v>
      </c>
      <c r="V13">
        <v>2205</v>
      </c>
      <c r="W13">
        <v>2129</v>
      </c>
      <c r="X13">
        <v>2113</v>
      </c>
      <c r="Y13">
        <v>2317</v>
      </c>
      <c r="Z13">
        <v>2147</v>
      </c>
      <c r="AA13">
        <v>1690</v>
      </c>
      <c r="AB13">
        <v>2020</v>
      </c>
      <c r="AC13">
        <v>2048</v>
      </c>
      <c r="AD13">
        <v>2286</v>
      </c>
      <c r="AE13">
        <v>2069</v>
      </c>
      <c r="AF13">
        <v>1925</v>
      </c>
      <c r="AG13">
        <v>2152</v>
      </c>
      <c r="AH13">
        <v>1949</v>
      </c>
      <c r="AI13">
        <v>1986</v>
      </c>
      <c r="AJ13">
        <v>2054</v>
      </c>
      <c r="AK13">
        <v>2261</v>
      </c>
      <c r="AL13">
        <v>2143</v>
      </c>
      <c r="AM13">
        <v>2170</v>
      </c>
      <c r="AN13">
        <v>1580</v>
      </c>
      <c r="AO13">
        <v>1818.818</v>
      </c>
      <c r="AP13">
        <v>2120.1999999999998</v>
      </c>
      <c r="AQ13">
        <v>1868</v>
      </c>
      <c r="AR13">
        <v>1792</v>
      </c>
      <c r="AS13">
        <v>1942</v>
      </c>
      <c r="AT13">
        <v>1919</v>
      </c>
      <c r="AU13">
        <v>1906.6</v>
      </c>
      <c r="AV13">
        <v>2019</v>
      </c>
      <c r="AW13">
        <v>2003</v>
      </c>
      <c r="AX13">
        <v>1984</v>
      </c>
      <c r="AY13">
        <v>1730</v>
      </c>
      <c r="AZ13">
        <v>1692</v>
      </c>
      <c r="BA13">
        <v>1228</v>
      </c>
      <c r="BB13">
        <v>1832</v>
      </c>
      <c r="BC13">
        <v>2103</v>
      </c>
      <c r="BD13">
        <v>1773</v>
      </c>
      <c r="BE13">
        <v>1807</v>
      </c>
      <c r="BF13">
        <v>1762</v>
      </c>
      <c r="BG13">
        <v>1799</v>
      </c>
      <c r="BH13">
        <v>2031</v>
      </c>
      <c r="BI13">
        <v>1897</v>
      </c>
      <c r="BJ13">
        <v>2024.69</v>
      </c>
      <c r="BK13">
        <v>1915.646</v>
      </c>
      <c r="BL13">
        <v>1809.153</v>
      </c>
      <c r="BM13">
        <v>2033</v>
      </c>
      <c r="BN13">
        <v>1843</v>
      </c>
      <c r="BO13">
        <v>2004.9970000000001</v>
      </c>
      <c r="BP13">
        <v>2040.442</v>
      </c>
      <c r="BQ13">
        <v>1909</v>
      </c>
      <c r="BR13">
        <v>2011.298</v>
      </c>
      <c r="BS13">
        <v>1969</v>
      </c>
      <c r="BT13">
        <v>2201</v>
      </c>
      <c r="BU13">
        <v>2045</v>
      </c>
      <c r="BV13">
        <v>2222</v>
      </c>
      <c r="BW13">
        <v>1894</v>
      </c>
      <c r="BX13">
        <v>1511</v>
      </c>
      <c r="BY13"/>
      <c r="BZ13"/>
    </row>
    <row r="14" spans="4:78" x14ac:dyDescent="0.4">
      <c r="D14" t="s">
        <v>35</v>
      </c>
      <c r="E14" t="s">
        <v>188</v>
      </c>
      <c r="F14" t="s">
        <v>740</v>
      </c>
      <c r="G14"/>
      <c r="H14"/>
      <c r="I14"/>
      <c r="J14"/>
      <c r="K14"/>
      <c r="L14"/>
      <c r="M14"/>
      <c r="N14"/>
      <c r="O14"/>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row>
    <row r="15" spans="4:78" x14ac:dyDescent="0.4">
      <c r="D15" t="s">
        <v>43</v>
      </c>
      <c r="E15" t="s">
        <v>189</v>
      </c>
      <c r="F15" t="s">
        <v>740</v>
      </c>
      <c r="G15"/>
      <c r="H15"/>
      <c r="I15"/>
      <c r="J15"/>
      <c r="K15"/>
      <c r="L15"/>
      <c r="M15"/>
      <c r="N15"/>
      <c r="O15"/>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row>
    <row r="16" spans="4:78" x14ac:dyDescent="0.4">
      <c r="D16" t="s">
        <v>44</v>
      </c>
      <c r="E16" t="s">
        <v>216</v>
      </c>
      <c r="F16" t="s">
        <v>740</v>
      </c>
      <c r="G16"/>
      <c r="H16"/>
      <c r="I16"/>
      <c r="J16"/>
      <c r="K16"/>
      <c r="L16"/>
      <c r="M16"/>
      <c r="N16"/>
      <c r="O16"/>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row>
    <row r="17" spans="4:78" x14ac:dyDescent="0.4">
      <c r="D17" t="s">
        <v>54</v>
      </c>
      <c r="E17" t="s">
        <v>260</v>
      </c>
      <c r="F17" t="s">
        <v>740</v>
      </c>
      <c r="G17">
        <v>23647.00747</v>
      </c>
      <c r="H17">
        <v>20865.17129771</v>
      </c>
      <c r="I17">
        <v>23038.121861699998</v>
      </c>
      <c r="J17">
        <v>20309.446891</v>
      </c>
      <c r="K17">
        <v>23049.405820130003</v>
      </c>
      <c r="L17">
        <v>19122.855450999999</v>
      </c>
      <c r="M17">
        <v>24934.205172000002</v>
      </c>
      <c r="N17">
        <v>24556.9906562</v>
      </c>
      <c r="O17">
        <v>24611.43438714372</v>
      </c>
      <c r="P17">
        <v>24630.100292399999</v>
      </c>
      <c r="Q17">
        <v>23740.270563490001</v>
      </c>
      <c r="R17">
        <v>14458.999781277578</v>
      </c>
      <c r="S17">
        <v>17704.165668471302</v>
      </c>
      <c r="T17">
        <v>19649.049882286719</v>
      </c>
      <c r="U17">
        <v>23211.878582999998</v>
      </c>
      <c r="V17">
        <v>19669.159247</v>
      </c>
      <c r="W17">
        <v>23737.367934486349</v>
      </c>
      <c r="X17">
        <v>21767.640357328997</v>
      </c>
      <c r="Y17">
        <v>19846.286142000001</v>
      </c>
      <c r="Z17">
        <v>24435.709762000002</v>
      </c>
      <c r="AA17">
        <v>12282.461532667701</v>
      </c>
      <c r="AB17">
        <v>23904.931625956</v>
      </c>
      <c r="AC17">
        <v>23573.480531000005</v>
      </c>
      <c r="AD17">
        <v>20513.164705967502</v>
      </c>
      <c r="AE17">
        <v>20268.87778234922</v>
      </c>
      <c r="AF17">
        <v>20625.002464631689</v>
      </c>
      <c r="AG17">
        <v>23019.654217004005</v>
      </c>
      <c r="AH17">
        <v>21171.993208625401</v>
      </c>
      <c r="AI17">
        <v>23407.058359999999</v>
      </c>
      <c r="AJ17">
        <v>21079.415916000002</v>
      </c>
      <c r="AK17">
        <v>20808.44125</v>
      </c>
      <c r="AL17">
        <v>20135.313689999999</v>
      </c>
      <c r="AM17">
        <v>21037.12590594</v>
      </c>
      <c r="AN17">
        <v>15904.007494260999</v>
      </c>
      <c r="AO17">
        <v>21406.541752255329</v>
      </c>
      <c r="AP17">
        <v>19123.923741178511</v>
      </c>
      <c r="AQ17">
        <v>21088.759869999998</v>
      </c>
      <c r="AR17">
        <v>18992.856556999999</v>
      </c>
      <c r="AS17">
        <v>21673.89097</v>
      </c>
      <c r="AT17">
        <v>20464.166440000001</v>
      </c>
      <c r="AU17">
        <v>21998.691069796507</v>
      </c>
      <c r="AV17">
        <v>20182.462102549998</v>
      </c>
      <c r="AW17">
        <v>21607.499001700002</v>
      </c>
      <c r="AX17">
        <v>20506.36076388873</v>
      </c>
      <c r="AY17">
        <v>17174.264693841098</v>
      </c>
      <c r="AZ17">
        <v>14264.04473</v>
      </c>
      <c r="BA17">
        <v>15566.755209999999</v>
      </c>
      <c r="BB17">
        <v>20385.19596741</v>
      </c>
      <c r="BC17">
        <v>17209.658189999998</v>
      </c>
      <c r="BD17">
        <v>20313.665277999997</v>
      </c>
      <c r="BE17">
        <v>19443.818120883399</v>
      </c>
      <c r="BF17">
        <v>20279.000115840001</v>
      </c>
      <c r="BG17">
        <v>17584.323530000001</v>
      </c>
      <c r="BH17">
        <v>21079.234479999999</v>
      </c>
      <c r="BI17">
        <v>20759.136017000001</v>
      </c>
      <c r="BJ17">
        <v>19856.35584</v>
      </c>
      <c r="BK17">
        <v>19243.691827000002</v>
      </c>
      <c r="BL17">
        <v>22125.530532999997</v>
      </c>
      <c r="BM17">
        <v>20155.72524</v>
      </c>
      <c r="BN17">
        <v>15713.26478</v>
      </c>
      <c r="BO17">
        <v>22446.354739999999</v>
      </c>
      <c r="BP17">
        <v>18512.141875000001</v>
      </c>
      <c r="BQ17">
        <v>19803.285810000001</v>
      </c>
      <c r="BR17">
        <v>22857.307280000001</v>
      </c>
      <c r="BS17">
        <v>21913.840079999998</v>
      </c>
      <c r="BT17">
        <v>18816.908996000002</v>
      </c>
      <c r="BU17">
        <v>19273.991639</v>
      </c>
      <c r="BV17">
        <v>20345.779449999998</v>
      </c>
      <c r="BW17">
        <v>16875.362359999999</v>
      </c>
      <c r="BX17">
        <v>6975.7606100000003</v>
      </c>
      <c r="BY17"/>
      <c r="BZ17"/>
    </row>
    <row r="18" spans="4:78" x14ac:dyDescent="0.4">
      <c r="D18" t="s">
        <v>229</v>
      </c>
      <c r="E18" t="s">
        <v>222</v>
      </c>
      <c r="F18" t="s">
        <v>741</v>
      </c>
      <c r="G18">
        <v>1.197360527894421</v>
      </c>
      <c r="H18">
        <v>1.0000000000000001E-5</v>
      </c>
      <c r="I18">
        <v>1.0000000000000001E-5</v>
      </c>
      <c r="J18">
        <v>1.0000000000000001E-5</v>
      </c>
      <c r="K18">
        <v>1.0000000000000001E-5</v>
      </c>
      <c r="L18">
        <v>1.0000000000000001E-5</v>
      </c>
      <c r="M18">
        <v>1.0000000000000001E-5</v>
      </c>
      <c r="N18">
        <v>1.0000000000000001E-5</v>
      </c>
      <c r="O18">
        <v>1.0000000000000001E-5</v>
      </c>
      <c r="P18">
        <v>1.0000000000000001E-5</v>
      </c>
      <c r="Q18">
        <v>1.0000000000000001E-5</v>
      </c>
      <c r="R18">
        <v>1.0000000000000001E-5</v>
      </c>
      <c r="S18">
        <v>0.16676664667066587</v>
      </c>
      <c r="T18">
        <v>9.9999999999999995E-7</v>
      </c>
      <c r="U18">
        <v>9.9999999999999995E-7</v>
      </c>
      <c r="V18">
        <v>0.7654469106178764</v>
      </c>
      <c r="W18">
        <v>13.33125374925015</v>
      </c>
      <c r="X18">
        <v>1.0000000000000001E-5</v>
      </c>
      <c r="Y18">
        <v>9.9999999999999995E-7</v>
      </c>
      <c r="Z18">
        <v>9.9999999999999995E-7</v>
      </c>
      <c r="AA18">
        <v>9.9999999999999995E-7</v>
      </c>
      <c r="AB18">
        <v>9.9999999999999995E-7</v>
      </c>
      <c r="AC18">
        <v>9.9999999999999995E-7</v>
      </c>
      <c r="AD18">
        <v>2.5311337732453505</v>
      </c>
      <c r="AE18">
        <v>9.9999999999999995E-7</v>
      </c>
      <c r="AF18">
        <v>9.9999999999999995E-7</v>
      </c>
      <c r="AG18">
        <v>1.0760000000000001</v>
      </c>
      <c r="AH18">
        <v>9.9999999999999995E-7</v>
      </c>
      <c r="AI18">
        <v>9.9999999999999995E-7</v>
      </c>
      <c r="AJ18">
        <v>9.9999999999999995E-7</v>
      </c>
      <c r="AK18">
        <v>3.0782243551289739</v>
      </c>
      <c r="AL18">
        <v>1E-8</v>
      </c>
      <c r="AM18">
        <v>1E-8</v>
      </c>
      <c r="AN18">
        <v>1E-8</v>
      </c>
      <c r="AO18">
        <v>3.752129574085183</v>
      </c>
      <c r="AP18">
        <v>9.9999999999999995E-7</v>
      </c>
      <c r="AQ18">
        <v>1E-8</v>
      </c>
      <c r="AR18">
        <v>1E-8</v>
      </c>
      <c r="AS18">
        <v>1E-8</v>
      </c>
      <c r="AT18">
        <v>1E-8</v>
      </c>
      <c r="AU18">
        <v>0.40084607078584283</v>
      </c>
      <c r="AV18">
        <v>1E-8</v>
      </c>
      <c r="AW18">
        <v>3.901619676064787</v>
      </c>
      <c r="AX18">
        <v>9.9999999999999995E-7</v>
      </c>
      <c r="AY18">
        <v>9.9999999999999995E-7</v>
      </c>
      <c r="AZ18">
        <v>9.9999999999999995E-7</v>
      </c>
      <c r="BA18">
        <v>9.9999999999999995E-7</v>
      </c>
      <c r="BB18">
        <v>9.9999999999999995E-7</v>
      </c>
      <c r="BC18">
        <v>9.9999999999999995E-8</v>
      </c>
      <c r="BD18">
        <v>9.9999999999999995E-8</v>
      </c>
      <c r="BE18">
        <v>1.7682063587282544</v>
      </c>
      <c r="BF18">
        <v>9.9999999999999995E-8</v>
      </c>
      <c r="BG18">
        <v>9.9999999999999995E-7</v>
      </c>
      <c r="BH18">
        <v>9.9999999999999995E-7</v>
      </c>
      <c r="BI18">
        <v>9.9999999999999995E-7</v>
      </c>
      <c r="BJ18">
        <v>9.9999999999999995E-7</v>
      </c>
      <c r="BK18">
        <v>0.74265146970605878</v>
      </c>
      <c r="BL18">
        <v>0</v>
      </c>
      <c r="BM18">
        <v>0</v>
      </c>
      <c r="BN18">
        <v>0</v>
      </c>
      <c r="BO18">
        <v>0</v>
      </c>
      <c r="BP18">
        <v>0</v>
      </c>
      <c r="BQ18">
        <v>1.1740851829634074</v>
      </c>
      <c r="BR18">
        <v>8.8062387522495511E-2</v>
      </c>
      <c r="BS18">
        <v>0</v>
      </c>
      <c r="BT18">
        <v>7.390521895620876E-2</v>
      </c>
      <c r="BU18">
        <v>1.5269346130773847</v>
      </c>
      <c r="BV18">
        <v>0</v>
      </c>
      <c r="BW18">
        <v>0</v>
      </c>
      <c r="BX18">
        <v>0</v>
      </c>
      <c r="BY18"/>
      <c r="BZ18"/>
    </row>
    <row r="19" spans="4:78" x14ac:dyDescent="0.4">
      <c r="D19" t="s">
        <v>228</v>
      </c>
      <c r="E19" t="s">
        <v>222</v>
      </c>
      <c r="F19" t="s">
        <v>741</v>
      </c>
      <c r="G19">
        <v>71.90881823635273</v>
      </c>
      <c r="H19">
        <v>62.508818236352731</v>
      </c>
      <c r="I19">
        <v>69.45086982603479</v>
      </c>
      <c r="J19">
        <v>58.775644871025797</v>
      </c>
      <c r="K19">
        <v>49.441271745650873</v>
      </c>
      <c r="L19">
        <v>61.119496100779841</v>
      </c>
      <c r="M19">
        <v>65.873185362927416</v>
      </c>
      <c r="N19">
        <v>65.481103779244151</v>
      </c>
      <c r="O19">
        <v>62.483503299340128</v>
      </c>
      <c r="P19">
        <v>65.732693461307733</v>
      </c>
      <c r="Q19">
        <v>68.088662267546496</v>
      </c>
      <c r="R19">
        <v>68.052909418116371</v>
      </c>
      <c r="S19">
        <v>73.198920215956818</v>
      </c>
      <c r="T19">
        <v>61.718656268746251</v>
      </c>
      <c r="U19">
        <v>63.972885422915418</v>
      </c>
      <c r="V19">
        <v>60.574445110977805</v>
      </c>
      <c r="W19">
        <v>56.980923815236956</v>
      </c>
      <c r="X19">
        <v>65.377204559088185</v>
      </c>
      <c r="Y19">
        <v>47.889982003599286</v>
      </c>
      <c r="Z19">
        <v>62.956808638272342</v>
      </c>
      <c r="AA19">
        <v>64.144931013797247</v>
      </c>
      <c r="AB19">
        <v>62.632273545290943</v>
      </c>
      <c r="AC19">
        <v>70.357288542291542</v>
      </c>
      <c r="AD19">
        <v>87.629634073185358</v>
      </c>
      <c r="AE19">
        <v>73.265386922615477</v>
      </c>
      <c r="AF19">
        <v>49.029994001199761</v>
      </c>
      <c r="AG19">
        <v>66.365086982603486</v>
      </c>
      <c r="AH19">
        <v>68.18560287942411</v>
      </c>
      <c r="AI19">
        <v>67.537852429514103</v>
      </c>
      <c r="AJ19">
        <v>64.872585482903418</v>
      </c>
      <c r="AK19">
        <v>65.836232753449309</v>
      </c>
      <c r="AL19">
        <v>73.619916016796637</v>
      </c>
      <c r="AM19">
        <v>63.535332933413315</v>
      </c>
      <c r="AN19">
        <v>72.445110977804433</v>
      </c>
      <c r="AO19">
        <v>67.126934613077381</v>
      </c>
      <c r="AP19">
        <v>68.312897420515895</v>
      </c>
      <c r="AQ19">
        <v>74.456388722255554</v>
      </c>
      <c r="AR19">
        <v>65.39172165566886</v>
      </c>
      <c r="AS19">
        <v>74.8381523695261</v>
      </c>
      <c r="AT19">
        <v>66.880383923215362</v>
      </c>
      <c r="AU19">
        <v>62.709418116376732</v>
      </c>
      <c r="AV19">
        <v>70.846310737852434</v>
      </c>
      <c r="AW19">
        <v>62.813317336532698</v>
      </c>
      <c r="AX19">
        <v>69.380323935212957</v>
      </c>
      <c r="AY19">
        <v>60.813197360527894</v>
      </c>
      <c r="AZ19">
        <v>70.047510497900419</v>
      </c>
      <c r="BA19">
        <v>68.435512897420523</v>
      </c>
      <c r="BB19">
        <v>74.743971205758839</v>
      </c>
      <c r="BC19">
        <v>81.562927414517091</v>
      </c>
      <c r="BD19">
        <v>67.732333533293342</v>
      </c>
      <c r="BE19">
        <v>74.04055188962208</v>
      </c>
      <c r="BF19">
        <v>71.836352729454106</v>
      </c>
      <c r="BG19">
        <v>66.385962807438503</v>
      </c>
      <c r="BH19">
        <v>48.507618476304735</v>
      </c>
      <c r="BI19">
        <v>73.14697060587882</v>
      </c>
      <c r="BJ19">
        <v>68.590761847630475</v>
      </c>
      <c r="BK19">
        <v>70.015716856628671</v>
      </c>
      <c r="BL19">
        <v>18.539052189562085</v>
      </c>
      <c r="BM19">
        <v>36.356568686262747</v>
      </c>
      <c r="BN19">
        <v>70.269226154769044</v>
      </c>
      <c r="BO19">
        <v>75.268146370725859</v>
      </c>
      <c r="BP19">
        <v>59.998200359928013</v>
      </c>
      <c r="BQ19">
        <v>68.868026394721056</v>
      </c>
      <c r="BR19">
        <v>61.822675464907014</v>
      </c>
      <c r="BS19">
        <v>64.115416916616667</v>
      </c>
      <c r="BT19">
        <v>64.248710257948417</v>
      </c>
      <c r="BU19">
        <v>71.806838632273539</v>
      </c>
      <c r="BV19">
        <v>70.158008398320334</v>
      </c>
      <c r="BW19">
        <v>68.209238152369522</v>
      </c>
      <c r="BX19">
        <v>66.713857228554289</v>
      </c>
      <c r="BY19"/>
      <c r="BZ19"/>
    </row>
    <row r="20" spans="4:78" x14ac:dyDescent="0.4">
      <c r="D20" t="s">
        <v>231</v>
      </c>
      <c r="E20" t="s">
        <v>222</v>
      </c>
      <c r="F20" t="s">
        <v>741</v>
      </c>
      <c r="G20">
        <v>94.016999999999996</v>
      </c>
      <c r="H20">
        <v>83.132000000000005</v>
      </c>
      <c r="I20">
        <v>92.4</v>
      </c>
      <c r="J20">
        <v>77.472999999999999</v>
      </c>
      <c r="K20">
        <v>64.8</v>
      </c>
      <c r="L20">
        <v>81.241</v>
      </c>
      <c r="M20">
        <v>85.292000000000002</v>
      </c>
      <c r="N20">
        <v>85.352000000000004</v>
      </c>
      <c r="O20">
        <v>81.308000000000007</v>
      </c>
      <c r="P20">
        <v>84.74</v>
      </c>
      <c r="Q20">
        <v>87.411000000000001</v>
      </c>
      <c r="R20">
        <v>85.14</v>
      </c>
      <c r="S20">
        <v>96.709000000000003</v>
      </c>
      <c r="T20">
        <v>86.093000000000004</v>
      </c>
      <c r="U20">
        <v>89.25</v>
      </c>
      <c r="V20">
        <v>85.284999999999997</v>
      </c>
      <c r="W20">
        <v>55.851999999999997</v>
      </c>
      <c r="X20">
        <v>80.331999999999994</v>
      </c>
      <c r="Y20">
        <v>71.245999999999995</v>
      </c>
      <c r="Z20">
        <v>75.67</v>
      </c>
      <c r="AA20">
        <v>76.614000000000004</v>
      </c>
      <c r="AB20">
        <v>75.41</v>
      </c>
      <c r="AC20">
        <v>84.983999999999995</v>
      </c>
      <c r="AD20">
        <v>80.997</v>
      </c>
      <c r="AE20">
        <v>90.197999999999993</v>
      </c>
      <c r="AF20">
        <v>57.997</v>
      </c>
      <c r="AG20">
        <v>79.494</v>
      </c>
      <c r="AH20">
        <v>87.504999999999995</v>
      </c>
      <c r="AI20">
        <v>89.073999999999998</v>
      </c>
      <c r="AJ20">
        <v>71.227000000000004</v>
      </c>
      <c r="AK20">
        <v>69.927000000000007</v>
      </c>
      <c r="AL20">
        <v>75.638999999999996</v>
      </c>
      <c r="AM20">
        <v>68.22</v>
      </c>
      <c r="AN20">
        <v>75.855999999999995</v>
      </c>
      <c r="AO20">
        <v>68.834999999999994</v>
      </c>
      <c r="AP20">
        <v>72.194000000000003</v>
      </c>
      <c r="AQ20">
        <v>78.899000000000001</v>
      </c>
      <c r="AR20">
        <v>68.363</v>
      </c>
      <c r="AS20">
        <v>76.991</v>
      </c>
      <c r="AT20">
        <v>69.23</v>
      </c>
      <c r="AU20">
        <v>68.986999999999995</v>
      </c>
      <c r="AV20">
        <v>72.741</v>
      </c>
      <c r="AW20">
        <v>65.182000000000002</v>
      </c>
      <c r="AX20">
        <v>72.885000000000005</v>
      </c>
      <c r="AY20">
        <v>63.814</v>
      </c>
      <c r="AZ20">
        <v>72.093999999999994</v>
      </c>
      <c r="BA20">
        <v>72.447000000000003</v>
      </c>
      <c r="BB20">
        <v>77.728999999999999</v>
      </c>
      <c r="BC20">
        <v>84.929000000000002</v>
      </c>
      <c r="BD20">
        <v>71.201999999999998</v>
      </c>
      <c r="BE20">
        <v>80.808999999999997</v>
      </c>
      <c r="BF20">
        <v>78.805000000000007</v>
      </c>
      <c r="BG20">
        <v>73.98</v>
      </c>
      <c r="BH20">
        <v>52.287999999999997</v>
      </c>
      <c r="BI20">
        <v>78.8</v>
      </c>
      <c r="BJ20">
        <v>71.823999999999998</v>
      </c>
      <c r="BK20">
        <v>72.667000000000002</v>
      </c>
      <c r="BL20">
        <v>21</v>
      </c>
      <c r="BM20">
        <v>64.358999999999995</v>
      </c>
      <c r="BN20">
        <v>72.501000000000005</v>
      </c>
      <c r="BO20">
        <v>78.105000000000004</v>
      </c>
      <c r="BP20">
        <v>64.667000000000002</v>
      </c>
      <c r="BQ20">
        <v>74.721999999999994</v>
      </c>
      <c r="BR20">
        <v>67.664000000000001</v>
      </c>
      <c r="BS20">
        <v>76.555999999999997</v>
      </c>
      <c r="BT20">
        <v>66.764799999999994</v>
      </c>
      <c r="BU20">
        <v>75.891999999999996</v>
      </c>
      <c r="BV20">
        <v>75.912999999999997</v>
      </c>
      <c r="BW20">
        <v>74.11</v>
      </c>
      <c r="BX20">
        <v>73.721999999999994</v>
      </c>
      <c r="BY20"/>
      <c r="BZ20"/>
    </row>
    <row r="21" spans="4:78" x14ac:dyDescent="0.4">
      <c r="D21" t="s">
        <v>232</v>
      </c>
      <c r="E21" t="s">
        <v>222</v>
      </c>
      <c r="F21" t="s">
        <v>741</v>
      </c>
      <c r="G21">
        <v>39.173999999999999</v>
      </c>
      <c r="H21">
        <v>34.593000000000004</v>
      </c>
      <c r="I21">
        <v>36.984000000000002</v>
      </c>
      <c r="J21">
        <v>30.091000000000001</v>
      </c>
      <c r="K21">
        <v>26.9</v>
      </c>
      <c r="L21">
        <v>36.314999999999998</v>
      </c>
      <c r="M21">
        <v>38.468000000000004</v>
      </c>
      <c r="N21">
        <v>37.781999999999996</v>
      </c>
      <c r="O21">
        <v>35.722000000000001</v>
      </c>
      <c r="P21">
        <v>39.143000000000001</v>
      </c>
      <c r="Q21">
        <v>39.137999999999998</v>
      </c>
      <c r="R21">
        <v>35.162999999999997</v>
      </c>
      <c r="S21">
        <v>40.145000000000003</v>
      </c>
      <c r="T21">
        <v>33.563000000000002</v>
      </c>
      <c r="U21">
        <v>29.527000000000001</v>
      </c>
      <c r="V21">
        <v>36.307000000000002</v>
      </c>
      <c r="W21">
        <v>32.427</v>
      </c>
      <c r="X21">
        <v>37.85</v>
      </c>
      <c r="Y21">
        <v>23.870999999999999</v>
      </c>
      <c r="Z21">
        <v>37.012999999999998</v>
      </c>
      <c r="AA21">
        <v>35.856999999999999</v>
      </c>
      <c r="AB21">
        <v>35.598999999999997</v>
      </c>
      <c r="AC21">
        <v>35.801000000000002</v>
      </c>
      <c r="AD21">
        <v>35.677</v>
      </c>
      <c r="AE21">
        <v>38.503</v>
      </c>
      <c r="AF21">
        <v>16.783999999999999</v>
      </c>
      <c r="AG21">
        <v>38.271000000000001</v>
      </c>
      <c r="AH21">
        <v>36.643999999999998</v>
      </c>
      <c r="AI21">
        <v>36.984000000000002</v>
      </c>
      <c r="AJ21">
        <v>34.113999999999997</v>
      </c>
      <c r="AK21">
        <v>36.607999999999997</v>
      </c>
      <c r="AL21">
        <v>36.378</v>
      </c>
      <c r="AM21">
        <v>37.090000000000003</v>
      </c>
      <c r="AN21">
        <v>39.819000000000003</v>
      </c>
      <c r="AO21">
        <v>36.67</v>
      </c>
      <c r="AP21">
        <v>37.909999999999997</v>
      </c>
      <c r="AQ21">
        <v>32.656999999999996</v>
      </c>
      <c r="AR21">
        <v>34.082000000000001</v>
      </c>
      <c r="AS21">
        <v>37.923999999999999</v>
      </c>
      <c r="AT21">
        <v>33.76</v>
      </c>
      <c r="AU21">
        <v>35.692</v>
      </c>
      <c r="AV21">
        <v>38.783999999999999</v>
      </c>
      <c r="AW21">
        <v>35.683</v>
      </c>
      <c r="AX21">
        <v>33.850999999999999</v>
      </c>
      <c r="AY21">
        <v>32.567</v>
      </c>
      <c r="AZ21">
        <v>34.597999999999999</v>
      </c>
      <c r="BA21">
        <v>38.31</v>
      </c>
      <c r="BB21">
        <v>39.35</v>
      </c>
      <c r="BC21">
        <v>36.137999999999998</v>
      </c>
      <c r="BD21">
        <v>31.138999999999999</v>
      </c>
      <c r="BE21">
        <v>38.454000000000001</v>
      </c>
      <c r="BF21">
        <v>37.595999999999997</v>
      </c>
      <c r="BG21">
        <v>31.885999999999999</v>
      </c>
      <c r="BH21">
        <v>21.75</v>
      </c>
      <c r="BI21">
        <v>36.488999999999997</v>
      </c>
      <c r="BJ21">
        <v>37.404000000000003</v>
      </c>
      <c r="BK21">
        <v>35.143999999999998</v>
      </c>
      <c r="BL21">
        <v>9.5</v>
      </c>
      <c r="BM21">
        <v>24.119</v>
      </c>
      <c r="BN21">
        <v>35.875</v>
      </c>
      <c r="BO21">
        <v>38.975999999999999</v>
      </c>
      <c r="BP21">
        <v>26.588000000000001</v>
      </c>
      <c r="BQ21">
        <v>34.814</v>
      </c>
      <c r="BR21">
        <v>36.506</v>
      </c>
      <c r="BS21">
        <v>35.67</v>
      </c>
      <c r="BT21">
        <v>32.237200000000001</v>
      </c>
      <c r="BU21">
        <v>34.774000000000001</v>
      </c>
      <c r="BV21">
        <v>38.085999999999999</v>
      </c>
      <c r="BW21">
        <v>33.892000000000003</v>
      </c>
      <c r="BX21">
        <v>30.989000000000001</v>
      </c>
      <c r="BY21"/>
      <c r="BZ21"/>
    </row>
    <row r="22" spans="4:78" x14ac:dyDescent="0.4">
      <c r="D22" t="s">
        <v>225</v>
      </c>
      <c r="E22" t="s">
        <v>222</v>
      </c>
      <c r="F22" t="s">
        <v>741</v>
      </c>
      <c r="G22">
        <v>133.191</v>
      </c>
      <c r="H22">
        <v>117.72499999999999</v>
      </c>
      <c r="I22">
        <v>129.38399999999999</v>
      </c>
      <c r="J22">
        <v>107.56399999999999</v>
      </c>
      <c r="K22">
        <v>91.699999999999989</v>
      </c>
      <c r="L22">
        <v>117.556</v>
      </c>
      <c r="M22">
        <v>123.76</v>
      </c>
      <c r="N22">
        <v>123.134</v>
      </c>
      <c r="O22">
        <v>117.03</v>
      </c>
      <c r="P22">
        <v>123.883</v>
      </c>
      <c r="Q22">
        <v>126.54900000000001</v>
      </c>
      <c r="R22">
        <v>120.303</v>
      </c>
      <c r="S22">
        <v>136.85400000000001</v>
      </c>
      <c r="T22">
        <v>119.65600000000001</v>
      </c>
      <c r="U22">
        <v>118.777</v>
      </c>
      <c r="V22">
        <v>121.592</v>
      </c>
      <c r="W22">
        <v>88.278999999999996</v>
      </c>
      <c r="X22">
        <v>118.18199999999999</v>
      </c>
      <c r="Y22">
        <v>95.11699999999999</v>
      </c>
      <c r="Z22">
        <v>112.68299999999999</v>
      </c>
      <c r="AA22">
        <v>112.471</v>
      </c>
      <c r="AB22">
        <v>111.00899999999999</v>
      </c>
      <c r="AC22">
        <v>120.785</v>
      </c>
      <c r="AD22">
        <v>116.67400000000001</v>
      </c>
      <c r="AE22">
        <v>128.70099999999999</v>
      </c>
      <c r="AF22">
        <v>74.781000000000006</v>
      </c>
      <c r="AG22">
        <v>117.765</v>
      </c>
      <c r="AH22">
        <v>124.149</v>
      </c>
      <c r="AI22">
        <v>126.05799999999999</v>
      </c>
      <c r="AJ22">
        <v>105.34100000000001</v>
      </c>
      <c r="AK22">
        <v>106.535</v>
      </c>
      <c r="AL22">
        <v>112.017</v>
      </c>
      <c r="AM22">
        <v>105.31</v>
      </c>
      <c r="AN22">
        <v>115.675</v>
      </c>
      <c r="AO22">
        <v>105.505</v>
      </c>
      <c r="AP22">
        <v>110.104</v>
      </c>
      <c r="AQ22">
        <v>111.556</v>
      </c>
      <c r="AR22">
        <v>102.44499999999999</v>
      </c>
      <c r="AS22">
        <v>114.91499999999999</v>
      </c>
      <c r="AT22">
        <v>102.99000000000001</v>
      </c>
      <c r="AU22">
        <v>104.679</v>
      </c>
      <c r="AV22">
        <v>111.52500000000001</v>
      </c>
      <c r="AW22">
        <v>100.86500000000001</v>
      </c>
      <c r="AX22">
        <v>106.736</v>
      </c>
      <c r="AY22">
        <v>96.381</v>
      </c>
      <c r="AZ22">
        <v>106.69199999999999</v>
      </c>
      <c r="BA22">
        <v>110.75700000000001</v>
      </c>
      <c r="BB22">
        <v>117.07900000000001</v>
      </c>
      <c r="BC22">
        <v>121.06700000000001</v>
      </c>
      <c r="BD22">
        <v>102.34099999999999</v>
      </c>
      <c r="BE22">
        <v>119.26300000000001</v>
      </c>
      <c r="BF22">
        <v>116.40100000000001</v>
      </c>
      <c r="BG22">
        <v>105.866</v>
      </c>
      <c r="BH22">
        <v>74.037999999999997</v>
      </c>
      <c r="BI22">
        <v>115.28899999999999</v>
      </c>
      <c r="BJ22">
        <v>109.22800000000001</v>
      </c>
      <c r="BK22">
        <v>107.81100000000001</v>
      </c>
      <c r="BL22">
        <v>30.5</v>
      </c>
      <c r="BM22">
        <v>88.477999999999994</v>
      </c>
      <c r="BN22">
        <v>108.376</v>
      </c>
      <c r="BO22">
        <v>117.081</v>
      </c>
      <c r="BP22">
        <v>91.254999999999995</v>
      </c>
      <c r="BQ22">
        <v>109.536</v>
      </c>
      <c r="BR22">
        <v>104.17</v>
      </c>
      <c r="BS22">
        <v>112.226</v>
      </c>
      <c r="BT22">
        <v>99.001999999999995</v>
      </c>
      <c r="BU22">
        <v>110.666</v>
      </c>
      <c r="BV22">
        <v>113.999</v>
      </c>
      <c r="BW22">
        <v>108.00200000000001</v>
      </c>
      <c r="BX22">
        <v>104.711</v>
      </c>
      <c r="BY22"/>
      <c r="BZ22"/>
    </row>
    <row r="23" spans="4:78" x14ac:dyDescent="0.4">
      <c r="D23" t="s">
        <v>224</v>
      </c>
      <c r="E23" t="s">
        <v>223</v>
      </c>
      <c r="F23" t="s">
        <v>741</v>
      </c>
      <c r="G23">
        <v>2858.2750000000001</v>
      </c>
      <c r="H23">
        <v>2540.6889999999999</v>
      </c>
      <c r="I23">
        <v>2719.498</v>
      </c>
      <c r="J23">
        <v>2591.2170000000001</v>
      </c>
      <c r="K23">
        <v>2391.8910000000001</v>
      </c>
      <c r="L23">
        <v>2647.7060000000001</v>
      </c>
      <c r="M23">
        <v>3094.0569999999998</v>
      </c>
      <c r="N23">
        <v>2869.7979999999998</v>
      </c>
      <c r="O23">
        <v>2730.998</v>
      </c>
      <c r="P23">
        <v>2906.3589999999999</v>
      </c>
      <c r="Q23">
        <v>2883.8009999999999</v>
      </c>
      <c r="R23">
        <v>2777.5810000000001</v>
      </c>
      <c r="S23">
        <v>2937.308</v>
      </c>
      <c r="T23">
        <v>2523.337</v>
      </c>
      <c r="U23">
        <v>2703.009</v>
      </c>
      <c r="V23">
        <v>2772.3220000000001</v>
      </c>
      <c r="W23">
        <v>2653.72</v>
      </c>
      <c r="X23">
        <v>3021.18</v>
      </c>
      <c r="Y23">
        <v>2706.1080000000002</v>
      </c>
      <c r="Z23">
        <v>2941.8969999999999</v>
      </c>
      <c r="AA23">
        <v>2968.39</v>
      </c>
      <c r="AB23">
        <v>2643.4989999999998</v>
      </c>
      <c r="AC23">
        <v>2797.0740000000001</v>
      </c>
      <c r="AD23">
        <v>2804.6750000000002</v>
      </c>
      <c r="AE23">
        <v>2800</v>
      </c>
      <c r="AF23">
        <v>1924.663</v>
      </c>
      <c r="AG23">
        <v>1928.5630000000001</v>
      </c>
      <c r="AH23">
        <v>2909.759</v>
      </c>
      <c r="AI23">
        <v>2870.556</v>
      </c>
      <c r="AJ23">
        <v>2915.3229999999999</v>
      </c>
      <c r="AK23">
        <v>2856.9180000000001</v>
      </c>
      <c r="AL23">
        <v>2947.8209999999999</v>
      </c>
      <c r="AM23">
        <v>2978.0140000000001</v>
      </c>
      <c r="AN23">
        <v>3027.76</v>
      </c>
      <c r="AO23">
        <v>2897.6379999999999</v>
      </c>
      <c r="AP23">
        <v>2834.3429999999998</v>
      </c>
      <c r="AQ23">
        <v>2784.5790000000002</v>
      </c>
      <c r="AR23">
        <v>2784.2779999999998</v>
      </c>
      <c r="AS23">
        <v>2593.0590000000002</v>
      </c>
      <c r="AT23">
        <v>2675.7809999999999</v>
      </c>
      <c r="AU23">
        <v>2867.1550000000002</v>
      </c>
      <c r="AV23">
        <v>3072.6350000000002</v>
      </c>
      <c r="AW23">
        <v>3032.8339999999998</v>
      </c>
      <c r="AX23">
        <v>3056.1039999999998</v>
      </c>
      <c r="AY23">
        <v>2711.808</v>
      </c>
      <c r="AZ23">
        <v>2735.4090000000001</v>
      </c>
      <c r="BA23">
        <v>2888.4520000000002</v>
      </c>
      <c r="BB23">
        <v>2959.8420000000001</v>
      </c>
      <c r="BC23">
        <v>2878.433</v>
      </c>
      <c r="BD23">
        <v>2594.0590000000002</v>
      </c>
      <c r="BE23">
        <v>2705.5419999999999</v>
      </c>
      <c r="BF23">
        <v>2731.9630000000002</v>
      </c>
      <c r="BG23">
        <v>2575.5990000000002</v>
      </c>
      <c r="BH23">
        <v>2579.1990000000001</v>
      </c>
      <c r="BI23">
        <v>3004.6579999999999</v>
      </c>
      <c r="BJ23">
        <v>2855.1419999999998</v>
      </c>
      <c r="BK23">
        <v>2853.3420000000001</v>
      </c>
      <c r="BL23">
        <v>958.81700000000001</v>
      </c>
      <c r="BM23">
        <v>1726.4</v>
      </c>
      <c r="BN23">
        <v>2718.875</v>
      </c>
      <c r="BO23">
        <v>3080.951</v>
      </c>
      <c r="BP23">
        <v>2594.596</v>
      </c>
      <c r="BQ23">
        <v>2914.6880000000001</v>
      </c>
      <c r="BR23">
        <v>2890.54</v>
      </c>
      <c r="BS23">
        <v>3090.13</v>
      </c>
      <c r="BT23">
        <v>3108.8270000000002</v>
      </c>
      <c r="BU23">
        <v>3339.0720000000001</v>
      </c>
      <c r="BV23">
        <v>3441.3519999999999</v>
      </c>
      <c r="BW23">
        <v>3228.0830000000001</v>
      </c>
      <c r="BX23">
        <v>3138.5259999999998</v>
      </c>
      <c r="BY23"/>
      <c r="BZ23"/>
    </row>
    <row r="24" spans="4:78" x14ac:dyDescent="0.4">
      <c r="D24" t="s">
        <v>35</v>
      </c>
      <c r="E24" t="s">
        <v>188</v>
      </c>
      <c r="F24" t="s">
        <v>741</v>
      </c>
      <c r="G24"/>
      <c r="H24"/>
      <c r="I24"/>
      <c r="J24"/>
      <c r="K24"/>
      <c r="L24"/>
      <c r="M24"/>
      <c r="N24"/>
      <c r="O24"/>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row>
    <row r="25" spans="4:78" x14ac:dyDescent="0.4">
      <c r="D25" t="s">
        <v>43</v>
      </c>
      <c r="E25" t="s">
        <v>189</v>
      </c>
      <c r="F25" t="s">
        <v>741</v>
      </c>
      <c r="G25"/>
      <c r="H25"/>
      <c r="I25"/>
      <c r="J25"/>
      <c r="K25"/>
      <c r="L25"/>
      <c r="M25"/>
      <c r="N25"/>
      <c r="O25"/>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row>
    <row r="26" spans="4:78" x14ac:dyDescent="0.4">
      <c r="D26" t="s">
        <v>44</v>
      </c>
      <c r="E26" t="s">
        <v>216</v>
      </c>
      <c r="F26" t="s">
        <v>741</v>
      </c>
      <c r="G26"/>
      <c r="H26"/>
      <c r="I26"/>
      <c r="J26"/>
      <c r="K26"/>
      <c r="L26"/>
      <c r="M26"/>
      <c r="N26"/>
      <c r="O26"/>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row>
    <row r="27" spans="4:78" x14ac:dyDescent="0.4">
      <c r="D27" t="s">
        <v>54</v>
      </c>
      <c r="E27" t="s">
        <v>260</v>
      </c>
      <c r="F27" t="s">
        <v>741</v>
      </c>
      <c r="G27">
        <v>13362.699712213593</v>
      </c>
      <c r="H27">
        <v>13714.058690833588</v>
      </c>
      <c r="I27">
        <v>15621.772052815899</v>
      </c>
      <c r="J27">
        <v>12054.510776275898</v>
      </c>
      <c r="K27">
        <v>10316.9775825259</v>
      </c>
      <c r="L27">
        <v>15096.79378658359</v>
      </c>
      <c r="M27">
        <v>14311.632218123586</v>
      </c>
      <c r="N27">
        <v>14322.054355553591</v>
      </c>
      <c r="O27">
        <v>13782.72359862359</v>
      </c>
      <c r="P27">
        <v>15165.812494573587</v>
      </c>
      <c r="Q27">
        <v>14214.223765623588</v>
      </c>
      <c r="R27">
        <v>12504.260679253588</v>
      </c>
      <c r="S27">
        <v>15007.732301345899</v>
      </c>
      <c r="T27">
        <v>12047.61076111359</v>
      </c>
      <c r="U27">
        <v>11306.01152225536</v>
      </c>
      <c r="V27">
        <v>13209.655728755901</v>
      </c>
      <c r="W27">
        <v>11350.060558825899</v>
      </c>
      <c r="X27">
        <v>14828.889021785901</v>
      </c>
      <c r="Y27">
        <v>9344.8507519658997</v>
      </c>
      <c r="Z27">
        <v>14979.450057665899</v>
      </c>
      <c r="AA27">
        <v>14166.709310025899</v>
      </c>
      <c r="AB27">
        <v>12959.063129405899</v>
      </c>
      <c r="AC27">
        <v>13508.410967895898</v>
      </c>
      <c r="AD27">
        <v>13340.524608375901</v>
      </c>
      <c r="AE27">
        <v>13365.160442045901</v>
      </c>
      <c r="AF27">
        <v>7107.8782274259001</v>
      </c>
      <c r="AG27">
        <v>14052.340673835899</v>
      </c>
      <c r="AH27">
        <v>14610.08808745536</v>
      </c>
      <c r="AI27">
        <v>15179.385267735363</v>
      </c>
      <c r="AJ27">
        <v>12092.973842969999</v>
      </c>
      <c r="AK27">
        <v>14170.381570129999</v>
      </c>
      <c r="AL27">
        <v>14228.191615630001</v>
      </c>
      <c r="AM27">
        <v>14305.592213683591</v>
      </c>
      <c r="AN27">
        <v>16444.094884715356</v>
      </c>
      <c r="AO27">
        <v>14803.31969540536</v>
      </c>
      <c r="AP27">
        <v>14721.90165158359</v>
      </c>
      <c r="AQ27">
        <v>12291.487506923586</v>
      </c>
      <c r="AR27">
        <v>13191.592410103591</v>
      </c>
      <c r="AS27">
        <v>14505.831787133588</v>
      </c>
      <c r="AT27">
        <v>13403.942382963589</v>
      </c>
      <c r="AU27">
        <v>13270.669929933591</v>
      </c>
      <c r="AV27">
        <v>16518.644215529999</v>
      </c>
      <c r="AW27">
        <v>14462.802878963588</v>
      </c>
      <c r="AX27">
        <v>14127.388496023588</v>
      </c>
      <c r="AY27">
        <v>12098.041804493589</v>
      </c>
      <c r="AZ27">
        <v>14736.27455791359</v>
      </c>
      <c r="BA27">
        <v>14824.632986815901</v>
      </c>
      <c r="BB27">
        <v>15391.199551213587</v>
      </c>
      <c r="BC27">
        <v>12139.700421355901</v>
      </c>
      <c r="BD27">
        <v>10432.5527681159</v>
      </c>
      <c r="BE27">
        <v>15005.712011485899</v>
      </c>
      <c r="BF27">
        <v>14730.806988135899</v>
      </c>
      <c r="BG27">
        <v>12316.328367355898</v>
      </c>
      <c r="BH27">
        <v>8484.1723451759008</v>
      </c>
      <c r="BI27">
        <v>14947.589891983589</v>
      </c>
      <c r="BJ27">
        <v>14515.20159576359</v>
      </c>
      <c r="BK27">
        <v>14197.804714803589</v>
      </c>
      <c r="BL27">
        <v>4076.1085179735901</v>
      </c>
      <c r="BM27">
        <v>6496.2366022035903</v>
      </c>
      <c r="BN27">
        <v>11193.270820983591</v>
      </c>
      <c r="BO27">
        <v>12808.364202165896</v>
      </c>
      <c r="BP27">
        <v>7858.1510138559006</v>
      </c>
      <c r="BQ27">
        <v>13512.407095795899</v>
      </c>
      <c r="BR27">
        <v>13460.7028252859</v>
      </c>
      <c r="BS27">
        <v>14104.408723525901</v>
      </c>
      <c r="BT27">
        <v>12162.327758505899</v>
      </c>
      <c r="BU27">
        <v>12901.514347663591</v>
      </c>
      <c r="BV27">
        <v>12912.102952623591</v>
      </c>
      <c r="BW27">
        <v>12674.383691063591</v>
      </c>
      <c r="BX27">
        <v>11283.835961607179</v>
      </c>
      <c r="BY27"/>
      <c r="BZ27"/>
    </row>
    <row r="28" spans="4:78" x14ac:dyDescent="0.4">
      <c r="D28" t="s">
        <v>234</v>
      </c>
      <c r="E28" t="s">
        <v>223</v>
      </c>
      <c r="F28" t="s">
        <v>480</v>
      </c>
      <c r="G28">
        <v>8017.2151666666659</v>
      </c>
      <c r="H28">
        <v>7151.8498361111106</v>
      </c>
      <c r="I28">
        <v>7724.7681999999995</v>
      </c>
      <c r="J28">
        <v>7553.1933666666664</v>
      </c>
      <c r="K28">
        <v>7462.9847222222215</v>
      </c>
      <c r="L28">
        <v>7248.1607777777772</v>
      </c>
      <c r="M28">
        <v>7390.7311444444431</v>
      </c>
      <c r="N28">
        <v>7402.490322222221</v>
      </c>
      <c r="O28">
        <v>4286.6857666666674</v>
      </c>
      <c r="P28">
        <v>7611.44231111111</v>
      </c>
      <c r="Q28">
        <v>7433.6998111111106</v>
      </c>
      <c r="R28">
        <v>8331.5448444444446</v>
      </c>
      <c r="S28">
        <v>8819.2274888888896</v>
      </c>
      <c r="T28">
        <v>7758.804844444443</v>
      </c>
      <c r="U28">
        <v>7699.2947111111116</v>
      </c>
      <c r="V28">
        <v>7342.0313888888895</v>
      </c>
      <c r="W28">
        <v>7425.1153555555547</v>
      </c>
      <c r="X28">
        <v>7160.5558333333329</v>
      </c>
      <c r="Y28">
        <v>7167.5609888888894</v>
      </c>
      <c r="Z28">
        <v>7216.509766666667</v>
      </c>
      <c r="AA28">
        <v>7267.9500444444448</v>
      </c>
      <c r="AB28">
        <v>6389.0116888888888</v>
      </c>
      <c r="AC28">
        <v>8157.5959000000003</v>
      </c>
      <c r="AD28">
        <v>8458.0978777777764</v>
      </c>
      <c r="AE28">
        <v>9046.8082222222238</v>
      </c>
      <c r="AF28">
        <v>7915.2413333333325</v>
      </c>
      <c r="AG28">
        <v>8482.9608444444439</v>
      </c>
      <c r="AH28">
        <v>7425.5404000000008</v>
      </c>
      <c r="AI28">
        <v>7616.6457555555562</v>
      </c>
      <c r="AJ28">
        <v>6535.9903127777779</v>
      </c>
      <c r="AK28">
        <v>6573.2464205555552</v>
      </c>
      <c r="AL28">
        <v>6831.8844111111102</v>
      </c>
      <c r="AM28">
        <v>5331.403077777778</v>
      </c>
      <c r="AN28">
        <v>4471.2586000000001</v>
      </c>
      <c r="AO28">
        <v>7223.0630000000001</v>
      </c>
      <c r="AP28">
        <v>6241.1795444444442</v>
      </c>
      <c r="AQ28">
        <v>9105.6133750000008</v>
      </c>
      <c r="AR28">
        <v>8164.4784222222215</v>
      </c>
      <c r="AS28">
        <v>8017.6484999999993</v>
      </c>
      <c r="AT28">
        <v>6611.0795888888888</v>
      </c>
      <c r="AU28">
        <v>7464.5398555555548</v>
      </c>
      <c r="AV28">
        <v>7039.8772777777776</v>
      </c>
      <c r="AW28">
        <v>6603.2212888888889</v>
      </c>
      <c r="AX28">
        <v>7305.7734444444441</v>
      </c>
      <c r="AY28">
        <v>6179.9229499999992</v>
      </c>
      <c r="AZ28">
        <v>7630.3449222222216</v>
      </c>
      <c r="BA28">
        <v>7763.7238777777784</v>
      </c>
      <c r="BB28">
        <v>8340.1145555555559</v>
      </c>
      <c r="BC28">
        <v>8914.6206111111114</v>
      </c>
      <c r="BD28">
        <v>7957.4819444444447</v>
      </c>
      <c r="BE28">
        <v>7896.732722222222</v>
      </c>
      <c r="BF28">
        <v>7064.6746111111097</v>
      </c>
      <c r="BG28">
        <v>6685.4881111111117</v>
      </c>
      <c r="BH28">
        <v>6114.8870555555559</v>
      </c>
      <c r="BI28">
        <v>6313.6211444444452</v>
      </c>
      <c r="BJ28">
        <v>6497.673499999999</v>
      </c>
      <c r="BK28">
        <v>4776.4057222222218</v>
      </c>
      <c r="BL28">
        <v>4861.0182777777773</v>
      </c>
      <c r="BM28">
        <v>8282.2457222222238</v>
      </c>
      <c r="BN28">
        <v>8722.9101666666666</v>
      </c>
      <c r="BO28">
        <v>8787.6709444444459</v>
      </c>
      <c r="BP28">
        <v>8169.0121999999992</v>
      </c>
      <c r="BQ28">
        <v>8772.5059444444432</v>
      </c>
      <c r="BR28">
        <v>7318.1124111111112</v>
      </c>
      <c r="BS28">
        <v>6925.2305888888886</v>
      </c>
      <c r="BT28">
        <v>6753.4207777777783</v>
      </c>
      <c r="BU28">
        <v>6494.7565555555548</v>
      </c>
      <c r="BV28">
        <v>6525.3882666666668</v>
      </c>
      <c r="BW28">
        <v>4855.1665305555553</v>
      </c>
      <c r="BX28">
        <v>7252.0740555555549</v>
      </c>
      <c r="BY28"/>
      <c r="BZ28"/>
    </row>
    <row r="29" spans="4:78" x14ac:dyDescent="0.4">
      <c r="D29" t="s">
        <v>235</v>
      </c>
      <c r="E29" t="s">
        <v>222</v>
      </c>
      <c r="F29" t="s">
        <v>480</v>
      </c>
      <c r="G29">
        <v>27.355860558789999</v>
      </c>
      <c r="H29">
        <v>24.403112899788162</v>
      </c>
      <c r="I29">
        <v>26.357990565947997</v>
      </c>
      <c r="J29">
        <v>25.772553214137996</v>
      </c>
      <c r="K29">
        <v>25.464748690083329</v>
      </c>
      <c r="L29">
        <v>24.731739316286664</v>
      </c>
      <c r="M29">
        <v>25.218209367204661</v>
      </c>
      <c r="N29">
        <v>25.25833332806733</v>
      </c>
      <c r="O29">
        <v>14.626771971874003</v>
      </c>
      <c r="P29">
        <v>25.971306767434662</v>
      </c>
      <c r="Q29">
        <v>25.364824473484664</v>
      </c>
      <c r="R29">
        <v>28.428397425522668</v>
      </c>
      <c r="S29">
        <v>30.092438883937337</v>
      </c>
      <c r="T29">
        <v>26.474128361922659</v>
      </c>
      <c r="U29">
        <v>26.271071455570667</v>
      </c>
      <c r="V29">
        <v>25.052038983283335</v>
      </c>
      <c r="W29">
        <v>25.335533109305331</v>
      </c>
      <c r="X29">
        <v>24.432818981149996</v>
      </c>
      <c r="Y29">
        <v>24.456721552627332</v>
      </c>
      <c r="Z29">
        <v>24.623741635234001</v>
      </c>
      <c r="AA29">
        <v>24.799263064650667</v>
      </c>
      <c r="AB29">
        <v>21.800202344125331</v>
      </c>
      <c r="AC29">
        <v>27.834859274225998</v>
      </c>
      <c r="AD29">
        <v>28.860214092680661</v>
      </c>
      <c r="AE29">
        <v>30.868976207373336</v>
      </c>
      <c r="AF29">
        <v>27.007911563119997</v>
      </c>
      <c r="AG29">
        <v>28.945050015762664</v>
      </c>
      <c r="AH29">
        <v>25.336983420456004</v>
      </c>
      <c r="AI29">
        <v>25.989061648361336</v>
      </c>
      <c r="AJ29">
        <v>22.301713985841566</v>
      </c>
      <c r="AK29">
        <v>22.428837041434431</v>
      </c>
      <c r="AL29">
        <v>23.311346074528664</v>
      </c>
      <c r="AM29">
        <v>18.191493697808667</v>
      </c>
      <c r="AN29">
        <v>15.256560319404</v>
      </c>
      <c r="AO29">
        <v>24.646102184819998</v>
      </c>
      <c r="AP29">
        <v>21.295778370780667</v>
      </c>
      <c r="AQ29">
        <v>31.069627621372501</v>
      </c>
      <c r="AR29">
        <v>27.858343403601332</v>
      </c>
      <c r="AS29">
        <v>27.357339152789994</v>
      </c>
      <c r="AT29">
        <v>22.557929108431331</v>
      </c>
      <c r="AU29">
        <v>25.47005502273533</v>
      </c>
      <c r="AV29">
        <v>24.021046854596666</v>
      </c>
      <c r="AW29">
        <v>22.531115488669332</v>
      </c>
      <c r="AX29">
        <v>24.928321800726664</v>
      </c>
      <c r="AY29">
        <v>21.086762294612996</v>
      </c>
      <c r="AZ29">
        <v>26.035805122911331</v>
      </c>
      <c r="BA29">
        <v>26.490912792320668</v>
      </c>
      <c r="BB29">
        <v>28.457638479593331</v>
      </c>
      <c r="BC29">
        <v>30.417933571996667</v>
      </c>
      <c r="BD29">
        <v>27.152042441916667</v>
      </c>
      <c r="BE29">
        <v>26.944757590803334</v>
      </c>
      <c r="BF29">
        <v>24.105658827556663</v>
      </c>
      <c r="BG29">
        <v>22.811821403446668</v>
      </c>
      <c r="BH29">
        <v>20.864850717743334</v>
      </c>
      <c r="BI29">
        <v>21.542959251804668</v>
      </c>
      <c r="BJ29">
        <v>22.170971656289996</v>
      </c>
      <c r="BK29">
        <v>16.297765021023331</v>
      </c>
      <c r="BL29">
        <v>16.586474906336665</v>
      </c>
      <c r="BM29">
        <v>28.260181918623339</v>
      </c>
      <c r="BN29">
        <v>29.763790696089998</v>
      </c>
      <c r="BO29">
        <v>29.984763536376668</v>
      </c>
      <c r="BP29">
        <v>27.873813288107996</v>
      </c>
      <c r="BQ29">
        <v>29.933018433276661</v>
      </c>
      <c r="BR29">
        <v>24.970424082448666</v>
      </c>
      <c r="BS29">
        <v>23.629856301571333</v>
      </c>
      <c r="BT29">
        <v>23.043617172686666</v>
      </c>
      <c r="BU29">
        <v>22.161018633473329</v>
      </c>
      <c r="BV29">
        <v>22.265538320224</v>
      </c>
      <c r="BW29">
        <v>16.566507925569834</v>
      </c>
      <c r="BX29">
        <v>24.745091967923329</v>
      </c>
      <c r="BY29"/>
      <c r="BZ29"/>
    </row>
    <row r="30" spans="4:78" x14ac:dyDescent="0.4">
      <c r="D30" t="s">
        <v>236</v>
      </c>
      <c r="E30" t="s">
        <v>223</v>
      </c>
      <c r="F30" t="s">
        <v>480</v>
      </c>
      <c r="G30">
        <v>2159.77</v>
      </c>
      <c r="H30">
        <v>1981.01</v>
      </c>
      <c r="I30">
        <v>2108.96</v>
      </c>
      <c r="J30">
        <v>1900.15</v>
      </c>
      <c r="K30">
        <v>1931.9599999999998</v>
      </c>
      <c r="L30">
        <v>2006.6299999999999</v>
      </c>
      <c r="M30">
        <v>1965</v>
      </c>
      <c r="N30">
        <v>1904.9099999999999</v>
      </c>
      <c r="O30">
        <v>1390.3799999999999</v>
      </c>
      <c r="P30">
        <v>2082.1799999999998</v>
      </c>
      <c r="Q30">
        <v>2775.3</v>
      </c>
      <c r="R30">
        <v>2939.02</v>
      </c>
      <c r="S30">
        <v>2104.4899999999998</v>
      </c>
      <c r="T30">
        <v>1900.0500000000002</v>
      </c>
      <c r="U30">
        <v>2136.09</v>
      </c>
      <c r="V30">
        <v>1972.7</v>
      </c>
      <c r="W30">
        <v>1909.48</v>
      </c>
      <c r="X30">
        <v>2163.38</v>
      </c>
      <c r="Y30">
        <v>2108.3299999999995</v>
      </c>
      <c r="Z30">
        <v>2068.46</v>
      </c>
      <c r="AA30">
        <v>1965.72</v>
      </c>
      <c r="AB30">
        <v>1896.24</v>
      </c>
      <c r="AC30">
        <v>2815.3</v>
      </c>
      <c r="AD30">
        <v>2954.75</v>
      </c>
      <c r="AE30">
        <v>2211.6799999999998</v>
      </c>
      <c r="AF30">
        <v>2181.9</v>
      </c>
      <c r="AG30">
        <v>2124.9500000000003</v>
      </c>
      <c r="AH30">
        <v>1835.3799999999999</v>
      </c>
      <c r="AI30">
        <v>2066.6</v>
      </c>
      <c r="AJ30">
        <v>1908.48</v>
      </c>
      <c r="AK30">
        <v>1776.8400000000001</v>
      </c>
      <c r="AL30">
        <v>2172.3919999999998</v>
      </c>
      <c r="AM30">
        <v>1711.92</v>
      </c>
      <c r="AN30">
        <v>1383.25</v>
      </c>
      <c r="AO30">
        <v>3020.0499999999997</v>
      </c>
      <c r="AP30">
        <v>3085.7500000000005</v>
      </c>
      <c r="AQ30">
        <v>2281.09</v>
      </c>
      <c r="AR30">
        <v>1979.64</v>
      </c>
      <c r="AS30">
        <v>2028.03</v>
      </c>
      <c r="AT30">
        <v>1738.1299999999999</v>
      </c>
      <c r="AU30">
        <v>2186.35</v>
      </c>
      <c r="AV30">
        <v>2009.9</v>
      </c>
      <c r="AW30">
        <v>1845.78</v>
      </c>
      <c r="AX30">
        <v>1995.1000000000001</v>
      </c>
      <c r="AY30">
        <v>1899.91</v>
      </c>
      <c r="AZ30">
        <v>2058.96</v>
      </c>
      <c r="BA30">
        <v>2875.1950000000002</v>
      </c>
      <c r="BB30">
        <v>2861.308</v>
      </c>
      <c r="BC30">
        <v>2339.1</v>
      </c>
      <c r="BD30">
        <v>2024.5</v>
      </c>
      <c r="BE30">
        <v>2057.7000000000003</v>
      </c>
      <c r="BF30">
        <v>2123.6999999999998</v>
      </c>
      <c r="BG30">
        <v>1931.8</v>
      </c>
      <c r="BH30">
        <v>1865.5699999999997</v>
      </c>
      <c r="BI30">
        <v>2308.17</v>
      </c>
      <c r="BJ30">
        <v>1885</v>
      </c>
      <c r="BK30">
        <v>1554.1999999999998</v>
      </c>
      <c r="BL30">
        <v>1551.1799999999998</v>
      </c>
      <c r="BM30">
        <v>2710.6</v>
      </c>
      <c r="BN30">
        <v>2569.6</v>
      </c>
      <c r="BO30">
        <v>2463.7000000000003</v>
      </c>
      <c r="BP30">
        <v>1960.25</v>
      </c>
      <c r="BQ30">
        <v>2002.8999999999999</v>
      </c>
      <c r="BR30">
        <v>2111.75</v>
      </c>
      <c r="BS30">
        <v>2019.54</v>
      </c>
      <c r="BT30">
        <v>1760.21</v>
      </c>
      <c r="BU30">
        <v>2217.1799999999998</v>
      </c>
      <c r="BV30">
        <v>1943.62</v>
      </c>
      <c r="BW30">
        <v>1391.481</v>
      </c>
      <c r="BX30">
        <v>2025.67</v>
      </c>
      <c r="BY30"/>
      <c r="BZ30"/>
    </row>
    <row r="31" spans="4:78" x14ac:dyDescent="0.4">
      <c r="D31" t="s">
        <v>237</v>
      </c>
      <c r="E31" t="s">
        <v>223</v>
      </c>
      <c r="F31" t="s">
        <v>480</v>
      </c>
      <c r="G31">
        <v>1037.2</v>
      </c>
      <c r="H31">
        <v>900.4</v>
      </c>
      <c r="I31">
        <v>1017.6</v>
      </c>
      <c r="J31">
        <v>932.7</v>
      </c>
      <c r="K31">
        <v>934.5</v>
      </c>
      <c r="L31">
        <v>992.4</v>
      </c>
      <c r="M31">
        <v>870.5</v>
      </c>
      <c r="N31">
        <v>899.9</v>
      </c>
      <c r="O31">
        <v>499.5</v>
      </c>
      <c r="P31">
        <v>1007.5</v>
      </c>
      <c r="Q31">
        <v>892.4</v>
      </c>
      <c r="R31">
        <v>820.7</v>
      </c>
      <c r="S31">
        <v>847.7</v>
      </c>
      <c r="T31">
        <v>835.9</v>
      </c>
      <c r="U31">
        <v>1032.9000000000001</v>
      </c>
      <c r="V31">
        <v>868.7</v>
      </c>
      <c r="W31">
        <v>897.4</v>
      </c>
      <c r="X31">
        <v>1023.1</v>
      </c>
      <c r="Y31">
        <v>980.8</v>
      </c>
      <c r="Z31">
        <v>943.3</v>
      </c>
      <c r="AA31">
        <v>883.5</v>
      </c>
      <c r="AB31">
        <v>688.7</v>
      </c>
      <c r="AC31">
        <v>840.2</v>
      </c>
      <c r="AD31">
        <v>885</v>
      </c>
      <c r="AE31">
        <v>862.5</v>
      </c>
      <c r="AF31">
        <v>910.9</v>
      </c>
      <c r="AG31">
        <v>866</v>
      </c>
      <c r="AH31">
        <v>765.9</v>
      </c>
      <c r="AI31">
        <v>994</v>
      </c>
      <c r="AJ31">
        <v>881</v>
      </c>
      <c r="AK31">
        <v>848.1</v>
      </c>
      <c r="AL31">
        <v>1047.7</v>
      </c>
      <c r="AM31">
        <v>741.5</v>
      </c>
      <c r="AN31">
        <v>457.6</v>
      </c>
      <c r="AO31">
        <v>1001</v>
      </c>
      <c r="AP31">
        <v>1013.5</v>
      </c>
      <c r="AQ31">
        <v>987.8</v>
      </c>
      <c r="AR31">
        <v>911.5</v>
      </c>
      <c r="AS31">
        <v>1022</v>
      </c>
      <c r="AT31">
        <v>710.2</v>
      </c>
      <c r="AU31">
        <v>1201.9000000000001</v>
      </c>
      <c r="AV31">
        <v>1187.9000000000001</v>
      </c>
      <c r="AW31">
        <v>904.9</v>
      </c>
      <c r="AX31">
        <v>934</v>
      </c>
      <c r="AY31">
        <v>865.2</v>
      </c>
      <c r="AZ31">
        <v>881.2</v>
      </c>
      <c r="BA31">
        <v>843.58199999999999</v>
      </c>
      <c r="BB31">
        <v>744.8</v>
      </c>
      <c r="BC31">
        <v>849.1</v>
      </c>
      <c r="BD31">
        <v>866</v>
      </c>
      <c r="BE31">
        <v>969</v>
      </c>
      <c r="BF31">
        <v>1071</v>
      </c>
      <c r="BG31">
        <v>912</v>
      </c>
      <c r="BH31">
        <v>928.2</v>
      </c>
      <c r="BI31">
        <v>996.2</v>
      </c>
      <c r="BJ31">
        <v>993.1</v>
      </c>
      <c r="BK31">
        <v>688.1</v>
      </c>
      <c r="BL31">
        <v>412.9</v>
      </c>
      <c r="BM31">
        <v>779.8</v>
      </c>
      <c r="BN31">
        <v>707.4</v>
      </c>
      <c r="BO31">
        <v>804.2</v>
      </c>
      <c r="BP31">
        <v>658.6</v>
      </c>
      <c r="BQ31">
        <v>722.2</v>
      </c>
      <c r="BR31">
        <v>806.9</v>
      </c>
      <c r="BS31">
        <v>841.4</v>
      </c>
      <c r="BT31">
        <v>724.2</v>
      </c>
      <c r="BU31">
        <v>866.3</v>
      </c>
      <c r="BV31">
        <v>768.9</v>
      </c>
      <c r="BW31">
        <v>360.6</v>
      </c>
      <c r="BX31">
        <v>886.7</v>
      </c>
      <c r="BY31"/>
      <c r="BZ31"/>
    </row>
    <row r="32" spans="4:78" x14ac:dyDescent="0.4">
      <c r="D32" t="s">
        <v>238</v>
      </c>
      <c r="E32" t="s">
        <v>223</v>
      </c>
      <c r="F32" t="s">
        <v>480</v>
      </c>
      <c r="G32">
        <v>8312.3691694444424</v>
      </c>
      <c r="H32">
        <v>7062.7552694444439</v>
      </c>
      <c r="I32">
        <v>8629.9728500000001</v>
      </c>
      <c r="J32">
        <v>7793.9147083333337</v>
      </c>
      <c r="K32">
        <v>8599.7819777777786</v>
      </c>
      <c r="L32">
        <v>7557.0587111111108</v>
      </c>
      <c r="M32">
        <v>7332.3695333333335</v>
      </c>
      <c r="N32">
        <v>8021.5908277777771</v>
      </c>
      <c r="O32">
        <v>2652.0868916666664</v>
      </c>
      <c r="P32">
        <v>8575.5051527777778</v>
      </c>
      <c r="Q32">
        <v>7786.0304916666664</v>
      </c>
      <c r="R32">
        <v>6673.9865277777781</v>
      </c>
      <c r="S32">
        <v>6960.3143111111112</v>
      </c>
      <c r="T32">
        <v>6361.1008222222226</v>
      </c>
      <c r="U32">
        <v>7606.1089833333335</v>
      </c>
      <c r="V32">
        <v>7591.2599277777772</v>
      </c>
      <c r="W32">
        <v>7903.9060388888884</v>
      </c>
      <c r="X32">
        <v>8486.2564416666664</v>
      </c>
      <c r="Y32">
        <v>8156.6472194444441</v>
      </c>
      <c r="Z32">
        <v>7869.7587361111109</v>
      </c>
      <c r="AA32">
        <v>7100.8961805555555</v>
      </c>
      <c r="AB32">
        <v>5420.7391416666669</v>
      </c>
      <c r="AC32">
        <v>6773.8863305555551</v>
      </c>
      <c r="AD32">
        <v>6797.5367555555549</v>
      </c>
      <c r="AE32">
        <v>6916.6506194444446</v>
      </c>
      <c r="AF32">
        <v>6431.7435444444436</v>
      </c>
      <c r="AG32">
        <v>6753.7215083333331</v>
      </c>
      <c r="AH32">
        <v>5399.4948749999994</v>
      </c>
      <c r="AI32">
        <v>6920.0023666666675</v>
      </c>
      <c r="AJ32">
        <v>6783.2346529166662</v>
      </c>
      <c r="AK32">
        <v>7114.1417631944441</v>
      </c>
      <c r="AL32">
        <v>7095.751484722221</v>
      </c>
      <c r="AM32">
        <v>5316.0634977777772</v>
      </c>
      <c r="AN32">
        <v>3212.4064694444446</v>
      </c>
      <c r="AO32">
        <v>7444.7027249999992</v>
      </c>
      <c r="AP32">
        <v>9084.6475055555547</v>
      </c>
      <c r="AQ32">
        <v>6980.5020388888879</v>
      </c>
      <c r="AR32">
        <v>6727.7131833333333</v>
      </c>
      <c r="AS32">
        <v>8021.9437083333323</v>
      </c>
      <c r="AT32">
        <v>5275.6703027777776</v>
      </c>
      <c r="AU32">
        <v>8401.9209749999991</v>
      </c>
      <c r="AV32">
        <v>8498.73076111111</v>
      </c>
      <c r="AW32">
        <v>6213.0772472222216</v>
      </c>
      <c r="AX32">
        <v>7462.4128249999994</v>
      </c>
      <c r="AY32">
        <v>8417.5923555555546</v>
      </c>
      <c r="AZ32">
        <v>7224.3498444444449</v>
      </c>
      <c r="BA32">
        <v>6867.2422194444434</v>
      </c>
      <c r="BB32">
        <v>7104.5692861111111</v>
      </c>
      <c r="BC32">
        <v>7095.5149999999994</v>
      </c>
      <c r="BD32">
        <v>6702.2355555555541</v>
      </c>
      <c r="BE32">
        <v>7447.404805555555</v>
      </c>
      <c r="BF32">
        <v>6981.0941666666658</v>
      </c>
      <c r="BG32">
        <v>7174.4886111111118</v>
      </c>
      <c r="BH32">
        <v>7012.0001388888886</v>
      </c>
      <c r="BI32">
        <v>7343.7818222222222</v>
      </c>
      <c r="BJ32">
        <v>7899.5081666666674</v>
      </c>
      <c r="BK32">
        <v>4735.8422222222216</v>
      </c>
      <c r="BL32">
        <v>4146.1870000000008</v>
      </c>
      <c r="BM32">
        <v>7071.6833333333325</v>
      </c>
      <c r="BN32">
        <v>6858.4486666666653</v>
      </c>
      <c r="BO32">
        <v>6822.7716666666674</v>
      </c>
      <c r="BP32">
        <v>5863.3720833333327</v>
      </c>
      <c r="BQ32">
        <v>6925.5491666666658</v>
      </c>
      <c r="BR32">
        <v>6923.5289472222221</v>
      </c>
      <c r="BS32">
        <v>7569.4778249999999</v>
      </c>
      <c r="BT32">
        <v>6583.8621722222215</v>
      </c>
      <c r="BU32">
        <v>6598.2027222222223</v>
      </c>
      <c r="BV32">
        <v>6805.128866666666</v>
      </c>
      <c r="BW32">
        <v>2847.4924527777775</v>
      </c>
      <c r="BX32">
        <v>6385.8669388888884</v>
      </c>
      <c r="BY32"/>
      <c r="BZ32"/>
    </row>
    <row r="33" spans="1:78" x14ac:dyDescent="0.4">
      <c r="D33" t="s">
        <v>239</v>
      </c>
      <c r="E33" t="s">
        <v>223</v>
      </c>
      <c r="F33" t="s">
        <v>480</v>
      </c>
      <c r="G33">
        <v>28.362967337828159</v>
      </c>
      <c r="H33">
        <v>24.099109765082165</v>
      </c>
      <c r="I33">
        <v>29.446675560399001</v>
      </c>
      <c r="J33">
        <v>26.593928132892501</v>
      </c>
      <c r="K33">
        <v>29.343660077654668</v>
      </c>
      <c r="L33">
        <v>25.785742310530665</v>
      </c>
      <c r="M33">
        <v>25.019071379468002</v>
      </c>
      <c r="N33">
        <v>27.370790927093662</v>
      </c>
      <c r="O33">
        <v>9.0492917665314998</v>
      </c>
      <c r="P33">
        <v>29.260824151999163</v>
      </c>
      <c r="Q33">
        <v>26.567026081835497</v>
      </c>
      <c r="R33">
        <v>22.772576390891668</v>
      </c>
      <c r="S33">
        <v>23.749566873514667</v>
      </c>
      <c r="T33">
        <v>21.704966559537333</v>
      </c>
      <c r="U33">
        <v>25.953108706390999</v>
      </c>
      <c r="V33">
        <v>25.902441649967663</v>
      </c>
      <c r="W33">
        <v>26.969233951534331</v>
      </c>
      <c r="X33">
        <v>28.956295054868498</v>
      </c>
      <c r="Y33">
        <v>27.831622243355167</v>
      </c>
      <c r="Z33">
        <v>26.852718573834167</v>
      </c>
      <c r="AA33">
        <v>24.229251893520832</v>
      </c>
      <c r="AB33">
        <v>18.496320854846498</v>
      </c>
      <c r="AC33">
        <v>23.113448503941829</v>
      </c>
      <c r="AD33">
        <v>23.19414706510133</v>
      </c>
      <c r="AE33">
        <v>23.600580244631168</v>
      </c>
      <c r="AF33">
        <v>21.946009417740662</v>
      </c>
      <c r="AG33">
        <v>23.044643307444499</v>
      </c>
      <c r="AH33">
        <v>18.423832442782498</v>
      </c>
      <c r="AI33">
        <v>23.612016875398002</v>
      </c>
      <c r="AJ33">
        <v>23.145346288603072</v>
      </c>
      <c r="AK33">
        <v>24.274447675866291</v>
      </c>
      <c r="AL33">
        <v>24.211697471080079</v>
      </c>
      <c r="AM33">
        <v>18.139152903307465</v>
      </c>
      <c r="AN33">
        <v>10.961180610650167</v>
      </c>
      <c r="AO33">
        <v>25.402367956081495</v>
      </c>
      <c r="AP33">
        <v>30.998089139606332</v>
      </c>
      <c r="AQ33">
        <v>23.818450226974331</v>
      </c>
      <c r="AR33">
        <v>22.955899261378999</v>
      </c>
      <c r="AS33">
        <v>27.371995004952495</v>
      </c>
      <c r="AT33">
        <v>18.001325666920167</v>
      </c>
      <c r="AU33">
        <v>28.668530635636497</v>
      </c>
      <c r="AV33">
        <v>28.998859179217664</v>
      </c>
      <c r="AW33">
        <v>21.199889398336833</v>
      </c>
      <c r="AX33">
        <v>25.462797296695499</v>
      </c>
      <c r="AY33">
        <v>28.722003580085328</v>
      </c>
      <c r="AZ33">
        <v>24.650493078222667</v>
      </c>
      <c r="BA33">
        <v>23.431991866655164</v>
      </c>
      <c r="BB33">
        <v>24.241785043911168</v>
      </c>
      <c r="BC33">
        <v>24.210890552099997</v>
      </c>
      <c r="BD33">
        <v>22.868966028533329</v>
      </c>
      <c r="BE33">
        <v>25.411587833228332</v>
      </c>
      <c r="BF33">
        <v>23.820470649849995</v>
      </c>
      <c r="BG33">
        <v>24.480359569516668</v>
      </c>
      <c r="BH33">
        <v>23.925926153908332</v>
      </c>
      <c r="BI33">
        <v>25.05801170687733</v>
      </c>
      <c r="BJ33">
        <v>26.954227795810002</v>
      </c>
      <c r="BK33">
        <v>16.159356680133328</v>
      </c>
      <c r="BL33">
        <v>14.147370510180002</v>
      </c>
      <c r="BM33">
        <v>24.129573568999994</v>
      </c>
      <c r="BN33">
        <v>23.401987033479998</v>
      </c>
      <c r="BO33">
        <v>23.280252114700001</v>
      </c>
      <c r="BP33">
        <v>20.006646420424996</v>
      </c>
      <c r="BQ33">
        <v>23.630943333549993</v>
      </c>
      <c r="BR33">
        <v>23.624050061974831</v>
      </c>
      <c r="BS33">
        <v>25.828118065795501</v>
      </c>
      <c r="BT33">
        <v>22.465059472326331</v>
      </c>
      <c r="BU33">
        <v>22.513991436603334</v>
      </c>
      <c r="BV33">
        <v>23.220052411108</v>
      </c>
      <c r="BW33">
        <v>9.7160428978211648</v>
      </c>
      <c r="BX33">
        <v>21.789472016860334</v>
      </c>
      <c r="BY33"/>
      <c r="BZ33"/>
    </row>
    <row r="34" spans="1:78" x14ac:dyDescent="0.4">
      <c r="D34" t="s">
        <v>609</v>
      </c>
      <c r="E34" t="s">
        <v>730</v>
      </c>
      <c r="F34" t="s">
        <v>480</v>
      </c>
      <c r="G34"/>
      <c r="H34"/>
      <c r="I34"/>
      <c r="J34"/>
      <c r="K34"/>
      <c r="L34"/>
      <c r="M34"/>
      <c r="N34"/>
      <c r="O34"/>
      <c r="P34"/>
      <c r="Q34"/>
      <c r="R34"/>
      <c r="S34"/>
      <c r="T34"/>
      <c r="U34"/>
      <c r="V34"/>
      <c r="W34"/>
      <c r="X34"/>
      <c r="Y34"/>
      <c r="Z34"/>
      <c r="AA34"/>
      <c r="AB34"/>
      <c r="AC34"/>
      <c r="AD34"/>
      <c r="AE34"/>
      <c r="AF34"/>
      <c r="AG34"/>
      <c r="AH34"/>
      <c r="AI34"/>
      <c r="AJ34"/>
      <c r="AK34"/>
      <c r="AL34"/>
      <c r="AM34"/>
      <c r="AN34"/>
      <c r="AO34"/>
      <c r="AP34"/>
      <c r="AQ34">
        <v>792.37800000000004</v>
      </c>
      <c r="AR34">
        <v>735.82299999999998</v>
      </c>
      <c r="AS34">
        <v>722.52</v>
      </c>
      <c r="AT34">
        <v>595.85799999999995</v>
      </c>
      <c r="AU34">
        <v>672.44200000000001</v>
      </c>
      <c r="AV34">
        <v>633.86</v>
      </c>
      <c r="AW34">
        <v>592.03300000000002</v>
      </c>
      <c r="AX34">
        <v>657.69500000000005</v>
      </c>
      <c r="AY34">
        <v>555.69899999999996</v>
      </c>
      <c r="AZ34">
        <v>687.35799999999995</v>
      </c>
      <c r="BA34">
        <v>699.61400000000003</v>
      </c>
      <c r="BB34">
        <v>751.399</v>
      </c>
      <c r="BC34">
        <v>803.57</v>
      </c>
      <c r="BD34">
        <v>717.5</v>
      </c>
      <c r="BE34">
        <v>712</v>
      </c>
      <c r="BF34">
        <v>636.79999999999995</v>
      </c>
      <c r="BG34">
        <v>516.20000000000005</v>
      </c>
      <c r="BH34">
        <v>550.6</v>
      </c>
      <c r="BI34">
        <v>568.38800000000003</v>
      </c>
      <c r="BJ34">
        <v>585</v>
      </c>
      <c r="BK34">
        <v>430.3</v>
      </c>
      <c r="BL34">
        <v>438.2</v>
      </c>
      <c r="BM34">
        <v>746.2</v>
      </c>
      <c r="BN34">
        <v>786</v>
      </c>
      <c r="BO34">
        <v>792.2</v>
      </c>
      <c r="BP34">
        <v>736.173</v>
      </c>
      <c r="BQ34">
        <v>790.4</v>
      </c>
      <c r="BR34">
        <v>659.46199999999999</v>
      </c>
      <c r="BS34">
        <v>623.75800000000004</v>
      </c>
      <c r="BT34">
        <v>608.255</v>
      </c>
      <c r="BU34">
        <v>585.02499999999998</v>
      </c>
      <c r="BV34">
        <v>587.73900000000003</v>
      </c>
      <c r="BW34">
        <v>432.43599999999998</v>
      </c>
      <c r="BX34">
        <v>653.38</v>
      </c>
      <c r="BY34"/>
      <c r="BZ34"/>
    </row>
    <row r="35" spans="1:78" x14ac:dyDescent="0.4">
      <c r="D35" t="s">
        <v>610</v>
      </c>
      <c r="E35" t="s">
        <v>223</v>
      </c>
      <c r="F35" t="s">
        <v>480</v>
      </c>
      <c r="G35"/>
      <c r="H35"/>
      <c r="I35"/>
      <c r="J35"/>
      <c r="K35"/>
      <c r="L35"/>
      <c r="M35"/>
      <c r="N35"/>
      <c r="O35"/>
      <c r="P35"/>
      <c r="Q35"/>
      <c r="R35"/>
      <c r="S35"/>
      <c r="T35"/>
      <c r="U35"/>
      <c r="V35"/>
      <c r="W35"/>
      <c r="X35"/>
      <c r="Y35"/>
      <c r="Z35"/>
      <c r="AA35"/>
      <c r="AB35"/>
      <c r="AC35"/>
      <c r="AD35"/>
      <c r="AE35"/>
      <c r="AF35"/>
      <c r="AG35"/>
      <c r="AH35"/>
      <c r="AI35"/>
      <c r="AJ35"/>
      <c r="AK35"/>
      <c r="AL35"/>
      <c r="AM35"/>
      <c r="AN35"/>
      <c r="AO35"/>
      <c r="AP35"/>
      <c r="AQ35">
        <v>8813.0041999999994</v>
      </c>
      <c r="AR35">
        <v>8183.9869222222214</v>
      </c>
      <c r="AS35">
        <v>8036.0279999999993</v>
      </c>
      <c r="AT35">
        <v>6627.2650888888884</v>
      </c>
      <c r="AU35">
        <v>7479.0493555555549</v>
      </c>
      <c r="AV35">
        <v>7049.9317777777778</v>
      </c>
      <c r="AW35">
        <v>6584.7225888888888</v>
      </c>
      <c r="AX35">
        <v>7315.0299444444445</v>
      </c>
      <c r="AY35">
        <v>6180.6077666666661</v>
      </c>
      <c r="AZ35">
        <v>7644.9484222222218</v>
      </c>
      <c r="BA35">
        <v>7781.2623777777781</v>
      </c>
      <c r="BB35">
        <v>8357.2266555555561</v>
      </c>
      <c r="BC35">
        <v>8937.4841111111109</v>
      </c>
      <c r="BD35">
        <v>7980.1944444444443</v>
      </c>
      <c r="BE35">
        <v>7919.0222222222219</v>
      </c>
      <c r="BF35">
        <v>7082.6311111111099</v>
      </c>
      <c r="BG35">
        <v>5741.2911111111116</v>
      </c>
      <c r="BH35">
        <v>6123.8955555555558</v>
      </c>
      <c r="BI35">
        <v>6321.7376444444453</v>
      </c>
      <c r="BJ35">
        <v>6506.4999999999991</v>
      </c>
      <c r="BK35">
        <v>4785.8922222222218</v>
      </c>
      <c r="BL35">
        <v>4873.7577777777769</v>
      </c>
      <c r="BM35">
        <v>8299.4022222222229</v>
      </c>
      <c r="BN35">
        <v>8742.0666666666657</v>
      </c>
      <c r="BO35">
        <v>8811.0244444444452</v>
      </c>
      <c r="BP35">
        <v>8187.8796999999995</v>
      </c>
      <c r="BQ35">
        <v>8791.0044444444429</v>
      </c>
      <c r="BR35">
        <v>7334.682911111111</v>
      </c>
      <c r="BS35">
        <v>6937.5750888888888</v>
      </c>
      <c r="BT35">
        <v>6765.1472777777781</v>
      </c>
      <c r="BU35">
        <v>6506.7780555555546</v>
      </c>
      <c r="BV35">
        <v>6536.9637666666667</v>
      </c>
      <c r="BW35">
        <v>4809.6492888888879</v>
      </c>
      <c r="BX35">
        <v>7267.0375555555547</v>
      </c>
      <c r="BY35"/>
      <c r="BZ35"/>
    </row>
    <row r="36" spans="1:78" x14ac:dyDescent="0.4">
      <c r="D36" t="s">
        <v>611</v>
      </c>
      <c r="E36" t="s">
        <v>730</v>
      </c>
      <c r="F36" t="s">
        <v>480</v>
      </c>
      <c r="G36"/>
      <c r="H36"/>
      <c r="I36"/>
      <c r="J36"/>
      <c r="K36"/>
      <c r="L36"/>
      <c r="M36"/>
      <c r="N36"/>
      <c r="O36"/>
      <c r="P36"/>
      <c r="Q36"/>
      <c r="R36"/>
      <c r="S36"/>
      <c r="T36"/>
      <c r="U36"/>
      <c r="V36"/>
      <c r="W36"/>
      <c r="X36"/>
      <c r="Y36"/>
      <c r="Z36"/>
      <c r="AA36"/>
      <c r="AB36"/>
      <c r="AC36"/>
      <c r="AD36"/>
      <c r="AE36"/>
      <c r="AF36"/>
      <c r="AG36"/>
      <c r="AH36"/>
      <c r="AI36"/>
      <c r="AJ36"/>
      <c r="AK36"/>
      <c r="AL36"/>
      <c r="AM36"/>
      <c r="AN36"/>
      <c r="AO36"/>
      <c r="AP36"/>
      <c r="AQ36">
        <v>25.221</v>
      </c>
      <c r="AR36"/>
      <c r="AS36"/>
      <c r="AT36"/>
      <c r="AU36"/>
      <c r="AV36"/>
      <c r="AW36">
        <v>2.1840000000000002</v>
      </c>
      <c r="AX36"/>
      <c r="AY36">
        <v>0.80200000000000005</v>
      </c>
      <c r="AZ36"/>
      <c r="BA36"/>
      <c r="BB36">
        <v>0.16800000000000001</v>
      </c>
      <c r="BC36">
        <v>0</v>
      </c>
      <c r="BD36">
        <v>0</v>
      </c>
      <c r="BE36">
        <v>0</v>
      </c>
      <c r="BF36">
        <v>0</v>
      </c>
      <c r="BG36">
        <v>76.5</v>
      </c>
      <c r="BH36">
        <v>0</v>
      </c>
      <c r="BI36"/>
      <c r="BJ36">
        <v>0</v>
      </c>
      <c r="BK36"/>
      <c r="BL36"/>
      <c r="BM36"/>
      <c r="BN36"/>
      <c r="BO36"/>
      <c r="BP36"/>
      <c r="BQ36"/>
      <c r="BR36"/>
      <c r="BS36"/>
      <c r="BT36"/>
      <c r="BU36"/>
      <c r="BV36"/>
      <c r="BW36">
        <v>4.4690000000000003</v>
      </c>
      <c r="BX36"/>
      <c r="BY36"/>
      <c r="BZ36"/>
    </row>
    <row r="37" spans="1:78" x14ac:dyDescent="0.4">
      <c r="D37" t="s">
        <v>612</v>
      </c>
      <c r="E37" t="s">
        <v>223</v>
      </c>
      <c r="F37" t="s">
        <v>480</v>
      </c>
      <c r="G37"/>
      <c r="H37"/>
      <c r="I37"/>
      <c r="J37"/>
      <c r="K37"/>
      <c r="L37"/>
      <c r="M37"/>
      <c r="N37"/>
      <c r="O37"/>
      <c r="P37"/>
      <c r="Q37"/>
      <c r="R37"/>
      <c r="S37"/>
      <c r="T37"/>
      <c r="U37"/>
      <c r="V37"/>
      <c r="W37"/>
      <c r="X37"/>
      <c r="Y37"/>
      <c r="Z37"/>
      <c r="AA37"/>
      <c r="AB37"/>
      <c r="AC37"/>
      <c r="AD37"/>
      <c r="AE37"/>
      <c r="AF37"/>
      <c r="AG37"/>
      <c r="AH37"/>
      <c r="AI37"/>
      <c r="AJ37"/>
      <c r="AK37"/>
      <c r="AL37"/>
      <c r="AM37"/>
      <c r="AN37"/>
      <c r="AO37"/>
      <c r="AP37"/>
      <c r="AQ37">
        <v>315.47267499999998</v>
      </c>
      <c r="AR37">
        <v>0</v>
      </c>
      <c r="AS37">
        <v>0</v>
      </c>
      <c r="AT37">
        <v>0</v>
      </c>
      <c r="AU37">
        <v>0</v>
      </c>
      <c r="AV37">
        <v>0</v>
      </c>
      <c r="AW37">
        <v>27.318200000000001</v>
      </c>
      <c r="AX37">
        <v>0</v>
      </c>
      <c r="AY37">
        <v>10.031683333333334</v>
      </c>
      <c r="AZ37">
        <v>0</v>
      </c>
      <c r="BA37">
        <v>0</v>
      </c>
      <c r="BB37">
        <v>2.1013999999999999</v>
      </c>
      <c r="BC37">
        <v>0</v>
      </c>
      <c r="BD37">
        <v>0</v>
      </c>
      <c r="BE37">
        <v>0</v>
      </c>
      <c r="BF37">
        <v>0</v>
      </c>
      <c r="BG37">
        <v>956.88750000000005</v>
      </c>
      <c r="BH37">
        <v>0</v>
      </c>
      <c r="BI37">
        <v>0</v>
      </c>
      <c r="BJ37">
        <v>0</v>
      </c>
      <c r="BK37">
        <v>0</v>
      </c>
      <c r="BL37">
        <v>0</v>
      </c>
      <c r="BM37">
        <v>0</v>
      </c>
      <c r="BN37">
        <v>0</v>
      </c>
      <c r="BO37">
        <v>0</v>
      </c>
      <c r="BP37">
        <v>0</v>
      </c>
      <c r="BQ37">
        <v>0</v>
      </c>
      <c r="BR37">
        <v>0</v>
      </c>
      <c r="BS37">
        <v>0</v>
      </c>
      <c r="BT37">
        <v>0</v>
      </c>
      <c r="BU37">
        <v>0</v>
      </c>
      <c r="BV37">
        <v>0</v>
      </c>
      <c r="BW37">
        <v>55.899741666666671</v>
      </c>
      <c r="BX37">
        <v>0</v>
      </c>
      <c r="BY37"/>
      <c r="BZ37"/>
    </row>
    <row r="38" spans="1:78" x14ac:dyDescent="0.4">
      <c r="D38" t="s">
        <v>613</v>
      </c>
      <c r="E38" t="s">
        <v>730</v>
      </c>
      <c r="F38" t="s">
        <v>480</v>
      </c>
      <c r="G38"/>
      <c r="H38"/>
      <c r="I38"/>
      <c r="J38"/>
      <c r="K38"/>
      <c r="L38"/>
      <c r="M38"/>
      <c r="N38"/>
      <c r="O38"/>
      <c r="P38"/>
      <c r="Q38"/>
      <c r="R38"/>
      <c r="S38"/>
      <c r="T38"/>
      <c r="U38"/>
      <c r="V38"/>
      <c r="W38"/>
      <c r="X38"/>
      <c r="Y38"/>
      <c r="Z38"/>
      <c r="AA38"/>
      <c r="AB38"/>
      <c r="AC38"/>
      <c r="AD38"/>
      <c r="AE38"/>
      <c r="AF38"/>
      <c r="AG38"/>
      <c r="AH38"/>
      <c r="AI38"/>
      <c r="AJ38"/>
      <c r="AK38"/>
      <c r="AL38"/>
      <c r="AM38"/>
      <c r="AN38"/>
      <c r="AO38"/>
      <c r="AP38"/>
      <c r="AQ38">
        <v>345.4</v>
      </c>
      <c r="AR38">
        <v>274.51600000000002</v>
      </c>
      <c r="AS38">
        <v>316.17700000000002</v>
      </c>
      <c r="AT38">
        <v>226.25200000000001</v>
      </c>
      <c r="AU38">
        <v>363.71199999999999</v>
      </c>
      <c r="AV38">
        <v>383.08100000000002</v>
      </c>
      <c r="AW38">
        <v>283.61</v>
      </c>
      <c r="AX38">
        <v>339.916</v>
      </c>
      <c r="AY38">
        <v>398.98899999999998</v>
      </c>
      <c r="AZ38">
        <v>410.29700000000003</v>
      </c>
      <c r="BA38">
        <v>301.827</v>
      </c>
      <c r="BB38">
        <v>358.51100000000002</v>
      </c>
      <c r="BC38">
        <v>454.8</v>
      </c>
      <c r="BD38">
        <v>556</v>
      </c>
      <c r="BE38">
        <v>558</v>
      </c>
      <c r="BF38">
        <v>565</v>
      </c>
      <c r="BG38">
        <v>618.20000000000005</v>
      </c>
      <c r="BH38">
        <v>623.6</v>
      </c>
      <c r="BI38">
        <v>639.01300000000003</v>
      </c>
      <c r="BJ38">
        <v>704.96</v>
      </c>
      <c r="BK38">
        <v>425.8</v>
      </c>
      <c r="BL38">
        <v>325.8</v>
      </c>
      <c r="BM38">
        <v>609.9</v>
      </c>
      <c r="BN38">
        <v>578.4</v>
      </c>
      <c r="BO38">
        <v>610.20000000000005</v>
      </c>
      <c r="BP38">
        <v>480.47199999999998</v>
      </c>
      <c r="BQ38">
        <v>603.79999999999995</v>
      </c>
      <c r="BR38">
        <v>620.76599999999996</v>
      </c>
      <c r="BS38">
        <v>396.45</v>
      </c>
      <c r="BT38">
        <v>556.202</v>
      </c>
      <c r="BU38">
        <v>593.245</v>
      </c>
      <c r="BV38">
        <v>559.65499999999997</v>
      </c>
      <c r="BW38">
        <v>177.744</v>
      </c>
      <c r="BX38">
        <v>536.21699999999998</v>
      </c>
      <c r="BY38"/>
      <c r="BZ38"/>
    </row>
    <row r="39" spans="1:78" x14ac:dyDescent="0.4">
      <c r="D39" t="s">
        <v>614</v>
      </c>
      <c r="E39" t="s">
        <v>223</v>
      </c>
      <c r="F39" t="s">
        <v>480</v>
      </c>
      <c r="G39"/>
      <c r="H39"/>
      <c r="I39"/>
      <c r="J39"/>
      <c r="K39"/>
      <c r="L39"/>
      <c r="M39"/>
      <c r="N39"/>
      <c r="O39"/>
      <c r="P39"/>
      <c r="Q39"/>
      <c r="R39"/>
      <c r="S39"/>
      <c r="T39"/>
      <c r="U39"/>
      <c r="V39"/>
      <c r="W39"/>
      <c r="X39"/>
      <c r="Y39"/>
      <c r="Z39"/>
      <c r="AA39"/>
      <c r="AB39"/>
      <c r="AC39"/>
      <c r="AD39"/>
      <c r="AE39"/>
      <c r="AF39"/>
      <c r="AG39"/>
      <c r="AH39"/>
      <c r="AI39"/>
      <c r="AJ39"/>
      <c r="AK39"/>
      <c r="AL39"/>
      <c r="AM39"/>
      <c r="AN39"/>
      <c r="AO39"/>
      <c r="AP39"/>
      <c r="AQ39">
        <v>3841.6155555555551</v>
      </c>
      <c r="AR39">
        <v>3053.2279555555556</v>
      </c>
      <c r="AS39">
        <v>3516.5908555555557</v>
      </c>
      <c r="AT39">
        <v>2516.4250222222222</v>
      </c>
      <c r="AU39">
        <v>4045.2856888888887</v>
      </c>
      <c r="AV39">
        <v>4260.7120111111108</v>
      </c>
      <c r="AW39">
        <v>3154.3734444444444</v>
      </c>
      <c r="AX39">
        <v>3780.6212888888886</v>
      </c>
      <c r="AY39">
        <v>4437.6443222222215</v>
      </c>
      <c r="AZ39">
        <v>4563.4144111111109</v>
      </c>
      <c r="BA39">
        <v>3356.9869666666664</v>
      </c>
      <c r="BB39">
        <v>3987.4390111111111</v>
      </c>
      <c r="BC39">
        <v>5058.3866666666663</v>
      </c>
      <c r="BD39">
        <v>6183.9555555555544</v>
      </c>
      <c r="BE39">
        <v>6206.2</v>
      </c>
      <c r="BF39">
        <v>6284.0555555555547</v>
      </c>
      <c r="BG39">
        <v>6875.7577777777788</v>
      </c>
      <c r="BH39">
        <v>6935.8177777777773</v>
      </c>
      <c r="BI39">
        <v>7107.2445888888888</v>
      </c>
      <c r="BJ39">
        <v>7840.7217777777787</v>
      </c>
      <c r="BK39">
        <v>4735.8422222222216</v>
      </c>
      <c r="BL39">
        <v>3623.6200000000003</v>
      </c>
      <c r="BM39">
        <v>6783.4433333333327</v>
      </c>
      <c r="BN39">
        <v>6433.0933333333323</v>
      </c>
      <c r="BO39">
        <v>6786.7800000000007</v>
      </c>
      <c r="BP39">
        <v>5343.9163555555551</v>
      </c>
      <c r="BQ39">
        <v>6715.5977777777771</v>
      </c>
      <c r="BR39">
        <v>6904.2973999999995</v>
      </c>
      <c r="BS39">
        <v>4409.4049999999997</v>
      </c>
      <c r="BT39">
        <v>6186.2022444444437</v>
      </c>
      <c r="BU39">
        <v>6598.2027222222223</v>
      </c>
      <c r="BV39">
        <v>6224.6072777777772</v>
      </c>
      <c r="BW39">
        <v>1976.9082666666666</v>
      </c>
      <c r="BX39">
        <v>5963.9246333333331</v>
      </c>
      <c r="BY39"/>
      <c r="BZ39"/>
    </row>
    <row r="40" spans="1:78" x14ac:dyDescent="0.4">
      <c r="D40" t="s">
        <v>615</v>
      </c>
      <c r="E40" t="s">
        <v>730</v>
      </c>
      <c r="F40" t="s">
        <v>480</v>
      </c>
      <c r="G40"/>
      <c r="H40"/>
      <c r="I40"/>
      <c r="J40"/>
      <c r="K40"/>
      <c r="L40"/>
      <c r="M40"/>
      <c r="N40"/>
      <c r="O40"/>
      <c r="P40"/>
      <c r="Q40"/>
      <c r="R40"/>
      <c r="S40"/>
      <c r="T40"/>
      <c r="U40"/>
      <c r="V40"/>
      <c r="W40"/>
      <c r="X40"/>
      <c r="Y40"/>
      <c r="Z40"/>
      <c r="AA40"/>
      <c r="AB40"/>
      <c r="AC40"/>
      <c r="AD40"/>
      <c r="AE40"/>
      <c r="AF40"/>
      <c r="AG40"/>
      <c r="AH40"/>
      <c r="AI40"/>
      <c r="AJ40"/>
      <c r="AK40"/>
      <c r="AL40"/>
      <c r="AM40"/>
      <c r="AN40"/>
      <c r="AO40"/>
      <c r="AP40"/>
      <c r="AQ40">
        <v>227.166</v>
      </c>
      <c r="AR40">
        <v>306.27800000000002</v>
      </c>
      <c r="AS40">
        <v>375.53300000000002</v>
      </c>
      <c r="AT40">
        <v>224.035</v>
      </c>
      <c r="AU40">
        <v>363.137</v>
      </c>
      <c r="AV40">
        <v>353.25</v>
      </c>
      <c r="AW40">
        <v>254.95099999999999</v>
      </c>
      <c r="AX40">
        <v>306.887</v>
      </c>
      <c r="AY40">
        <v>253.839</v>
      </c>
      <c r="AZ40">
        <v>211.81200000000001</v>
      </c>
      <c r="BA40">
        <v>292.589</v>
      </c>
      <c r="BB40">
        <v>259.82100000000003</v>
      </c>
      <c r="BC40">
        <v>169.8</v>
      </c>
      <c r="BD40">
        <v>43.2</v>
      </c>
      <c r="BE40">
        <v>93.97</v>
      </c>
      <c r="BF40">
        <v>58.1</v>
      </c>
      <c r="BG40">
        <v>24.9</v>
      </c>
      <c r="BH40">
        <v>6.35</v>
      </c>
      <c r="BI40">
        <v>19.716000000000001</v>
      </c>
      <c r="BJ40">
        <v>4.9000000000000004</v>
      </c>
      <c r="BK40">
        <v>0</v>
      </c>
      <c r="BL40">
        <v>27.96</v>
      </c>
      <c r="BM40">
        <v>23.4</v>
      </c>
      <c r="BN40">
        <v>35.1</v>
      </c>
      <c r="BO40">
        <v>3</v>
      </c>
      <c r="BP40">
        <v>43.298000000000002</v>
      </c>
      <c r="BQ40">
        <v>17.5</v>
      </c>
      <c r="BR40">
        <v>1.603</v>
      </c>
      <c r="BS40">
        <v>120.837</v>
      </c>
      <c r="BT40">
        <v>33.146000000000001</v>
      </c>
      <c r="BU40"/>
      <c r="BV40">
        <v>48.387999999999998</v>
      </c>
      <c r="BW40">
        <v>60.610999999999997</v>
      </c>
      <c r="BX40">
        <v>35.17</v>
      </c>
      <c r="BY40"/>
      <c r="BZ40"/>
    </row>
    <row r="41" spans="1:78" x14ac:dyDescent="0.4">
      <c r="D41" t="s">
        <v>616</v>
      </c>
      <c r="E41" t="s">
        <v>223</v>
      </c>
      <c r="F41" t="s">
        <v>480</v>
      </c>
      <c r="G41"/>
      <c r="H41"/>
      <c r="I41"/>
      <c r="J41"/>
      <c r="K41"/>
      <c r="L41"/>
      <c r="M41"/>
      <c r="N41"/>
      <c r="O41"/>
      <c r="P41"/>
      <c r="Q41"/>
      <c r="R41"/>
      <c r="S41"/>
      <c r="T41"/>
      <c r="U41"/>
      <c r="V41"/>
      <c r="W41"/>
      <c r="X41"/>
      <c r="Y41"/>
      <c r="Z41"/>
      <c r="AA41"/>
      <c r="AB41"/>
      <c r="AC41"/>
      <c r="AD41"/>
      <c r="AE41"/>
      <c r="AF41"/>
      <c r="AG41"/>
      <c r="AH41"/>
      <c r="AI41"/>
      <c r="AJ41"/>
      <c r="AK41"/>
      <c r="AL41"/>
      <c r="AM41"/>
      <c r="AN41"/>
      <c r="AO41"/>
      <c r="AP41"/>
      <c r="AQ41">
        <v>2725.3609833333335</v>
      </c>
      <c r="AR41">
        <v>3674.4852277777777</v>
      </c>
      <c r="AS41">
        <v>4505.3528527777771</v>
      </c>
      <c r="AT41">
        <v>2687.7976805555554</v>
      </c>
      <c r="AU41">
        <v>4356.6352861111109</v>
      </c>
      <c r="AV41">
        <v>4238.0187499999993</v>
      </c>
      <c r="AW41">
        <v>3058.7038027777776</v>
      </c>
      <c r="AX41">
        <v>3681.7915361111109</v>
      </c>
      <c r="AY41">
        <v>3045.3628916666662</v>
      </c>
      <c r="AZ41">
        <v>2541.1556333333333</v>
      </c>
      <c r="BA41">
        <v>3510.2552527777771</v>
      </c>
      <c r="BB41">
        <v>3117.130275</v>
      </c>
      <c r="BC41">
        <v>2037.1283333333333</v>
      </c>
      <c r="BD41">
        <v>518.28</v>
      </c>
      <c r="BE41">
        <v>1127.378972222222</v>
      </c>
      <c r="BF41">
        <v>697.03861111111109</v>
      </c>
      <c r="BG41">
        <v>298.73083333333329</v>
      </c>
      <c r="BH41">
        <v>76.182361111111092</v>
      </c>
      <c r="BI41">
        <v>236.53723333333332</v>
      </c>
      <c r="BJ41">
        <v>58.786388888888887</v>
      </c>
      <c r="BK41">
        <v>0</v>
      </c>
      <c r="BL41">
        <v>335.44233333333335</v>
      </c>
      <c r="BM41">
        <v>280.73499999999996</v>
      </c>
      <c r="BN41">
        <v>421.10250000000002</v>
      </c>
      <c r="BO41">
        <v>35.991666666666667</v>
      </c>
      <c r="BP41">
        <v>519.45572777777772</v>
      </c>
      <c r="BQ41">
        <v>209.95138888888886</v>
      </c>
      <c r="BR41">
        <v>19.231547222222222</v>
      </c>
      <c r="BS41">
        <v>1449.7083416666667</v>
      </c>
      <c r="BT41">
        <v>397.65992777777774</v>
      </c>
      <c r="BU41">
        <v>0</v>
      </c>
      <c r="BV41">
        <v>580.52158888888891</v>
      </c>
      <c r="BW41">
        <v>727.16363611111103</v>
      </c>
      <c r="BX41">
        <v>421.94230555555549</v>
      </c>
      <c r="BY41"/>
      <c r="BZ41"/>
    </row>
    <row r="42" spans="1:78" x14ac:dyDescent="0.4">
      <c r="D42" t="s">
        <v>617</v>
      </c>
      <c r="E42" t="s">
        <v>730</v>
      </c>
      <c r="F42" t="s">
        <v>480</v>
      </c>
      <c r="G42"/>
      <c r="H42"/>
      <c r="I42"/>
      <c r="J42"/>
      <c r="K42"/>
      <c r="L42"/>
      <c r="M42"/>
      <c r="N42"/>
      <c r="O42"/>
      <c r="P42"/>
      <c r="Q42"/>
      <c r="R42"/>
      <c r="S42"/>
      <c r="T42"/>
      <c r="U42"/>
      <c r="V42"/>
      <c r="W42"/>
      <c r="X42"/>
      <c r="Y42"/>
      <c r="Z42"/>
      <c r="AA42"/>
      <c r="AB42"/>
      <c r="AC42"/>
      <c r="AD42"/>
      <c r="AE42"/>
      <c r="AF42"/>
      <c r="AG42"/>
      <c r="AH42"/>
      <c r="AI42"/>
      <c r="AJ42"/>
      <c r="AK42"/>
      <c r="AL42"/>
      <c r="AM42"/>
      <c r="AN42"/>
      <c r="AO42"/>
      <c r="AP42"/>
      <c r="AQ42">
        <v>33.06</v>
      </c>
      <c r="AR42">
        <v>0</v>
      </c>
      <c r="AS42">
        <v>0</v>
      </c>
      <c r="AT42">
        <v>5.7119999999999997</v>
      </c>
      <c r="AU42"/>
      <c r="AV42"/>
      <c r="AW42"/>
      <c r="AX42"/>
      <c r="AY42">
        <v>74.716999999999999</v>
      </c>
      <c r="AZ42">
        <v>9.5760000000000005</v>
      </c>
      <c r="BA42"/>
      <c r="BB42"/>
      <c r="BC42">
        <v>0</v>
      </c>
      <c r="BD42">
        <v>0</v>
      </c>
      <c r="BE42">
        <v>9.1</v>
      </c>
      <c r="BF42">
        <v>0</v>
      </c>
      <c r="BG42">
        <v>0</v>
      </c>
      <c r="BH42">
        <v>0</v>
      </c>
      <c r="BI42"/>
      <c r="BJ42">
        <v>0</v>
      </c>
      <c r="BK42">
        <v>0</v>
      </c>
      <c r="BL42">
        <v>14.96</v>
      </c>
      <c r="BM42">
        <v>0.6</v>
      </c>
      <c r="BN42">
        <v>0.34</v>
      </c>
      <c r="BO42">
        <v>0</v>
      </c>
      <c r="BP42">
        <v>0</v>
      </c>
      <c r="BQ42">
        <v>0</v>
      </c>
      <c r="BR42"/>
      <c r="BS42">
        <v>136.738</v>
      </c>
      <c r="BT42"/>
      <c r="BU42"/>
      <c r="BV42"/>
      <c r="BW42">
        <v>11.465999999999999</v>
      </c>
      <c r="BX42"/>
      <c r="BY42"/>
      <c r="BZ42"/>
    </row>
    <row r="43" spans="1:78" s="78" customFormat="1" x14ac:dyDescent="0.4">
      <c r="A43" s="74"/>
      <c r="B43" s="74"/>
      <c r="C43" s="74"/>
      <c r="D43" t="s">
        <v>618</v>
      </c>
      <c r="E43" t="s">
        <v>223</v>
      </c>
      <c r="F43" t="s">
        <v>480</v>
      </c>
      <c r="G43"/>
      <c r="H43"/>
      <c r="I43"/>
      <c r="J43"/>
      <c r="K43"/>
      <c r="L43"/>
      <c r="M43"/>
      <c r="N43"/>
      <c r="O43"/>
      <c r="P43"/>
      <c r="Q43"/>
      <c r="R43"/>
      <c r="S43"/>
      <c r="T43"/>
      <c r="U43"/>
      <c r="V43"/>
      <c r="W43"/>
      <c r="X43"/>
      <c r="Y43"/>
      <c r="Z43"/>
      <c r="AA43"/>
      <c r="AB43"/>
      <c r="AC43"/>
      <c r="AD43"/>
      <c r="AE43"/>
      <c r="AF43"/>
      <c r="AG43"/>
      <c r="AH43"/>
      <c r="AI43"/>
      <c r="AJ43"/>
      <c r="AK43"/>
      <c r="AL43"/>
      <c r="AM43"/>
      <c r="AN43"/>
      <c r="AO43"/>
      <c r="AP43"/>
      <c r="AQ43">
        <v>413.52550000000002</v>
      </c>
      <c r="AR43">
        <v>0</v>
      </c>
      <c r="AS43">
        <v>0</v>
      </c>
      <c r="AT43">
        <v>71.447600000000008</v>
      </c>
      <c r="AU43">
        <v>0</v>
      </c>
      <c r="AV43">
        <v>0</v>
      </c>
      <c r="AW43">
        <v>0</v>
      </c>
      <c r="AX43">
        <v>0</v>
      </c>
      <c r="AY43">
        <v>934.58514166666669</v>
      </c>
      <c r="AZ43">
        <v>119.77980000000001</v>
      </c>
      <c r="BA43">
        <v>0</v>
      </c>
      <c r="BB43">
        <v>0</v>
      </c>
      <c r="BC43">
        <v>0</v>
      </c>
      <c r="BD43">
        <v>0</v>
      </c>
      <c r="BE43">
        <v>113.82583333333332</v>
      </c>
      <c r="BF43">
        <v>0</v>
      </c>
      <c r="BG43">
        <v>0</v>
      </c>
      <c r="BH43">
        <v>0</v>
      </c>
      <c r="BI43">
        <v>0</v>
      </c>
      <c r="BJ43">
        <v>0</v>
      </c>
      <c r="BK43">
        <v>0</v>
      </c>
      <c r="BL43">
        <v>187.12466666666668</v>
      </c>
      <c r="BM43">
        <v>7.5049999999999999</v>
      </c>
      <c r="BN43">
        <v>4.2528333333333341</v>
      </c>
      <c r="BO43">
        <v>0</v>
      </c>
      <c r="BP43">
        <v>0</v>
      </c>
      <c r="BQ43">
        <v>0</v>
      </c>
      <c r="BR43">
        <v>0</v>
      </c>
      <c r="BS43">
        <v>1710.3644833333333</v>
      </c>
      <c r="BT43">
        <v>0</v>
      </c>
      <c r="BU43">
        <v>0</v>
      </c>
      <c r="BV43">
        <v>0</v>
      </c>
      <c r="BW43">
        <v>143.42054999999999</v>
      </c>
      <c r="BX43">
        <v>0</v>
      </c>
      <c r="BY43"/>
      <c r="BZ43"/>
    </row>
    <row r="44" spans="1:78" s="78" customFormat="1" x14ac:dyDescent="0.4">
      <c r="A44" s="74"/>
      <c r="B44" s="74"/>
      <c r="C44" s="74"/>
      <c r="D44" t="s">
        <v>54</v>
      </c>
      <c r="E44" t="s">
        <v>730</v>
      </c>
      <c r="F44" t="s">
        <v>480</v>
      </c>
      <c r="G44">
        <v>17631.194339999998</v>
      </c>
      <c r="H44">
        <v>15934.09331</v>
      </c>
      <c r="I44">
        <v>17775.501900000003</v>
      </c>
      <c r="J44">
        <v>15403.127350000001</v>
      </c>
      <c r="K44">
        <v>16794.178209999998</v>
      </c>
      <c r="L44">
        <v>14904.034499999998</v>
      </c>
      <c r="M44">
        <v>14063.430939999998</v>
      </c>
      <c r="N44">
        <v>16646.513559999999</v>
      </c>
      <c r="O44">
        <v>5807.781899999999</v>
      </c>
      <c r="P44">
        <v>17879.92741</v>
      </c>
      <c r="Q44">
        <v>14408.001939999998</v>
      </c>
      <c r="R44">
        <v>12716.762279999999</v>
      </c>
      <c r="S44">
        <v>13402.062619999999</v>
      </c>
      <c r="T44">
        <v>12834.006789999999</v>
      </c>
      <c r="U44">
        <v>15930.842780000001</v>
      </c>
      <c r="V44">
        <v>16096.047219999999</v>
      </c>
      <c r="W44">
        <v>16015.90278</v>
      </c>
      <c r="X44">
        <v>16788.69685</v>
      </c>
      <c r="Y44">
        <v>16198.8688</v>
      </c>
      <c r="Z44">
        <v>15646.95508</v>
      </c>
      <c r="AA44">
        <v>13604.307400000002</v>
      </c>
      <c r="AB44">
        <v>10518.863499999999</v>
      </c>
      <c r="AC44">
        <v>12149.419999999998</v>
      </c>
      <c r="AD44">
        <v>13777.564639999997</v>
      </c>
      <c r="AE44">
        <v>13591.176969999999</v>
      </c>
      <c r="AF44">
        <v>12797.752979999999</v>
      </c>
      <c r="AG44">
        <v>13446.150319999999</v>
      </c>
      <c r="AH44">
        <v>11631.809569999999</v>
      </c>
      <c r="AI44">
        <v>14626.892080000001</v>
      </c>
      <c r="AJ44">
        <v>14063.536179999999</v>
      </c>
      <c r="AK44">
        <v>14456.265529999999</v>
      </c>
      <c r="AL44">
        <v>14597.267019999999</v>
      </c>
      <c r="AM44">
        <v>11132.861970000002</v>
      </c>
      <c r="AN44">
        <v>6066.9258600000003</v>
      </c>
      <c r="AO44">
        <v>14285.790529999998</v>
      </c>
      <c r="AP44">
        <v>14311.19868</v>
      </c>
      <c r="AQ44">
        <v>12224.40719</v>
      </c>
      <c r="AR44">
        <v>13168.645329999999</v>
      </c>
      <c r="AS44">
        <v>16379.14366</v>
      </c>
      <c r="AT44">
        <v>10610.506139999998</v>
      </c>
      <c r="AU44">
        <v>18005.545109999999</v>
      </c>
      <c r="AV44">
        <v>18103.545890000001</v>
      </c>
      <c r="AW44">
        <v>13221.689970000001</v>
      </c>
      <c r="AX44">
        <v>14882.054459999999</v>
      </c>
      <c r="AY44">
        <v>15405.058300000001</v>
      </c>
      <c r="AZ44">
        <v>14355.288639999999</v>
      </c>
      <c r="BA44">
        <v>14003.51469</v>
      </c>
      <c r="BB44">
        <v>13617.86</v>
      </c>
      <c r="BC44">
        <v>13786.34</v>
      </c>
      <c r="BD44">
        <v>13453.439999999999</v>
      </c>
      <c r="BE44">
        <v>15166.89</v>
      </c>
      <c r="BF44">
        <v>14297.189999999999</v>
      </c>
      <c r="BG44">
        <v>14120.04</v>
      </c>
      <c r="BH44">
        <v>13904.17</v>
      </c>
      <c r="BI44">
        <v>15592.41516</v>
      </c>
      <c r="BJ44">
        <v>17010.63</v>
      </c>
      <c r="BK44">
        <v>10496.71</v>
      </c>
      <c r="BL44">
        <v>7520.18</v>
      </c>
      <c r="BM44">
        <v>15360.18</v>
      </c>
      <c r="BN44">
        <v>13772.67</v>
      </c>
      <c r="BO44">
        <v>13730.438190000001</v>
      </c>
      <c r="BP44">
        <v>11997.11591</v>
      </c>
      <c r="BQ44">
        <v>14456.770399999999</v>
      </c>
      <c r="BR44">
        <v>14892.7549</v>
      </c>
      <c r="BS44">
        <v>16280.258969999999</v>
      </c>
      <c r="BT44">
        <v>13661.676439999999</v>
      </c>
      <c r="BU44">
        <v>14117.48121</v>
      </c>
      <c r="BV44">
        <v>13665.793399999999</v>
      </c>
      <c r="BW44">
        <v>5784.9269000000004</v>
      </c>
      <c r="BX44">
        <v>14200.78131</v>
      </c>
      <c r="BY44"/>
      <c r="BZ44"/>
    </row>
    <row r="45" spans="1:78" x14ac:dyDescent="0.4">
      <c r="D45" t="s">
        <v>241</v>
      </c>
      <c r="E45" t="s">
        <v>247</v>
      </c>
      <c r="F45" t="s">
        <v>742</v>
      </c>
      <c r="G45">
        <v>3.5215162719333342</v>
      </c>
      <c r="H45">
        <v>-1.5222377171555557</v>
      </c>
      <c r="I45">
        <v>-4.5727750717888886</v>
      </c>
      <c r="J45">
        <v>-4.4438969130111099</v>
      </c>
      <c r="K45">
        <v>-2.8927672802444468</v>
      </c>
      <c r="L45">
        <v>-2.8962642390444446</v>
      </c>
      <c r="M45">
        <v>-2.5138355645111115</v>
      </c>
      <c r="N45">
        <v>-3.1234274177888892</v>
      </c>
      <c r="O45">
        <v>-4.6747539513888885</v>
      </c>
      <c r="P45">
        <v>2.4006622162000006</v>
      </c>
      <c r="Q45">
        <v>-2.7308386602555563</v>
      </c>
      <c r="R45">
        <v>-1.7727218305999999</v>
      </c>
      <c r="S45">
        <v>-1.6461487242444439</v>
      </c>
      <c r="T45">
        <v>-1.5809745484111113</v>
      </c>
      <c r="U45">
        <v>-2.7649471352777759</v>
      </c>
      <c r="V45">
        <v>0.5251739026666653</v>
      </c>
      <c r="W45">
        <v>1.4928207326555571</v>
      </c>
      <c r="X45">
        <v>1.1617831756222223</v>
      </c>
      <c r="Y45">
        <v>1.6413049637444459</v>
      </c>
      <c r="Z45">
        <v>0.48942721271111128</v>
      </c>
      <c r="AA45">
        <v>2.3906806566222203</v>
      </c>
      <c r="AB45">
        <v>0.98887536516666497</v>
      </c>
      <c r="AC45">
        <v>0.18227766477777821</v>
      </c>
      <c r="AD45">
        <v>0.14507128331111022</v>
      </c>
      <c r="AE45">
        <v>0.32052305253333302</v>
      </c>
      <c r="AF45">
        <v>0.51820623851111103</v>
      </c>
      <c r="AG45">
        <v>-0.61191790845555627</v>
      </c>
      <c r="AH45">
        <v>-1.4602454587888898</v>
      </c>
      <c r="AI45">
        <v>-0.56583786276666659</v>
      </c>
      <c r="AJ45">
        <v>-1.6935939490444445</v>
      </c>
      <c r="AK45">
        <v>-1.6938591088333328</v>
      </c>
      <c r="AL45">
        <v>-0.33487581061111005</v>
      </c>
      <c r="AM45">
        <v>-2.7243041779333335</v>
      </c>
      <c r="AN45">
        <v>-6.8787857447333334</v>
      </c>
      <c r="AO45">
        <v>-5.6891214111111106</v>
      </c>
      <c r="AP45">
        <v>-6.0409175666666659</v>
      </c>
      <c r="AQ45">
        <v>-6.0330415333333347</v>
      </c>
      <c r="AR45">
        <v>-4.9303968666666655</v>
      </c>
      <c r="AS45">
        <v>-5.8650194888888878</v>
      </c>
      <c r="AT45">
        <v>-5.1373921493888899</v>
      </c>
      <c r="AU45">
        <v>-1.7196006111111108</v>
      </c>
      <c r="AV45">
        <v>-6.2010819551888892</v>
      </c>
      <c r="AW45">
        <v>-1.4728182333333339</v>
      </c>
      <c r="AX45">
        <v>-4.9172701444444451</v>
      </c>
      <c r="AY45">
        <v>-3.300057966666667</v>
      </c>
      <c r="AZ45">
        <v>-1.6933471666666668</v>
      </c>
      <c r="BA45">
        <v>-5.1561764888888879</v>
      </c>
      <c r="BB45">
        <v>-4.0694991671333325</v>
      </c>
      <c r="BC45">
        <v>-5.075150483299999</v>
      </c>
      <c r="BD45">
        <v>-4.0661150981444454</v>
      </c>
      <c r="BE45">
        <v>-5.1404244222222237</v>
      </c>
      <c r="BF45">
        <v>-3.2320536695222226</v>
      </c>
      <c r="BG45">
        <v>-0.66683748888888883</v>
      </c>
      <c r="BH45">
        <v>-2.0818981444444447</v>
      </c>
      <c r="BI45">
        <v>-3.2738701558333343</v>
      </c>
      <c r="BJ45">
        <v>-3.9065125333333328</v>
      </c>
      <c r="BK45">
        <v>-2.6778513333333334</v>
      </c>
      <c r="BL45">
        <v>-0.93199727777777719</v>
      </c>
      <c r="BM45">
        <v>-1.9217521333333327</v>
      </c>
      <c r="BN45">
        <v>-1.523122749938266</v>
      </c>
      <c r="BO45">
        <v>-1.2355973600222221</v>
      </c>
      <c r="BP45">
        <v>-1.2388029055888887</v>
      </c>
      <c r="BQ45">
        <v>-2.1121079829666662</v>
      </c>
      <c r="BR45">
        <v>-3.9432673555555562</v>
      </c>
      <c r="BS45">
        <v>-0.9596395294333333</v>
      </c>
      <c r="BT45">
        <v>-3.6785538752222227</v>
      </c>
      <c r="BU45">
        <v>-4.0682573792111105</v>
      </c>
      <c r="BV45">
        <v>-3.8717398461666668</v>
      </c>
      <c r="BW45">
        <v>-3.0560269498666668</v>
      </c>
      <c r="BX45">
        <v>-1.9312453788444437</v>
      </c>
      <c r="BY45"/>
      <c r="BZ45"/>
    </row>
    <row r="46" spans="1:78" x14ac:dyDescent="0.4">
      <c r="D46" t="s">
        <v>242</v>
      </c>
      <c r="E46" t="s">
        <v>247</v>
      </c>
      <c r="F46" t="s">
        <v>742</v>
      </c>
      <c r="G46">
        <v>12.459472554255555</v>
      </c>
      <c r="H46">
        <v>7.7088907792777777</v>
      </c>
      <c r="I46">
        <v>8.6246581777000006</v>
      </c>
      <c r="J46">
        <v>8.8460692267666694</v>
      </c>
      <c r="K46">
        <v>8.6249495909333316</v>
      </c>
      <c r="L46">
        <v>8.491671354866666</v>
      </c>
      <c r="M46">
        <v>9.0491238674777783</v>
      </c>
      <c r="N46">
        <v>8.0440054962333321</v>
      </c>
      <c r="O46">
        <v>7.4698531676111113</v>
      </c>
      <c r="P46">
        <v>6.5907250762555565</v>
      </c>
      <c r="Q46">
        <v>8.964291112444446</v>
      </c>
      <c r="R46">
        <v>9.0136108331777791</v>
      </c>
      <c r="S46">
        <v>9.2770877762777761</v>
      </c>
      <c r="T46">
        <v>8.1153439808222227</v>
      </c>
      <c r="U46">
        <v>8.8512490313555556</v>
      </c>
      <c r="V46">
        <v>9.3696863001777775</v>
      </c>
      <c r="W46">
        <v>8.1270661437666671</v>
      </c>
      <c r="X46">
        <v>8.6001663393777772</v>
      </c>
      <c r="Y46">
        <v>8.7095618170333342</v>
      </c>
      <c r="Z46">
        <v>2.9031872723444447</v>
      </c>
      <c r="AA46">
        <v>10.459766068333332</v>
      </c>
      <c r="AB46">
        <v>8.1219362207222208</v>
      </c>
      <c r="AC46">
        <v>8.3750351772333325</v>
      </c>
      <c r="AD46">
        <v>8.1735321150888876</v>
      </c>
      <c r="AE46">
        <v>9.6265132457999982</v>
      </c>
      <c r="AF46">
        <v>9.2783111867888888</v>
      </c>
      <c r="AG46">
        <v>8.2080632705666652</v>
      </c>
      <c r="AH46">
        <v>7.9604512839444448</v>
      </c>
      <c r="AI46">
        <v>9.0393995916555561</v>
      </c>
      <c r="AJ46">
        <v>7.948650360666667</v>
      </c>
      <c r="AK46">
        <v>8.3814541443999993</v>
      </c>
      <c r="AL46">
        <v>7.1338012026888897</v>
      </c>
      <c r="AM46">
        <v>2.5627352301333333</v>
      </c>
      <c r="AN46">
        <v>2.7465093412444439</v>
      </c>
      <c r="AO46">
        <v>3.2370496999999996</v>
      </c>
      <c r="AP46">
        <v>4.0666585444444445</v>
      </c>
      <c r="AQ46">
        <v>3.7069863555555553</v>
      </c>
      <c r="AR46">
        <v>3.8645070222222224</v>
      </c>
      <c r="AS46">
        <v>4.0640332000000008</v>
      </c>
      <c r="AT46">
        <v>4.2961083982000003</v>
      </c>
      <c r="AU46">
        <v>6.9099065777777779</v>
      </c>
      <c r="AV46">
        <v>3.2629119681222223</v>
      </c>
      <c r="AW46">
        <v>6.208939611111111</v>
      </c>
      <c r="AX46">
        <v>4.2819367888888884</v>
      </c>
      <c r="AY46">
        <v>3.8776337444444446</v>
      </c>
      <c r="AZ46">
        <v>1.7747328444444443</v>
      </c>
      <c r="BA46">
        <v>3.7542425555555554</v>
      </c>
      <c r="BB46">
        <v>4.6971402634666672</v>
      </c>
      <c r="BC46">
        <v>4.2316955722555551</v>
      </c>
      <c r="BD46">
        <v>4.7411121575666657</v>
      </c>
      <c r="BE46">
        <v>4.6206062222222224</v>
      </c>
      <c r="BF46">
        <v>6.2874794155111111</v>
      </c>
      <c r="BG46">
        <v>2.7093554666666666</v>
      </c>
      <c r="BH46">
        <v>5.5631048777777776</v>
      </c>
      <c r="BI46">
        <v>4.1850957083666662</v>
      </c>
      <c r="BJ46">
        <v>3.8330028888888892</v>
      </c>
      <c r="BK46">
        <v>5.397708177777778</v>
      </c>
      <c r="BL46">
        <v>5.4764685111111113</v>
      </c>
      <c r="BM46">
        <v>5.2611902666666666</v>
      </c>
      <c r="BN46">
        <v>4.1895975906790213</v>
      </c>
      <c r="BO46">
        <v>6.0891136399777777</v>
      </c>
      <c r="BP46">
        <v>5.3310638090555553</v>
      </c>
      <c r="BQ46">
        <v>5.0787104503666667</v>
      </c>
      <c r="BR46">
        <v>3.2659284888888891</v>
      </c>
      <c r="BS46">
        <v>0.47838238863333327</v>
      </c>
      <c r="BT46">
        <v>3.7459202136666661</v>
      </c>
      <c r="BU46">
        <v>3.4305349602111117</v>
      </c>
      <c r="BV46">
        <v>3.2580708329666672</v>
      </c>
      <c r="BW46">
        <v>3.4382639742555554</v>
      </c>
      <c r="BX46">
        <v>3.6912342888888894</v>
      </c>
      <c r="BY46"/>
      <c r="BZ46"/>
    </row>
    <row r="47" spans="1:78" x14ac:dyDescent="0.4">
      <c r="D47" t="s">
        <v>243</v>
      </c>
      <c r="E47" t="s">
        <v>247</v>
      </c>
      <c r="F47" t="s">
        <v>742</v>
      </c>
      <c r="G47">
        <v>8.9379562823222223</v>
      </c>
      <c r="H47">
        <v>9.2311284964333336</v>
      </c>
      <c r="I47">
        <v>13.19743324948889</v>
      </c>
      <c r="J47">
        <v>13.289966139777778</v>
      </c>
      <c r="K47">
        <v>11.517716871177779</v>
      </c>
      <c r="L47">
        <v>11.387935593911111</v>
      </c>
      <c r="M47">
        <v>11.562959431988888</v>
      </c>
      <c r="N47">
        <v>11.167432914022221</v>
      </c>
      <c r="O47">
        <v>12.144607119</v>
      </c>
      <c r="P47">
        <v>4.1900628600555558</v>
      </c>
      <c r="Q47">
        <v>11.695129772700001</v>
      </c>
      <c r="R47">
        <v>10.786332663777777</v>
      </c>
      <c r="S47">
        <v>10.92323650052222</v>
      </c>
      <c r="T47">
        <v>9.6963185292333343</v>
      </c>
      <c r="U47">
        <v>11.616196166633332</v>
      </c>
      <c r="V47">
        <v>8.844512397511112</v>
      </c>
      <c r="W47">
        <v>6.6342454111111104</v>
      </c>
      <c r="X47">
        <v>7.4383831637555557</v>
      </c>
      <c r="Y47">
        <v>7.0682568532888883</v>
      </c>
      <c r="Z47">
        <v>2.4137600596333337</v>
      </c>
      <c r="AA47">
        <v>8.0690854117111108</v>
      </c>
      <c r="AB47">
        <v>7.1330608555555566</v>
      </c>
      <c r="AC47">
        <v>8.1927575124555556</v>
      </c>
      <c r="AD47">
        <v>8.0284608317777781</v>
      </c>
      <c r="AE47">
        <v>9.3059901932666662</v>
      </c>
      <c r="AF47">
        <v>8.7601049482777782</v>
      </c>
      <c r="AG47">
        <v>8.8199811790222231</v>
      </c>
      <c r="AH47">
        <v>9.4206967427333339</v>
      </c>
      <c r="AI47">
        <v>9.6052374544222214</v>
      </c>
      <c r="AJ47">
        <v>9.6422443097111117</v>
      </c>
      <c r="AK47">
        <v>10.075313253233332</v>
      </c>
      <c r="AL47">
        <v>7.4686770132999998</v>
      </c>
      <c r="AM47">
        <v>5.2870394080666667</v>
      </c>
      <c r="AN47">
        <v>9.6252950859777773</v>
      </c>
      <c r="AO47">
        <v>8.9261711111111097</v>
      </c>
      <c r="AP47">
        <v>10.107576111111111</v>
      </c>
      <c r="AQ47">
        <v>9.7400278888888909</v>
      </c>
      <c r="AR47">
        <v>8.7949038888888893</v>
      </c>
      <c r="AS47">
        <v>9.9290526888888895</v>
      </c>
      <c r="AT47">
        <v>9.4335005475888902</v>
      </c>
      <c r="AU47">
        <v>8.6295071888888888</v>
      </c>
      <c r="AV47">
        <v>9.4639939233111114</v>
      </c>
      <c r="AW47">
        <v>7.6817578444444452</v>
      </c>
      <c r="AX47">
        <v>9.1992069333333326</v>
      </c>
      <c r="AY47">
        <v>7.1776917111111107</v>
      </c>
      <c r="AZ47">
        <v>3.4680800111111112</v>
      </c>
      <c r="BA47">
        <v>8.9104190444444438</v>
      </c>
      <c r="BB47">
        <v>8.7666394305999997</v>
      </c>
      <c r="BC47">
        <v>9.306846055555555</v>
      </c>
      <c r="BD47">
        <v>8.807227255711112</v>
      </c>
      <c r="BE47">
        <v>9.7610306444444461</v>
      </c>
      <c r="BF47">
        <v>9.5195330850333342</v>
      </c>
      <c r="BG47">
        <v>3.3761929555555552</v>
      </c>
      <c r="BH47">
        <v>7.6450030222222223</v>
      </c>
      <c r="BI47">
        <v>7.4589658642000005</v>
      </c>
      <c r="BJ47">
        <v>7.7395154222222216</v>
      </c>
      <c r="BK47">
        <v>8.0755595111111109</v>
      </c>
      <c r="BL47">
        <v>6.408465788888889</v>
      </c>
      <c r="BM47">
        <v>7.1829423999999999</v>
      </c>
      <c r="BN47">
        <v>5.7127203406172864</v>
      </c>
      <c r="BO47">
        <v>7.3247110000000006</v>
      </c>
      <c r="BP47">
        <v>6.5698667146444443</v>
      </c>
      <c r="BQ47">
        <v>7.1908184333333329</v>
      </c>
      <c r="BR47">
        <v>7.2091958444444453</v>
      </c>
      <c r="BS47">
        <v>1.4380219180666667</v>
      </c>
      <c r="BT47">
        <v>7.42447408888889</v>
      </c>
      <c r="BU47">
        <v>7.4987923394222218</v>
      </c>
      <c r="BV47">
        <v>7.1298106791333336</v>
      </c>
      <c r="BW47">
        <v>6.4942909241222226</v>
      </c>
      <c r="BX47">
        <v>5.6224796677333329</v>
      </c>
      <c r="BY47"/>
      <c r="BZ47"/>
    </row>
    <row r="48" spans="1:78" x14ac:dyDescent="0.4">
      <c r="D48" t="s">
        <v>244</v>
      </c>
      <c r="E48" t="s">
        <v>247</v>
      </c>
      <c r="F48" t="s">
        <v>742</v>
      </c>
      <c r="G48">
        <v>15.93889262222222</v>
      </c>
      <c r="H48">
        <v>16.257118488888889</v>
      </c>
      <c r="I48">
        <v>20.624175200000003</v>
      </c>
      <c r="J48">
        <v>20.399741422222224</v>
      </c>
      <c r="K48">
        <v>16.857289288888889</v>
      </c>
      <c r="L48">
        <v>16.655450533333333</v>
      </c>
      <c r="M48">
        <v>17.722307111111114</v>
      </c>
      <c r="N48">
        <v>18.560370133333336</v>
      </c>
      <c r="O48">
        <v>19.829368755555553</v>
      </c>
      <c r="P48">
        <v>9.7839100000000006</v>
      </c>
      <c r="Q48">
        <v>18.37350626666667</v>
      </c>
      <c r="R48">
        <v>17.935632933333331</v>
      </c>
      <c r="S48">
        <v>18.208251733333334</v>
      </c>
      <c r="T48">
        <v>15.344143111111112</v>
      </c>
      <c r="U48">
        <v>17.96937382222222</v>
      </c>
      <c r="V48">
        <v>18.862180488888889</v>
      </c>
      <c r="W48">
        <v>13.992915288888888</v>
      </c>
      <c r="X48">
        <v>17.006583244444442</v>
      </c>
      <c r="Y48">
        <v>19.103977555555556</v>
      </c>
      <c r="Z48">
        <v>6.8437516888888883</v>
      </c>
      <c r="AA48">
        <v>16.68157128888889</v>
      </c>
      <c r="AB48">
        <v>16.849479600000002</v>
      </c>
      <c r="AC48">
        <v>16.262160666666666</v>
      </c>
      <c r="AD48">
        <v>13.022732044444446</v>
      </c>
      <c r="AE48">
        <v>18.037575911111112</v>
      </c>
      <c r="AF48">
        <v>16.545697866666668</v>
      </c>
      <c r="AG48">
        <v>15.221803955555556</v>
      </c>
      <c r="AH48">
        <v>7.2744219111111104</v>
      </c>
      <c r="AI48">
        <v>7.1821841777777777</v>
      </c>
      <c r="AJ48">
        <v>8.7105706222222228</v>
      </c>
      <c r="AK48">
        <v>6.4457229333333323</v>
      </c>
      <c r="AL48">
        <v>1.7223776000000002</v>
      </c>
      <c r="AM48">
        <v>4.5586973777777775</v>
      </c>
      <c r="AN48">
        <v>2.9570666666666665</v>
      </c>
      <c r="AO48">
        <v>3.1173548444444443</v>
      </c>
      <c r="AP48">
        <v>0</v>
      </c>
      <c r="AQ48">
        <v>0</v>
      </c>
      <c r="AR48">
        <v>0</v>
      </c>
      <c r="AS48">
        <v>0</v>
      </c>
      <c r="AT48">
        <v>0</v>
      </c>
      <c r="AU48">
        <v>0</v>
      </c>
      <c r="AV48">
        <v>0</v>
      </c>
      <c r="AW48">
        <v>0</v>
      </c>
      <c r="AX48">
        <v>1.5529907555555555</v>
      </c>
      <c r="AY48">
        <v>3.1228519555555558</v>
      </c>
      <c r="AZ48">
        <v>4.6630666666666674</v>
      </c>
      <c r="BA48">
        <v>3.1125022222222221</v>
      </c>
      <c r="BB48">
        <v>12.344881377777778</v>
      </c>
      <c r="BC48">
        <v>5.4763737333333333</v>
      </c>
      <c r="BD48">
        <v>5.4578731111111116</v>
      </c>
      <c r="BE48">
        <v>2.7341114222222225</v>
      </c>
      <c r="BF48">
        <v>1.8262540444444444</v>
      </c>
      <c r="BG48">
        <v>0</v>
      </c>
      <c r="BH48">
        <v>0</v>
      </c>
      <c r="BI48">
        <v>0.92268062222222225</v>
      </c>
      <c r="BJ48">
        <v>0</v>
      </c>
      <c r="BK48">
        <v>0</v>
      </c>
      <c r="BL48">
        <v>0</v>
      </c>
      <c r="BM48">
        <v>0</v>
      </c>
      <c r="BN48">
        <v>0</v>
      </c>
      <c r="BO48">
        <v>0</v>
      </c>
      <c r="BP48">
        <v>0</v>
      </c>
      <c r="BQ48">
        <v>0</v>
      </c>
      <c r="BR48">
        <v>0</v>
      </c>
      <c r="BS48">
        <v>0</v>
      </c>
      <c r="BT48">
        <v>0</v>
      </c>
      <c r="BU48">
        <v>0</v>
      </c>
      <c r="BV48">
        <v>0</v>
      </c>
      <c r="BW48">
        <v>0</v>
      </c>
      <c r="BX48">
        <v>0</v>
      </c>
      <c r="BY48"/>
      <c r="BZ48"/>
    </row>
    <row r="49" spans="4:78" x14ac:dyDescent="0.4">
      <c r="D49" t="s">
        <v>245</v>
      </c>
      <c r="E49" t="s">
        <v>247</v>
      </c>
      <c r="F49" t="s">
        <v>742</v>
      </c>
      <c r="G49">
        <v>0</v>
      </c>
      <c r="H49">
        <v>0</v>
      </c>
      <c r="I49">
        <v>0.27758515555555557</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3.2982666666666667</v>
      </c>
      <c r="AH49">
        <v>14.376727377777778</v>
      </c>
      <c r="AI49">
        <v>14.194337022222223</v>
      </c>
      <c r="AJ49">
        <v>14.295900888888889</v>
      </c>
      <c r="AK49">
        <v>15.121187866666666</v>
      </c>
      <c r="AL49">
        <v>14.066121644444445</v>
      </c>
      <c r="AM49">
        <v>6.0735495555555561</v>
      </c>
      <c r="AN49">
        <v>17.667411822222224</v>
      </c>
      <c r="AO49">
        <v>19.486311111111114</v>
      </c>
      <c r="AP49">
        <v>24.032914844444445</v>
      </c>
      <c r="AQ49">
        <v>21.74532048888889</v>
      </c>
      <c r="AR49">
        <v>20.604006488888889</v>
      </c>
      <c r="AS49">
        <v>23.095259333333335</v>
      </c>
      <c r="AT49">
        <v>22.246694933333334</v>
      </c>
      <c r="AU49">
        <v>20.851111111111113</v>
      </c>
      <c r="AV49">
        <v>22.860817022222221</v>
      </c>
      <c r="AW49">
        <v>21.988444444444443</v>
      </c>
      <c r="AX49">
        <v>21.149888577777777</v>
      </c>
      <c r="AY49">
        <v>12.766604577777777</v>
      </c>
      <c r="AZ49">
        <v>4.7388888888888889</v>
      </c>
      <c r="BA49">
        <v>17.173733333333331</v>
      </c>
      <c r="BB49">
        <v>8.6513155555555556</v>
      </c>
      <c r="BC49">
        <v>13.34471111111111</v>
      </c>
      <c r="BD49">
        <v>13.797976355555557</v>
      </c>
      <c r="BE49">
        <v>19.827511111111111</v>
      </c>
      <c r="BF49">
        <v>20.010545955555557</v>
      </c>
      <c r="BG49">
        <v>7.3196119555555557</v>
      </c>
      <c r="BH49">
        <v>19.460114533333336</v>
      </c>
      <c r="BI49">
        <v>18.035756177777781</v>
      </c>
      <c r="BJ49">
        <v>18.987817911111112</v>
      </c>
      <c r="BK49">
        <v>19.850902266666665</v>
      </c>
      <c r="BL49">
        <v>17.189011511111115</v>
      </c>
      <c r="BM49">
        <v>19.001958755555556</v>
      </c>
      <c r="BN49">
        <v>20.671374533333335</v>
      </c>
      <c r="BO49">
        <v>20.885269022222221</v>
      </c>
      <c r="BP49">
        <v>15.38201631111111</v>
      </c>
      <c r="BQ49">
        <v>19.635870444444446</v>
      </c>
      <c r="BR49">
        <v>20.383363822222226</v>
      </c>
      <c r="BS49">
        <v>5.2317333333333336</v>
      </c>
      <c r="BT49">
        <v>20.56647448888889</v>
      </c>
      <c r="BU49">
        <v>19.010147555555552</v>
      </c>
      <c r="BV49">
        <v>20.325473555555558</v>
      </c>
      <c r="BW49">
        <v>18.003266355555557</v>
      </c>
      <c r="BX49">
        <v>11.551326</v>
      </c>
      <c r="BY49"/>
      <c r="BZ49"/>
    </row>
    <row r="50" spans="4:78" x14ac:dyDescent="0.4">
      <c r="D50" t="s">
        <v>246</v>
      </c>
      <c r="E50" t="s">
        <v>223</v>
      </c>
      <c r="F50" t="s">
        <v>742</v>
      </c>
      <c r="G50">
        <v>2039.51</v>
      </c>
      <c r="H50">
        <v>2008.69</v>
      </c>
      <c r="I50">
        <v>2670.6099999999997</v>
      </c>
      <c r="J50">
        <v>2615.0709999999999</v>
      </c>
      <c r="K50">
        <v>2280.1289999999999</v>
      </c>
      <c r="L50">
        <v>2262.1999999999998</v>
      </c>
      <c r="M50">
        <v>2222.83</v>
      </c>
      <c r="N50">
        <v>2219.96</v>
      </c>
      <c r="O50">
        <v>2182.2250000000004</v>
      </c>
      <c r="P50">
        <v>1405.02</v>
      </c>
      <c r="Q50">
        <v>2372.9499999999998</v>
      </c>
      <c r="R50">
        <v>2439.3100000000004</v>
      </c>
      <c r="S50">
        <v>2428.17</v>
      </c>
      <c r="T50">
        <v>2133.1000000000004</v>
      </c>
      <c r="U50">
        <v>2351.3220000000001</v>
      </c>
      <c r="V50">
        <v>2214.6480000000001</v>
      </c>
      <c r="W50">
        <v>2214.6480000000001</v>
      </c>
      <c r="X50">
        <v>2282.59</v>
      </c>
      <c r="Y50">
        <v>2337.83</v>
      </c>
      <c r="Z50">
        <v>893.08999999999992</v>
      </c>
      <c r="AA50">
        <v>2155.84</v>
      </c>
      <c r="AB50">
        <v>2297.7919999999999</v>
      </c>
      <c r="AC50">
        <v>2302.8200000000002</v>
      </c>
      <c r="AD50">
        <v>2021.03</v>
      </c>
      <c r="AE50">
        <v>2615.09</v>
      </c>
      <c r="AF50">
        <v>2401.9500000000003</v>
      </c>
      <c r="AG50">
        <v>2263.25</v>
      </c>
      <c r="AH50">
        <v>1707.05</v>
      </c>
      <c r="AI50">
        <v>1624.5100000000002</v>
      </c>
      <c r="AJ50">
        <v>1546</v>
      </c>
      <c r="AK50">
        <v>1695.5700000000002</v>
      </c>
      <c r="AL50">
        <v>1458.94</v>
      </c>
      <c r="AM50">
        <v>1174.6100000000001</v>
      </c>
      <c r="AN50">
        <v>1852.72</v>
      </c>
      <c r="AO50">
        <v>2057.25</v>
      </c>
      <c r="AP50">
        <v>2254.35</v>
      </c>
      <c r="AQ50">
        <v>2388.86</v>
      </c>
      <c r="AR50">
        <v>2164.1480000000001</v>
      </c>
      <c r="AS50">
        <v>2452.3339999999998</v>
      </c>
      <c r="AT50">
        <v>2392.049</v>
      </c>
      <c r="AU50">
        <v>2321.9120000000003</v>
      </c>
      <c r="AV50">
        <v>1911.857</v>
      </c>
      <c r="AW50">
        <v>1861.0549999999998</v>
      </c>
      <c r="AX50">
        <v>1959.895</v>
      </c>
      <c r="AY50">
        <v>1971.6619999999998</v>
      </c>
      <c r="AZ50">
        <v>1331.0119999999999</v>
      </c>
      <c r="BA50">
        <v>2375.9449999999997</v>
      </c>
      <c r="BB50">
        <v>2391.6999999999998</v>
      </c>
      <c r="BC50">
        <v>2604.2889999999998</v>
      </c>
      <c r="BD50">
        <v>2435.29</v>
      </c>
      <c r="BE50">
        <v>2652.0079999999998</v>
      </c>
      <c r="BF50">
        <v>2439.7660000000001</v>
      </c>
      <c r="BG50">
        <v>1230.2539999999999</v>
      </c>
      <c r="BH50">
        <v>1854.752</v>
      </c>
      <c r="BI50">
        <v>1741.45</v>
      </c>
      <c r="BJ50">
        <v>1724.0900000000001</v>
      </c>
      <c r="BK50">
        <v>1959.8110000000001</v>
      </c>
      <c r="BL50">
        <v>1768.549</v>
      </c>
      <c r="BM50">
        <v>2246.8000000000002</v>
      </c>
      <c r="BN50">
        <v>2032.87</v>
      </c>
      <c r="BO50">
        <v>2053.654</v>
      </c>
      <c r="BP50">
        <v>2138.0479999999998</v>
      </c>
      <c r="BQ50">
        <v>2254.4670000000001</v>
      </c>
      <c r="BR50">
        <v>1812.1100000000001</v>
      </c>
      <c r="BS50">
        <v>954.80500000000006</v>
      </c>
      <c r="BT50">
        <v>1534.2329999999999</v>
      </c>
      <c r="BU50">
        <v>1788.1179999999999</v>
      </c>
      <c r="BV50">
        <v>1571.742</v>
      </c>
      <c r="BW50">
        <v>1612.2660000000001</v>
      </c>
      <c r="BX50">
        <v>1576.0940000000001</v>
      </c>
      <c r="BY50"/>
      <c r="BZ50"/>
    </row>
    <row r="51" spans="4:78" x14ac:dyDescent="0.4">
      <c r="D51" t="s">
        <v>35</v>
      </c>
      <c r="E51" t="s">
        <v>188</v>
      </c>
      <c r="F51" t="s">
        <v>742</v>
      </c>
      <c r="G51"/>
      <c r="H51"/>
      <c r="I51"/>
      <c r="J51"/>
      <c r="K51"/>
      <c r="L51"/>
      <c r="M51"/>
      <c r="N51"/>
      <c r="O51"/>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row>
    <row r="52" spans="4:78" x14ac:dyDescent="0.4">
      <c r="D52" t="s">
        <v>43</v>
      </c>
      <c r="E52" t="s">
        <v>189</v>
      </c>
      <c r="F52" t="s">
        <v>742</v>
      </c>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row>
    <row r="53" spans="4:78" x14ac:dyDescent="0.4">
      <c r="D53" t="s">
        <v>44</v>
      </c>
      <c r="E53" t="s">
        <v>216</v>
      </c>
      <c r="F53" t="s">
        <v>742</v>
      </c>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row>
    <row r="54" spans="4:78" x14ac:dyDescent="0.4">
      <c r="D54" t="s">
        <v>54</v>
      </c>
      <c r="E54" t="s">
        <v>260</v>
      </c>
      <c r="F54" t="s">
        <v>742</v>
      </c>
      <c r="G54">
        <v>8295.3719999999994</v>
      </c>
      <c r="H54">
        <v>10362.859</v>
      </c>
      <c r="I54">
        <v>12607.12</v>
      </c>
      <c r="J54">
        <v>12196.843999999999</v>
      </c>
      <c r="K54">
        <v>11305.895</v>
      </c>
      <c r="L54">
        <v>11617.128599999998</v>
      </c>
      <c r="M54">
        <v>11028.723999999998</v>
      </c>
      <c r="N54">
        <v>11593.725</v>
      </c>
      <c r="O54">
        <v>13144.353999999999</v>
      </c>
      <c r="P54">
        <v>6138.4830000000002</v>
      </c>
      <c r="Q54">
        <v>11172.055999999999</v>
      </c>
      <c r="R54">
        <v>10325.860999999999</v>
      </c>
      <c r="S54">
        <v>9981.6270000000004</v>
      </c>
      <c r="T54">
        <v>10090.790999999999</v>
      </c>
      <c r="U54">
        <v>11439.529</v>
      </c>
      <c r="V54">
        <v>11855.539999999999</v>
      </c>
      <c r="W54">
        <v>10669.458000000001</v>
      </c>
      <c r="X54">
        <v>11260.11</v>
      </c>
      <c r="Y54">
        <v>11689.5</v>
      </c>
      <c r="Z54">
        <v>4136.2780000000002</v>
      </c>
      <c r="AA54">
        <v>9923.902</v>
      </c>
      <c r="AB54">
        <v>10071.036</v>
      </c>
      <c r="AC54">
        <v>9543.8130000000019</v>
      </c>
      <c r="AD54">
        <v>6702.6419999999989</v>
      </c>
      <c r="AE54">
        <v>10334.137000000001</v>
      </c>
      <c r="AF54">
        <v>9668.7779999999984</v>
      </c>
      <c r="AG54">
        <v>10150.376000000002</v>
      </c>
      <c r="AH54">
        <v>11461.011999999999</v>
      </c>
      <c r="AI54">
        <v>11421.996999999999</v>
      </c>
      <c r="AJ54">
        <v>11283.861000000003</v>
      </c>
      <c r="AK54">
        <v>12300.040999999999</v>
      </c>
      <c r="AL54">
        <v>9455.9539999999997</v>
      </c>
      <c r="AM54">
        <v>5922.6730000000007</v>
      </c>
      <c r="AN54">
        <v>10874.032999999999</v>
      </c>
      <c r="AO54">
        <v>11403.085999999999</v>
      </c>
      <c r="AP54">
        <v>14426.218000000001</v>
      </c>
      <c r="AQ54">
        <v>12305.953000000001</v>
      </c>
      <c r="AR54">
        <v>11732.710000000001</v>
      </c>
      <c r="AS54">
        <v>13174.070999999998</v>
      </c>
      <c r="AT54">
        <v>13313.357</v>
      </c>
      <c r="AU54">
        <v>12383.495999999999</v>
      </c>
      <c r="AV54">
        <v>14204.467000000001</v>
      </c>
      <c r="AW54">
        <v>12803.725999999997</v>
      </c>
      <c r="AX54">
        <v>12500.833999999999</v>
      </c>
      <c r="AY54">
        <v>9957.655999999999</v>
      </c>
      <c r="AZ54">
        <v>5004.4870000000001</v>
      </c>
      <c r="BA54">
        <v>12142.335000000001</v>
      </c>
      <c r="BB54">
        <v>10436.906000000001</v>
      </c>
      <c r="BC54">
        <v>12745.421</v>
      </c>
      <c r="BD54">
        <v>12270.536</v>
      </c>
      <c r="BE54">
        <v>13784.458000000002</v>
      </c>
      <c r="BF54">
        <v>13555.591999999999</v>
      </c>
      <c r="BG54">
        <v>4707.1140000000005</v>
      </c>
      <c r="BH54">
        <v>10948.963000000002</v>
      </c>
      <c r="BI54">
        <v>10267.209799999999</v>
      </c>
      <c r="BJ54">
        <v>10673.475</v>
      </c>
      <c r="BK54">
        <v>10678.923000000001</v>
      </c>
      <c r="BL54">
        <v>8724.7989999999991</v>
      </c>
      <c r="BM54">
        <v>10190.168</v>
      </c>
      <c r="BN54">
        <v>10024.003000000002</v>
      </c>
      <c r="BO54">
        <v>10552.07</v>
      </c>
      <c r="BP54">
        <v>9074.8459999999995</v>
      </c>
      <c r="BQ54">
        <v>10071.627999999999</v>
      </c>
      <c r="BR54">
        <v>10905.998000000003</v>
      </c>
      <c r="BS54">
        <v>2533.4889999999996</v>
      </c>
      <c r="BT54">
        <v>10302.236000000001</v>
      </c>
      <c r="BU54">
        <v>10497.732</v>
      </c>
      <c r="BV54">
        <v>10532.226000000001</v>
      </c>
      <c r="BW54">
        <v>10092.128000000001</v>
      </c>
      <c r="BX54">
        <v>7836.5539999999992</v>
      </c>
      <c r="BY54"/>
      <c r="BZ54"/>
    </row>
    <row r="55" spans="4:78" x14ac:dyDescent="0.4">
      <c r="D55" t="s">
        <v>217</v>
      </c>
      <c r="E55" t="s">
        <v>247</v>
      </c>
      <c r="F55" t="s">
        <v>398</v>
      </c>
      <c r="G55">
        <v>45.8</v>
      </c>
      <c r="H55">
        <v>43.7</v>
      </c>
      <c r="I55">
        <v>40.200000000000003</v>
      </c>
      <c r="J55">
        <v>35</v>
      </c>
      <c r="K55">
        <v>31.6</v>
      </c>
      <c r="L55">
        <v>27.5</v>
      </c>
      <c r="M55">
        <v>30.8</v>
      </c>
      <c r="N55">
        <v>33.1</v>
      </c>
      <c r="O55">
        <v>29.2</v>
      </c>
      <c r="P55">
        <v>37</v>
      </c>
      <c r="Q55">
        <v>29.4</v>
      </c>
      <c r="R55">
        <v>39.299999999999997</v>
      </c>
      <c r="S55">
        <v>42.3</v>
      </c>
      <c r="T55">
        <v>39.1</v>
      </c>
      <c r="U55">
        <v>41.3</v>
      </c>
      <c r="V55">
        <v>37.1</v>
      </c>
      <c r="W55">
        <v>35.200000000000003</v>
      </c>
      <c r="X55">
        <v>28.9</v>
      </c>
      <c r="Y55">
        <v>32.5</v>
      </c>
      <c r="Z55">
        <v>30.1</v>
      </c>
      <c r="AA55">
        <v>30.8</v>
      </c>
      <c r="AB55">
        <v>35.799999999999997</v>
      </c>
      <c r="AC55">
        <v>34.9</v>
      </c>
      <c r="AD55">
        <v>25.7</v>
      </c>
      <c r="AE55">
        <v>37.200000000000003</v>
      </c>
      <c r="AF55">
        <v>33</v>
      </c>
      <c r="AG55">
        <v>34.5</v>
      </c>
      <c r="AH55">
        <v>29.5</v>
      </c>
      <c r="AI55">
        <v>28.2</v>
      </c>
      <c r="AJ55">
        <v>27.8</v>
      </c>
      <c r="AK55">
        <v>24.7</v>
      </c>
      <c r="AL55">
        <v>26.3</v>
      </c>
      <c r="AM55">
        <v>19.5</v>
      </c>
      <c r="AN55">
        <v>23</v>
      </c>
      <c r="AO55">
        <v>33.4</v>
      </c>
      <c r="AP55">
        <v>38.799999999999997</v>
      </c>
      <c r="AQ55">
        <v>41.2</v>
      </c>
      <c r="AR55">
        <v>34.6</v>
      </c>
      <c r="AS55">
        <v>38.799999999999997</v>
      </c>
      <c r="AT55">
        <v>31.6</v>
      </c>
      <c r="AU55">
        <v>31.6</v>
      </c>
      <c r="AV55">
        <v>28</v>
      </c>
      <c r="AW55">
        <v>28.48</v>
      </c>
      <c r="AX55">
        <v>27</v>
      </c>
      <c r="AY55"/>
      <c r="AZ55"/>
      <c r="BA55"/>
      <c r="BB55"/>
      <c r="BC55">
        <v>51.381414999999997</v>
      </c>
      <c r="BD55">
        <v>50.109935</v>
      </c>
      <c r="BE55">
        <v>57.013449999999999</v>
      </c>
      <c r="BF55">
        <v>28.821010000000001</v>
      </c>
      <c r="BG55">
        <v>43.536239999999999</v>
      </c>
      <c r="BH55">
        <v>36.936255000000003</v>
      </c>
      <c r="BI55">
        <v>36.83229</v>
      </c>
      <c r="BJ55">
        <v>37.738100000000003</v>
      </c>
      <c r="BK55">
        <v>31.095095000000001</v>
      </c>
      <c r="BL55">
        <v>43.928199999999997</v>
      </c>
      <c r="BM55">
        <v>43.653350000000003</v>
      </c>
      <c r="BN55">
        <v>53.380650000000003</v>
      </c>
      <c r="BO55">
        <v>54.503950000000003</v>
      </c>
      <c r="BP55">
        <v>47.298099999999998</v>
      </c>
      <c r="BQ55">
        <v>49.903199999999998</v>
      </c>
      <c r="BR55">
        <v>42.668669999999999</v>
      </c>
      <c r="BS55">
        <v>44.393054999999997</v>
      </c>
      <c r="BT55">
        <v>30.765274999999999</v>
      </c>
      <c r="BU55">
        <v>40.521703125000002</v>
      </c>
      <c r="BV55">
        <v>34.506894687500001</v>
      </c>
      <c r="BW55">
        <v>40.517147187500001</v>
      </c>
      <c r="BX55">
        <v>32.252377812500001</v>
      </c>
      <c r="BY55"/>
      <c r="BZ55"/>
    </row>
    <row r="56" spans="4:78" x14ac:dyDescent="0.4">
      <c r="D56" t="s">
        <v>218</v>
      </c>
      <c r="E56" t="s">
        <v>247</v>
      </c>
      <c r="F56" t="s">
        <v>398</v>
      </c>
      <c r="G56">
        <v>42.1</v>
      </c>
      <c r="H56">
        <v>39.1</v>
      </c>
      <c r="I56">
        <v>37.5</v>
      </c>
      <c r="J56">
        <v>34</v>
      </c>
      <c r="K56">
        <v>30</v>
      </c>
      <c r="L56">
        <v>25.9</v>
      </c>
      <c r="M56">
        <v>28.6</v>
      </c>
      <c r="N56">
        <v>30</v>
      </c>
      <c r="O56">
        <v>27</v>
      </c>
      <c r="P56">
        <v>34.799999999999997</v>
      </c>
      <c r="Q56">
        <v>29.1</v>
      </c>
      <c r="R56">
        <v>39.6</v>
      </c>
      <c r="S56">
        <v>42.7</v>
      </c>
      <c r="T56">
        <v>40.6</v>
      </c>
      <c r="U56">
        <v>40</v>
      </c>
      <c r="V56">
        <v>34.6</v>
      </c>
      <c r="W56">
        <v>32.9</v>
      </c>
      <c r="X56">
        <v>27.3</v>
      </c>
      <c r="Y56">
        <v>31.6</v>
      </c>
      <c r="Z56">
        <v>27.6</v>
      </c>
      <c r="AA56">
        <v>23.3</v>
      </c>
      <c r="AB56">
        <v>33.799999999999997</v>
      </c>
      <c r="AC56">
        <v>32.799999999999997</v>
      </c>
      <c r="AD56">
        <v>24.2</v>
      </c>
      <c r="AE56">
        <v>36.5</v>
      </c>
      <c r="AF56">
        <v>36.1</v>
      </c>
      <c r="AG56">
        <v>34.200000000000003</v>
      </c>
      <c r="AH56">
        <v>28.9</v>
      </c>
      <c r="AI56">
        <v>28.3</v>
      </c>
      <c r="AJ56">
        <v>26.6</v>
      </c>
      <c r="AK56">
        <v>22.9</v>
      </c>
      <c r="AL56">
        <v>25.5</v>
      </c>
      <c r="AM56">
        <v>20.7</v>
      </c>
      <c r="AN56">
        <v>20.7</v>
      </c>
      <c r="AO56">
        <v>31.8</v>
      </c>
      <c r="AP56">
        <v>38.200000000000003</v>
      </c>
      <c r="AQ56">
        <v>40.4</v>
      </c>
      <c r="AR56">
        <v>34.4</v>
      </c>
      <c r="AS56">
        <v>37.4</v>
      </c>
      <c r="AT56">
        <v>31.4</v>
      </c>
      <c r="AU56">
        <v>32</v>
      </c>
      <c r="AV56">
        <v>27.6</v>
      </c>
      <c r="AW56">
        <v>30</v>
      </c>
      <c r="AX56">
        <v>30.2</v>
      </c>
      <c r="AY56">
        <v>39.1</v>
      </c>
      <c r="AZ56">
        <v>35.299999999999997</v>
      </c>
      <c r="BA56">
        <v>33.799999999999997</v>
      </c>
      <c r="BB56">
        <v>27.7</v>
      </c>
      <c r="BC56">
        <v>42.449399999999997</v>
      </c>
      <c r="BD56">
        <v>40.305100000000003</v>
      </c>
      <c r="BE56">
        <v>48.003100000000003</v>
      </c>
      <c r="BF56">
        <v>24.116299999999999</v>
      </c>
      <c r="BG56">
        <v>35.033999999999999</v>
      </c>
      <c r="BH56">
        <v>29.982900000000001</v>
      </c>
      <c r="BI56">
        <v>29.853999999999999</v>
      </c>
      <c r="BJ56">
        <v>30.472200000000001</v>
      </c>
      <c r="BK56">
        <v>28.162299999999998</v>
      </c>
      <c r="BL56">
        <v>32.925699999999999</v>
      </c>
      <c r="BM56">
        <v>33.1310085</v>
      </c>
      <c r="BN56">
        <v>33.228635500000003</v>
      </c>
      <c r="BO56">
        <v>52.632233999999997</v>
      </c>
      <c r="BP56">
        <v>37.344472000000003</v>
      </c>
      <c r="BQ56">
        <v>41.407249999999998</v>
      </c>
      <c r="BR56">
        <v>37.713790000000003</v>
      </c>
      <c r="BS56">
        <v>33.317</v>
      </c>
      <c r="BT56">
        <v>24.518201999999999</v>
      </c>
      <c r="BU56">
        <v>30.873000000000001</v>
      </c>
      <c r="BV56">
        <v>27.642022000000001</v>
      </c>
      <c r="BW56">
        <v>27.911999999999999</v>
      </c>
      <c r="BX56">
        <v>26.901</v>
      </c>
      <c r="BY56"/>
      <c r="BZ56"/>
    </row>
    <row r="57" spans="4:78" x14ac:dyDescent="0.4">
      <c r="D57" t="s">
        <v>219</v>
      </c>
      <c r="E57" t="s">
        <v>247</v>
      </c>
      <c r="F57" t="s">
        <v>398</v>
      </c>
      <c r="G57">
        <v>13.1</v>
      </c>
      <c r="H57">
        <v>12.3</v>
      </c>
      <c r="I57">
        <v>10.3</v>
      </c>
      <c r="J57">
        <v>10.9</v>
      </c>
      <c r="K57">
        <v>10.5</v>
      </c>
      <c r="L57">
        <v>11</v>
      </c>
      <c r="M57">
        <v>7.9</v>
      </c>
      <c r="N57">
        <v>10.8</v>
      </c>
      <c r="O57">
        <v>15.1</v>
      </c>
      <c r="P57">
        <v>3.4</v>
      </c>
      <c r="Q57">
        <v>19.2</v>
      </c>
      <c r="R57">
        <v>0.2</v>
      </c>
      <c r="S57">
        <v>11.1</v>
      </c>
      <c r="T57">
        <v>18.8</v>
      </c>
      <c r="U57">
        <v>15.3</v>
      </c>
      <c r="V57">
        <v>17.3</v>
      </c>
      <c r="W57">
        <v>14</v>
      </c>
      <c r="X57">
        <v>17.7</v>
      </c>
      <c r="Y57">
        <v>6.9</v>
      </c>
      <c r="Z57">
        <v>13.8</v>
      </c>
      <c r="AA57">
        <v>17.600000000000001</v>
      </c>
      <c r="AB57">
        <v>-1.8</v>
      </c>
      <c r="AC57">
        <v>37.299999999999997</v>
      </c>
      <c r="AD57">
        <v>47.4</v>
      </c>
      <c r="AE57">
        <v>29.9</v>
      </c>
      <c r="AF57">
        <v>41.5</v>
      </c>
      <c r="AG57">
        <v>10.3</v>
      </c>
      <c r="AH57">
        <v>24.9</v>
      </c>
      <c r="AI57">
        <v>13.7</v>
      </c>
      <c r="AJ57">
        <v>11.7</v>
      </c>
      <c r="AK57">
        <v>14.6</v>
      </c>
      <c r="AL57">
        <v>4.5</v>
      </c>
      <c r="AM57">
        <v>15.9</v>
      </c>
      <c r="AN57">
        <v>4.4000000000000004</v>
      </c>
      <c r="AO57">
        <v>-0.3</v>
      </c>
      <c r="AP57">
        <v>4.3</v>
      </c>
      <c r="AQ57">
        <v>16.100000000000001</v>
      </c>
      <c r="AR57">
        <v>11.1</v>
      </c>
      <c r="AS57">
        <v>6</v>
      </c>
      <c r="AT57">
        <v>16.5</v>
      </c>
      <c r="AU57">
        <v>6.8</v>
      </c>
      <c r="AV57">
        <v>12.7</v>
      </c>
      <c r="AW57">
        <v>6.4</v>
      </c>
      <c r="AX57">
        <v>9.8000000000000007</v>
      </c>
      <c r="AY57">
        <v>0.9</v>
      </c>
      <c r="AZ57">
        <v>5.6</v>
      </c>
      <c r="BA57">
        <v>5.0999999999999996</v>
      </c>
      <c r="BB57">
        <v>22</v>
      </c>
      <c r="BC57">
        <v>10.942237357022002</v>
      </c>
      <c r="BD57">
        <v>20.026503604737734</v>
      </c>
      <c r="BE57">
        <v>3.1378708521150571</v>
      </c>
      <c r="BF57">
        <v>28.665747283925558</v>
      </c>
      <c r="BG57">
        <v>-0.43295900372250173</v>
      </c>
      <c r="BH57">
        <v>12.804361727241961</v>
      </c>
      <c r="BI57">
        <v>8.8101214003384172</v>
      </c>
      <c r="BJ57">
        <v>6.9269187634517806</v>
      </c>
      <c r="BK57">
        <v>10.534666083248734</v>
      </c>
      <c r="BL57">
        <v>-0.47289647106598665</v>
      </c>
      <c r="BM57">
        <v>13.552802752791877</v>
      </c>
      <c r="BN57">
        <v>15.250328671133673</v>
      </c>
      <c r="BO57">
        <v>-1.4993170171235093</v>
      </c>
      <c r="BP57">
        <v>19.27531350565144</v>
      </c>
      <c r="BQ57">
        <v>4.1257914603595651</v>
      </c>
      <c r="BR57">
        <v>20.222449172026224</v>
      </c>
      <c r="BS57">
        <v>22.428718000000003</v>
      </c>
      <c r="BT57">
        <v>18.447414000000006</v>
      </c>
      <c r="BU57">
        <v>-1.152508000000001</v>
      </c>
      <c r="BV57">
        <v>10.342654</v>
      </c>
      <c r="BW57">
        <v>9.3623699999999985</v>
      </c>
      <c r="BX57">
        <v>10.176104000000006</v>
      </c>
      <c r="BY57"/>
      <c r="BZ57"/>
    </row>
    <row r="58" spans="4:78" x14ac:dyDescent="0.4">
      <c r="D58" t="s">
        <v>220</v>
      </c>
      <c r="E58" t="s">
        <v>247</v>
      </c>
      <c r="F58" t="s">
        <v>398</v>
      </c>
      <c r="G58">
        <v>55.2</v>
      </c>
      <c r="H58">
        <v>51.4</v>
      </c>
      <c r="I58">
        <v>47.7</v>
      </c>
      <c r="J58">
        <v>44.9</v>
      </c>
      <c r="K58">
        <v>40.5</v>
      </c>
      <c r="L58">
        <v>36.9</v>
      </c>
      <c r="M58">
        <v>36.5</v>
      </c>
      <c r="N58">
        <v>40.700000000000003</v>
      </c>
      <c r="O58">
        <v>42.1</v>
      </c>
      <c r="P58">
        <v>38.200000000000003</v>
      </c>
      <c r="Q58">
        <v>48.4</v>
      </c>
      <c r="R58">
        <v>39.799999999999997</v>
      </c>
      <c r="S58">
        <v>53.9</v>
      </c>
      <c r="T58">
        <v>59.4</v>
      </c>
      <c r="U58">
        <v>55.3</v>
      </c>
      <c r="V58">
        <v>51.8</v>
      </c>
      <c r="W58">
        <v>46.9</v>
      </c>
      <c r="X58">
        <v>44.9</v>
      </c>
      <c r="Y58">
        <v>38.5</v>
      </c>
      <c r="Z58">
        <v>41.4</v>
      </c>
      <c r="AA58">
        <v>41</v>
      </c>
      <c r="AB58">
        <v>32</v>
      </c>
      <c r="AC58">
        <v>70.099999999999994</v>
      </c>
      <c r="AD58">
        <v>71.599999999999994</v>
      </c>
      <c r="AE58">
        <v>66.400000000000006</v>
      </c>
      <c r="AF58">
        <v>77.599999999999994</v>
      </c>
      <c r="AG58">
        <v>44.5</v>
      </c>
      <c r="AH58">
        <v>53.9</v>
      </c>
      <c r="AI58">
        <v>42</v>
      </c>
      <c r="AJ58">
        <v>38.4</v>
      </c>
      <c r="AK58">
        <v>37.4</v>
      </c>
      <c r="AL58">
        <v>30</v>
      </c>
      <c r="AM58">
        <v>36.6</v>
      </c>
      <c r="AN58">
        <v>25.1</v>
      </c>
      <c r="AO58">
        <v>31.5</v>
      </c>
      <c r="AP58">
        <v>42.5</v>
      </c>
      <c r="AQ58">
        <v>56.4</v>
      </c>
      <c r="AR58">
        <v>45.5</v>
      </c>
      <c r="AS58">
        <v>43.5</v>
      </c>
      <c r="AT58">
        <v>47.8</v>
      </c>
      <c r="AU58">
        <v>38.799999999999997</v>
      </c>
      <c r="AV58">
        <v>40.33</v>
      </c>
      <c r="AW58">
        <v>36.4</v>
      </c>
      <c r="AX58">
        <v>40</v>
      </c>
      <c r="AY58">
        <v>40</v>
      </c>
      <c r="AZ58">
        <v>40.9</v>
      </c>
      <c r="BA58">
        <v>38.9</v>
      </c>
      <c r="BB58">
        <v>49.7</v>
      </c>
      <c r="BC58">
        <v>53.391637357021999</v>
      </c>
      <c r="BD58">
        <v>60.331603604737737</v>
      </c>
      <c r="BE58">
        <v>51.140970852115061</v>
      </c>
      <c r="BF58">
        <v>52.782047283925557</v>
      </c>
      <c r="BG58">
        <v>34.601040996277497</v>
      </c>
      <c r="BH58">
        <v>42.787261727241962</v>
      </c>
      <c r="BI58">
        <v>38.664121400338416</v>
      </c>
      <c r="BJ58">
        <v>37.399118763451781</v>
      </c>
      <c r="BK58">
        <v>38.696966083248732</v>
      </c>
      <c r="BL58">
        <v>32.452803528934012</v>
      </c>
      <c r="BM58">
        <v>46.683811252791877</v>
      </c>
      <c r="BN58">
        <v>48.478964171133676</v>
      </c>
      <c r="BO58">
        <v>51.132916982876488</v>
      </c>
      <c r="BP58">
        <v>56.619785505651443</v>
      </c>
      <c r="BQ58">
        <v>45.533041460359563</v>
      </c>
      <c r="BR58">
        <v>57.936239172026227</v>
      </c>
      <c r="BS58">
        <v>55.745718000000004</v>
      </c>
      <c r="BT58">
        <v>42.965616000000004</v>
      </c>
      <c r="BU58">
        <v>29.720492</v>
      </c>
      <c r="BV58">
        <v>37.984676</v>
      </c>
      <c r="BW58">
        <v>37.274369999999998</v>
      </c>
      <c r="BX58">
        <v>37.077104000000006</v>
      </c>
      <c r="BY58"/>
      <c r="BZ58"/>
    </row>
    <row r="59" spans="4:78" x14ac:dyDescent="0.4">
      <c r="D59" t="s">
        <v>246</v>
      </c>
      <c r="E59" t="s">
        <v>223</v>
      </c>
      <c r="F59" t="s">
        <v>398</v>
      </c>
      <c r="G59">
        <v>2</v>
      </c>
      <c r="H59">
        <v>1757</v>
      </c>
      <c r="I59">
        <v>1903</v>
      </c>
      <c r="J59">
        <v>1834</v>
      </c>
      <c r="K59">
        <v>1819</v>
      </c>
      <c r="L59">
        <v>1735</v>
      </c>
      <c r="M59">
        <v>1896</v>
      </c>
      <c r="N59">
        <v>1819</v>
      </c>
      <c r="O59">
        <v>1716</v>
      </c>
      <c r="P59">
        <v>1922</v>
      </c>
      <c r="Q59">
        <v>1558</v>
      </c>
      <c r="R59">
        <v>1937</v>
      </c>
      <c r="S59">
        <v>1841</v>
      </c>
      <c r="T59">
        <v>1908</v>
      </c>
      <c r="U59">
        <v>1987</v>
      </c>
      <c r="V59">
        <v>1822</v>
      </c>
      <c r="W59">
        <v>1951</v>
      </c>
      <c r="X59">
        <v>1795</v>
      </c>
      <c r="Y59">
        <v>1783</v>
      </c>
      <c r="Z59">
        <v>1730</v>
      </c>
      <c r="AA59">
        <v>1865</v>
      </c>
      <c r="AB59">
        <v>1462</v>
      </c>
      <c r="AC59">
        <v>1764</v>
      </c>
      <c r="AD59">
        <v>1894</v>
      </c>
      <c r="AE59">
        <v>1833</v>
      </c>
      <c r="AF59">
        <v>1656</v>
      </c>
      <c r="AG59">
        <v>1709</v>
      </c>
      <c r="AH59">
        <v>1589</v>
      </c>
      <c r="AI59">
        <v>1596</v>
      </c>
      <c r="AJ59">
        <v>1663</v>
      </c>
      <c r="AK59">
        <v>1572</v>
      </c>
      <c r="AL59">
        <v>1675</v>
      </c>
      <c r="AM59">
        <v>1291</v>
      </c>
      <c r="AN59">
        <v>1483</v>
      </c>
      <c r="AO59">
        <v>1644</v>
      </c>
      <c r="AP59">
        <v>1848</v>
      </c>
      <c r="AQ59">
        <v>1774</v>
      </c>
      <c r="AR59">
        <v>1596</v>
      </c>
      <c r="AS59">
        <v>1788</v>
      </c>
      <c r="AT59">
        <v>1644</v>
      </c>
      <c r="AU59">
        <v>1730</v>
      </c>
      <c r="AV59">
        <v>1670</v>
      </c>
      <c r="AW59">
        <v>1764</v>
      </c>
      <c r="AX59">
        <v>1762</v>
      </c>
      <c r="AY59">
        <v>1670</v>
      </c>
      <c r="AZ59">
        <v>1637</v>
      </c>
      <c r="BA59">
        <v>1723</v>
      </c>
      <c r="BB59">
        <v>1816.6</v>
      </c>
      <c r="BC59">
        <v>1824</v>
      </c>
      <c r="BD59">
        <v>1627.2</v>
      </c>
      <c r="BE59">
        <v>1843.2</v>
      </c>
      <c r="BF59">
        <v>1245.5999999999999</v>
      </c>
      <c r="BG59">
        <v>1708.8</v>
      </c>
      <c r="BH59">
        <v>1718.4</v>
      </c>
      <c r="BI59">
        <v>1651.2</v>
      </c>
      <c r="BJ59">
        <v>1725.6</v>
      </c>
      <c r="BK59">
        <v>1507.2</v>
      </c>
      <c r="BL59">
        <v>1812</v>
      </c>
      <c r="BM59">
        <v>1778.4</v>
      </c>
      <c r="BN59">
        <v>1725.6</v>
      </c>
      <c r="BO59">
        <v>1840.8</v>
      </c>
      <c r="BP59">
        <v>1694.4</v>
      </c>
      <c r="BQ59">
        <v>1850.4</v>
      </c>
      <c r="BR59">
        <v>1711.2</v>
      </c>
      <c r="BS59">
        <v>1636.8</v>
      </c>
      <c r="BT59">
        <v>1447.2</v>
      </c>
      <c r="BU59">
        <v>1699.2</v>
      </c>
      <c r="BV59">
        <v>1768.8</v>
      </c>
      <c r="BW59">
        <v>1538.4</v>
      </c>
      <c r="BX59">
        <v>1572</v>
      </c>
      <c r="BY59"/>
      <c r="BZ59"/>
    </row>
    <row r="60" spans="4:78" x14ac:dyDescent="0.4">
      <c r="D60" t="s">
        <v>35</v>
      </c>
      <c r="E60" t="s">
        <v>188</v>
      </c>
      <c r="F60" t="s">
        <v>398</v>
      </c>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row>
    <row r="61" spans="4:78" x14ac:dyDescent="0.4">
      <c r="D61" t="s">
        <v>43</v>
      </c>
      <c r="E61" t="s">
        <v>189</v>
      </c>
      <c r="F61" t="s">
        <v>398</v>
      </c>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row>
    <row r="62" spans="4:78" x14ac:dyDescent="0.4">
      <c r="D62" t="s">
        <v>44</v>
      </c>
      <c r="E62" t="s">
        <v>216</v>
      </c>
      <c r="F62" t="s">
        <v>398</v>
      </c>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row>
    <row r="63" spans="4:78" x14ac:dyDescent="0.4">
      <c r="D63" t="s">
        <v>54</v>
      </c>
      <c r="E63" t="s">
        <v>260</v>
      </c>
      <c r="F63" t="s">
        <v>398</v>
      </c>
      <c r="G63">
        <v>3595.99937817</v>
      </c>
      <c r="H63">
        <v>4305.9588997600003</v>
      </c>
      <c r="I63">
        <v>5109.1375166099997</v>
      </c>
      <c r="J63">
        <v>5413.4215642599993</v>
      </c>
      <c r="K63">
        <v>5219.2582824500005</v>
      </c>
      <c r="L63">
        <v>5290.1947689600001</v>
      </c>
      <c r="M63">
        <v>6032.9334254899995</v>
      </c>
      <c r="N63">
        <v>5776.9113538399997</v>
      </c>
      <c r="O63">
        <v>5319.1941384299998</v>
      </c>
      <c r="P63">
        <v>6298.28675062</v>
      </c>
      <c r="Q63">
        <v>2852.5735327900002</v>
      </c>
      <c r="R63">
        <v>5096.83343427</v>
      </c>
      <c r="S63">
        <v>5776.2468444900005</v>
      </c>
      <c r="T63">
        <v>4701.88853896</v>
      </c>
      <c r="U63">
        <v>4730.73414142</v>
      </c>
      <c r="V63">
        <v>4578.0013166199997</v>
      </c>
      <c r="W63">
        <v>5931.27256674</v>
      </c>
      <c r="X63">
        <v>5818.6656741100005</v>
      </c>
      <c r="Y63">
        <v>6878.8565495800003</v>
      </c>
      <c r="Z63">
        <v>5775.3138098600002</v>
      </c>
      <c r="AA63">
        <v>4083.5659907099998</v>
      </c>
      <c r="AB63">
        <v>5800.2136329099994</v>
      </c>
      <c r="AC63">
        <v>5420.4757959400004</v>
      </c>
      <c r="AD63">
        <v>4857.1188302999999</v>
      </c>
      <c r="AE63">
        <v>4910.7337919862503</v>
      </c>
      <c r="AF63">
        <v>4765.5254393991672</v>
      </c>
      <c r="AG63">
        <v>3821.934503827084</v>
      </c>
      <c r="AH63">
        <v>4441.8008267424993</v>
      </c>
      <c r="AI63">
        <v>4920.7174023841662</v>
      </c>
      <c r="AJ63">
        <v>6092.8459551379165</v>
      </c>
      <c r="AK63">
        <v>4460.5190496741661</v>
      </c>
      <c r="AL63">
        <v>5459.8280169674999</v>
      </c>
      <c r="AM63">
        <v>3312.8716186012498</v>
      </c>
      <c r="AN63">
        <v>4884.9786115937504</v>
      </c>
      <c r="AO63">
        <v>5015.4962991562488</v>
      </c>
      <c r="AP63">
        <v>4570.1749991616671</v>
      </c>
      <c r="AQ63">
        <v>5100.211319</v>
      </c>
      <c r="AR63">
        <v>4234.3696972400003</v>
      </c>
      <c r="AS63">
        <v>5675.1575091399991</v>
      </c>
      <c r="AT63">
        <v>4260.6588664599994</v>
      </c>
      <c r="AU63">
        <v>4945.5421184900006</v>
      </c>
      <c r="AV63">
        <v>5293.5581388099999</v>
      </c>
      <c r="AW63">
        <v>5302.3568776299999</v>
      </c>
      <c r="AX63">
        <v>5914.6122060399994</v>
      </c>
      <c r="AY63">
        <v>5325.1520430800001</v>
      </c>
      <c r="AZ63">
        <v>5092.0013399999998</v>
      </c>
      <c r="BA63">
        <v>5554.2095499999996</v>
      </c>
      <c r="BB63">
        <v>5054.5143944499996</v>
      </c>
      <c r="BC63">
        <v>4834.36222</v>
      </c>
      <c r="BD63">
        <v>4814.8578500000003</v>
      </c>
      <c r="BE63">
        <v>6023.8960983299994</v>
      </c>
      <c r="BF63">
        <v>2270.2179499999997</v>
      </c>
      <c r="BG63">
        <v>4759.4740574099997</v>
      </c>
      <c r="BH63">
        <v>4849.3306899999998</v>
      </c>
      <c r="BI63">
        <v>4496.5311095400002</v>
      </c>
      <c r="BJ63">
        <v>4891.0609699999995</v>
      </c>
      <c r="BK63">
        <v>4764.0557699999999</v>
      </c>
      <c r="BL63">
        <v>5365.0625199999995</v>
      </c>
      <c r="BM63">
        <v>5132.3708500000002</v>
      </c>
      <c r="BN63">
        <v>5452.5201150800003</v>
      </c>
      <c r="BO63">
        <v>5261.6440000000002</v>
      </c>
      <c r="BP63">
        <v>5199.0485799999997</v>
      </c>
      <c r="BQ63">
        <v>4445.6355899999999</v>
      </c>
      <c r="BR63">
        <v>3459.7758686000002</v>
      </c>
      <c r="BS63">
        <v>5075.9805411999996</v>
      </c>
      <c r="BT63">
        <v>3836.8874194700002</v>
      </c>
      <c r="BU63">
        <v>4212.9439199999997</v>
      </c>
      <c r="BV63">
        <v>4158.0595299999995</v>
      </c>
      <c r="BW63">
        <v>4882.4427599999999</v>
      </c>
      <c r="BX63">
        <v>3017.961065</v>
      </c>
      <c r="BY63"/>
      <c r="BZ63"/>
    </row>
    <row r="64" spans="4:78" x14ac:dyDescent="0.4">
      <c r="D64" t="s">
        <v>250</v>
      </c>
      <c r="E64" t="s">
        <v>247</v>
      </c>
      <c r="F64" t="s">
        <v>743</v>
      </c>
      <c r="G64">
        <v>3.6291115851012203</v>
      </c>
      <c r="H64">
        <v>2.9951208136535934</v>
      </c>
      <c r="I64">
        <v>2.8922122805333332</v>
      </c>
      <c r="J64">
        <v>2.6810702709999998</v>
      </c>
      <c r="K64">
        <v>3.7006205005177284</v>
      </c>
      <c r="L64">
        <v>3.1877265402928376</v>
      </c>
      <c r="M64">
        <v>1.99902256</v>
      </c>
      <c r="N64">
        <v>1.4731359076784443</v>
      </c>
      <c r="O64">
        <v>2.7493447140993692</v>
      </c>
      <c r="P64">
        <v>3.0786441880000002</v>
      </c>
      <c r="Q64">
        <v>1.9383195943931826</v>
      </c>
      <c r="R64">
        <v>1.7638882923499148</v>
      </c>
      <c r="S64">
        <v>3.7314769333333331</v>
      </c>
      <c r="T64">
        <v>2.6189809128000006</v>
      </c>
      <c r="U64">
        <v>3.2392009665101922</v>
      </c>
      <c r="V64">
        <v>2.5073314016000001</v>
      </c>
      <c r="W64">
        <v>2.9694030135127951</v>
      </c>
      <c r="X64">
        <v>2.6777375999999999</v>
      </c>
      <c r="Y64">
        <v>2.7917052240000002</v>
      </c>
      <c r="Z64">
        <v>1.6732959117600001</v>
      </c>
      <c r="AA64">
        <v>2.677491936</v>
      </c>
      <c r="AB64">
        <v>3.2872639060642652</v>
      </c>
      <c r="AC64">
        <v>3.3509984442666672</v>
      </c>
      <c r="AD64">
        <v>1.6428011162666667</v>
      </c>
      <c r="AE64">
        <v>2.9660775311999998</v>
      </c>
      <c r="AF64">
        <v>3.7880422066666672</v>
      </c>
      <c r="AG64">
        <v>3.58301012197794</v>
      </c>
      <c r="AH64">
        <v>1.8397751938666664</v>
      </c>
      <c r="AI64">
        <v>3.331238532274722</v>
      </c>
      <c r="AJ64">
        <v>1.9386361651200001</v>
      </c>
      <c r="AK64">
        <v>2.3979873787999999</v>
      </c>
      <c r="AL64">
        <v>1.2611006762666666</v>
      </c>
      <c r="AM64">
        <v>1.7356104733333335</v>
      </c>
      <c r="AN64">
        <v>3.0375819053333335</v>
      </c>
      <c r="AO64">
        <v>2.5534998560000002</v>
      </c>
      <c r="AP64">
        <v>1.8577289104000001</v>
      </c>
      <c r="AQ64">
        <v>3.2947816876655045</v>
      </c>
      <c r="AR64">
        <v>3.4454883373734484</v>
      </c>
      <c r="AS64">
        <v>3.5378333567445472</v>
      </c>
      <c r="AT64">
        <v>3.0556138807740032</v>
      </c>
      <c r="AU64">
        <v>2.9781619348577002</v>
      </c>
      <c r="AV64">
        <v>2.4854008853333331</v>
      </c>
      <c r="AW64">
        <v>2.0233733216000003</v>
      </c>
      <c r="AX64">
        <v>1.5480926400000001</v>
      </c>
      <c r="AY64">
        <v>2.7044044272000001</v>
      </c>
      <c r="AZ64">
        <v>3.0414615768000002</v>
      </c>
      <c r="BA64">
        <v>1.6153458895999999</v>
      </c>
      <c r="BB64">
        <v>1.7416431167999999</v>
      </c>
      <c r="BC64">
        <v>3.5167199666666664</v>
      </c>
      <c r="BD64">
        <v>3.4151333533333332</v>
      </c>
      <c r="BE64">
        <v>3.6819876930666666</v>
      </c>
      <c r="BF64">
        <v>3.3375246382400001</v>
      </c>
      <c r="BG64">
        <v>3.2801555432000002</v>
      </c>
      <c r="BH64">
        <v>3.1091126656000005</v>
      </c>
      <c r="BI64">
        <v>1.8023307685333334</v>
      </c>
      <c r="BJ64">
        <v>1.6229614736</v>
      </c>
      <c r="BK64">
        <v>2.9243599170666665</v>
      </c>
      <c r="BL64">
        <v>2.5216986511999999</v>
      </c>
      <c r="BM64">
        <v>3.4406134730838867</v>
      </c>
      <c r="BN64">
        <v>1.9716646890666667</v>
      </c>
      <c r="BO64">
        <v>3.733109006666667</v>
      </c>
      <c r="BP64">
        <v>2.8929495000000003</v>
      </c>
      <c r="BQ64">
        <v>2.5401334597333336</v>
      </c>
      <c r="BR64">
        <v>2.6600395560000001</v>
      </c>
      <c r="BS64">
        <v>1.7342238365333329</v>
      </c>
      <c r="BT64">
        <v>2.1689986189333337</v>
      </c>
      <c r="BU64">
        <v>2.9221562199999997</v>
      </c>
      <c r="BV64">
        <v>2.6191056899490865</v>
      </c>
      <c r="BW64">
        <v>1.4025988184000002</v>
      </c>
      <c r="BX64">
        <v>3.4130219622400002</v>
      </c>
      <c r="BY64"/>
      <c r="BZ64"/>
    </row>
    <row r="65" spans="4:78" x14ac:dyDescent="0.4">
      <c r="D65" t="s">
        <v>251</v>
      </c>
      <c r="E65" t="s">
        <v>247</v>
      </c>
      <c r="F65" t="s">
        <v>743</v>
      </c>
      <c r="G65">
        <v>3.6291115851012203</v>
      </c>
      <c r="H65">
        <v>2.9951208136535934</v>
      </c>
      <c r="I65">
        <v>2.8922122805333332</v>
      </c>
      <c r="J65">
        <v>2.6810702709999998</v>
      </c>
      <c r="K65">
        <v>3.7006205005177284</v>
      </c>
      <c r="L65">
        <v>3.1877265402928376</v>
      </c>
      <c r="M65">
        <v>1.99902256</v>
      </c>
      <c r="N65">
        <v>1.4731359076784443</v>
      </c>
      <c r="O65">
        <v>2.7493447140993692</v>
      </c>
      <c r="P65">
        <v>3.0786441880000002</v>
      </c>
      <c r="Q65">
        <v>1.9383195943931826</v>
      </c>
      <c r="R65">
        <v>1.7638882923499148</v>
      </c>
      <c r="S65">
        <v>3.7314769333333331</v>
      </c>
      <c r="T65">
        <v>2.6189809128000006</v>
      </c>
      <c r="U65">
        <v>3.2392009665101922</v>
      </c>
      <c r="V65">
        <v>2.5073314016000001</v>
      </c>
      <c r="W65">
        <v>2.9694030135127951</v>
      </c>
      <c r="X65">
        <v>2.6777375999999999</v>
      </c>
      <c r="Y65">
        <v>2.7917052240000002</v>
      </c>
      <c r="Z65">
        <v>1.6732959117600001</v>
      </c>
      <c r="AA65">
        <v>2.677491936</v>
      </c>
      <c r="AB65">
        <v>3.2872639060642652</v>
      </c>
      <c r="AC65">
        <v>3.3509984442666672</v>
      </c>
      <c r="AD65">
        <v>1.6428011162666667</v>
      </c>
      <c r="AE65">
        <v>2.9660775311999998</v>
      </c>
      <c r="AF65">
        <v>3.7880422066666672</v>
      </c>
      <c r="AG65">
        <v>3.58301012197794</v>
      </c>
      <c r="AH65">
        <v>1.8397751938666664</v>
      </c>
      <c r="AI65">
        <v>3.331238532274722</v>
      </c>
      <c r="AJ65">
        <v>1.9386361651200001</v>
      </c>
      <c r="AK65">
        <v>2.3979873787999999</v>
      </c>
      <c r="AL65">
        <v>1.2611006762666666</v>
      </c>
      <c r="AM65">
        <v>1.7356104733333335</v>
      </c>
      <c r="AN65">
        <v>3.0375819053333335</v>
      </c>
      <c r="AO65">
        <v>2.5534998560000002</v>
      </c>
      <c r="AP65">
        <v>1.8577289104000001</v>
      </c>
      <c r="AQ65">
        <v>3.2947816876655045</v>
      </c>
      <c r="AR65">
        <v>3.4454883373734484</v>
      </c>
      <c r="AS65">
        <v>3.5378333567445472</v>
      </c>
      <c r="AT65">
        <v>3.0556138807740032</v>
      </c>
      <c r="AU65">
        <v>2.9781619348577002</v>
      </c>
      <c r="AV65">
        <v>2.4854008853333331</v>
      </c>
      <c r="AW65">
        <v>2.0233733216000003</v>
      </c>
      <c r="AX65">
        <v>1.5480926400000001</v>
      </c>
      <c r="AY65">
        <v>2.7044044272000001</v>
      </c>
      <c r="AZ65">
        <v>3.0414615768000002</v>
      </c>
      <c r="BA65">
        <v>1.6153458895999999</v>
      </c>
      <c r="BB65">
        <v>1.7416431167999999</v>
      </c>
      <c r="BC65">
        <v>3.5167199666666664</v>
      </c>
      <c r="BD65">
        <v>3.4151333533333332</v>
      </c>
      <c r="BE65">
        <v>3.6819876930666666</v>
      </c>
      <c r="BF65">
        <v>3.3375246382400001</v>
      </c>
      <c r="BG65">
        <v>3.2801555432000002</v>
      </c>
      <c r="BH65">
        <v>3.1091126656000005</v>
      </c>
      <c r="BI65">
        <v>1.8023307685333334</v>
      </c>
      <c r="BJ65">
        <v>1.6229614736</v>
      </c>
      <c r="BK65">
        <v>2.9243599170666665</v>
      </c>
      <c r="BL65">
        <v>2.5216986511999999</v>
      </c>
      <c r="BM65">
        <v>3.4406134730838867</v>
      </c>
      <c r="BN65">
        <v>1.9716646890666667</v>
      </c>
      <c r="BO65">
        <v>3.733109006666667</v>
      </c>
      <c r="BP65">
        <v>2.8929495000000003</v>
      </c>
      <c r="BQ65">
        <v>2.5401334597333336</v>
      </c>
      <c r="BR65">
        <v>2.6600395560000001</v>
      </c>
      <c r="BS65">
        <v>1.7342238365333329</v>
      </c>
      <c r="BT65">
        <v>2.1689986189333337</v>
      </c>
      <c r="BU65">
        <v>2.9221562199999997</v>
      </c>
      <c r="BV65">
        <v>2.6191056899490865</v>
      </c>
      <c r="BW65">
        <v>1.4025988184000002</v>
      </c>
      <c r="BX65">
        <v>3.4130219622400002</v>
      </c>
      <c r="BY65"/>
      <c r="BZ65"/>
    </row>
    <row r="66" spans="4:78" x14ac:dyDescent="0.4">
      <c r="D66" t="s">
        <v>252</v>
      </c>
      <c r="E66" t="s">
        <v>247</v>
      </c>
      <c r="F66" t="s">
        <v>743</v>
      </c>
      <c r="G66">
        <v>1.9299213712000001</v>
      </c>
      <c r="H66">
        <v>2.6272277168000002</v>
      </c>
      <c r="I66">
        <v>3.1307147200000003E-2</v>
      </c>
      <c r="J66">
        <v>3.3287471999999999E-2</v>
      </c>
      <c r="K66">
        <v>0.22259342080000002</v>
      </c>
      <c r="L66">
        <v>0.31346726400000002</v>
      </c>
      <c r="M66">
        <v>0.38700610000000002</v>
      </c>
      <c r="N66">
        <v>0.83132151679999999</v>
      </c>
      <c r="O66">
        <v>7.3656891200000005E-2</v>
      </c>
      <c r="P66">
        <v>5.9368799999999998E-4</v>
      </c>
      <c r="Q66"/>
      <c r="R66"/>
      <c r="S66">
        <v>0</v>
      </c>
      <c r="T66">
        <v>0.34271629279999999</v>
      </c>
      <c r="U66">
        <v>0.12886987519999998</v>
      </c>
      <c r="V66">
        <v>8.5016121600000008E-2</v>
      </c>
      <c r="W66">
        <v>0.20260592480000003</v>
      </c>
      <c r="X66">
        <v>0.1009665392</v>
      </c>
      <c r="Y66">
        <v>0.12697075600000002</v>
      </c>
      <c r="Z66">
        <v>2.3273251999999998E-2</v>
      </c>
      <c r="AA66">
        <v>0</v>
      </c>
      <c r="AB66">
        <v>7.3617312000000004E-2</v>
      </c>
      <c r="AC66"/>
      <c r="AD66"/>
      <c r="AE66">
        <v>1.2794767983999999</v>
      </c>
      <c r="AF66">
        <v>0</v>
      </c>
      <c r="AG66">
        <v>6.5305680000000005E-3</v>
      </c>
      <c r="AH66">
        <v>7.0886347200000005E-2</v>
      </c>
      <c r="AI66">
        <v>2.2639302400000002E-2</v>
      </c>
      <c r="AJ66">
        <v>0.51916036639999996</v>
      </c>
      <c r="AK66">
        <v>8.6289479999999991E-3</v>
      </c>
      <c r="AL66">
        <v>0.1375772992</v>
      </c>
      <c r="AM66">
        <v>0.32150184160000006</v>
      </c>
      <c r="AN66">
        <v>0.1782647168</v>
      </c>
      <c r="AO66"/>
      <c r="AP66"/>
      <c r="AQ66">
        <v>9.1150897599999989E-2</v>
      </c>
      <c r="AR66">
        <v>7.6823227199999997E-2</v>
      </c>
      <c r="AS66">
        <v>6.8512960000000012E-2</v>
      </c>
      <c r="AT66">
        <v>0.2597978688</v>
      </c>
      <c r="AU66">
        <v>0.25896670560000001</v>
      </c>
      <c r="AV66">
        <v>0.92951751199999999</v>
      </c>
      <c r="AW66">
        <v>2.8418548000000002E-2</v>
      </c>
      <c r="AX66">
        <v>0</v>
      </c>
      <c r="AY66">
        <v>0.233913072</v>
      </c>
      <c r="AZ66">
        <v>0.20272466240000001</v>
      </c>
      <c r="BA66"/>
      <c r="BB66"/>
      <c r="BC66">
        <v>0</v>
      </c>
      <c r="BD66">
        <v>0</v>
      </c>
      <c r="BE66">
        <v>0.15404156399999999</v>
      </c>
      <c r="BF66">
        <v>9.7166936000000009E-2</v>
      </c>
      <c r="BG66">
        <v>3.3484003200000001E-2</v>
      </c>
      <c r="BH66">
        <v>3.2375785599999998E-2</v>
      </c>
      <c r="BI66">
        <v>0.71266307520000005</v>
      </c>
      <c r="BJ66">
        <v>6.2535135999999998E-3</v>
      </c>
      <c r="BK66">
        <v>9.6454510399999999E-2</v>
      </c>
      <c r="BL66">
        <v>0.60500765120000011</v>
      </c>
      <c r="BM66"/>
      <c r="BN66"/>
      <c r="BO66">
        <v>0</v>
      </c>
      <c r="BP66">
        <v>0</v>
      </c>
      <c r="BQ66">
        <v>0</v>
      </c>
      <c r="BR66">
        <v>0</v>
      </c>
      <c r="BS66">
        <v>0.55636481439999996</v>
      </c>
      <c r="BT66">
        <v>0.10433077120000001</v>
      </c>
      <c r="BU66">
        <v>9.9937480000000009E-2</v>
      </c>
      <c r="BV66">
        <v>3.8391824000000001E-3</v>
      </c>
      <c r="BW66">
        <v>1.3625931184000002</v>
      </c>
      <c r="BX66">
        <v>0.36527643679999999</v>
      </c>
      <c r="BY66"/>
      <c r="BZ66"/>
    </row>
    <row r="67" spans="4:78" x14ac:dyDescent="0.4">
      <c r="D67" t="s">
        <v>253</v>
      </c>
      <c r="E67" t="s">
        <v>247</v>
      </c>
      <c r="F67" t="s">
        <v>743</v>
      </c>
      <c r="G67">
        <v>1.5036413977899949</v>
      </c>
      <c r="H67">
        <v>1.2518201727043581</v>
      </c>
      <c r="I67">
        <v>1.2828410304</v>
      </c>
      <c r="J67">
        <v>1.0869695064800002</v>
      </c>
      <c r="K67">
        <v>1.7696602817203508</v>
      </c>
      <c r="L67">
        <v>1.0424144798826724</v>
      </c>
      <c r="M67">
        <v>0.92462006368000016</v>
      </c>
      <c r="N67">
        <v>1.7999029907927786</v>
      </c>
      <c r="O67">
        <v>1.377909899943623</v>
      </c>
      <c r="P67">
        <v>1.6079445792</v>
      </c>
      <c r="Q67">
        <v>0.59629694338884831</v>
      </c>
      <c r="R67">
        <v>0.56006289444561275</v>
      </c>
      <c r="S67">
        <v>1.1625202624000002</v>
      </c>
      <c r="T67">
        <v>1.2544231647999999</v>
      </c>
      <c r="U67">
        <v>1.1068945323948716</v>
      </c>
      <c r="V67">
        <v>1.0218953648</v>
      </c>
      <c r="W67">
        <v>1.387302694973956</v>
      </c>
      <c r="X67">
        <v>1.4087424655999998</v>
      </c>
      <c r="Y67">
        <v>1.3302091440000001</v>
      </c>
      <c r="Z67">
        <v>0.8067428336000001</v>
      </c>
      <c r="AA67">
        <v>1.2041630400000001</v>
      </c>
      <c r="AB67">
        <v>1.3484356035643736</v>
      </c>
      <c r="AC67">
        <v>1.4272259519999999</v>
      </c>
      <c r="AD67">
        <v>0.60081225599999999</v>
      </c>
      <c r="AE67">
        <v>1.050629864</v>
      </c>
      <c r="AF67">
        <v>1.5418868944000002</v>
      </c>
      <c r="AG67">
        <v>1.6052531936000001</v>
      </c>
      <c r="AH67">
        <v>0.67074870240000006</v>
      </c>
      <c r="AI67">
        <v>1.5445782800000001</v>
      </c>
      <c r="AJ67">
        <v>1.1741062495341053</v>
      </c>
      <c r="AK67">
        <v>1.1948639751999999</v>
      </c>
      <c r="AL67">
        <v>0.68337446720000006</v>
      </c>
      <c r="AM67">
        <v>1.0847867136</v>
      </c>
      <c r="AN67">
        <v>8</v>
      </c>
      <c r="AO67">
        <v>1.104989848</v>
      </c>
      <c r="AP67">
        <v>0.77881077509308139</v>
      </c>
      <c r="AQ67">
        <v>1.1304847875917079</v>
      </c>
      <c r="AR67">
        <v>1.3216046467015119</v>
      </c>
      <c r="AS67">
        <v>1.5225210994503624</v>
      </c>
      <c r="AT67">
        <v>1.4922632055343932</v>
      </c>
      <c r="AU67">
        <v>1.5610607481551042</v>
      </c>
      <c r="AV67">
        <v>1.5213848687999998</v>
      </c>
      <c r="AW67">
        <v>1.1415828656</v>
      </c>
      <c r="AX67">
        <v>0.90435060000000012</v>
      </c>
      <c r="AY67">
        <v>1.5719732280000001</v>
      </c>
      <c r="AZ67">
        <v>1.6094090096</v>
      </c>
      <c r="BA67">
        <v>1.3576061392000001</v>
      </c>
      <c r="BB67">
        <v>0.91055907520000001</v>
      </c>
      <c r="BC67">
        <v>1.3099527824000001</v>
      </c>
      <c r="BD67">
        <v>1.2367312624000002</v>
      </c>
      <c r="BE67">
        <v>1.3535294816000001</v>
      </c>
      <c r="BF67">
        <v>1.4309070564399999</v>
      </c>
      <c r="BG67">
        <v>1.5848303264000003</v>
      </c>
      <c r="BH67">
        <v>1.5334565247999998</v>
      </c>
      <c r="BI67">
        <v>0.98765935679999994</v>
      </c>
      <c r="BJ67">
        <v>0.68816355039999988</v>
      </c>
      <c r="BK67">
        <v>1.2972478592000001</v>
      </c>
      <c r="BL67">
        <v>0.85926443200000002</v>
      </c>
      <c r="BM67">
        <v>0.51919782789372693</v>
      </c>
      <c r="BN67">
        <v>0.4419413472</v>
      </c>
      <c r="BO67">
        <v>1.7667759087999997</v>
      </c>
      <c r="BP67">
        <v>0.91613974240000007</v>
      </c>
      <c r="BQ67">
        <v>1.0708944144000001</v>
      </c>
      <c r="BR67">
        <v>1.1213974736000001</v>
      </c>
      <c r="BS67">
        <v>0.86448888639999988</v>
      </c>
      <c r="BT67">
        <v>0.8832494272000001</v>
      </c>
      <c r="BU67">
        <v>1.0329775407999999</v>
      </c>
      <c r="BV67">
        <v>1.4355527338457854</v>
      </c>
      <c r="BW67">
        <v>0.50914682879999995</v>
      </c>
      <c r="BX67">
        <v>1.6248264109662043</v>
      </c>
      <c r="BY67"/>
      <c r="BZ67"/>
    </row>
    <row r="68" spans="4:78" x14ac:dyDescent="0.4">
      <c r="D68" t="s">
        <v>254</v>
      </c>
      <c r="E68" t="s">
        <v>247</v>
      </c>
      <c r="F68" t="s">
        <v>743</v>
      </c>
      <c r="G68">
        <v>3.433562768989995</v>
      </c>
      <c r="H68">
        <v>3.8790478895043581</v>
      </c>
      <c r="I68">
        <v>1.3141481775999999</v>
      </c>
      <c r="J68">
        <v>1.1202569784800003</v>
      </c>
      <c r="K68">
        <v>1.9922537025203508</v>
      </c>
      <c r="L68">
        <v>1.3558817438826725</v>
      </c>
      <c r="M68">
        <v>1.3116261636800002</v>
      </c>
      <c r="N68">
        <v>2.6312245075927785</v>
      </c>
      <c r="O68">
        <v>1.451566791143623</v>
      </c>
      <c r="P68">
        <v>1.6085382671999999</v>
      </c>
      <c r="Q68">
        <v>0.59629694338884831</v>
      </c>
      <c r="R68">
        <v>0.56006289444561275</v>
      </c>
      <c r="S68">
        <v>1.1625202624000002</v>
      </c>
      <c r="T68">
        <v>1.5971394576</v>
      </c>
      <c r="U68">
        <v>1.2357644075948715</v>
      </c>
      <c r="V68">
        <v>1.1069114864</v>
      </c>
      <c r="W68">
        <v>1.589908619773956</v>
      </c>
      <c r="X68">
        <v>1.5097090047999999</v>
      </c>
      <c r="Y68">
        <v>1.4571799000000001</v>
      </c>
      <c r="Z68">
        <v>0.83001608560000006</v>
      </c>
      <c r="AA68">
        <v>1.2041630400000001</v>
      </c>
      <c r="AB68">
        <v>1.4220529155643737</v>
      </c>
      <c r="AC68">
        <v>1.4272259519999999</v>
      </c>
      <c r="AD68">
        <v>0.60081225599999999</v>
      </c>
      <c r="AE68">
        <v>2.3301066624</v>
      </c>
      <c r="AF68">
        <v>1.5418868944000002</v>
      </c>
      <c r="AG68">
        <v>1.6117837616000001</v>
      </c>
      <c r="AH68">
        <v>0.74163504960000004</v>
      </c>
      <c r="AI68">
        <v>1.5672175824000001</v>
      </c>
      <c r="AJ68">
        <v>1.6932666159341052</v>
      </c>
      <c r="AK68">
        <v>1.2034929231999998</v>
      </c>
      <c r="AL68">
        <v>0.82095176640000012</v>
      </c>
      <c r="AM68">
        <v>1.4062885552000002</v>
      </c>
      <c r="AN68">
        <v>1.5881549792000003</v>
      </c>
      <c r="AO68">
        <v>1.104989848</v>
      </c>
      <c r="AP68">
        <v>0.77881077509308139</v>
      </c>
      <c r="AQ68">
        <v>1.2216356851917078</v>
      </c>
      <c r="AR68">
        <v>1.3984278739015119</v>
      </c>
      <c r="AS68">
        <v>1.5910340594503625</v>
      </c>
      <c r="AT68">
        <v>1.7520610743343932</v>
      </c>
      <c r="AU68">
        <v>1.8200274537551042</v>
      </c>
      <c r="AV68">
        <v>2.4509023807999997</v>
      </c>
      <c r="AW68">
        <v>1.1700014136000001</v>
      </c>
      <c r="AX68">
        <v>0.90435060000000012</v>
      </c>
      <c r="AY68">
        <v>1.8058863000000001</v>
      </c>
      <c r="AZ68">
        <v>1.8121336720000001</v>
      </c>
      <c r="BA68">
        <v>1.3576061392000001</v>
      </c>
      <c r="BB68">
        <v>0.91055907520000001</v>
      </c>
      <c r="BC68">
        <v>1.3099527824000001</v>
      </c>
      <c r="BD68">
        <v>1.2367312624000002</v>
      </c>
      <c r="BE68">
        <v>1.5075710456</v>
      </c>
      <c r="BF68">
        <v>1.52807399244</v>
      </c>
      <c r="BG68">
        <v>1.6183143296000004</v>
      </c>
      <c r="BH68">
        <v>1.5658323103999998</v>
      </c>
      <c r="BI68">
        <v>1.7003224320000001</v>
      </c>
      <c r="BJ68">
        <v>0.69441706399999992</v>
      </c>
      <c r="BK68">
        <v>1.3937023696000002</v>
      </c>
      <c r="BL68">
        <v>1.4642720832</v>
      </c>
      <c r="BM68">
        <v>0.51919782789372693</v>
      </c>
      <c r="BN68">
        <v>0.4419413472</v>
      </c>
      <c r="BO68">
        <v>1.7667759087999997</v>
      </c>
      <c r="BP68">
        <v>0.91613974240000007</v>
      </c>
      <c r="BQ68">
        <v>1.0708944144000001</v>
      </c>
      <c r="BR68">
        <v>1.1213974736000001</v>
      </c>
      <c r="BS68">
        <v>1.4208537008</v>
      </c>
      <c r="BT68">
        <v>0.98758019840000011</v>
      </c>
      <c r="BU68">
        <v>1.1329150207999998</v>
      </c>
      <c r="BV68">
        <v>1.4393919162457853</v>
      </c>
      <c r="BW68">
        <v>1.8717399472</v>
      </c>
      <c r="BX68">
        <v>1.9901028477662042</v>
      </c>
      <c r="BY68"/>
      <c r="BZ68"/>
    </row>
    <row r="69" spans="4:78" x14ac:dyDescent="0.4">
      <c r="D69" t="s">
        <v>255</v>
      </c>
      <c r="E69" t="s">
        <v>247</v>
      </c>
      <c r="F69" t="s">
        <v>743</v>
      </c>
      <c r="G69">
        <v>1.69919021390122</v>
      </c>
      <c r="H69">
        <v>0.36789309685359334</v>
      </c>
      <c r="I69">
        <v>2.8609051333333331</v>
      </c>
      <c r="J69">
        <v>2.6477827990000002</v>
      </c>
      <c r="K69">
        <v>3.4780270797177288</v>
      </c>
      <c r="L69">
        <v>2.8742592762928378</v>
      </c>
      <c r="M69">
        <v>1.61201646</v>
      </c>
      <c r="N69">
        <v>0.64181439087844439</v>
      </c>
      <c r="O69">
        <v>2.6756878228993695</v>
      </c>
      <c r="P69">
        <v>3.0780505000000002</v>
      </c>
      <c r="Q69"/>
      <c r="R69"/>
      <c r="S69">
        <v>3.7314769333333331</v>
      </c>
      <c r="T69">
        <v>2.2762646200000005</v>
      </c>
      <c r="U69">
        <v>3.1103310913101923</v>
      </c>
      <c r="V69">
        <v>2.4223152800000003</v>
      </c>
      <c r="W69">
        <v>2.7667970887127953</v>
      </c>
      <c r="X69">
        <v>2.5767710608000001</v>
      </c>
      <c r="Y69">
        <v>2.6647344680000002</v>
      </c>
      <c r="Z69">
        <v>1.6500226597600001</v>
      </c>
      <c r="AA69">
        <v>2.677491936</v>
      </c>
      <c r="AB69">
        <v>3.2136465940642651</v>
      </c>
      <c r="AC69"/>
      <c r="AD69"/>
      <c r="AE69">
        <v>1.6866007327999999</v>
      </c>
      <c r="AF69">
        <v>3.7880422066666672</v>
      </c>
      <c r="AG69">
        <v>3.5764795539779399</v>
      </c>
      <c r="AH69">
        <v>1.7688888466666666</v>
      </c>
      <c r="AI69">
        <v>3.3085992298747215</v>
      </c>
      <c r="AJ69">
        <v>1.4194757987200002</v>
      </c>
      <c r="AK69">
        <v>2.3893584307999998</v>
      </c>
      <c r="AL69">
        <v>1.1235233770666666</v>
      </c>
      <c r="AM69">
        <v>1.4141086317333336</v>
      </c>
      <c r="AN69">
        <v>2.8593171885333333</v>
      </c>
      <c r="AO69"/>
      <c r="AP69"/>
      <c r="AQ69">
        <v>3.2036307900655046</v>
      </c>
      <c r="AR69">
        <v>3.3686651101734482</v>
      </c>
      <c r="AS69">
        <v>3.4693203967445472</v>
      </c>
      <c r="AT69">
        <v>2.7958160119740034</v>
      </c>
      <c r="AU69">
        <v>2.7191952292577</v>
      </c>
      <c r="AV69">
        <v>1.5558833733333333</v>
      </c>
      <c r="AW69">
        <v>1.9949547736000006</v>
      </c>
      <c r="AX69">
        <v>1.5480926400000001</v>
      </c>
      <c r="AY69">
        <v>2.4704913551999996</v>
      </c>
      <c r="AZ69">
        <v>2.8387369144000001</v>
      </c>
      <c r="BA69"/>
      <c r="BB69"/>
      <c r="BC69">
        <v>3.5167199666666664</v>
      </c>
      <c r="BD69">
        <v>3.4151333533333332</v>
      </c>
      <c r="BE69">
        <v>3.5279461290666672</v>
      </c>
      <c r="BF69">
        <v>3.2403577022400003</v>
      </c>
      <c r="BG69">
        <v>3.2466715400000004</v>
      </c>
      <c r="BH69">
        <v>3.0767368800000003</v>
      </c>
      <c r="BI69">
        <v>1.0896676933333334</v>
      </c>
      <c r="BJ69">
        <v>1.6167079600000001</v>
      </c>
      <c r="BK69">
        <v>2.8279054066666665</v>
      </c>
      <c r="BL69">
        <v>1.9166910000000001</v>
      </c>
      <c r="BM69"/>
      <c r="BN69"/>
      <c r="BO69">
        <v>3.733109006666667</v>
      </c>
      <c r="BP69">
        <v>2.8929495000000003</v>
      </c>
      <c r="BQ69">
        <v>2.5401334597333336</v>
      </c>
      <c r="BR69">
        <v>2.6600395560000001</v>
      </c>
      <c r="BS69">
        <v>1.1778590221333329</v>
      </c>
      <c r="BT69">
        <v>2.0646678477333338</v>
      </c>
      <c r="BU69">
        <v>2.8222187399999998</v>
      </c>
      <c r="BV69">
        <v>2.6152665075490868</v>
      </c>
      <c r="BW69">
        <v>4.0005700000000081E-2</v>
      </c>
      <c r="BX69">
        <v>3.0477455254400003</v>
      </c>
      <c r="BY69"/>
      <c r="BZ69"/>
    </row>
    <row r="70" spans="4:78" x14ac:dyDescent="0.4">
      <c r="D70" t="s">
        <v>246</v>
      </c>
      <c r="E70" t="s">
        <v>223</v>
      </c>
      <c r="F70" t="s">
        <v>743</v>
      </c>
      <c r="G70">
        <v>761.06316177531301</v>
      </c>
      <c r="H70">
        <v>631.57312638296503</v>
      </c>
      <c r="I70">
        <v>628.89099999999996</v>
      </c>
      <c r="J70">
        <v>612.10676999999998</v>
      </c>
      <c r="K70">
        <v>742.9937911958317</v>
      </c>
      <c r="L70">
        <v>746.1565551895751</v>
      </c>
      <c r="M70">
        <v>541.78800000000001</v>
      </c>
      <c r="N70">
        <v>589.35305045517657</v>
      </c>
      <c r="O70">
        <v>724.82488638324799</v>
      </c>
      <c r="P70">
        <v>777.67499999999984</v>
      </c>
      <c r="Q70">
        <v>545.59520927684457</v>
      </c>
      <c r="R70">
        <v>497.17406382881438</v>
      </c>
      <c r="S70">
        <v>708.851</v>
      </c>
      <c r="T70">
        <v>685.65300000000002</v>
      </c>
      <c r="U70">
        <v>683.74562990188997</v>
      </c>
      <c r="V70">
        <v>605.279</v>
      </c>
      <c r="W70">
        <v>681.65025552825546</v>
      </c>
      <c r="X70">
        <v>670.29</v>
      </c>
      <c r="Y70">
        <v>724.548</v>
      </c>
      <c r="Z70">
        <v>529.55034000000012</v>
      </c>
      <c r="AA70">
        <v>681.62</v>
      </c>
      <c r="AB70">
        <v>693.6306987276256</v>
      </c>
      <c r="AC70">
        <v>647.73599999999999</v>
      </c>
      <c r="AD70">
        <v>418.66699999999997</v>
      </c>
      <c r="AE70">
        <v>592.40459999999996</v>
      </c>
      <c r="AF70">
        <v>648.96</v>
      </c>
      <c r="AG70">
        <v>703.07399999999996</v>
      </c>
      <c r="AH70">
        <v>449.19600000000003</v>
      </c>
      <c r="AI70">
        <v>692.56100000000004</v>
      </c>
      <c r="AJ70">
        <v>585.41470067729949</v>
      </c>
      <c r="AK70">
        <v>594.68529999999998</v>
      </c>
      <c r="AL70">
        <v>506.46100000000001</v>
      </c>
      <c r="AM70">
        <v>574.73199999999997</v>
      </c>
      <c r="AN70">
        <v>651.66600000000005</v>
      </c>
      <c r="AO70">
        <v>559.61300000000006</v>
      </c>
      <c r="AP70">
        <v>473.97019999999998</v>
      </c>
      <c r="AQ70">
        <v>586.18105034550842</v>
      </c>
      <c r="AR70">
        <v>596.15861306695467</v>
      </c>
      <c r="AS70">
        <v>662.68801312607934</v>
      </c>
      <c r="AT70">
        <v>631.23177573221756</v>
      </c>
      <c r="AU70">
        <v>650.93829813443881</v>
      </c>
      <c r="AV70">
        <v>661.67600000000004</v>
      </c>
      <c r="AW70">
        <v>532.29600000000005</v>
      </c>
      <c r="AX70">
        <v>444.73</v>
      </c>
      <c r="AY70">
        <v>638.74440000000004</v>
      </c>
      <c r="AZ70">
        <v>672.39400000000001</v>
      </c>
      <c r="BA70">
        <v>592.25599999999997</v>
      </c>
      <c r="BB70">
        <v>488.67</v>
      </c>
      <c r="BC70">
        <v>615.1558</v>
      </c>
      <c r="BD70">
        <v>555.52499999999998</v>
      </c>
      <c r="BE70">
        <v>662.423</v>
      </c>
      <c r="BF70">
        <v>647.32004999999992</v>
      </c>
      <c r="BG70">
        <v>667.23500000000001</v>
      </c>
      <c r="BH70">
        <v>658.88099999999997</v>
      </c>
      <c r="BI70">
        <v>449.95499999999998</v>
      </c>
      <c r="BJ70">
        <v>475.16800000000001</v>
      </c>
      <c r="BK70">
        <v>641.99199999999996</v>
      </c>
      <c r="BL70">
        <v>574.42600000000004</v>
      </c>
      <c r="BM70">
        <v>641.68688238007383</v>
      </c>
      <c r="BN70">
        <v>422.16300000000001</v>
      </c>
      <c r="BO70">
        <v>615.21600000000001</v>
      </c>
      <c r="BP70">
        <v>528.88499999999999</v>
      </c>
      <c r="BQ70">
        <v>535.86599999999999</v>
      </c>
      <c r="BR70">
        <v>568.78899999999999</v>
      </c>
      <c r="BS70">
        <v>462.77200000000005</v>
      </c>
      <c r="BT70">
        <v>526.79700000000003</v>
      </c>
      <c r="BU70">
        <v>620.55499999999995</v>
      </c>
      <c r="BV70">
        <v>705.56138922155696</v>
      </c>
      <c r="BW70">
        <v>357.49299999999999</v>
      </c>
      <c r="BX70">
        <v>708.65215099225907</v>
      </c>
      <c r="BY70"/>
      <c r="BZ70"/>
    </row>
    <row r="71" spans="4:78" x14ac:dyDescent="0.4">
      <c r="D71" t="s">
        <v>43</v>
      </c>
      <c r="E71" t="s">
        <v>189</v>
      </c>
      <c r="F71" t="s">
        <v>743</v>
      </c>
      <c r="G71"/>
      <c r="H71"/>
      <c r="I71"/>
      <c r="J71"/>
      <c r="K71"/>
      <c r="L71"/>
      <c r="M71"/>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row>
    <row r="72" spans="4:78" x14ac:dyDescent="0.4">
      <c r="D72" t="s">
        <v>44</v>
      </c>
      <c r="E72" t="s">
        <v>216</v>
      </c>
      <c r="F72" t="s">
        <v>743</v>
      </c>
      <c r="G72"/>
      <c r="H72"/>
      <c r="I72"/>
      <c r="J72"/>
      <c r="K72"/>
      <c r="L72"/>
      <c r="M72"/>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row>
    <row r="73" spans="4:78" x14ac:dyDescent="0.4">
      <c r="D73" t="s">
        <v>54</v>
      </c>
      <c r="E73" t="s">
        <v>260</v>
      </c>
      <c r="F73" t="s">
        <v>743</v>
      </c>
      <c r="G73">
        <v>936</v>
      </c>
      <c r="H73">
        <v>780</v>
      </c>
      <c r="I73">
        <v>736.92499999999995</v>
      </c>
      <c r="J73">
        <v>532.73</v>
      </c>
      <c r="K73">
        <v>1166</v>
      </c>
      <c r="L73">
        <v>1040</v>
      </c>
      <c r="M73">
        <v>604</v>
      </c>
      <c r="N73">
        <v>648</v>
      </c>
      <c r="O73">
        <v>869</v>
      </c>
      <c r="P73">
        <v>1120.24</v>
      </c>
      <c r="Q73">
        <v>410.72500000000002</v>
      </c>
      <c r="R73">
        <v>303.89999999999998</v>
      </c>
      <c r="S73">
        <v>846</v>
      </c>
      <c r="T73">
        <v>949</v>
      </c>
      <c r="U73">
        <v>691</v>
      </c>
      <c r="V73">
        <v>628</v>
      </c>
      <c r="W73">
        <v>823</v>
      </c>
      <c r="X73">
        <v>800</v>
      </c>
      <c r="Y73">
        <v>726</v>
      </c>
      <c r="Z73">
        <v>407.66</v>
      </c>
      <c r="AA73">
        <v>692</v>
      </c>
      <c r="AB73">
        <v>927</v>
      </c>
      <c r="AC73">
        <v>829.1</v>
      </c>
      <c r="AD73">
        <v>297.8</v>
      </c>
      <c r="AE73">
        <v>559.4</v>
      </c>
      <c r="AF73">
        <v>998.4</v>
      </c>
      <c r="AG73">
        <v>950.1</v>
      </c>
      <c r="AH73">
        <v>283.5</v>
      </c>
      <c r="AI73">
        <v>1052</v>
      </c>
      <c r="AJ73">
        <v>739.82</v>
      </c>
      <c r="AK73">
        <v>806.9</v>
      </c>
      <c r="AL73">
        <v>489.6</v>
      </c>
      <c r="AM73">
        <v>584</v>
      </c>
      <c r="AN73">
        <v>921</v>
      </c>
      <c r="AO73">
        <v>839</v>
      </c>
      <c r="AP73">
        <v>542.29999999999995</v>
      </c>
      <c r="AQ73">
        <v>607.6</v>
      </c>
      <c r="AR73">
        <v>925.9</v>
      </c>
      <c r="AS73">
        <v>1157.5999999999999</v>
      </c>
      <c r="AT73">
        <v>955.6</v>
      </c>
      <c r="AU73">
        <v>1013.06</v>
      </c>
      <c r="AV73">
        <v>1014.6</v>
      </c>
      <c r="AW73">
        <v>776.2</v>
      </c>
      <c r="AX73">
        <v>570</v>
      </c>
      <c r="AY73">
        <v>894.6</v>
      </c>
      <c r="AZ73">
        <v>1183.8</v>
      </c>
      <c r="BA73">
        <v>690.9</v>
      </c>
      <c r="BB73">
        <v>622</v>
      </c>
      <c r="BC73">
        <v>1071.7</v>
      </c>
      <c r="BD73">
        <v>633</v>
      </c>
      <c r="BE73">
        <v>939.98</v>
      </c>
      <c r="BF73">
        <v>1106.53</v>
      </c>
      <c r="BG73">
        <v>1106.2</v>
      </c>
      <c r="BH73">
        <v>1195.5</v>
      </c>
      <c r="BI73">
        <v>454.5</v>
      </c>
      <c r="BJ73">
        <v>552.20000000000005</v>
      </c>
      <c r="BK73">
        <v>961.1</v>
      </c>
      <c r="BL73">
        <v>984.1</v>
      </c>
      <c r="BM73">
        <v>1083.5</v>
      </c>
      <c r="BN73">
        <v>571.20000000000005</v>
      </c>
      <c r="BO73">
        <v>1158</v>
      </c>
      <c r="BP73">
        <v>867.5</v>
      </c>
      <c r="BQ73">
        <v>751</v>
      </c>
      <c r="BR73">
        <v>1105.3599999999999</v>
      </c>
      <c r="BS73">
        <v>888.6</v>
      </c>
      <c r="BT73">
        <v>772.6</v>
      </c>
      <c r="BU73">
        <v>785</v>
      </c>
      <c r="BV73">
        <v>1086.5</v>
      </c>
      <c r="BW73">
        <v>448.79999999999995</v>
      </c>
      <c r="BX73">
        <v>1420.88</v>
      </c>
      <c r="BY73"/>
      <c r="BZ73"/>
    </row>
    <row r="74" spans="4:78" x14ac:dyDescent="0.4">
      <c r="D74" t="s">
        <v>241</v>
      </c>
      <c r="E74" t="s">
        <v>247</v>
      </c>
      <c r="F74" t="s">
        <v>464</v>
      </c>
      <c r="G74">
        <v>2.004324932736</v>
      </c>
      <c r="H74">
        <v>2.0467445080320004</v>
      </c>
      <c r="I74">
        <v>2.1978642450240002</v>
      </c>
      <c r="J74">
        <v>2.070605519136</v>
      </c>
      <c r="K74">
        <v>2.1766544573760003</v>
      </c>
      <c r="L74">
        <v>1.9831151450880002</v>
      </c>
      <c r="M74">
        <v>2.2641448314240002</v>
      </c>
      <c r="N74">
        <v>2.4444280264320004</v>
      </c>
      <c r="O74">
        <v>2.1342348820800003</v>
      </c>
      <c r="P74">
        <v>2.158095893184</v>
      </c>
      <c r="Q74">
        <v>2.3993572276800004</v>
      </c>
      <c r="R74">
        <v>2.4629865906240003</v>
      </c>
      <c r="S74">
        <v>2.4815451548160006</v>
      </c>
      <c r="T74">
        <v>2.2614936079680001</v>
      </c>
      <c r="U74">
        <v>2.3357278647360005</v>
      </c>
      <c r="V74">
        <v>2.311866853632</v>
      </c>
      <c r="W74">
        <v>2.2853546190720002</v>
      </c>
      <c r="X74">
        <v>2.1342348820800003</v>
      </c>
      <c r="Y74">
        <v>2.1024202006080004</v>
      </c>
      <c r="Z74">
        <v>2.2402838203200002</v>
      </c>
      <c r="AA74">
        <v>2.1766544573760003</v>
      </c>
      <c r="AB74">
        <v>2.3781474400320004</v>
      </c>
      <c r="AC74">
        <v>2.3463327585600005</v>
      </c>
      <c r="AD74">
        <v>2.7519699473280004</v>
      </c>
      <c r="AE74">
        <v>2.4470792498880005</v>
      </c>
      <c r="AF74">
        <v>2.2774009487040003</v>
      </c>
      <c r="AG74">
        <v>2.4205670153280003</v>
      </c>
      <c r="AH74">
        <v>2.3781474400320004</v>
      </c>
      <c r="AI74">
        <v>2.2800521721600004</v>
      </c>
      <c r="AJ74">
        <v>1.7736684920640002</v>
      </c>
      <c r="AK74">
        <v>1.6464097661760002</v>
      </c>
      <c r="AL74">
        <v>1.6251999785280002</v>
      </c>
      <c r="AM74">
        <v>1.7285976933120002</v>
      </c>
      <c r="AN74">
        <v>1.7975295031680003</v>
      </c>
      <c r="AO74">
        <v>1.7392025871360002</v>
      </c>
      <c r="AP74">
        <v>1.8240417377280003</v>
      </c>
      <c r="AQ74">
        <v>1.8585076426560001</v>
      </c>
      <c r="AR74">
        <v>1.5986877439680003</v>
      </c>
      <c r="AS74">
        <v>1.7445050340480002</v>
      </c>
      <c r="AT74">
        <v>1.7392025871360002</v>
      </c>
      <c r="AU74">
        <v>1.7153415760320001</v>
      </c>
      <c r="AV74">
        <v>1.6278512019840001</v>
      </c>
      <c r="AW74">
        <v>1.6411073192640002</v>
      </c>
      <c r="AX74">
        <v>1.7179927994880002</v>
      </c>
      <c r="AY74">
        <v>1.7736684920640002</v>
      </c>
      <c r="AZ74">
        <v>1.8266929611840004</v>
      </c>
      <c r="BA74">
        <v>1.7736684920640002</v>
      </c>
      <c r="BB74">
        <v>1.9247882290560003</v>
      </c>
      <c r="BC74">
        <v>1.8558564192000002</v>
      </c>
      <c r="BD74">
        <v>1.6649683303680001</v>
      </c>
      <c r="BE74">
        <v>1.8293441846400003</v>
      </c>
      <c r="BF74">
        <v>1.7339001402240002</v>
      </c>
      <c r="BG74">
        <v>1.8160880673600002</v>
      </c>
      <c r="BH74">
        <v>1.6411073192640002</v>
      </c>
      <c r="BI74">
        <v>1.6676195538240002</v>
      </c>
      <c r="BJ74">
        <v>1.6967830118400002</v>
      </c>
      <c r="BK74">
        <v>1.5907340736000002</v>
      </c>
      <c r="BL74">
        <v>1.7816221624320001</v>
      </c>
      <c r="BM74">
        <v>1.7842733858880002</v>
      </c>
      <c r="BN74">
        <v>2.0308371672960002</v>
      </c>
      <c r="BO74">
        <v>1.9353931228800001</v>
      </c>
      <c r="BP74">
        <v>1.6331536488960003</v>
      </c>
      <c r="BQ74">
        <v>1.8585076426560001</v>
      </c>
      <c r="BR74">
        <v>1.8956247710400003</v>
      </c>
      <c r="BS74">
        <v>2.0361396142080004</v>
      </c>
      <c r="BT74">
        <v>1.7683660451520002</v>
      </c>
      <c r="BU74">
        <v>1.7179927994880002</v>
      </c>
      <c r="BV74">
        <v>1.8187392908160003</v>
      </c>
      <c r="BW74">
        <v>1.9274394525120002</v>
      </c>
      <c r="BX74">
        <v>1.9831151450880002</v>
      </c>
      <c r="BY74"/>
      <c r="BZ74"/>
    </row>
    <row r="75" spans="4:78" x14ac:dyDescent="0.4">
      <c r="D75" t="s">
        <v>242</v>
      </c>
      <c r="E75" t="s">
        <v>247</v>
      </c>
      <c r="F75" t="s">
        <v>464</v>
      </c>
      <c r="G75">
        <v>3.015167852736</v>
      </c>
      <c r="H75">
        <v>2.6634866440320004</v>
      </c>
      <c r="I75">
        <v>2.9297657010240004</v>
      </c>
      <c r="J75">
        <v>2.853688895136</v>
      </c>
      <c r="K75">
        <v>2.9315877773760004</v>
      </c>
      <c r="L75">
        <v>1.9831151450880002</v>
      </c>
      <c r="M75">
        <v>2.7222230154240004</v>
      </c>
      <c r="N75">
        <v>2.8385288104320003</v>
      </c>
      <c r="O75">
        <v>2.6102267380800006</v>
      </c>
      <c r="P75">
        <v>2.5803467331840002</v>
      </c>
      <c r="Q75">
        <v>2.8804672756800005</v>
      </c>
      <c r="R75">
        <v>2.9313011586240005</v>
      </c>
      <c r="S75">
        <v>2.9882461628160004</v>
      </c>
      <c r="T75">
        <v>2.5992942799679999</v>
      </c>
      <c r="U75">
        <v>2.8475470647360006</v>
      </c>
      <c r="V75">
        <v>2.7136449256319999</v>
      </c>
      <c r="W75">
        <v>2.761346475072</v>
      </c>
      <c r="X75">
        <v>2.6793223300800006</v>
      </c>
      <c r="Y75">
        <v>2.5886484406080004</v>
      </c>
      <c r="Z75">
        <v>2.8032849403200002</v>
      </c>
      <c r="AA75">
        <v>2.5093369373760002</v>
      </c>
      <c r="AB75">
        <v>2.8771711600320002</v>
      </c>
      <c r="AC75">
        <v>2.8530337665600003</v>
      </c>
      <c r="AD75">
        <v>3.3763893713280004</v>
      </c>
      <c r="AE75">
        <v>3.0459077138880009</v>
      </c>
      <c r="AF75">
        <v>2.8071338207040002</v>
      </c>
      <c r="AG75">
        <v>2.909354351328</v>
      </c>
      <c r="AH75">
        <v>2.7568936480320003</v>
      </c>
      <c r="AI75">
        <v>2.7918713721600001</v>
      </c>
      <c r="AJ75">
        <v>2.3929697240640002</v>
      </c>
      <c r="AK75">
        <v>2.2708291901760003</v>
      </c>
      <c r="AL75">
        <v>2.3801332985280004</v>
      </c>
      <c r="AM75">
        <v>2.1457303413120004</v>
      </c>
      <c r="AN75">
        <v>2.2402531111680006</v>
      </c>
      <c r="AO75">
        <v>2.2535808831359998</v>
      </c>
      <c r="AP75">
        <v>2.328183649728</v>
      </c>
      <c r="AQ75">
        <v>2.401035994656</v>
      </c>
      <c r="AR75">
        <v>2.1181842319679998</v>
      </c>
      <c r="AS75">
        <v>2.3151834420480002</v>
      </c>
      <c r="AT75">
        <v>2.2689354591360003</v>
      </c>
      <c r="AU75">
        <v>2.2399562560319999</v>
      </c>
      <c r="AV75">
        <v>2.2113250899840002</v>
      </c>
      <c r="AW75">
        <v>2.2859995112639999</v>
      </c>
      <c r="AX75">
        <v>2.2042210394880004</v>
      </c>
      <c r="AY75">
        <v>2.3034013640640003</v>
      </c>
      <c r="AZ75">
        <v>2.2105573611840006</v>
      </c>
      <c r="BA75">
        <v>1.7736684920640002</v>
      </c>
      <c r="BB75">
        <v>2.3828664130560004</v>
      </c>
      <c r="BC75">
        <v>2.4086211552000005</v>
      </c>
      <c r="BD75">
        <v>2.2356467383680001</v>
      </c>
      <c r="BE75">
        <v>2.4153771686400005</v>
      </c>
      <c r="BF75">
        <v>2.2150101882240003</v>
      </c>
      <c r="BG75">
        <v>2.2306616193600002</v>
      </c>
      <c r="BH75">
        <v>2.1145400792640001</v>
      </c>
      <c r="BI75">
        <v>2.2050297138240005</v>
      </c>
      <c r="BJ75">
        <v>2.23675226784</v>
      </c>
      <c r="BK75">
        <v>2.1255851375999999</v>
      </c>
      <c r="BL75">
        <v>2.3011186504320005</v>
      </c>
      <c r="BM75">
        <v>2.1579014018880001</v>
      </c>
      <c r="BN75">
        <v>2.3584014552960002</v>
      </c>
      <c r="BO75">
        <v>2.50095333888</v>
      </c>
      <c r="BP75">
        <v>2.1884774808960001</v>
      </c>
      <c r="BQ75">
        <v>2.278199386656</v>
      </c>
      <c r="BR75">
        <v>2.5789034030400004</v>
      </c>
      <c r="BS75">
        <v>2.1103533982080003</v>
      </c>
      <c r="BT75">
        <v>2.1522304451520005</v>
      </c>
      <c r="BU75">
        <v>0.58603298400000003</v>
      </c>
      <c r="BV75">
        <v>0.47087366400000008</v>
      </c>
      <c r="BW75">
        <v>2.2447673565120003</v>
      </c>
      <c r="BX75">
        <v>2.3030021450880005</v>
      </c>
      <c r="BY75"/>
      <c r="BZ75"/>
    </row>
    <row r="76" spans="4:78" x14ac:dyDescent="0.4">
      <c r="D76" t="s">
        <v>257</v>
      </c>
      <c r="E76" t="s">
        <v>247</v>
      </c>
      <c r="F76" t="s">
        <v>464</v>
      </c>
      <c r="G76">
        <v>0.29811966210648</v>
      </c>
      <c r="H76">
        <v>0.52409164342920012</v>
      </c>
      <c r="I76">
        <v>0.39534349807824004</v>
      </c>
      <c r="J76">
        <v>0.51015646576044005</v>
      </c>
      <c r="K76">
        <v>0.47286464068799999</v>
      </c>
      <c r="L76">
        <v>0.57384989993795998</v>
      </c>
      <c r="M76">
        <v>0.37983210494052</v>
      </c>
      <c r="N76">
        <v>0.25276764429504001</v>
      </c>
      <c r="O76">
        <v>0.42092117637000004</v>
      </c>
      <c r="P76">
        <v>0.32620495591704002</v>
      </c>
      <c r="Q76">
        <v>0.34368661839095999</v>
      </c>
      <c r="R76">
        <v>0.37137785833428</v>
      </c>
      <c r="S76">
        <v>0.34139394134520001</v>
      </c>
      <c r="T76">
        <v>0.25767540609612</v>
      </c>
      <c r="U76">
        <v>0.33867138735336</v>
      </c>
      <c r="V76">
        <v>0.30309907006524001</v>
      </c>
      <c r="W76">
        <v>0.39032826704064</v>
      </c>
      <c r="X76">
        <v>0.34218204907968003</v>
      </c>
      <c r="Y76">
        <v>0.33623541799223999</v>
      </c>
      <c r="Z76">
        <v>0.40838309877599999</v>
      </c>
      <c r="AA76">
        <v>0.22797807373776002</v>
      </c>
      <c r="AB76">
        <v>0.34583600312136004</v>
      </c>
      <c r="AC76">
        <v>0.20594688025116001</v>
      </c>
      <c r="AD76">
        <v>0.1232313912096</v>
      </c>
      <c r="AE76">
        <v>0.43428318477731997</v>
      </c>
      <c r="AF76">
        <v>0.43428318477731997</v>
      </c>
      <c r="AG76">
        <v>0.27426149159904001</v>
      </c>
      <c r="AH76">
        <v>0.22754819679168001</v>
      </c>
      <c r="AI76">
        <v>0.34544194925412003</v>
      </c>
      <c r="AJ76">
        <v>0.10564225949916001</v>
      </c>
      <c r="AK76">
        <v>8.7157550817720003E-2</v>
      </c>
      <c r="AL76">
        <v>0.11939832177371999</v>
      </c>
      <c r="AM76">
        <v>9.837017449464E-2</v>
      </c>
      <c r="AN76">
        <v>0.11721311396448</v>
      </c>
      <c r="AO76">
        <v>0.11484879076104</v>
      </c>
      <c r="AP76">
        <v>0</v>
      </c>
      <c r="AQ76">
        <v>0.40236482153088005</v>
      </c>
      <c r="AR76">
        <v>0.46007580154212002</v>
      </c>
      <c r="AS76">
        <v>0.43191886157387999</v>
      </c>
      <c r="AT76">
        <v>0.28597563837972001</v>
      </c>
      <c r="AU76">
        <v>0.41597759149008001</v>
      </c>
      <c r="AV76">
        <v>0.36521628877379997</v>
      </c>
      <c r="AW76">
        <v>0.16639820121179999</v>
      </c>
      <c r="AX76">
        <v>0.3575143268232</v>
      </c>
      <c r="AY76">
        <v>0.40236482153088005</v>
      </c>
      <c r="AZ76">
        <v>0.31613867076300001</v>
      </c>
      <c r="BA76">
        <v>0.40540978323228</v>
      </c>
      <c r="BB76">
        <v>0.38223225122280002</v>
      </c>
      <c r="BC76">
        <v>0.35063629568592003</v>
      </c>
      <c r="BD76">
        <v>0.43496382327527999</v>
      </c>
      <c r="BE76">
        <v>0.39978555985440001</v>
      </c>
      <c r="BF76">
        <v>0.35185428036647998</v>
      </c>
      <c r="BG76">
        <v>0.27472719162396003</v>
      </c>
      <c r="BH76">
        <v>0.30696796257996001</v>
      </c>
      <c r="BI76">
        <v>0.37614232782000001</v>
      </c>
      <c r="BJ76">
        <v>0.37134203525544002</v>
      </c>
      <c r="BK76">
        <v>0.38405922824364003</v>
      </c>
      <c r="BL76">
        <v>0.39240600561336003</v>
      </c>
      <c r="BM76">
        <v>0.29425076959176</v>
      </c>
      <c r="BN76">
        <v>0.26616547578120003</v>
      </c>
      <c r="BO76">
        <v>0.43879689271116001</v>
      </c>
      <c r="BP76">
        <v>0.39828099054312005</v>
      </c>
      <c r="BQ76">
        <v>0.32204947877160006</v>
      </c>
      <c r="BR76">
        <v>0.36689997347927999</v>
      </c>
      <c r="BS76">
        <v>0.17564055555252001</v>
      </c>
      <c r="BT76">
        <v>0.25523943673499999</v>
      </c>
      <c r="BU76">
        <v>0.37041063520559997</v>
      </c>
      <c r="BV76">
        <v>0.35568734980236</v>
      </c>
      <c r="BW76">
        <v>0.26312051407979997</v>
      </c>
      <c r="BX76">
        <v>0.22027611178716</v>
      </c>
      <c r="BY76"/>
      <c r="BZ76"/>
    </row>
    <row r="77" spans="4:78" x14ac:dyDescent="0.4">
      <c r="D77" t="s">
        <v>258</v>
      </c>
      <c r="E77" t="s">
        <v>247</v>
      </c>
      <c r="F77" t="s">
        <v>464</v>
      </c>
      <c r="G77">
        <v>0</v>
      </c>
      <c r="H77">
        <v>0</v>
      </c>
      <c r="I77">
        <v>2.966150927952E-2</v>
      </c>
      <c r="J77">
        <v>0.22568539669200002</v>
      </c>
      <c r="K77"/>
      <c r="L77">
        <v>0.14404460001564001</v>
      </c>
      <c r="M77">
        <v>0.29292531567468</v>
      </c>
      <c r="N77">
        <v>0.24495821310792001</v>
      </c>
      <c r="O77">
        <v>0</v>
      </c>
      <c r="P77">
        <v>0</v>
      </c>
      <c r="Q77">
        <v>7.8810773448000013E-2</v>
      </c>
      <c r="R77">
        <v>4.6570002492000002E-2</v>
      </c>
      <c r="S77">
        <v>0</v>
      </c>
      <c r="T77">
        <v>8.5617158427599999E-3</v>
      </c>
      <c r="U77">
        <v>3.5464848051599998E-3</v>
      </c>
      <c r="V77">
        <v>1.1069331361559999E-2</v>
      </c>
      <c r="W77">
        <v>0.20121823384428</v>
      </c>
      <c r="X77">
        <v>2.8085293810559998E-2</v>
      </c>
      <c r="Y77">
        <v>8.2572196726200003E-2</v>
      </c>
      <c r="Z77">
        <v>0.14103546139307999</v>
      </c>
      <c r="AA77">
        <v>1.2788839145880001E-2</v>
      </c>
      <c r="AB77">
        <v>1.2323139120960001E-2</v>
      </c>
      <c r="AC77">
        <v>3.4425978765240006E-2</v>
      </c>
      <c r="AD77">
        <v>2.6795662972320004E-2</v>
      </c>
      <c r="AE77">
        <v>8.7193373896559997E-2</v>
      </c>
      <c r="AF77">
        <v>8.7193373896559997E-2</v>
      </c>
      <c r="AG77">
        <v>8.2393081332000004E-3</v>
      </c>
      <c r="AH77">
        <v>1.085439288852E-2</v>
      </c>
      <c r="AI77">
        <v>1.18216160172E-2</v>
      </c>
      <c r="AJ77">
        <v>3.0091386225600003E-3</v>
      </c>
      <c r="AK77">
        <v>1.5941270083800002E-2</v>
      </c>
      <c r="AL77">
        <v>0</v>
      </c>
      <c r="AM77">
        <v>0</v>
      </c>
      <c r="AN77">
        <v>9.3856466560800003E-3</v>
      </c>
      <c r="AO77">
        <v>8.7050081581199999E-3</v>
      </c>
      <c r="AP77">
        <v>1.741001631624E-2</v>
      </c>
      <c r="AQ77">
        <v>2.7942001495199998E-3</v>
      </c>
      <c r="AR77">
        <v>2.7942001495199998E-3</v>
      </c>
      <c r="AS77">
        <v>2.7942001495199998E-3</v>
      </c>
      <c r="AT77">
        <v>2.908834001808E-2</v>
      </c>
      <c r="AU77">
        <v>1.8413062523760002E-2</v>
      </c>
      <c r="AV77">
        <v>1.6729377818279999E-2</v>
      </c>
      <c r="AW77">
        <v>2.0598270333000001E-2</v>
      </c>
      <c r="AX77">
        <v>1.185743909604E-2</v>
      </c>
      <c r="AY77">
        <v>7.9563058103640005E-2</v>
      </c>
      <c r="AZ77">
        <v>1.2036554490240001E-2</v>
      </c>
      <c r="BA77">
        <v>1.3756062274560001E-2</v>
      </c>
      <c r="BB77">
        <v>1.9881808756200003E-2</v>
      </c>
      <c r="BC77">
        <v>5.3304741313920004E-2</v>
      </c>
      <c r="BD77">
        <v>5.3304741313920004E-2</v>
      </c>
      <c r="BE77">
        <v>4.4098210052040003E-2</v>
      </c>
      <c r="BF77">
        <v>3.3387109478879996E-2</v>
      </c>
      <c r="BG77">
        <v>1.9595224125480003E-2</v>
      </c>
      <c r="BH77">
        <v>1.3505300722680001E-2</v>
      </c>
      <c r="BI77">
        <v>6.6630926642400005E-3</v>
      </c>
      <c r="BJ77">
        <v>1.5583039295400001E-2</v>
      </c>
      <c r="BK77">
        <v>0.20394078783611999</v>
      </c>
      <c r="BL77">
        <v>0.10528402871075999</v>
      </c>
      <c r="BM77">
        <v>0.13236627631379999</v>
      </c>
      <c r="BN77">
        <v>2.1601316540519999E-2</v>
      </c>
      <c r="BO77">
        <v>4.1590594533240002E-2</v>
      </c>
      <c r="BP77">
        <v>4.1590594533240002E-2</v>
      </c>
      <c r="BQ77">
        <v>1.3720239195720001E-2</v>
      </c>
      <c r="BR77">
        <v>1.7481662473919999E-2</v>
      </c>
      <c r="BS77">
        <v>8.7766543158000008E-3</v>
      </c>
      <c r="BT77">
        <v>8.3467773697199991E-3</v>
      </c>
      <c r="BU77">
        <v>1.511733927048E-2</v>
      </c>
      <c r="BV77">
        <v>6.0541003239600001E-3</v>
      </c>
      <c r="BW77">
        <v>2.478957055728E-2</v>
      </c>
      <c r="BX77">
        <v>2.009674722924E-2</v>
      </c>
      <c r="BY77"/>
      <c r="BZ77"/>
    </row>
    <row r="78" spans="4:78" x14ac:dyDescent="0.4">
      <c r="D78" t="s">
        <v>254</v>
      </c>
      <c r="E78" t="s">
        <v>247</v>
      </c>
      <c r="F78" t="s">
        <v>464</v>
      </c>
      <c r="G78"/>
      <c r="H78"/>
      <c r="I78"/>
      <c r="J78"/>
      <c r="K78"/>
      <c r="L78"/>
      <c r="M78"/>
      <c r="N78"/>
      <c r="O78"/>
      <c r="P78"/>
      <c r="Q78"/>
      <c r="R78"/>
      <c r="S78"/>
      <c r="T78"/>
      <c r="U78"/>
      <c r="V78"/>
      <c r="W78"/>
      <c r="X78"/>
      <c r="Y78"/>
      <c r="Z78"/>
      <c r="AA78"/>
      <c r="AB78"/>
      <c r="AC78"/>
      <c r="AD78"/>
      <c r="AE78"/>
      <c r="AF78"/>
      <c r="AG78"/>
      <c r="AH78"/>
      <c r="AI78"/>
      <c r="AJ78"/>
      <c r="AK78"/>
      <c r="AL78"/>
      <c r="AM78"/>
      <c r="AN78"/>
      <c r="AO78"/>
      <c r="AP78"/>
      <c r="AQ78"/>
      <c r="AR78"/>
      <c r="AS78"/>
      <c r="AT78"/>
      <c r="AU78"/>
      <c r="AV78"/>
      <c r="AW78"/>
      <c r="AX78"/>
      <c r="AY78"/>
      <c r="AZ78"/>
      <c r="BA78"/>
      <c r="BB78"/>
      <c r="BC78"/>
      <c r="BD78"/>
      <c r="BE78"/>
      <c r="BF78"/>
      <c r="BG78"/>
      <c r="BH78"/>
      <c r="BI78"/>
      <c r="BJ78"/>
      <c r="BK78"/>
      <c r="BL78"/>
      <c r="BM78"/>
      <c r="BN78"/>
      <c r="BO78"/>
      <c r="BP78"/>
      <c r="BQ78"/>
      <c r="BR78"/>
      <c r="BS78"/>
      <c r="BT78"/>
      <c r="BU78"/>
      <c r="BV78"/>
      <c r="BW78"/>
      <c r="BX78"/>
      <c r="BY78"/>
      <c r="BZ78"/>
    </row>
    <row r="79" spans="4:78" x14ac:dyDescent="0.4">
      <c r="D79" t="s">
        <v>255</v>
      </c>
      <c r="E79" t="s">
        <v>247</v>
      </c>
      <c r="F79" t="s">
        <v>464</v>
      </c>
      <c r="G79">
        <v>1.1784983979679999</v>
      </c>
      <c r="H79">
        <v>0.11789684185999998</v>
      </c>
      <c r="I79">
        <v>0.30089154125199996</v>
      </c>
      <c r="J79">
        <v>0</v>
      </c>
      <c r="K79"/>
      <c r="L79"/>
      <c r="M79">
        <v>0</v>
      </c>
      <c r="N79">
        <v>0</v>
      </c>
      <c r="O79"/>
      <c r="P79"/>
      <c r="Q79">
        <v>0</v>
      </c>
      <c r="R79"/>
      <c r="S79">
        <v>0</v>
      </c>
      <c r="T79"/>
      <c r="U79"/>
      <c r="V79"/>
      <c r="W79"/>
      <c r="X79"/>
      <c r="Y79"/>
      <c r="Z79">
        <v>0</v>
      </c>
      <c r="AA79"/>
      <c r="AB79"/>
      <c r="AC79">
        <v>0.19106338690799995</v>
      </c>
      <c r="AD79">
        <v>0.42536867195999989</v>
      </c>
      <c r="AE79"/>
      <c r="AF79"/>
      <c r="AG79"/>
      <c r="AH79"/>
      <c r="AI79"/>
      <c r="AJ79"/>
      <c r="AK79"/>
      <c r="AL79"/>
      <c r="AM79"/>
      <c r="AN79"/>
      <c r="AO79"/>
      <c r="AP79"/>
      <c r="AQ79"/>
      <c r="AR79"/>
      <c r="AS79"/>
      <c r="AT79"/>
      <c r="AU79"/>
      <c r="AV79">
        <v>0</v>
      </c>
      <c r="AW79">
        <v>0</v>
      </c>
      <c r="AX79">
        <v>0</v>
      </c>
      <c r="AY79">
        <v>0</v>
      </c>
      <c r="AZ79">
        <v>0</v>
      </c>
      <c r="BA79">
        <v>0</v>
      </c>
      <c r="BB79">
        <v>0</v>
      </c>
      <c r="BC79"/>
      <c r="BD79"/>
      <c r="BE79"/>
      <c r="BF79"/>
      <c r="BG79"/>
      <c r="BH79"/>
      <c r="BI79"/>
      <c r="BJ79"/>
      <c r="BK79"/>
      <c r="BL79"/>
      <c r="BM79"/>
      <c r="BN79"/>
      <c r="BO79"/>
      <c r="BP79"/>
      <c r="BQ79"/>
      <c r="BR79"/>
      <c r="BS79"/>
      <c r="BT79"/>
      <c r="BU79"/>
      <c r="BV79"/>
      <c r="BW79"/>
      <c r="BX79"/>
      <c r="BY79"/>
      <c r="BZ79"/>
    </row>
    <row r="80" spans="4:78" x14ac:dyDescent="0.4">
      <c r="D80" t="s">
        <v>259</v>
      </c>
      <c r="E80" t="s">
        <v>223</v>
      </c>
      <c r="F80" t="s">
        <v>464</v>
      </c>
      <c r="G80">
        <v>0.69660974500999984</v>
      </c>
      <c r="H80">
        <v>0.48776391085799992</v>
      </c>
      <c r="I80">
        <v>0.58752578999999994</v>
      </c>
      <c r="J80">
        <v>0.30864688167999993</v>
      </c>
      <c r="K80">
        <v>0.61486532342799993</v>
      </c>
      <c r="L80">
        <v>0.26438660549999998</v>
      </c>
      <c r="M80">
        <v>2.4049389003999996E-2</v>
      </c>
      <c r="N80">
        <v>0</v>
      </c>
      <c r="O80">
        <v>0.33610392026599994</v>
      </c>
      <c r="P80">
        <v>0.25620041282599992</v>
      </c>
      <c r="Q80">
        <v>0.26430826872799995</v>
      </c>
      <c r="R80">
        <v>0.33696562475799996</v>
      </c>
      <c r="S80">
        <v>0.34914699280399991</v>
      </c>
      <c r="T80">
        <v>0.33692645637199997</v>
      </c>
      <c r="U80">
        <v>0.42188268560599995</v>
      </c>
      <c r="V80">
        <v>0.29771890198599993</v>
      </c>
      <c r="W80">
        <v>0.14707728942999998</v>
      </c>
      <c r="X80">
        <v>0.41099387429799994</v>
      </c>
      <c r="Y80">
        <v>0.20896333930999994</v>
      </c>
      <c r="Z80">
        <v>0.18428725612999997</v>
      </c>
      <c r="AA80">
        <v>0.17226256162799997</v>
      </c>
      <c r="AB80">
        <v>0.37209966699999997</v>
      </c>
      <c r="AC80">
        <v>0.39955670558599993</v>
      </c>
      <c r="AD80">
        <v>0.45783926395399993</v>
      </c>
      <c r="AE80">
        <v>0.39121383936799992</v>
      </c>
      <c r="AF80">
        <v>0.39121383936799992</v>
      </c>
      <c r="AG80">
        <v>0.34374175553599989</v>
      </c>
      <c r="AH80">
        <v>0.29924646903999996</v>
      </c>
      <c r="AI80">
        <v>0.37484145401999991</v>
      </c>
      <c r="AJ80">
        <v>0.40492277446799996</v>
      </c>
      <c r="AK80">
        <v>0.39195803870199997</v>
      </c>
      <c r="AL80">
        <v>0.51048157473799993</v>
      </c>
      <c r="AM80">
        <v>0.27139774659399996</v>
      </c>
      <c r="AN80">
        <v>0.31428712926399993</v>
      </c>
      <c r="AO80">
        <v>0.36034915119999994</v>
      </c>
      <c r="AP80">
        <v>0.40034007330599991</v>
      </c>
      <c r="AQ80">
        <v>0.45004475513999992</v>
      </c>
      <c r="AR80">
        <v>0.44174105730799995</v>
      </c>
      <c r="AS80">
        <v>0.41541990191599992</v>
      </c>
      <c r="AT80">
        <v>0.39528735151199995</v>
      </c>
      <c r="AU80">
        <v>0.38099089062199992</v>
      </c>
      <c r="AV80">
        <v>0.42125599142999992</v>
      </c>
      <c r="AW80">
        <v>0.43708001937399993</v>
      </c>
      <c r="AX80">
        <v>0.36544104137999994</v>
      </c>
      <c r="AY80">
        <v>0.29247033826199992</v>
      </c>
      <c r="AZ80">
        <v>0.25048182846999995</v>
      </c>
      <c r="BA80">
        <v>0.42160850690399992</v>
      </c>
      <c r="BB80">
        <v>0.31221120480599995</v>
      </c>
      <c r="BC80">
        <v>0.43124392985999993</v>
      </c>
      <c r="BD80">
        <v>0.4051186163979999</v>
      </c>
      <c r="BE80">
        <v>0.42109931788599991</v>
      </c>
      <c r="BF80">
        <v>0.33250042875399993</v>
      </c>
      <c r="BG80">
        <v>0.36504935751999995</v>
      </c>
      <c r="BH80">
        <v>0.38898124136599993</v>
      </c>
      <c r="BI80">
        <v>0.4364533251979999</v>
      </c>
      <c r="BJ80">
        <v>0.41236476780799991</v>
      </c>
      <c r="BK80">
        <v>0.21793289970399995</v>
      </c>
      <c r="BL80">
        <v>0.31702891628399993</v>
      </c>
      <c r="BM80">
        <v>0.22717663879999994</v>
      </c>
      <c r="BN80">
        <v>0.24472407572799995</v>
      </c>
      <c r="BO80">
        <v>0.39027379810399992</v>
      </c>
      <c r="BP80">
        <v>0.39920419011199992</v>
      </c>
      <c r="BQ80">
        <v>0.33786649763599996</v>
      </c>
      <c r="BR80">
        <v>0.40633283636399997</v>
      </c>
      <c r="BS80">
        <v>0.17261507710199997</v>
      </c>
      <c r="BT80">
        <v>0.29376289499999997</v>
      </c>
      <c r="BU80">
        <v>0.52195791183599993</v>
      </c>
      <c r="BV80">
        <v>0.30896022876799994</v>
      </c>
      <c r="BW80">
        <v>0.18526646577999997</v>
      </c>
      <c r="BX80">
        <v>0.26669754027399994</v>
      </c>
      <c r="BY80"/>
      <c r="BZ80"/>
    </row>
    <row r="81" spans="4:78" x14ac:dyDescent="0.4">
      <c r="D81" t="s">
        <v>246</v>
      </c>
      <c r="E81" t="s">
        <v>223</v>
      </c>
      <c r="F81" t="s">
        <v>464</v>
      </c>
      <c r="G81">
        <v>117.32599999999999</v>
      </c>
      <c r="H81">
        <v>80.921000000000006</v>
      </c>
      <c r="I81">
        <v>81.953999999999994</v>
      </c>
      <c r="J81">
        <v>81.801000000000002</v>
      </c>
      <c r="K81">
        <v>83.674000000000007</v>
      </c>
      <c r="L81">
        <v>66.308000000000007</v>
      </c>
      <c r="M81">
        <v>57.695999999999998</v>
      </c>
      <c r="N81">
        <v>53.029200000000003</v>
      </c>
      <c r="O81">
        <v>48.801000000000002</v>
      </c>
      <c r="P81">
        <v>48.801000000000002</v>
      </c>
      <c r="Q81">
        <v>55.402000000000001</v>
      </c>
      <c r="R81">
        <v>55.402000000000001</v>
      </c>
      <c r="S81">
        <v>53.017000000000003</v>
      </c>
      <c r="T81">
        <v>47.808</v>
      </c>
      <c r="U81">
        <v>52.597000000000001</v>
      </c>
      <c r="V81">
        <v>44.878999999999998</v>
      </c>
      <c r="W81">
        <v>44.011000000000003</v>
      </c>
      <c r="X81">
        <v>42.774000000000001</v>
      </c>
      <c r="Y81">
        <v>43.996000000000002</v>
      </c>
      <c r="Z81">
        <v>50.478999999999999</v>
      </c>
      <c r="AA81">
        <v>38.985999999999997</v>
      </c>
      <c r="AB81">
        <v>52.079000000000001</v>
      </c>
      <c r="AC81">
        <v>53.862000000000002</v>
      </c>
      <c r="AD81">
        <v>58.661999999999999</v>
      </c>
      <c r="AE81">
        <v>61.889000000000003</v>
      </c>
      <c r="AF81">
        <v>56.646999999999998</v>
      </c>
      <c r="AG81">
        <v>51.198999999999998</v>
      </c>
      <c r="AH81">
        <v>48.201999999999998</v>
      </c>
      <c r="AI81">
        <v>51.537999999999997</v>
      </c>
      <c r="AJ81">
        <v>49.822000000000003</v>
      </c>
      <c r="AK81">
        <v>50.561</v>
      </c>
      <c r="AL81">
        <v>57.52</v>
      </c>
      <c r="AM81">
        <v>46.57</v>
      </c>
      <c r="AN81">
        <v>50.082999999999998</v>
      </c>
      <c r="AO81">
        <v>53.851999999999997</v>
      </c>
      <c r="AP81">
        <v>58</v>
      </c>
      <c r="AQ81">
        <v>61.8</v>
      </c>
      <c r="AR81">
        <v>56.5</v>
      </c>
      <c r="AS81">
        <v>58</v>
      </c>
      <c r="AT81">
        <v>54</v>
      </c>
      <c r="AU81">
        <v>55</v>
      </c>
      <c r="AV81">
        <v>53</v>
      </c>
      <c r="AW81">
        <v>52</v>
      </c>
      <c r="AX81">
        <v>53.5</v>
      </c>
      <c r="AY81">
        <v>54.1</v>
      </c>
      <c r="AZ81">
        <v>49.6</v>
      </c>
      <c r="BA81">
        <v>57.4</v>
      </c>
      <c r="BB81">
        <v>56.6</v>
      </c>
      <c r="BC81">
        <v>63.46</v>
      </c>
      <c r="BD81">
        <v>54.2</v>
      </c>
      <c r="BE81">
        <v>59.6</v>
      </c>
      <c r="BF81">
        <v>51.8</v>
      </c>
      <c r="BG81">
        <v>50.7</v>
      </c>
      <c r="BH81">
        <v>63</v>
      </c>
      <c r="BI81">
        <v>63.9</v>
      </c>
      <c r="BJ81">
        <v>70.2</v>
      </c>
      <c r="BK81">
        <v>77.900000000000006</v>
      </c>
      <c r="BL81">
        <v>72.5</v>
      </c>
      <c r="BM81">
        <v>61.6</v>
      </c>
      <c r="BN81">
        <v>61.4</v>
      </c>
      <c r="BO81">
        <v>87.5</v>
      </c>
      <c r="BP81">
        <v>79.3</v>
      </c>
      <c r="BQ81">
        <v>75.099999999999994</v>
      </c>
      <c r="BR81">
        <v>75.599999999999994</v>
      </c>
      <c r="BS81">
        <v>67.099999999999994</v>
      </c>
      <c r="BT81">
        <v>61.6</v>
      </c>
      <c r="BU81">
        <v>63.9</v>
      </c>
      <c r="BV81">
        <v>52.1</v>
      </c>
      <c r="BW81">
        <v>62.040999999999997</v>
      </c>
      <c r="BX81">
        <v>69.798000000000002</v>
      </c>
      <c r="BY81"/>
      <c r="BZ81"/>
    </row>
    <row r="82" spans="4:78" x14ac:dyDescent="0.4">
      <c r="D82" t="s">
        <v>43</v>
      </c>
      <c r="E82" t="s">
        <v>189</v>
      </c>
      <c r="F82" t="s">
        <v>464</v>
      </c>
      <c r="G82"/>
      <c r="H82"/>
      <c r="I82"/>
      <c r="J82"/>
      <c r="K82"/>
      <c r="L82"/>
      <c r="M82"/>
      <c r="N82"/>
      <c r="O82"/>
      <c r="P82"/>
      <c r="Q82"/>
      <c r="R82"/>
      <c r="S82"/>
      <c r="T82"/>
      <c r="U82"/>
      <c r="V82"/>
      <c r="W82"/>
      <c r="X82"/>
      <c r="Y82"/>
      <c r="Z82"/>
      <c r="AA82"/>
      <c r="AB82"/>
      <c r="AC82"/>
      <c r="AD82"/>
      <c r="AE82"/>
      <c r="AF82"/>
      <c r="AG82"/>
      <c r="AH82"/>
      <c r="AI82"/>
      <c r="AJ82"/>
      <c r="AK82"/>
      <c r="AL82"/>
      <c r="AM82"/>
      <c r="AN82"/>
      <c r="AO82"/>
      <c r="AP82"/>
      <c r="AQ82"/>
      <c r="AR82"/>
      <c r="AS82"/>
      <c r="AT82"/>
      <c r="AU82"/>
      <c r="AV82"/>
      <c r="AW82"/>
      <c r="AX82"/>
      <c r="AY82"/>
      <c r="AZ82"/>
      <c r="BA82"/>
      <c r="BB82"/>
      <c r="BC82"/>
      <c r="BD82"/>
      <c r="BE82"/>
      <c r="BF82"/>
      <c r="BG82"/>
      <c r="BH82"/>
      <c r="BI82"/>
      <c r="BJ82"/>
      <c r="BK82"/>
      <c r="BL82"/>
      <c r="BM82"/>
      <c r="BN82"/>
      <c r="BO82"/>
      <c r="BP82"/>
      <c r="BQ82"/>
      <c r="BR82"/>
      <c r="BS82"/>
      <c r="BT82"/>
      <c r="BU82"/>
      <c r="BV82"/>
      <c r="BW82"/>
      <c r="BX82"/>
      <c r="BY82"/>
      <c r="BZ82"/>
    </row>
    <row r="83" spans="4:78" x14ac:dyDescent="0.4">
      <c r="D83" t="s">
        <v>44</v>
      </c>
      <c r="E83" t="s">
        <v>216</v>
      </c>
      <c r="F83" t="s">
        <v>464</v>
      </c>
      <c r="G83"/>
      <c r="H83"/>
      <c r="I83"/>
      <c r="J83"/>
      <c r="K83"/>
      <c r="L83"/>
      <c r="M83"/>
      <c r="N83"/>
      <c r="O83"/>
      <c r="P83"/>
      <c r="Q83"/>
      <c r="R83"/>
      <c r="S83"/>
      <c r="T83"/>
      <c r="U83"/>
      <c r="V83"/>
      <c r="W83"/>
      <c r="X83"/>
      <c r="Y83"/>
      <c r="Z83"/>
      <c r="AA83"/>
      <c r="AB83"/>
      <c r="AC83"/>
      <c r="AD83"/>
      <c r="AE83"/>
      <c r="AF83"/>
      <c r="AG83"/>
      <c r="AH83"/>
      <c r="AI83"/>
      <c r="AJ83"/>
      <c r="AK83"/>
      <c r="AL83"/>
      <c r="AM83"/>
      <c r="AN83"/>
      <c r="AO83"/>
      <c r="AP83"/>
      <c r="AQ83"/>
      <c r="AR83"/>
      <c r="AS83"/>
      <c r="AT83"/>
      <c r="AU83"/>
      <c r="AV83"/>
      <c r="AW83"/>
      <c r="AX83"/>
      <c r="AY83"/>
      <c r="AZ83"/>
      <c r="BA83"/>
      <c r="BB83"/>
      <c r="BC83"/>
      <c r="BD83"/>
      <c r="BE83"/>
      <c r="BF83"/>
      <c r="BG83"/>
      <c r="BH83"/>
      <c r="BI83"/>
      <c r="BJ83"/>
      <c r="BK83"/>
      <c r="BL83"/>
      <c r="BM83"/>
      <c r="BN83"/>
      <c r="BO83"/>
      <c r="BP83"/>
      <c r="BQ83"/>
      <c r="BR83"/>
      <c r="BS83"/>
      <c r="BT83"/>
      <c r="BU83"/>
      <c r="BV83"/>
      <c r="BW83"/>
      <c r="BX83"/>
      <c r="BY83"/>
      <c r="BZ83"/>
    </row>
    <row r="84" spans="4:78" x14ac:dyDescent="0.4">
      <c r="D84" t="s">
        <v>54</v>
      </c>
      <c r="E84" t="s">
        <v>260</v>
      </c>
      <c r="F84" t="s">
        <v>464</v>
      </c>
      <c r="G84">
        <v>1440.655</v>
      </c>
      <c r="H84">
        <v>839</v>
      </c>
      <c r="I84">
        <v>1116.8150000000001</v>
      </c>
      <c r="J84">
        <v>1129.6500000000001</v>
      </c>
      <c r="K84">
        <v>1129.7070000000001</v>
      </c>
      <c r="L84">
        <v>791.08900000000006</v>
      </c>
      <c r="M84">
        <v>586.19000000000005</v>
      </c>
      <c r="N84">
        <v>477.94499999999999</v>
      </c>
      <c r="O84">
        <v>557.35500000000002</v>
      </c>
      <c r="P84">
        <v>513.51</v>
      </c>
      <c r="Q84">
        <v>591.33100000000002</v>
      </c>
      <c r="R84">
        <v>719.53700000000003</v>
      </c>
      <c r="S84">
        <v>694.33699999999999</v>
      </c>
      <c r="T84">
        <v>538.23199999999997</v>
      </c>
      <c r="U84">
        <v>829.98500000000001</v>
      </c>
      <c r="V84">
        <v>484.59</v>
      </c>
      <c r="W84">
        <v>476.12099999999998</v>
      </c>
      <c r="X84">
        <v>745.44200000000001</v>
      </c>
      <c r="Y84">
        <v>566.23500000000001</v>
      </c>
      <c r="Z84">
        <v>528.87699999999995</v>
      </c>
      <c r="AA84">
        <v>429.483</v>
      </c>
      <c r="AB84">
        <v>696.18399999999997</v>
      </c>
      <c r="AC84">
        <v>935.60299999999995</v>
      </c>
      <c r="AD84">
        <v>998.59799999999996</v>
      </c>
      <c r="AE84">
        <v>886.96199999999999</v>
      </c>
      <c r="AF84">
        <v>812.47</v>
      </c>
      <c r="AG84">
        <v>768.82299999999998</v>
      </c>
      <c r="AH84">
        <v>563.00099999999998</v>
      </c>
      <c r="AI84">
        <v>722.33299999999997</v>
      </c>
      <c r="AJ84">
        <v>789.73800000000006</v>
      </c>
      <c r="AK84">
        <v>585.73500000000001</v>
      </c>
      <c r="AL84">
        <v>1060.248</v>
      </c>
      <c r="AM84">
        <v>624.58000000000004</v>
      </c>
      <c r="AN84">
        <v>732.66</v>
      </c>
      <c r="AO84">
        <v>686.78300000000002</v>
      </c>
      <c r="AP84">
        <v>784.02</v>
      </c>
      <c r="AQ84">
        <v>686</v>
      </c>
      <c r="AR84">
        <v>887</v>
      </c>
      <c r="AS84">
        <v>805</v>
      </c>
      <c r="AT84">
        <v>850</v>
      </c>
      <c r="AU84">
        <v>727</v>
      </c>
      <c r="AV84">
        <v>958</v>
      </c>
      <c r="AW84">
        <v>1027</v>
      </c>
      <c r="AX84">
        <v>743</v>
      </c>
      <c r="AY84">
        <v>833</v>
      </c>
      <c r="AZ84">
        <v>552</v>
      </c>
      <c r="BA84">
        <v>776</v>
      </c>
      <c r="BB84">
        <v>751</v>
      </c>
      <c r="BC84">
        <v>1009</v>
      </c>
      <c r="BD84">
        <v>848</v>
      </c>
      <c r="BE84">
        <v>855</v>
      </c>
      <c r="BF84">
        <v>740</v>
      </c>
      <c r="BG84">
        <v>759</v>
      </c>
      <c r="BH84">
        <v>858</v>
      </c>
      <c r="BI84">
        <v>817</v>
      </c>
      <c r="BJ84">
        <v>1029</v>
      </c>
      <c r="BK84">
        <v>828</v>
      </c>
      <c r="BL84">
        <v>877</v>
      </c>
      <c r="BM84">
        <v>457</v>
      </c>
      <c r="BN84">
        <v>555</v>
      </c>
      <c r="BO84">
        <v>821</v>
      </c>
      <c r="BP84">
        <v>942</v>
      </c>
      <c r="BQ84">
        <v>721</v>
      </c>
      <c r="BR84">
        <v>900</v>
      </c>
      <c r="BS84">
        <v>367</v>
      </c>
      <c r="BT84">
        <v>561</v>
      </c>
      <c r="BU84">
        <v>1032</v>
      </c>
      <c r="BV84">
        <v>758</v>
      </c>
      <c r="BW84">
        <v>374</v>
      </c>
      <c r="BX84">
        <v>540</v>
      </c>
      <c r="BY84"/>
      <c r="BZ84"/>
    </row>
    <row r="85" spans="4:78" x14ac:dyDescent="0.4">
      <c r="D85" t="s">
        <v>290</v>
      </c>
      <c r="E85" t="s">
        <v>223</v>
      </c>
      <c r="F85" t="s">
        <v>745</v>
      </c>
      <c r="G85"/>
      <c r="H85"/>
      <c r="I85"/>
      <c r="J85"/>
      <c r="K85"/>
      <c r="L85"/>
      <c r="M85"/>
      <c r="N85"/>
      <c r="O85"/>
      <c r="P85"/>
      <c r="Q85"/>
      <c r="R85"/>
      <c r="S85"/>
      <c r="T85"/>
      <c r="U85"/>
      <c r="V85"/>
      <c r="W85"/>
      <c r="X85"/>
      <c r="Y85"/>
      <c r="Z85"/>
      <c r="AA85"/>
      <c r="AB85"/>
      <c r="AC85"/>
      <c r="AD85"/>
      <c r="AE85"/>
      <c r="AF85"/>
      <c r="AG85"/>
      <c r="AH85"/>
      <c r="AI85"/>
      <c r="AJ85"/>
      <c r="AK85"/>
      <c r="AL85"/>
      <c r="AM85"/>
      <c r="AN85"/>
      <c r="AO85"/>
      <c r="AP85"/>
      <c r="AQ85"/>
      <c r="AR85"/>
      <c r="AS85"/>
      <c r="AT85"/>
      <c r="AU85"/>
      <c r="AV85"/>
      <c r="AW85"/>
      <c r="AX85"/>
      <c r="AY85"/>
      <c r="AZ85"/>
      <c r="BA85"/>
      <c r="BB85"/>
      <c r="BC85">
        <v>579</v>
      </c>
      <c r="BD85">
        <v>447</v>
      </c>
      <c r="BE85">
        <v>480</v>
      </c>
      <c r="BF85">
        <v>458</v>
      </c>
      <c r="BG85">
        <v>443.1</v>
      </c>
      <c r="BH85">
        <v>403.27</v>
      </c>
      <c r="BI85">
        <v>474</v>
      </c>
      <c r="BJ85">
        <v>441</v>
      </c>
      <c r="BK85">
        <v>263</v>
      </c>
      <c r="BL85">
        <v>303</v>
      </c>
      <c r="BM85">
        <v>391</v>
      </c>
      <c r="BN85">
        <v>429</v>
      </c>
      <c r="BO85">
        <v>484.233</v>
      </c>
      <c r="BP85">
        <v>430.56</v>
      </c>
      <c r="BQ85">
        <v>466.72704000000004</v>
      </c>
      <c r="BR85">
        <v>294.17700000000002</v>
      </c>
      <c r="BS85">
        <v>511.5</v>
      </c>
      <c r="BT85">
        <v>409.4</v>
      </c>
      <c r="BU85">
        <v>390.4</v>
      </c>
      <c r="BV85">
        <v>430.267</v>
      </c>
      <c r="BW85">
        <v>150.755</v>
      </c>
      <c r="BX85">
        <v>426.74700000000001</v>
      </c>
      <c r="BY85"/>
      <c r="BZ85"/>
    </row>
    <row r="86" spans="4:78" x14ac:dyDescent="0.4">
      <c r="D86" t="s">
        <v>291</v>
      </c>
      <c r="E86" t="s">
        <v>296</v>
      </c>
      <c r="F86" t="s">
        <v>745</v>
      </c>
      <c r="G86"/>
      <c r="H86"/>
      <c r="I86"/>
      <c r="J86"/>
      <c r="K86"/>
      <c r="L86"/>
      <c r="M86"/>
      <c r="N86"/>
      <c r="O86"/>
      <c r="P86"/>
      <c r="Q86"/>
      <c r="R86"/>
      <c r="S86"/>
      <c r="T86"/>
      <c r="U86"/>
      <c r="V86"/>
      <c r="W86"/>
      <c r="X86"/>
      <c r="Y86"/>
      <c r="Z86"/>
      <c r="AA86"/>
      <c r="AB86"/>
      <c r="AC86"/>
      <c r="AD86"/>
      <c r="AE86"/>
      <c r="AF86"/>
      <c r="AG86"/>
      <c r="AH86"/>
      <c r="AI86"/>
      <c r="AJ86"/>
      <c r="AK86"/>
      <c r="AL86"/>
      <c r="AM86"/>
      <c r="AN86"/>
      <c r="AO86"/>
      <c r="AP86"/>
      <c r="AQ86"/>
      <c r="AR86"/>
      <c r="AS86"/>
      <c r="AT86"/>
      <c r="AU86"/>
      <c r="AV86"/>
      <c r="AW86"/>
      <c r="AX86"/>
      <c r="AY86"/>
      <c r="AZ86"/>
      <c r="BA86"/>
      <c r="BB86"/>
      <c r="BC86">
        <v>447.38995482056879</v>
      </c>
      <c r="BD86">
        <v>356.86913201762792</v>
      </c>
      <c r="BE86">
        <v>295.81732786975164</v>
      </c>
      <c r="BF86">
        <v>358.27237618286603</v>
      </c>
      <c r="BG86">
        <v>306.19543021805458</v>
      </c>
      <c r="BH86">
        <v>286.17392550834597</v>
      </c>
      <c r="BI86">
        <v>345.10575962582965</v>
      </c>
      <c r="BJ86">
        <v>239.9669596512698</v>
      </c>
      <c r="BK86">
        <v>375.70596651074158</v>
      </c>
      <c r="BL86">
        <v>318.37764001260899</v>
      </c>
      <c r="BM86">
        <v>366.86814702499021</v>
      </c>
      <c r="BN86">
        <v>332.62389076910551</v>
      </c>
      <c r="BO86">
        <v>244.7970274505839</v>
      </c>
      <c r="BP86">
        <v>263.48448687350839</v>
      </c>
      <c r="BQ86">
        <v>259.58122358175751</v>
      </c>
      <c r="BR86">
        <v>498.85874173308457</v>
      </c>
      <c r="BS86">
        <v>248.20458074534162</v>
      </c>
      <c r="BT86">
        <v>248.24157167111323</v>
      </c>
      <c r="BU86">
        <v>259.21597790290025</v>
      </c>
      <c r="BV86">
        <v>229.59818569903948</v>
      </c>
      <c r="BW86">
        <v>945.17241379310349</v>
      </c>
      <c r="BX86">
        <v>296.5786364584057</v>
      </c>
      <c r="BY86"/>
      <c r="BZ86"/>
    </row>
    <row r="87" spans="4:78" x14ac:dyDescent="0.4">
      <c r="D87" t="s">
        <v>292</v>
      </c>
      <c r="E87" t="s">
        <v>223</v>
      </c>
      <c r="F87" t="s">
        <v>745</v>
      </c>
      <c r="G87"/>
      <c r="H87"/>
      <c r="I87"/>
      <c r="J87"/>
      <c r="K87"/>
      <c r="L87"/>
      <c r="M87"/>
      <c r="N87"/>
      <c r="O87"/>
      <c r="P87"/>
      <c r="Q87"/>
      <c r="R87"/>
      <c r="S87"/>
      <c r="T87"/>
      <c r="U87"/>
      <c r="V87"/>
      <c r="W87"/>
      <c r="X87"/>
      <c r="Y87"/>
      <c r="Z87"/>
      <c r="AA87"/>
      <c r="AB87"/>
      <c r="AC87"/>
      <c r="AD87"/>
      <c r="AE87"/>
      <c r="AF87"/>
      <c r="AG87"/>
      <c r="AH87"/>
      <c r="AI87"/>
      <c r="AJ87"/>
      <c r="AK87"/>
      <c r="AL87"/>
      <c r="AM87"/>
      <c r="AN87"/>
      <c r="AO87"/>
      <c r="AP87"/>
      <c r="AQ87"/>
      <c r="AR87"/>
      <c r="AS87"/>
      <c r="AT87"/>
      <c r="AU87"/>
      <c r="AV87"/>
      <c r="AW87"/>
      <c r="AX87"/>
      <c r="AY87"/>
      <c r="AZ87"/>
      <c r="BA87"/>
      <c r="BB87"/>
      <c r="BC87">
        <v>251</v>
      </c>
      <c r="BD87">
        <v>197</v>
      </c>
      <c r="BE87">
        <v>213</v>
      </c>
      <c r="BF87">
        <v>199</v>
      </c>
      <c r="BG87">
        <v>201.4</v>
      </c>
      <c r="BH87">
        <v>218.81200000000001</v>
      </c>
      <c r="BI87">
        <v>241</v>
      </c>
      <c r="BJ87">
        <v>249</v>
      </c>
      <c r="BK87">
        <v>185</v>
      </c>
      <c r="BL87">
        <v>154</v>
      </c>
      <c r="BM87">
        <v>182</v>
      </c>
      <c r="BN87">
        <v>196</v>
      </c>
      <c r="BO87">
        <v>250.155</v>
      </c>
      <c r="BP87">
        <v>194.756</v>
      </c>
      <c r="BQ87">
        <v>209.071</v>
      </c>
      <c r="BR87">
        <v>159.828</v>
      </c>
      <c r="BS87">
        <v>220.3</v>
      </c>
      <c r="BT87">
        <v>219.5</v>
      </c>
      <c r="BU87">
        <v>226</v>
      </c>
      <c r="BV87">
        <v>240.131</v>
      </c>
      <c r="BW87">
        <v>129.30500000000001</v>
      </c>
      <c r="BX87">
        <v>222.381</v>
      </c>
      <c r="BY87"/>
      <c r="BZ87"/>
    </row>
    <row r="88" spans="4:78" x14ac:dyDescent="0.4">
      <c r="D88" t="s">
        <v>265</v>
      </c>
      <c r="E88" t="s">
        <v>297</v>
      </c>
      <c r="F88" t="s">
        <v>745</v>
      </c>
      <c r="G88"/>
      <c r="H88"/>
      <c r="I88"/>
      <c r="J88"/>
      <c r="K88"/>
      <c r="L88"/>
      <c r="M88"/>
      <c r="N88"/>
      <c r="O88"/>
      <c r="P88"/>
      <c r="Q88"/>
      <c r="R88"/>
      <c r="S88"/>
      <c r="T88"/>
      <c r="U88"/>
      <c r="V88"/>
      <c r="W88"/>
      <c r="X88"/>
      <c r="Y88"/>
      <c r="Z88"/>
      <c r="AA88"/>
      <c r="AB88"/>
      <c r="AC88"/>
      <c r="AD88"/>
      <c r="AE88"/>
      <c r="AF88"/>
      <c r="AG88"/>
      <c r="AH88"/>
      <c r="AI88"/>
      <c r="AJ88"/>
      <c r="AK88"/>
      <c r="AL88"/>
      <c r="AM88"/>
      <c r="AN88"/>
      <c r="AO88"/>
      <c r="AP88"/>
      <c r="AQ88"/>
      <c r="AR88"/>
      <c r="AS88"/>
      <c r="AT88"/>
      <c r="AU88"/>
      <c r="AV88"/>
      <c r="AW88"/>
      <c r="AX88"/>
      <c r="AY88"/>
      <c r="AZ88"/>
      <c r="BA88"/>
      <c r="BB88"/>
      <c r="BC88">
        <v>193.9462498444953</v>
      </c>
      <c r="BD88">
        <v>157.27789487130357</v>
      </c>
      <c r="BE88">
        <v>131.26893924220229</v>
      </c>
      <c r="BF88">
        <v>155.66856519735882</v>
      </c>
      <c r="BG88">
        <v>139.17345891653395</v>
      </c>
      <c r="BH88">
        <v>155.27633840437474</v>
      </c>
      <c r="BI88">
        <v>175.46516470427204</v>
      </c>
      <c r="BJ88">
        <v>135.49154864663532</v>
      </c>
      <c r="BK88">
        <v>264.27986237447601</v>
      </c>
      <c r="BL88">
        <v>161.81569822423032</v>
      </c>
      <c r="BM88">
        <v>170.76727048222048</v>
      </c>
      <c r="BN88">
        <v>151.96802468705056</v>
      </c>
      <c r="BO88">
        <v>126.46226176634144</v>
      </c>
      <c r="BP88">
        <v>119.18242457621933</v>
      </c>
      <c r="BQ88">
        <v>116.2797552836485</v>
      </c>
      <c r="BR88">
        <v>271.03272850601996</v>
      </c>
      <c r="BS88">
        <v>106.90023291925466</v>
      </c>
      <c r="BT88">
        <v>133.09483385884064</v>
      </c>
      <c r="BU88">
        <v>150.05842983108468</v>
      </c>
      <c r="BV88">
        <v>128.13820704375667</v>
      </c>
      <c r="BW88">
        <v>810.68965517241384</v>
      </c>
      <c r="BX88">
        <v>154.54930849954826</v>
      </c>
      <c r="BY88"/>
      <c r="BZ88"/>
    </row>
    <row r="89" spans="4:78" x14ac:dyDescent="0.4">
      <c r="D89" t="s">
        <v>293</v>
      </c>
      <c r="E89" t="s">
        <v>223</v>
      </c>
      <c r="F89" t="s">
        <v>745</v>
      </c>
      <c r="G89"/>
      <c r="H89"/>
      <c r="I89"/>
      <c r="J89"/>
      <c r="K89"/>
      <c r="L89"/>
      <c r="M89"/>
      <c r="N89"/>
      <c r="O89"/>
      <c r="P89"/>
      <c r="Q89"/>
      <c r="R89"/>
      <c r="S89"/>
      <c r="T89"/>
      <c r="U89"/>
      <c r="V89"/>
      <c r="W89"/>
      <c r="X89"/>
      <c r="Y89"/>
      <c r="Z89"/>
      <c r="AA89"/>
      <c r="AB89"/>
      <c r="AC89"/>
      <c r="AD89"/>
      <c r="AE89"/>
      <c r="AF89"/>
      <c r="AG89"/>
      <c r="AH89"/>
      <c r="AI89"/>
      <c r="AJ89"/>
      <c r="AK89"/>
      <c r="AL89"/>
      <c r="AM89"/>
      <c r="AN89"/>
      <c r="AO89"/>
      <c r="AP89"/>
      <c r="AQ89"/>
      <c r="AR89"/>
      <c r="AS89"/>
      <c r="AT89"/>
      <c r="AU89"/>
      <c r="AV89"/>
      <c r="AW89"/>
      <c r="AX89"/>
      <c r="AY89"/>
      <c r="AZ89"/>
      <c r="BA89"/>
      <c r="BB89"/>
      <c r="BC89">
        <v>366</v>
      </c>
      <c r="BD89">
        <v>353</v>
      </c>
      <c r="BE89">
        <v>384</v>
      </c>
      <c r="BF89">
        <v>395</v>
      </c>
      <c r="BG89">
        <v>319.39999999999998</v>
      </c>
      <c r="BH89">
        <v>319.74</v>
      </c>
      <c r="BI89">
        <v>403</v>
      </c>
      <c r="BJ89">
        <v>380</v>
      </c>
      <c r="BK89">
        <v>186</v>
      </c>
      <c r="BL89">
        <v>257</v>
      </c>
      <c r="BM89">
        <v>291</v>
      </c>
      <c r="BN89">
        <v>352</v>
      </c>
      <c r="BO89">
        <v>407.976</v>
      </c>
      <c r="BP89">
        <v>387.15199999999999</v>
      </c>
      <c r="BQ89">
        <v>386.76484799999997</v>
      </c>
      <c r="BR89">
        <v>302.38900000000001</v>
      </c>
      <c r="BS89">
        <v>398.9</v>
      </c>
      <c r="BT89">
        <v>383.6</v>
      </c>
      <c r="BU89">
        <v>378.7</v>
      </c>
      <c r="BV89">
        <v>377.18</v>
      </c>
      <c r="BW89">
        <v>133.44999999999999</v>
      </c>
      <c r="BX89">
        <v>412.66899999999998</v>
      </c>
      <c r="BY89"/>
      <c r="BZ89"/>
    </row>
    <row r="90" spans="4:78" x14ac:dyDescent="0.4">
      <c r="D90" t="s">
        <v>291</v>
      </c>
      <c r="E90" t="s">
        <v>297</v>
      </c>
      <c r="F90" t="s">
        <v>745</v>
      </c>
      <c r="G90"/>
      <c r="H90"/>
      <c r="I90"/>
      <c r="J90"/>
      <c r="K90"/>
      <c r="L90"/>
      <c r="M90"/>
      <c r="N90"/>
      <c r="O90"/>
      <c r="P90"/>
      <c r="Q90"/>
      <c r="R90"/>
      <c r="S90"/>
      <c r="T90"/>
      <c r="U90"/>
      <c r="V90"/>
      <c r="W90"/>
      <c r="X90"/>
      <c r="Y90"/>
      <c r="Z90"/>
      <c r="AA90"/>
      <c r="AB90"/>
      <c r="AC90"/>
      <c r="AD90"/>
      <c r="AE90"/>
      <c r="AF90"/>
      <c r="AG90"/>
      <c r="AH90"/>
      <c r="AI90"/>
      <c r="AJ90"/>
      <c r="AK90"/>
      <c r="AL90"/>
      <c r="AM90"/>
      <c r="AN90"/>
      <c r="AO90"/>
      <c r="AP90"/>
      <c r="AQ90"/>
      <c r="AR90"/>
      <c r="AS90"/>
      <c r="AT90"/>
      <c r="AU90"/>
      <c r="AV90"/>
      <c r="AW90"/>
      <c r="AX90"/>
      <c r="AY90"/>
      <c r="AZ90"/>
      <c r="BA90"/>
      <c r="BB90"/>
      <c r="BC90">
        <v>282.80608543061862</v>
      </c>
      <c r="BD90">
        <v>281.82282685060994</v>
      </c>
      <c r="BE90">
        <v>236.6538622958013</v>
      </c>
      <c r="BF90">
        <v>308.99036810531015</v>
      </c>
      <c r="BG90">
        <v>220.71500882790932</v>
      </c>
      <c r="BH90">
        <v>226.89823428977743</v>
      </c>
      <c r="BI90">
        <v>293.41270280423913</v>
      </c>
      <c r="BJ90">
        <v>206.77425094667237</v>
      </c>
      <c r="BK90">
        <v>265.7084021710948</v>
      </c>
      <c r="BL90">
        <v>270.04308080277394</v>
      </c>
      <c r="BM90">
        <v>273.03997643036354</v>
      </c>
      <c r="BN90">
        <v>272.92216678490712</v>
      </c>
      <c r="BO90">
        <v>206.24639805874324</v>
      </c>
      <c r="BP90">
        <v>236.92062909246681</v>
      </c>
      <c r="BQ90">
        <v>215.10836929922135</v>
      </c>
      <c r="BR90">
        <v>512.78446667797186</v>
      </c>
      <c r="BS90">
        <v>193.56560559006209</v>
      </c>
      <c r="BT90">
        <v>232.59762308998302</v>
      </c>
      <c r="BU90">
        <v>251.44746627005205</v>
      </c>
      <c r="BV90">
        <v>201.27001067235858</v>
      </c>
      <c r="BW90">
        <v>836.67711598746075</v>
      </c>
      <c r="BX90">
        <v>286.79477378553059</v>
      </c>
      <c r="BY90"/>
      <c r="BZ90"/>
    </row>
    <row r="91" spans="4:78" x14ac:dyDescent="0.4">
      <c r="D91" t="s">
        <v>294</v>
      </c>
      <c r="E91" t="s">
        <v>708</v>
      </c>
      <c r="F91" t="s">
        <v>745</v>
      </c>
      <c r="G91"/>
      <c r="H91"/>
      <c r="I91"/>
      <c r="J91"/>
      <c r="K91"/>
      <c r="L91"/>
      <c r="M91"/>
      <c r="N91"/>
      <c r="O91"/>
      <c r="P91"/>
      <c r="Q91"/>
      <c r="R91"/>
      <c r="S91"/>
      <c r="T91"/>
      <c r="U91"/>
      <c r="V91"/>
      <c r="W91"/>
      <c r="X91"/>
      <c r="Y91"/>
      <c r="Z91"/>
      <c r="AA91"/>
      <c r="AB91"/>
      <c r="AC91"/>
      <c r="AD91"/>
      <c r="AE91"/>
      <c r="AF91"/>
      <c r="AG91"/>
      <c r="AH91"/>
      <c r="AI91"/>
      <c r="AJ91"/>
      <c r="AK91"/>
      <c r="AL91"/>
      <c r="AM91"/>
      <c r="AN91"/>
      <c r="AO91"/>
      <c r="AP91"/>
      <c r="AQ91"/>
      <c r="AR91"/>
      <c r="AS91"/>
      <c r="AT91"/>
      <c r="AU91"/>
      <c r="AV91"/>
      <c r="AW91"/>
      <c r="AX91"/>
      <c r="AY91"/>
      <c r="AZ91"/>
      <c r="BA91"/>
      <c r="BB91"/>
      <c r="BC91">
        <v>1196</v>
      </c>
      <c r="BD91">
        <v>997</v>
      </c>
      <c r="BE91">
        <v>1077</v>
      </c>
      <c r="BF91">
        <v>1052</v>
      </c>
      <c r="BG91">
        <v>963.9</v>
      </c>
      <c r="BH91">
        <v>941.822</v>
      </c>
      <c r="BI91">
        <v>1118</v>
      </c>
      <c r="BJ91">
        <v>1070</v>
      </c>
      <c r="BK91">
        <v>634</v>
      </c>
      <c r="BL91">
        <v>714</v>
      </c>
      <c r="BM91">
        <v>864</v>
      </c>
      <c r="BN91">
        <v>977</v>
      </c>
      <c r="BO91">
        <v>1142.364</v>
      </c>
      <c r="BP91">
        <v>1012.468</v>
      </c>
      <c r="BQ91">
        <v>1062.5628879999999</v>
      </c>
      <c r="BR91">
        <v>756.39400000000001</v>
      </c>
      <c r="BS91">
        <v>1130.7</v>
      </c>
      <c r="BT91">
        <v>1012.5</v>
      </c>
      <c r="BU91">
        <v>995.09999999999991</v>
      </c>
      <c r="BV91">
        <v>1047.578</v>
      </c>
      <c r="BW91">
        <v>413.51</v>
      </c>
      <c r="BX91">
        <v>1061.797</v>
      </c>
      <c r="BY91"/>
      <c r="BZ91"/>
    </row>
    <row r="92" spans="4:78" x14ac:dyDescent="0.4">
      <c r="D92" t="s">
        <v>295</v>
      </c>
      <c r="E92" t="s">
        <v>746</v>
      </c>
      <c r="F92" t="s">
        <v>745</v>
      </c>
      <c r="G92"/>
      <c r="H92"/>
      <c r="I92"/>
      <c r="J92"/>
      <c r="K92"/>
      <c r="L92"/>
      <c r="M92"/>
      <c r="N92"/>
      <c r="O92"/>
      <c r="P92"/>
      <c r="Q92"/>
      <c r="R92"/>
      <c r="S92"/>
      <c r="T92"/>
      <c r="U92"/>
      <c r="V92"/>
      <c r="W92"/>
      <c r="X92"/>
      <c r="Y92"/>
      <c r="Z92"/>
      <c r="AA92"/>
      <c r="AB92"/>
      <c r="AC92"/>
      <c r="AD92"/>
      <c r="AE92"/>
      <c r="AF92"/>
      <c r="AG92"/>
      <c r="AH92"/>
      <c r="AI92"/>
      <c r="AJ92"/>
      <c r="AK92"/>
      <c r="AL92"/>
      <c r="AM92"/>
      <c r="AN92"/>
      <c r="AO92"/>
      <c r="AP92"/>
      <c r="AQ92"/>
      <c r="AR92"/>
      <c r="AS92"/>
      <c r="AT92"/>
      <c r="AU92"/>
      <c r="AV92"/>
      <c r="AW92"/>
      <c r="AX92"/>
      <c r="AY92"/>
      <c r="AZ92"/>
      <c r="BA92"/>
      <c r="BB92"/>
      <c r="BC92">
        <v>924.14229009568271</v>
      </c>
      <c r="BD92">
        <v>795.96985373954146</v>
      </c>
      <c r="BE92">
        <v>663.74012940775515</v>
      </c>
      <c r="BF92">
        <v>822.93130948553494</v>
      </c>
      <c r="BG92">
        <v>666.08389796249776</v>
      </c>
      <c r="BH92">
        <v>668.34849820249815</v>
      </c>
      <c r="BI92">
        <v>813.98362713434085</v>
      </c>
      <c r="BJ92">
        <v>582.23275924457755</v>
      </c>
      <c r="BK92">
        <v>905.69423105631233</v>
      </c>
      <c r="BL92">
        <v>750.23641903961322</v>
      </c>
      <c r="BM92">
        <v>810.67539393757431</v>
      </c>
      <c r="BN92">
        <v>757.51408224106319</v>
      </c>
      <c r="BO92">
        <v>577.50568727566861</v>
      </c>
      <c r="BP92">
        <v>619.58754054219446</v>
      </c>
      <c r="BQ92">
        <v>590.96934816462738</v>
      </c>
      <c r="BR92">
        <v>1282.6759369170763</v>
      </c>
      <c r="BS92">
        <v>548.67041925465833</v>
      </c>
      <c r="BT92">
        <v>613.93402861993695</v>
      </c>
      <c r="BU92">
        <v>660.72187400403698</v>
      </c>
      <c r="BV92">
        <v>559.00640341515475</v>
      </c>
      <c r="BW92">
        <v>2592.5391849529783</v>
      </c>
      <c r="BX92">
        <v>737.92271874348455</v>
      </c>
      <c r="BY92"/>
      <c r="BZ92"/>
    </row>
    <row r="93" spans="4:78" x14ac:dyDescent="0.4">
      <c r="D93" t="s">
        <v>43</v>
      </c>
      <c r="E93" t="s">
        <v>189</v>
      </c>
      <c r="F93" t="s">
        <v>745</v>
      </c>
      <c r="G93"/>
      <c r="H93"/>
      <c r="I93"/>
      <c r="J93"/>
      <c r="K93"/>
      <c r="L93"/>
      <c r="M93"/>
      <c r="N93"/>
      <c r="O93"/>
      <c r="P93"/>
      <c r="Q93"/>
      <c r="R93"/>
      <c r="S93"/>
      <c r="T93"/>
      <c r="U93"/>
      <c r="V93"/>
      <c r="W93"/>
      <c r="X93"/>
      <c r="Y93"/>
      <c r="Z93"/>
      <c r="AA93"/>
      <c r="AB93"/>
      <c r="AC93"/>
      <c r="AD93"/>
      <c r="AE93"/>
      <c r="AF93"/>
      <c r="AG93"/>
      <c r="AH93"/>
      <c r="AI93"/>
      <c r="AJ93"/>
      <c r="AK93"/>
      <c r="AL93"/>
      <c r="AM93"/>
      <c r="AN93"/>
      <c r="AO93"/>
      <c r="AP93"/>
      <c r="AQ93"/>
      <c r="AR93"/>
      <c r="AS93"/>
      <c r="AT93"/>
      <c r="AU93"/>
      <c r="AV93"/>
      <c r="AW93"/>
      <c r="AX93"/>
      <c r="AY93"/>
      <c r="AZ93"/>
      <c r="BA93"/>
      <c r="BB93"/>
      <c r="BC93"/>
      <c r="BD93"/>
      <c r="BE93"/>
      <c r="BF93"/>
      <c r="BG93"/>
      <c r="BH93"/>
      <c r="BI93"/>
      <c r="BJ93"/>
      <c r="BK93"/>
      <c r="BL93"/>
      <c r="BM93"/>
      <c r="BN93"/>
      <c r="BO93"/>
      <c r="BP93"/>
      <c r="BQ93"/>
      <c r="BR93"/>
      <c r="BS93"/>
      <c r="BT93"/>
      <c r="BU93"/>
      <c r="BV93"/>
      <c r="BW93"/>
      <c r="BX93"/>
      <c r="BY93"/>
      <c r="BZ93"/>
    </row>
    <row r="94" spans="4:78" x14ac:dyDescent="0.4">
      <c r="D94" t="s">
        <v>44</v>
      </c>
      <c r="E94" t="s">
        <v>216</v>
      </c>
      <c r="F94" t="s">
        <v>745</v>
      </c>
      <c r="G94"/>
      <c r="H94"/>
      <c r="I94"/>
      <c r="J94"/>
      <c r="K94"/>
      <c r="L94"/>
      <c r="M94"/>
      <c r="N94"/>
      <c r="O94"/>
      <c r="P94"/>
      <c r="Q94"/>
      <c r="R94"/>
      <c r="S94"/>
      <c r="T94"/>
      <c r="U94"/>
      <c r="V94"/>
      <c r="W94"/>
      <c r="X94"/>
      <c r="Y94"/>
      <c r="Z94"/>
      <c r="AA94"/>
      <c r="AB94"/>
      <c r="AC94"/>
      <c r="AD94"/>
      <c r="AE94"/>
      <c r="AF94"/>
      <c r="AG94"/>
      <c r="AH94"/>
      <c r="AI94"/>
      <c r="AJ94"/>
      <c r="AK94"/>
      <c r="AL94"/>
      <c r="AM94"/>
      <c r="AN94"/>
      <c r="AO94"/>
      <c r="AP94"/>
      <c r="AQ94"/>
      <c r="AR94"/>
      <c r="AS94"/>
      <c r="AT94"/>
      <c r="AU94"/>
      <c r="AV94"/>
      <c r="AW94"/>
      <c r="AX94"/>
      <c r="AY94"/>
      <c r="AZ94"/>
      <c r="BA94"/>
      <c r="BB94"/>
      <c r="BC94"/>
      <c r="BD94"/>
      <c r="BE94"/>
      <c r="BF94"/>
      <c r="BG94"/>
      <c r="BH94"/>
      <c r="BI94"/>
      <c r="BJ94"/>
      <c r="BK94"/>
      <c r="BL94"/>
      <c r="BM94"/>
      <c r="BN94"/>
      <c r="BO94"/>
      <c r="BP94"/>
      <c r="BQ94"/>
      <c r="BR94"/>
      <c r="BS94"/>
      <c r="BT94"/>
      <c r="BU94"/>
      <c r="BV94"/>
      <c r="BW94"/>
      <c r="BX94"/>
      <c r="BY94"/>
      <c r="BZ94"/>
    </row>
    <row r="95" spans="4:78" x14ac:dyDescent="0.4">
      <c r="D95" t="s">
        <v>54</v>
      </c>
      <c r="E95" t="s">
        <v>260</v>
      </c>
      <c r="F95" t="s">
        <v>745</v>
      </c>
      <c r="G95">
        <v>718.75871399999994</v>
      </c>
      <c r="H95">
        <v>532.81856530000005</v>
      </c>
      <c r="I95">
        <v>429.64044799999999</v>
      </c>
      <c r="J95">
        <v>440.43588999999997</v>
      </c>
      <c r="K95">
        <v>324.1218063</v>
      </c>
      <c r="L95">
        <v>498.49540999999999</v>
      </c>
      <c r="M95">
        <v>398.25202000000002</v>
      </c>
      <c r="N95">
        <v>373.62208300000003</v>
      </c>
      <c r="O95">
        <v>438.16793999999999</v>
      </c>
      <c r="P95">
        <v>490.33078999999998</v>
      </c>
      <c r="Q95">
        <v>665.00829899999997</v>
      </c>
      <c r="R95">
        <v>395.67109289999996</v>
      </c>
      <c r="S95">
        <v>598.30788949999999</v>
      </c>
      <c r="T95">
        <v>467.42449499999998</v>
      </c>
      <c r="U95">
        <v>261.07461065999996</v>
      </c>
      <c r="V95">
        <v>512.63653183999998</v>
      </c>
      <c r="W95">
        <v>377.11064368999996</v>
      </c>
      <c r="X95">
        <v>641.34541588000002</v>
      </c>
      <c r="Y95">
        <v>903.11265846999993</v>
      </c>
      <c r="Z95">
        <v>488.80854196000001</v>
      </c>
      <c r="AA95">
        <v>386.34709686000002</v>
      </c>
      <c r="AB95">
        <v>674.16265237999994</v>
      </c>
      <c r="AC95">
        <v>745.77997747999996</v>
      </c>
      <c r="AD95">
        <v>381.71503577999999</v>
      </c>
      <c r="AE95">
        <v>757.53430874000003</v>
      </c>
      <c r="AF95">
        <v>460.21785707999999</v>
      </c>
      <c r="AG95">
        <v>633.86753113999998</v>
      </c>
      <c r="AH95">
        <v>581.66340445000003</v>
      </c>
      <c r="AI95">
        <v>492.37421295000001</v>
      </c>
      <c r="AJ95">
        <v>734.60397346999991</v>
      </c>
      <c r="AK95">
        <v>643.4500734799999</v>
      </c>
      <c r="AL95">
        <v>843.95318271999997</v>
      </c>
      <c r="AM95">
        <v>260.60605219000001</v>
      </c>
      <c r="AN95">
        <v>495.10346397999996</v>
      </c>
      <c r="AO95">
        <v>405.12935157999999</v>
      </c>
      <c r="AP95">
        <v>296.18837332999999</v>
      </c>
      <c r="AQ95">
        <v>782.66999858999998</v>
      </c>
      <c r="AR95">
        <v>865.54542748999995</v>
      </c>
      <c r="AS95">
        <v>667.06714400999999</v>
      </c>
      <c r="AT95">
        <v>700.31937332000007</v>
      </c>
      <c r="AU95">
        <v>623.80645135000009</v>
      </c>
      <c r="AV95">
        <v>743.22263706000001</v>
      </c>
      <c r="AW95">
        <v>503.06714360999996</v>
      </c>
      <c r="AX95">
        <v>631.1795568</v>
      </c>
      <c r="AY95">
        <v>508.84179789999996</v>
      </c>
      <c r="AZ95">
        <v>671.49871831000007</v>
      </c>
      <c r="BA95">
        <v>479.98440210000001</v>
      </c>
      <c r="BB95">
        <v>450.48064054999998</v>
      </c>
      <c r="BC95">
        <v>587.02393107</v>
      </c>
      <c r="BD95">
        <v>568.14869039999996</v>
      </c>
      <c r="BE95">
        <v>736.00556657000004</v>
      </c>
      <c r="BF95">
        <v>579.84995162999996</v>
      </c>
      <c r="BG95">
        <v>656.39689284999997</v>
      </c>
      <c r="BH95">
        <v>639.18904902000008</v>
      </c>
      <c r="BI95">
        <v>623.00223627999992</v>
      </c>
      <c r="BJ95">
        <v>833.58638326999994</v>
      </c>
      <c r="BK95">
        <v>317.52003064499996</v>
      </c>
      <c r="BL95">
        <v>431.681603</v>
      </c>
      <c r="BM95">
        <v>483.42624302000002</v>
      </c>
      <c r="BN95">
        <v>585.0154345499999</v>
      </c>
      <c r="BO95">
        <v>897.24637899999993</v>
      </c>
      <c r="BP95">
        <v>741.21141899999998</v>
      </c>
      <c r="BQ95">
        <v>815.55481999999995</v>
      </c>
      <c r="BR95">
        <v>267.48202300000003</v>
      </c>
      <c r="BS95">
        <v>934.75827200000003</v>
      </c>
      <c r="BT95">
        <v>748.06062800000007</v>
      </c>
      <c r="BU95">
        <v>683.14282719999994</v>
      </c>
      <c r="BV95">
        <v>850.02765999999997</v>
      </c>
      <c r="BW95">
        <v>72.347605000000001</v>
      </c>
      <c r="BX95">
        <v>652.67065100000002</v>
      </c>
      <c r="BY95"/>
      <c r="BZ95"/>
    </row>
    <row r="96" spans="4:78" s="76" customFormat="1" x14ac:dyDescent="0.4">
      <c r="D96" t="s">
        <v>261</v>
      </c>
      <c r="E96" t="s">
        <v>222</v>
      </c>
      <c r="F96" t="s">
        <v>747</v>
      </c>
      <c r="G96">
        <v>35.380000000000003</v>
      </c>
      <c r="H96">
        <v>28.57</v>
      </c>
      <c r="I96">
        <v>31.42</v>
      </c>
      <c r="J96">
        <v>28.1</v>
      </c>
      <c r="K96">
        <v>31.9</v>
      </c>
      <c r="L96">
        <v>29.5</v>
      </c>
      <c r="M96">
        <v>34.799999999999997</v>
      </c>
      <c r="N96">
        <v>33.799999999999997</v>
      </c>
      <c r="O96">
        <v>31.74</v>
      </c>
      <c r="P96">
        <v>33.1</v>
      </c>
      <c r="Q96">
        <v>27.11</v>
      </c>
      <c r="R96">
        <v>38.408000000000001</v>
      </c>
      <c r="S96">
        <v>31.3</v>
      </c>
      <c r="T96">
        <v>31.1</v>
      </c>
      <c r="U96">
        <v>31.4</v>
      </c>
      <c r="V96">
        <v>29.1</v>
      </c>
      <c r="W96">
        <v>28.8</v>
      </c>
      <c r="X96">
        <v>27.2</v>
      </c>
      <c r="Y96">
        <v>28.1</v>
      </c>
      <c r="Z96">
        <v>27.8</v>
      </c>
      <c r="AA96">
        <v>14.9</v>
      </c>
      <c r="AB96">
        <v>25.3</v>
      </c>
      <c r="AC96">
        <v>27.5</v>
      </c>
      <c r="AD96">
        <v>29.1</v>
      </c>
      <c r="AE96">
        <v>30.4</v>
      </c>
      <c r="AF96">
        <v>30.7</v>
      </c>
      <c r="AG96">
        <v>31.1</v>
      </c>
      <c r="AH96">
        <v>30</v>
      </c>
      <c r="AI96">
        <v>28.1</v>
      </c>
      <c r="AJ96">
        <v>27.6</v>
      </c>
      <c r="AK96">
        <v>30.3</v>
      </c>
      <c r="AL96">
        <v>29.5</v>
      </c>
      <c r="AM96">
        <v>28.2</v>
      </c>
      <c r="AN96">
        <v>19.600000000000001</v>
      </c>
      <c r="AO96">
        <v>17.399999999999999</v>
      </c>
      <c r="AP96">
        <v>16.899999999999999</v>
      </c>
      <c r="AQ96">
        <v>39.299999999999997</v>
      </c>
      <c r="AR96">
        <v>25</v>
      </c>
      <c r="AS96">
        <v>36.799999999999997</v>
      </c>
      <c r="AT96">
        <v>36.9</v>
      </c>
      <c r="AU96">
        <v>30.2</v>
      </c>
      <c r="AV96">
        <v>29.3</v>
      </c>
      <c r="AW96">
        <v>29.5</v>
      </c>
      <c r="AX96">
        <v>23.3</v>
      </c>
      <c r="AY96">
        <v>23.6</v>
      </c>
      <c r="AZ96">
        <v>17.8</v>
      </c>
      <c r="BA96">
        <v>28.200000000000003</v>
      </c>
      <c r="BB96">
        <v>34.4</v>
      </c>
      <c r="BC96">
        <v>43.496076170299759</v>
      </c>
      <c r="BD96">
        <v>34.764962989458645</v>
      </c>
      <c r="BE96">
        <v>36.506868014681515</v>
      </c>
      <c r="BF96">
        <v>38.738464186023414</v>
      </c>
      <c r="BG96">
        <v>36.496291062559642</v>
      </c>
      <c r="BH96">
        <v>35.0800753185923</v>
      </c>
      <c r="BI96">
        <v>36.428694862896293</v>
      </c>
      <c r="BJ96">
        <v>36.203885852978097</v>
      </c>
      <c r="BK96">
        <v>37.31718775734538</v>
      </c>
      <c r="BL96">
        <v>33.410239330085503</v>
      </c>
      <c r="BM96">
        <v>31.032334819405978</v>
      </c>
      <c r="BN96">
        <v>28.9</v>
      </c>
      <c r="BO96">
        <v>31</v>
      </c>
      <c r="BP96">
        <v>27.625</v>
      </c>
      <c r="BQ96">
        <v>31</v>
      </c>
      <c r="BR96">
        <v>30</v>
      </c>
      <c r="BS96">
        <v>30.872916666666665</v>
      </c>
      <c r="BT96">
        <v>29.958333333333332</v>
      </c>
      <c r="BU96">
        <v>31</v>
      </c>
      <c r="BV96">
        <v>30.708333333333332</v>
      </c>
      <c r="BW96">
        <v>24.375</v>
      </c>
      <c r="BX96">
        <v>13</v>
      </c>
      <c r="BY96"/>
      <c r="BZ96"/>
    </row>
    <row r="97" spans="1:78" s="76" customFormat="1" x14ac:dyDescent="0.4">
      <c r="D97" t="s">
        <v>262</v>
      </c>
      <c r="E97" t="s">
        <v>275</v>
      </c>
      <c r="F97" t="s">
        <v>747</v>
      </c>
      <c r="G97">
        <v>42193.914104587355</v>
      </c>
      <c r="H97">
        <v>36380.311000000002</v>
      </c>
      <c r="I97">
        <v>38568.5</v>
      </c>
      <c r="J97">
        <v>35116.740010000001</v>
      </c>
      <c r="K97">
        <v>39735.800000000003</v>
      </c>
      <c r="L97">
        <v>35568.699999999997</v>
      </c>
      <c r="M97">
        <v>42288.4</v>
      </c>
      <c r="N97">
        <v>42567.205010000005</v>
      </c>
      <c r="O97">
        <v>38699.471010000001</v>
      </c>
      <c r="P97">
        <v>42698.769010000004</v>
      </c>
      <c r="Q97">
        <v>41145.300000000003</v>
      </c>
      <c r="R97">
        <v>26581.599999999999</v>
      </c>
      <c r="S97">
        <v>30200.400010000005</v>
      </c>
      <c r="T97">
        <v>34328</v>
      </c>
      <c r="U97">
        <v>39540</v>
      </c>
      <c r="V97">
        <v>36684</v>
      </c>
      <c r="W97">
        <v>42503</v>
      </c>
      <c r="X97">
        <v>37879</v>
      </c>
      <c r="Y97">
        <v>34577</v>
      </c>
      <c r="Z97">
        <v>41317</v>
      </c>
      <c r="AA97">
        <v>24314.6</v>
      </c>
      <c r="AB97">
        <v>39614</v>
      </c>
      <c r="AC97">
        <v>38655.480000000003</v>
      </c>
      <c r="AD97">
        <v>37049.728912999999</v>
      </c>
      <c r="AE97">
        <v>36985</v>
      </c>
      <c r="AF97">
        <v>34913</v>
      </c>
      <c r="AG97">
        <v>38837</v>
      </c>
      <c r="AH97">
        <v>38535.802009999999</v>
      </c>
      <c r="AI97">
        <v>39136</v>
      </c>
      <c r="AJ97">
        <v>37711</v>
      </c>
      <c r="AK97">
        <v>37389</v>
      </c>
      <c r="AL97">
        <v>35979</v>
      </c>
      <c r="AM97">
        <v>37696</v>
      </c>
      <c r="AN97">
        <v>26349.688000000002</v>
      </c>
      <c r="AO97">
        <v>36780.256018</v>
      </c>
      <c r="AP97">
        <v>33503.065011999999</v>
      </c>
      <c r="AQ97">
        <v>39497</v>
      </c>
      <c r="AR97">
        <v>33608</v>
      </c>
      <c r="AS97">
        <v>38996</v>
      </c>
      <c r="AT97">
        <v>37562</v>
      </c>
      <c r="AU97">
        <v>39528</v>
      </c>
      <c r="AV97">
        <v>35122</v>
      </c>
      <c r="AW97">
        <v>36232</v>
      </c>
      <c r="AX97">
        <v>35328</v>
      </c>
      <c r="AY97">
        <v>29233.599999999999</v>
      </c>
      <c r="AZ97">
        <v>25359</v>
      </c>
      <c r="BA97">
        <v>29014</v>
      </c>
      <c r="BB97">
        <v>37011</v>
      </c>
      <c r="BC97">
        <v>32176</v>
      </c>
      <c r="BD97">
        <v>37580</v>
      </c>
      <c r="BE97">
        <v>37251.5</v>
      </c>
      <c r="BF97">
        <v>37935</v>
      </c>
      <c r="BG97">
        <v>29503</v>
      </c>
      <c r="BH97">
        <v>39602</v>
      </c>
      <c r="BI97">
        <v>37159</v>
      </c>
      <c r="BJ97">
        <v>36288</v>
      </c>
      <c r="BK97">
        <v>33946</v>
      </c>
      <c r="BL97">
        <v>39644</v>
      </c>
      <c r="BM97">
        <v>37601</v>
      </c>
      <c r="BN97">
        <v>27892</v>
      </c>
      <c r="BO97">
        <v>41122</v>
      </c>
      <c r="BP97">
        <v>29583</v>
      </c>
      <c r="BQ97">
        <v>42729</v>
      </c>
      <c r="BR97">
        <v>38271</v>
      </c>
      <c r="BS97">
        <v>38869</v>
      </c>
      <c r="BT97">
        <v>38798</v>
      </c>
      <c r="BU97">
        <v>42010</v>
      </c>
      <c r="BV97">
        <v>34653</v>
      </c>
      <c r="BW97">
        <v>26226</v>
      </c>
      <c r="BX97">
        <v>28829</v>
      </c>
      <c r="BY97"/>
      <c r="BZ97"/>
    </row>
    <row r="98" spans="1:78" s="76" customFormat="1" x14ac:dyDescent="0.4">
      <c r="D98" t="s">
        <v>263</v>
      </c>
      <c r="E98" t="s">
        <v>276</v>
      </c>
      <c r="F98" t="s">
        <v>747</v>
      </c>
      <c r="G98">
        <v>838.5095516927513</v>
      </c>
      <c r="H98">
        <v>785.31489189303522</v>
      </c>
      <c r="I98">
        <v>814.65444598571378</v>
      </c>
      <c r="J98">
        <v>800.18817213665386</v>
      </c>
      <c r="K98">
        <v>802.80251058239662</v>
      </c>
      <c r="L98">
        <v>785.35146474703708</v>
      </c>
      <c r="M98">
        <v>822.92070638756718</v>
      </c>
      <c r="N98">
        <v>794.03850903670104</v>
      </c>
      <c r="O98">
        <v>766.36912986817811</v>
      </c>
      <c r="P98">
        <v>775.1979920603336</v>
      </c>
      <c r="Q98">
        <v>658.88448984452657</v>
      </c>
      <c r="R98">
        <v>1444.9092605411263</v>
      </c>
      <c r="S98">
        <v>1036.4101134301497</v>
      </c>
      <c r="T98">
        <v>905.96597529713358</v>
      </c>
      <c r="U98">
        <v>794.13252402630235</v>
      </c>
      <c r="V98">
        <v>793.26136735361467</v>
      </c>
      <c r="W98">
        <v>677.59922828976778</v>
      </c>
      <c r="X98">
        <v>718.07597877451883</v>
      </c>
      <c r="Y98">
        <v>772.52982899873541</v>
      </c>
      <c r="Z98">
        <v>672.84652806350903</v>
      </c>
      <c r="AA98">
        <v>612.80053959349539</v>
      </c>
      <c r="AB98">
        <v>616.81741716849115</v>
      </c>
      <c r="AC98">
        <v>711.4127156097918</v>
      </c>
      <c r="AD98">
        <v>785.43084804567627</v>
      </c>
      <c r="AE98">
        <v>821.95484655941596</v>
      </c>
      <c r="AF98">
        <v>815.01539768503767</v>
      </c>
      <c r="AG98">
        <v>744.83881783781192</v>
      </c>
      <c r="AH98">
        <v>778.49683762167535</v>
      </c>
      <c r="AI98">
        <v>686.94079108199287</v>
      </c>
      <c r="AJ98">
        <v>698.4919154622321</v>
      </c>
      <c r="AK98">
        <v>810.39878038995425</v>
      </c>
      <c r="AL98">
        <v>769.95354178629225</v>
      </c>
      <c r="AM98">
        <v>716.53623335704845</v>
      </c>
      <c r="AN98">
        <v>632.34714795046864</v>
      </c>
      <c r="AO98">
        <v>442.9432677576857</v>
      </c>
      <c r="AP98">
        <v>472.8573579424077</v>
      </c>
      <c r="AQ98">
        <v>992.22379317309617</v>
      </c>
      <c r="AR98">
        <v>693.96252602359471</v>
      </c>
      <c r="AS98">
        <v>905.80156053855808</v>
      </c>
      <c r="AT98">
        <v>982.37580533517917</v>
      </c>
      <c r="AU98">
        <v>732.74293339803467</v>
      </c>
      <c r="AV98">
        <v>780.72956913320365</v>
      </c>
      <c r="AW98">
        <v>730.81306049645741</v>
      </c>
      <c r="AX98">
        <v>611.85368031301709</v>
      </c>
      <c r="AY98">
        <v>755.35469664187235</v>
      </c>
      <c r="AZ98">
        <v>694.17362140238674</v>
      </c>
      <c r="BA98">
        <v>971.94457847935485</v>
      </c>
      <c r="BB98">
        <v>929.45340574423813</v>
      </c>
      <c r="BC98">
        <v>32176</v>
      </c>
      <c r="BD98">
        <v>37580</v>
      </c>
      <c r="BE98">
        <v>37251.5</v>
      </c>
      <c r="BF98">
        <v>37935</v>
      </c>
      <c r="BG98">
        <v>29503</v>
      </c>
      <c r="BH98">
        <v>39602</v>
      </c>
      <c r="BI98">
        <v>37159</v>
      </c>
      <c r="BJ98">
        <v>36288</v>
      </c>
      <c r="BK98">
        <v>33946</v>
      </c>
      <c r="BL98">
        <v>39644</v>
      </c>
      <c r="BM98">
        <v>37601</v>
      </c>
      <c r="BN98">
        <v>27892</v>
      </c>
      <c r="BO98">
        <v>37406</v>
      </c>
      <c r="BP98">
        <v>30693</v>
      </c>
      <c r="BQ98">
        <v>37241</v>
      </c>
      <c r="BR98">
        <v>41236</v>
      </c>
      <c r="BS98">
        <v>41280</v>
      </c>
      <c r="BT98">
        <v>33125</v>
      </c>
      <c r="BU98">
        <v>36286</v>
      </c>
      <c r="BV98">
        <v>35851</v>
      </c>
      <c r="BW98">
        <v>31781</v>
      </c>
      <c r="BX98">
        <v>15325</v>
      </c>
      <c r="BY98"/>
      <c r="BZ98"/>
    </row>
    <row r="99" spans="1:78" s="76" customFormat="1" x14ac:dyDescent="0.4">
      <c r="D99" t="s">
        <v>264</v>
      </c>
      <c r="E99" t="s">
        <v>223</v>
      </c>
      <c r="F99" t="s">
        <v>747</v>
      </c>
      <c r="G99">
        <v>1504.8</v>
      </c>
      <c r="H99">
        <v>1536.38</v>
      </c>
      <c r="I99">
        <v>1506.8</v>
      </c>
      <c r="J99">
        <v>1590.5</v>
      </c>
      <c r="K99">
        <v>1890.5</v>
      </c>
      <c r="L99">
        <v>1525</v>
      </c>
      <c r="M99">
        <v>1866</v>
      </c>
      <c r="N99">
        <v>2072</v>
      </c>
      <c r="O99">
        <v>1937</v>
      </c>
      <c r="P99">
        <v>1929</v>
      </c>
      <c r="Q99">
        <v>1638</v>
      </c>
      <c r="R99">
        <v>1757</v>
      </c>
      <c r="S99">
        <v>1804</v>
      </c>
      <c r="T99">
        <v>1709</v>
      </c>
      <c r="U99">
        <v>1700</v>
      </c>
      <c r="V99">
        <v>1903</v>
      </c>
      <c r="W99">
        <v>1812</v>
      </c>
      <c r="X99">
        <v>1845</v>
      </c>
      <c r="Y99">
        <v>2024</v>
      </c>
      <c r="Z99">
        <v>1860</v>
      </c>
      <c r="AA99">
        <v>1487</v>
      </c>
      <c r="AB99">
        <v>1735</v>
      </c>
      <c r="AC99">
        <v>1751</v>
      </c>
      <c r="AD99">
        <v>2010</v>
      </c>
      <c r="AE99">
        <v>1763</v>
      </c>
      <c r="AF99">
        <v>1651</v>
      </c>
      <c r="AG99">
        <v>1864</v>
      </c>
      <c r="AH99">
        <v>1666</v>
      </c>
      <c r="AI99">
        <v>1650</v>
      </c>
      <c r="AJ99">
        <v>1743</v>
      </c>
      <c r="AK99">
        <v>1940</v>
      </c>
      <c r="AL99">
        <v>1872</v>
      </c>
      <c r="AM99">
        <v>1894</v>
      </c>
      <c r="AN99">
        <v>1325</v>
      </c>
      <c r="AO99">
        <v>1515</v>
      </c>
      <c r="AP99">
        <v>1831</v>
      </c>
      <c r="AQ99">
        <v>1574</v>
      </c>
      <c r="AR99">
        <v>1530</v>
      </c>
      <c r="AS99">
        <v>1671</v>
      </c>
      <c r="AT99">
        <v>1629</v>
      </c>
      <c r="AU99">
        <v>1631</v>
      </c>
      <c r="AV99">
        <v>1747</v>
      </c>
      <c r="AW99">
        <v>1722</v>
      </c>
      <c r="AX99">
        <v>1709</v>
      </c>
      <c r="AY99">
        <v>1480</v>
      </c>
      <c r="AZ99">
        <v>1431</v>
      </c>
      <c r="BA99">
        <v>924</v>
      </c>
      <c r="BB99">
        <v>1583</v>
      </c>
      <c r="BC99">
        <v>1808</v>
      </c>
      <c r="BD99">
        <v>1343</v>
      </c>
      <c r="BE99">
        <v>1525</v>
      </c>
      <c r="BF99">
        <v>1498</v>
      </c>
      <c r="BG99">
        <v>1524</v>
      </c>
      <c r="BH99">
        <v>1753</v>
      </c>
      <c r="BI99">
        <v>1616</v>
      </c>
      <c r="BJ99">
        <v>1810.29</v>
      </c>
      <c r="BK99">
        <v>1704</v>
      </c>
      <c r="BL99">
        <v>1590.913</v>
      </c>
      <c r="BM99">
        <v>0</v>
      </c>
      <c r="BN99">
        <v>0</v>
      </c>
      <c r="BO99">
        <v>28327</v>
      </c>
      <c r="BP99">
        <v>23566</v>
      </c>
      <c r="BQ99">
        <v>27065</v>
      </c>
      <c r="BR99">
        <v>28997</v>
      </c>
      <c r="BS99">
        <v>30173</v>
      </c>
      <c r="BT99">
        <v>24911</v>
      </c>
      <c r="BU99">
        <v>26694</v>
      </c>
      <c r="BV99">
        <v>24290</v>
      </c>
      <c r="BW99">
        <v>21974</v>
      </c>
      <c r="BX99">
        <v>10064</v>
      </c>
      <c r="BY99"/>
      <c r="BZ99"/>
    </row>
    <row r="100" spans="1:78" s="76" customFormat="1" x14ac:dyDescent="0.4">
      <c r="D100" t="s">
        <v>265</v>
      </c>
      <c r="E100" t="s">
        <v>277</v>
      </c>
      <c r="F100" t="s">
        <v>747</v>
      </c>
      <c r="G100">
        <v>35.663911062387008</v>
      </c>
      <c r="H100">
        <v>42.231084830473279</v>
      </c>
      <c r="I100">
        <v>39.068151470759815</v>
      </c>
      <c r="J100">
        <v>45.291789600830882</v>
      </c>
      <c r="K100">
        <v>47.576744396740466</v>
      </c>
      <c r="L100">
        <v>40.59867741488921</v>
      </c>
      <c r="M100">
        <v>44.125575808023001</v>
      </c>
      <c r="N100">
        <v>48.675970139764637</v>
      </c>
      <c r="O100">
        <v>46.769281807015155</v>
      </c>
      <c r="P100">
        <v>45.176946425510074</v>
      </c>
      <c r="Q100">
        <v>39.810136273158776</v>
      </c>
      <c r="R100">
        <v>66.098353748457583</v>
      </c>
      <c r="S100">
        <v>59.734308135079559</v>
      </c>
      <c r="T100">
        <v>49.784432533209042</v>
      </c>
      <c r="U100">
        <v>42.994436014162879</v>
      </c>
      <c r="V100">
        <v>51.875477047214041</v>
      </c>
      <c r="W100">
        <v>42.632284779897887</v>
      </c>
      <c r="X100">
        <v>48.707727236727479</v>
      </c>
      <c r="Y100">
        <v>55.644141419695387</v>
      </c>
      <c r="Z100">
        <v>45.017789287702399</v>
      </c>
      <c r="AA100">
        <v>61.156671300370974</v>
      </c>
      <c r="AB100">
        <v>42.299534339420241</v>
      </c>
      <c r="AC100">
        <v>45.297587819372566</v>
      </c>
      <c r="AD100">
        <v>54.25140909181475</v>
      </c>
      <c r="AE100">
        <v>47.667973502771396</v>
      </c>
      <c r="AF100">
        <v>43.830306891791437</v>
      </c>
      <c r="AG100">
        <v>44.642429467835413</v>
      </c>
      <c r="AH100">
        <v>43.23252438259037</v>
      </c>
      <c r="AI100">
        <v>40.336380971006697</v>
      </c>
      <c r="AJ100">
        <v>44.111282922125746</v>
      </c>
      <c r="AK100">
        <v>51.886918612426115</v>
      </c>
      <c r="AL100">
        <v>48.859424753353863</v>
      </c>
      <c r="AM100">
        <v>48.124809431852832</v>
      </c>
      <c r="AN100">
        <v>42.747957705835255</v>
      </c>
      <c r="AO100">
        <v>38.566612106488151</v>
      </c>
      <c r="AP100">
        <v>51.230877064647842</v>
      </c>
      <c r="AQ100">
        <v>39.739446576449204</v>
      </c>
      <c r="AR100">
        <v>42.470506592643993</v>
      </c>
      <c r="AS100">
        <v>41.130282816845941</v>
      </c>
      <c r="AT100">
        <v>43.368297747723766</v>
      </c>
      <c r="AU100">
        <v>39.572971005701802</v>
      </c>
      <c r="AV100">
        <v>46.550667483812525</v>
      </c>
      <c r="AW100">
        <v>42.659664073725416</v>
      </c>
      <c r="AX100">
        <v>44.878023161156477</v>
      </c>
      <c r="AY100">
        <v>47.369701314829278</v>
      </c>
      <c r="AZ100">
        <v>55.806879338585134</v>
      </c>
      <c r="BA100">
        <v>31.84669469911077</v>
      </c>
      <c r="BB100">
        <v>42.771068060846773</v>
      </c>
      <c r="BC100">
        <v>12462</v>
      </c>
      <c r="BD100">
        <v>8959</v>
      </c>
      <c r="BE100">
        <v>16012</v>
      </c>
      <c r="BF100">
        <v>11133</v>
      </c>
      <c r="BG100">
        <v>5947</v>
      </c>
      <c r="BH100">
        <v>12400</v>
      </c>
      <c r="BI100">
        <v>8185</v>
      </c>
      <c r="BJ100">
        <v>7561</v>
      </c>
      <c r="BK100">
        <v>9613</v>
      </c>
      <c r="BL100">
        <v>8183</v>
      </c>
      <c r="BM100">
        <v>9522</v>
      </c>
      <c r="BN100"/>
      <c r="BO100">
        <v>9079</v>
      </c>
      <c r="BP100">
        <v>7127</v>
      </c>
      <c r="BQ100">
        <v>10176</v>
      </c>
      <c r="BR100">
        <v>12239</v>
      </c>
      <c r="BS100">
        <v>11107</v>
      </c>
      <c r="BT100">
        <v>8214</v>
      </c>
      <c r="BU100">
        <v>9592</v>
      </c>
      <c r="BV100">
        <v>11561</v>
      </c>
      <c r="BW100">
        <v>9807</v>
      </c>
      <c r="BX100">
        <v>5261</v>
      </c>
      <c r="BY100"/>
      <c r="BZ100"/>
    </row>
    <row r="101" spans="1:78" s="76" customFormat="1" x14ac:dyDescent="0.4">
      <c r="D101" t="s">
        <v>266</v>
      </c>
      <c r="E101" t="s">
        <v>222</v>
      </c>
      <c r="F101" t="s">
        <v>747</v>
      </c>
      <c r="G101">
        <v>34.165999999999997</v>
      </c>
      <c r="H101">
        <v>25.5</v>
      </c>
      <c r="I101">
        <v>30.09</v>
      </c>
      <c r="J101">
        <v>31.5</v>
      </c>
      <c r="K101">
        <v>34.1</v>
      </c>
      <c r="L101">
        <v>29.1</v>
      </c>
      <c r="M101">
        <v>30.9</v>
      </c>
      <c r="N101">
        <v>32.200000000000003</v>
      </c>
      <c r="O101">
        <v>32</v>
      </c>
      <c r="P101">
        <v>31.97</v>
      </c>
      <c r="Q101">
        <v>34</v>
      </c>
      <c r="R101">
        <v>26.5</v>
      </c>
      <c r="S101">
        <v>24.7</v>
      </c>
      <c r="T101">
        <v>25.8</v>
      </c>
      <c r="U101">
        <v>28.4</v>
      </c>
      <c r="V101">
        <v>25.1</v>
      </c>
      <c r="W101">
        <v>28.7</v>
      </c>
      <c r="X101">
        <v>26</v>
      </c>
      <c r="Y101">
        <v>26.1</v>
      </c>
      <c r="Z101">
        <v>27.7</v>
      </c>
      <c r="AA101">
        <v>17.399999999999999</v>
      </c>
      <c r="AB101">
        <v>29.2</v>
      </c>
      <c r="AC101">
        <v>28.3</v>
      </c>
      <c r="AD101">
        <v>25.9</v>
      </c>
      <c r="AE101">
        <v>27.2</v>
      </c>
      <c r="AF101">
        <v>27.6</v>
      </c>
      <c r="AG101">
        <v>29.74</v>
      </c>
      <c r="AH101">
        <v>27.8</v>
      </c>
      <c r="AI101">
        <v>27.7</v>
      </c>
      <c r="AJ101">
        <v>27.2</v>
      </c>
      <c r="AK101">
        <v>26.4</v>
      </c>
      <c r="AL101">
        <v>27</v>
      </c>
      <c r="AM101">
        <v>27.9</v>
      </c>
      <c r="AN101">
        <v>10.52</v>
      </c>
      <c r="AO101">
        <v>28.73</v>
      </c>
      <c r="AP101">
        <v>27.1</v>
      </c>
      <c r="AQ101">
        <v>29.13</v>
      </c>
      <c r="AR101">
        <v>26.9</v>
      </c>
      <c r="AS101">
        <v>30.1</v>
      </c>
      <c r="AT101">
        <v>28.6</v>
      </c>
      <c r="AU101">
        <v>29.2</v>
      </c>
      <c r="AV101">
        <v>26.2</v>
      </c>
      <c r="AW101">
        <v>28.9</v>
      </c>
      <c r="AX101">
        <v>27.4</v>
      </c>
      <c r="AY101">
        <v>22.5</v>
      </c>
      <c r="AZ101">
        <v>17.899999999999999</v>
      </c>
      <c r="BA101">
        <v>21.9</v>
      </c>
      <c r="BB101">
        <v>27.7</v>
      </c>
      <c r="BC101">
        <v>1</v>
      </c>
      <c r="BD101">
        <v>1.0971269876783705</v>
      </c>
      <c r="BE101">
        <v>0.97515809521888897</v>
      </c>
      <c r="BF101">
        <v>1.0296117152758633</v>
      </c>
      <c r="BG101">
        <v>0.77290707003468495</v>
      </c>
      <c r="BH101">
        <v>1.0774813458615817</v>
      </c>
      <c r="BI101">
        <v>0.9751022687633476</v>
      </c>
      <c r="BJ101">
        <v>0.91070714539621389</v>
      </c>
      <c r="BK101">
        <v>0.92135045109299096</v>
      </c>
      <c r="BL101">
        <v>0.99410098997242058</v>
      </c>
      <c r="BM101">
        <v>1.0223235946653264</v>
      </c>
      <c r="BN101"/>
      <c r="BO101"/>
      <c r="BP101"/>
      <c r="BQ101"/>
      <c r="BR101"/>
      <c r="BS101">
        <v>0</v>
      </c>
      <c r="BT101">
        <v>0</v>
      </c>
      <c r="BU101">
        <v>0</v>
      </c>
      <c r="BV101">
        <v>0</v>
      </c>
      <c r="BW101">
        <v>0</v>
      </c>
      <c r="BX101">
        <v>0</v>
      </c>
      <c r="BY101"/>
      <c r="BZ101"/>
    </row>
    <row r="102" spans="1:78" s="76" customFormat="1" x14ac:dyDescent="0.4">
      <c r="D102" t="s">
        <v>263</v>
      </c>
      <c r="E102" t="s">
        <v>276</v>
      </c>
      <c r="F102" t="s">
        <v>747</v>
      </c>
      <c r="G102">
        <v>809.73762982290953</v>
      </c>
      <c r="H102">
        <v>700.92858744390605</v>
      </c>
      <c r="I102">
        <v>780.17034626703139</v>
      </c>
      <c r="J102">
        <v>897.00809332044832</v>
      </c>
      <c r="K102">
        <v>858.16820096738957</v>
      </c>
      <c r="L102">
        <v>774.70263132673836</v>
      </c>
      <c r="M102">
        <v>730.69683411999506</v>
      </c>
      <c r="N102">
        <v>756.45088730715315</v>
      </c>
      <c r="O102">
        <v>772.6468858154285</v>
      </c>
      <c r="P102">
        <v>748.73352888727686</v>
      </c>
      <c r="Q102">
        <v>826.3398249617818</v>
      </c>
      <c r="R102">
        <v>996.93020736148333</v>
      </c>
      <c r="S102">
        <v>817.8699617164441</v>
      </c>
      <c r="T102">
        <v>751.57305989279894</v>
      </c>
      <c r="U102">
        <v>718.25998988366212</v>
      </c>
      <c r="V102">
        <v>684.22200414349584</v>
      </c>
      <c r="W102">
        <v>675.24645319153944</v>
      </c>
      <c r="X102">
        <v>686.39615618152538</v>
      </c>
      <c r="Y102">
        <v>717.54549953263324</v>
      </c>
      <c r="Z102">
        <v>670.42621681148194</v>
      </c>
      <c r="AA102">
        <v>715.61942207562538</v>
      </c>
      <c r="AB102">
        <v>711.8999439256894</v>
      </c>
      <c r="AC102">
        <v>732.10835824571313</v>
      </c>
      <c r="AD102">
        <v>699.06044551144373</v>
      </c>
      <c r="AE102">
        <v>735.433283763688</v>
      </c>
      <c r="AF102">
        <v>732.71742593182546</v>
      </c>
      <c r="AG102">
        <v>712.26708818316808</v>
      </c>
      <c r="AH102">
        <v>721.40706952941923</v>
      </c>
      <c r="AI102">
        <v>677.16227448296092</v>
      </c>
      <c r="AJ102">
        <v>688.36884422364903</v>
      </c>
      <c r="AK102">
        <v>706.09002647837599</v>
      </c>
      <c r="AL102">
        <v>704.70324163491148</v>
      </c>
      <c r="AM102">
        <v>708.91350747027138</v>
      </c>
      <c r="AN102">
        <v>339.40265287953719</v>
      </c>
      <c r="AO102">
        <v>731.36552199300638</v>
      </c>
      <c r="AP102">
        <v>758.25055622717457</v>
      </c>
      <c r="AQ102">
        <v>735.45748333669962</v>
      </c>
      <c r="AR102">
        <v>746.70367800138797</v>
      </c>
      <c r="AS102">
        <v>740.88660250572275</v>
      </c>
      <c r="AT102">
        <v>761.40780576114162</v>
      </c>
      <c r="AU102">
        <v>708.47992235836466</v>
      </c>
      <c r="AV102">
        <v>698.12678195528792</v>
      </c>
      <c r="AW102">
        <v>715.949066045682</v>
      </c>
      <c r="AX102">
        <v>719.51892019642332</v>
      </c>
      <c r="AY102">
        <v>720.1474862051748</v>
      </c>
      <c r="AZ102">
        <v>698.07347320801807</v>
      </c>
      <c r="BA102">
        <v>754.80802371269033</v>
      </c>
      <c r="BB102">
        <v>748.42614357893603</v>
      </c>
      <c r="BC102">
        <v>0.80500375281461101</v>
      </c>
      <c r="BD102">
        <v>0.99861819727891155</v>
      </c>
      <c r="BE102">
        <v>0.89409322196620589</v>
      </c>
      <c r="BF102">
        <v>0.9408482142857143</v>
      </c>
      <c r="BG102">
        <v>0.70811731950844858</v>
      </c>
      <c r="BH102">
        <v>0.98219246031746033</v>
      </c>
      <c r="BI102">
        <v>0.89187307987711217</v>
      </c>
      <c r="BJ102">
        <v>0.85870059064061777</v>
      </c>
      <c r="BK102">
        <v>0.83005672926447571</v>
      </c>
      <c r="BL102">
        <v>0.95151689708141318</v>
      </c>
      <c r="BM102">
        <v>0.93256448412698412</v>
      </c>
      <c r="BN102"/>
      <c r="BO102"/>
      <c r="BP102"/>
      <c r="BQ102"/>
      <c r="BR102"/>
      <c r="BS102">
        <v>0.99078341013824889</v>
      </c>
      <c r="BT102">
        <v>0.82155257936507942</v>
      </c>
      <c r="BU102">
        <v>0.87091973886328722</v>
      </c>
      <c r="BV102">
        <v>0.84835964713009226</v>
      </c>
      <c r="BW102">
        <v>0.77711756651017216</v>
      </c>
      <c r="BX102">
        <v>0.36782354070660522</v>
      </c>
      <c r="BY102"/>
      <c r="BZ102"/>
    </row>
    <row r="103" spans="1:78" s="76" customFormat="1" x14ac:dyDescent="0.4">
      <c r="D103" t="s">
        <v>267</v>
      </c>
      <c r="E103" t="s">
        <v>278</v>
      </c>
      <c r="F103" t="s">
        <v>747</v>
      </c>
      <c r="G103">
        <v>14.503566995067352</v>
      </c>
      <c r="H103">
        <v>15.826572235734872</v>
      </c>
      <c r="I103">
        <v>13.772170294411241</v>
      </c>
      <c r="J103">
        <v>13.743389046436716</v>
      </c>
      <c r="K103">
        <v>12.884072297525153</v>
      </c>
      <c r="L103">
        <v>12.82761162639633</v>
      </c>
      <c r="M103">
        <v>12.399841564116874</v>
      </c>
      <c r="N103">
        <v>11.081315766191057</v>
      </c>
      <c r="O103">
        <v>11.508983901261681</v>
      </c>
      <c r="P103">
        <v>12.175741410208865</v>
      </c>
      <c r="Q103">
        <v>10.395162509448223</v>
      </c>
      <c r="R103">
        <v>17.097000180576039</v>
      </c>
      <c r="S103">
        <v>15.00719393948186</v>
      </c>
      <c r="T103">
        <v>13.522072652062455</v>
      </c>
      <c r="U103">
        <v>9.4894195751138071</v>
      </c>
      <c r="V103">
        <v>9.2678006760440521</v>
      </c>
      <c r="W103">
        <v>7.794320400912877</v>
      </c>
      <c r="X103">
        <v>8.6401317352622815</v>
      </c>
      <c r="Y103">
        <v>9.1815582558970696</v>
      </c>
      <c r="Z103">
        <v>8.3429087300626872</v>
      </c>
      <c r="AA103">
        <v>11.179126944305068</v>
      </c>
      <c r="AB103">
        <v>10.738864373308628</v>
      </c>
      <c r="AC103">
        <v>7.9796448006854392</v>
      </c>
      <c r="AD103">
        <v>9.0821987062348359</v>
      </c>
      <c r="AE103">
        <v>9.3068841422198183</v>
      </c>
      <c r="AF103">
        <v>8.2507964319847087</v>
      </c>
      <c r="AG103">
        <v>7.1326579489390234</v>
      </c>
      <c r="AH103">
        <v>7.3848729014683867</v>
      </c>
      <c r="AI103">
        <v>7.0087762186476308</v>
      </c>
      <c r="AJ103">
        <v>7.2349843218934193</v>
      </c>
      <c r="AK103">
        <v>9.8059857177244645</v>
      </c>
      <c r="AL103">
        <v>9.0858954951192779</v>
      </c>
      <c r="AM103">
        <v>8.4010061998170542</v>
      </c>
      <c r="AN103">
        <v>6.8181169703365434</v>
      </c>
      <c r="AO103">
        <v>14.053333741865508</v>
      </c>
      <c r="AP103">
        <v>10.295647484460474</v>
      </c>
      <c r="AQ103">
        <v>10.56916279539487</v>
      </c>
      <c r="AR103">
        <v>8.4064727272727264</v>
      </c>
      <c r="AS103">
        <v>8.495434070938046</v>
      </c>
      <c r="AT103">
        <v>9.620627229646983</v>
      </c>
      <c r="AU103">
        <v>7.9044580856484288</v>
      </c>
      <c r="AV103">
        <v>10.464440832422927</v>
      </c>
      <c r="AW103">
        <v>9.5252935638904024</v>
      </c>
      <c r="AX103">
        <v>7.4922037236417109</v>
      </c>
      <c r="AY103">
        <v>9.4992254413703936</v>
      </c>
      <c r="AZ103">
        <v>10.263527025973012</v>
      </c>
      <c r="BA103">
        <v>9.229768043013717</v>
      </c>
      <c r="BB103">
        <v>10.833103671881332</v>
      </c>
      <c r="BC103">
        <v>29.1</v>
      </c>
      <c r="BD103">
        <v>23.6</v>
      </c>
      <c r="BE103">
        <v>24.3</v>
      </c>
      <c r="BF103">
        <v>22.8</v>
      </c>
      <c r="BG103">
        <v>23.9</v>
      </c>
      <c r="BH103">
        <v>23.2</v>
      </c>
      <c r="BI103">
        <v>24.7</v>
      </c>
      <c r="BJ103">
        <v>36.203885852978097</v>
      </c>
      <c r="BK103">
        <v>37.31718775734538</v>
      </c>
      <c r="BL103">
        <v>33.410239330085503</v>
      </c>
      <c r="BM103">
        <v>31.032334819405978</v>
      </c>
      <c r="BN103"/>
      <c r="BO103"/>
      <c r="BP103"/>
      <c r="BQ103"/>
      <c r="BR103"/>
      <c r="BS103">
        <v>29.459916997588568</v>
      </c>
      <c r="BT103">
        <v>28.196142935734546</v>
      </c>
      <c r="BU103">
        <v>29.122615588624956</v>
      </c>
      <c r="BV103">
        <v>30.19997927914665</v>
      </c>
      <c r="BW103">
        <v>28.193676858725361</v>
      </c>
      <c r="BX103">
        <v>21.506575406060151</v>
      </c>
      <c r="BY103"/>
      <c r="BZ103"/>
    </row>
    <row r="104" spans="1:78" s="76" customFormat="1" x14ac:dyDescent="0.4">
      <c r="D104" t="s">
        <v>261</v>
      </c>
      <c r="E104" t="s">
        <v>275</v>
      </c>
      <c r="F104" t="s">
        <v>748</v>
      </c>
      <c r="G104"/>
      <c r="H104"/>
      <c r="I104"/>
      <c r="J104"/>
      <c r="K104"/>
      <c r="L104"/>
      <c r="M104"/>
      <c r="N104"/>
      <c r="O104"/>
      <c r="P104"/>
      <c r="Q104"/>
      <c r="R104"/>
      <c r="S104">
        <v>15259.156397563262</v>
      </c>
      <c r="T104">
        <v>14995.825336014357</v>
      </c>
      <c r="U104">
        <v>15236.957914958684</v>
      </c>
      <c r="V104">
        <v>15739.143574569729</v>
      </c>
      <c r="W104">
        <v>14635.388163400561</v>
      </c>
      <c r="X104">
        <v>13710.321185664578</v>
      </c>
      <c r="Y104">
        <v>14585.539587926138</v>
      </c>
      <c r="Z104">
        <v>15308.086606900983</v>
      </c>
      <c r="AA104">
        <v>14594.853976340941</v>
      </c>
      <c r="AB104">
        <v>15848.271208521695</v>
      </c>
      <c r="AC104">
        <v>15468.439851124482</v>
      </c>
      <c r="AD104">
        <v>16253.153513039941</v>
      </c>
      <c r="AE104">
        <v>16683.667690810202</v>
      </c>
      <c r="AF104">
        <v>14829.980417010709</v>
      </c>
      <c r="AG104">
        <v>16573.680550998339</v>
      </c>
      <c r="AH104">
        <v>14585.239633601668</v>
      </c>
      <c r="AI104">
        <v>14419.629612627848</v>
      </c>
      <c r="AJ104">
        <v>15527.8338614562</v>
      </c>
      <c r="AK104">
        <v>16820.024627880295</v>
      </c>
      <c r="AL104">
        <v>15692.02543091579</v>
      </c>
      <c r="AM104">
        <v>15959.278224497099</v>
      </c>
      <c r="AN104">
        <v>16068.485095440026</v>
      </c>
      <c r="AO104">
        <v>15193.610232769344</v>
      </c>
      <c r="AP104">
        <v>16964.905137733338</v>
      </c>
      <c r="AQ104">
        <v>16547.806552674501</v>
      </c>
      <c r="AR104">
        <v>18099.624530519613</v>
      </c>
      <c r="AS104">
        <v>20404.018787613099</v>
      </c>
      <c r="AT104">
        <v>20339.510867123889</v>
      </c>
      <c r="AU104">
        <v>20989.439689969899</v>
      </c>
      <c r="AV104">
        <v>19401.186667383699</v>
      </c>
      <c r="AW104">
        <v>21075.659977815627</v>
      </c>
      <c r="AX104">
        <v>20754.027057374362</v>
      </c>
      <c r="AY104">
        <v>19200.258689545015</v>
      </c>
      <c r="AZ104">
        <v>20765.074314485828</v>
      </c>
      <c r="BA104">
        <v>21052.978592006828</v>
      </c>
      <c r="BB104">
        <v>19946.054428353087</v>
      </c>
      <c r="BC104">
        <v>19829.308147891461</v>
      </c>
      <c r="BD104">
        <v>18615.784880082963</v>
      </c>
      <c r="BE104">
        <v>21951.985689727146</v>
      </c>
      <c r="BF104">
        <v>21212.508338413962</v>
      </c>
      <c r="BG104">
        <v>21721.038851278514</v>
      </c>
      <c r="BH104">
        <v>20549.636474151215</v>
      </c>
      <c r="BI104">
        <v>21042.818166325113</v>
      </c>
      <c r="BJ104">
        <v>22015.222948408191</v>
      </c>
      <c r="BK104">
        <v>20839.328177399559</v>
      </c>
      <c r="BL104">
        <v>17156.5025653878</v>
      </c>
      <c r="BM104">
        <v>20603.79198067918</v>
      </c>
      <c r="BN104">
        <v>23153.667655828249</v>
      </c>
      <c r="BO104"/>
      <c r="BP104"/>
      <c r="BQ104"/>
      <c r="BR104"/>
      <c r="BS104"/>
      <c r="BT104"/>
      <c r="BU104"/>
      <c r="BV104"/>
      <c r="BW104"/>
      <c r="BX104"/>
      <c r="BY104"/>
      <c r="BZ104"/>
    </row>
    <row r="105" spans="1:78" s="76" customFormat="1" x14ac:dyDescent="0.4">
      <c r="D105" t="s">
        <v>262</v>
      </c>
      <c r="E105" t="s">
        <v>275</v>
      </c>
      <c r="F105" t="s">
        <v>748</v>
      </c>
      <c r="G105">
        <v>18061.2</v>
      </c>
      <c r="H105">
        <v>18427.400000000001</v>
      </c>
      <c r="I105">
        <v>19612.2</v>
      </c>
      <c r="J105">
        <v>16798.599999999999</v>
      </c>
      <c r="K105">
        <v>14111</v>
      </c>
      <c r="L105">
        <v>20428.599999999999</v>
      </c>
      <c r="M105">
        <v>19403.2</v>
      </c>
      <c r="N105">
        <v>20225</v>
      </c>
      <c r="O105">
        <v>20150</v>
      </c>
      <c r="P105">
        <v>20845</v>
      </c>
      <c r="Q105">
        <v>20098.2</v>
      </c>
      <c r="R105">
        <v>16561</v>
      </c>
      <c r="S105">
        <v>19745.2</v>
      </c>
      <c r="T105">
        <v>16197.2</v>
      </c>
      <c r="U105">
        <v>14814.2</v>
      </c>
      <c r="V105">
        <v>19311</v>
      </c>
      <c r="W105">
        <v>16883.2</v>
      </c>
      <c r="X105">
        <v>19569.2</v>
      </c>
      <c r="Y105">
        <v>9910.4</v>
      </c>
      <c r="Z105">
        <v>20976.799999999999</v>
      </c>
      <c r="AA105">
        <v>18609</v>
      </c>
      <c r="AB105">
        <v>20011.2</v>
      </c>
      <c r="AC105">
        <v>17700</v>
      </c>
      <c r="AD105">
        <v>16279.652399999999</v>
      </c>
      <c r="AE105">
        <v>16385.117200000001</v>
      </c>
      <c r="AF105">
        <v>7306</v>
      </c>
      <c r="AG105">
        <v>17457.599999999999</v>
      </c>
      <c r="AH105">
        <v>18435.8</v>
      </c>
      <c r="AI105">
        <v>18683.8</v>
      </c>
      <c r="AJ105">
        <v>15706.4</v>
      </c>
      <c r="AK105">
        <v>19356.2</v>
      </c>
      <c r="AL105">
        <v>18151.599999999999</v>
      </c>
      <c r="AM105">
        <v>20007.599999999999</v>
      </c>
      <c r="AN105">
        <v>21310.6</v>
      </c>
      <c r="AO105">
        <v>18070</v>
      </c>
      <c r="AP105">
        <v>19668</v>
      </c>
      <c r="AQ105">
        <v>15047.6</v>
      </c>
      <c r="AR105">
        <v>17696.2</v>
      </c>
      <c r="AS105">
        <v>18773</v>
      </c>
      <c r="AT105">
        <v>17541.8</v>
      </c>
      <c r="AU105">
        <v>17123.599999999999</v>
      </c>
      <c r="AV105">
        <v>19944.2</v>
      </c>
      <c r="AW105">
        <v>20740.2</v>
      </c>
      <c r="AX105">
        <v>15108.2</v>
      </c>
      <c r="AY105">
        <v>16760.8</v>
      </c>
      <c r="AZ105">
        <v>19339.2</v>
      </c>
      <c r="BA105">
        <v>20141.8</v>
      </c>
      <c r="BB105">
        <v>19794.2</v>
      </c>
      <c r="BC105">
        <v>14969.2</v>
      </c>
      <c r="BD105">
        <v>13243.6</v>
      </c>
      <c r="BE105">
        <v>18859.400000000001</v>
      </c>
      <c r="BF105">
        <v>19058.400000000001</v>
      </c>
      <c r="BG105">
        <v>14709.2</v>
      </c>
      <c r="BH105">
        <v>12416</v>
      </c>
      <c r="BI105">
        <v>17773.400000000001</v>
      </c>
      <c r="BJ105">
        <v>19783</v>
      </c>
      <c r="BK105">
        <v>18775.400000000001</v>
      </c>
      <c r="BL105">
        <v>5033.3999999999996</v>
      </c>
      <c r="BM105">
        <v>8445.7999999999993</v>
      </c>
      <c r="BN105">
        <v>16203</v>
      </c>
      <c r="BO105">
        <v>16714.400000000001</v>
      </c>
      <c r="BP105">
        <v>8647.7999999999993</v>
      </c>
      <c r="BQ105">
        <v>17985.400000000001</v>
      </c>
      <c r="BR105">
        <v>18233.599999999999</v>
      </c>
      <c r="BS105">
        <v>18179</v>
      </c>
      <c r="BT105">
        <v>15206</v>
      </c>
      <c r="BU105">
        <v>15619.6</v>
      </c>
      <c r="BV105">
        <v>16787.400000000001</v>
      </c>
      <c r="BW105">
        <v>16457</v>
      </c>
      <c r="BX105">
        <v>15723.6</v>
      </c>
      <c r="BY105"/>
      <c r="BZ105"/>
    </row>
    <row r="106" spans="1:78" s="76" customFormat="1" x14ac:dyDescent="0.4">
      <c r="D106" t="s">
        <v>263</v>
      </c>
      <c r="E106" t="s">
        <v>276</v>
      </c>
      <c r="F106" t="s">
        <v>748</v>
      </c>
      <c r="G106"/>
      <c r="H106"/>
      <c r="I106"/>
      <c r="J106"/>
      <c r="K106"/>
      <c r="L106"/>
      <c r="M106"/>
      <c r="N106"/>
      <c r="O106"/>
      <c r="P106"/>
      <c r="Q106"/>
      <c r="R106"/>
      <c r="S106"/>
      <c r="T106"/>
      <c r="U106"/>
      <c r="V106"/>
      <c r="W106"/>
      <c r="X106"/>
      <c r="Y106"/>
      <c r="Z106"/>
      <c r="AA106"/>
      <c r="AB106"/>
      <c r="AC106"/>
      <c r="AD106"/>
      <c r="AE106"/>
      <c r="AF106"/>
      <c r="AG106"/>
      <c r="AH106"/>
      <c r="AI106"/>
      <c r="AJ106"/>
      <c r="AK106"/>
      <c r="AL106"/>
      <c r="AM106"/>
      <c r="AN106"/>
      <c r="AO106"/>
      <c r="AP106"/>
      <c r="AQ106"/>
      <c r="AR106"/>
      <c r="AS106"/>
      <c r="AT106"/>
      <c r="AU106"/>
      <c r="AV106"/>
      <c r="AW106"/>
      <c r="AX106"/>
      <c r="AY106"/>
      <c r="AZ106"/>
      <c r="BA106"/>
      <c r="BB106"/>
      <c r="BC106"/>
      <c r="BD106"/>
      <c r="BE106"/>
      <c r="BF106"/>
      <c r="BG106"/>
      <c r="BH106"/>
      <c r="BI106"/>
      <c r="BJ106"/>
      <c r="BK106"/>
      <c r="BL106"/>
      <c r="BM106"/>
      <c r="BN106"/>
      <c r="BO106"/>
      <c r="BP106"/>
      <c r="BQ106"/>
      <c r="BR106"/>
      <c r="BS106"/>
      <c r="BT106"/>
      <c r="BU106"/>
      <c r="BV106"/>
      <c r="BW106"/>
      <c r="BX106"/>
      <c r="BY106"/>
      <c r="BZ106"/>
    </row>
    <row r="107" spans="1:78" s="76" customFormat="1" x14ac:dyDescent="0.4">
      <c r="D107" t="s">
        <v>264</v>
      </c>
      <c r="E107" t="s">
        <v>223</v>
      </c>
      <c r="F107" t="s">
        <v>748</v>
      </c>
      <c r="G107"/>
      <c r="H107"/>
      <c r="I107"/>
      <c r="J107"/>
      <c r="K107"/>
      <c r="L107"/>
      <c r="M107"/>
      <c r="N107"/>
      <c r="O107"/>
      <c r="P107"/>
      <c r="Q107"/>
      <c r="R107"/>
      <c r="S107"/>
      <c r="T107"/>
      <c r="U107"/>
      <c r="V107"/>
      <c r="W107"/>
      <c r="X107"/>
      <c r="Y107"/>
      <c r="Z107"/>
      <c r="AA107"/>
      <c r="AB107"/>
      <c r="AC107"/>
      <c r="AD107"/>
      <c r="AE107"/>
      <c r="AF107"/>
      <c r="AG107"/>
      <c r="AH107"/>
      <c r="AI107"/>
      <c r="AJ107"/>
      <c r="AK107"/>
      <c r="AL107"/>
      <c r="AM107"/>
      <c r="AN107"/>
      <c r="AO107"/>
      <c r="AP107"/>
      <c r="AQ107"/>
      <c r="AR107"/>
      <c r="AS107"/>
      <c r="AT107"/>
      <c r="AU107"/>
      <c r="AV107"/>
      <c r="AW107"/>
      <c r="AX107"/>
      <c r="AY107"/>
      <c r="AZ107"/>
      <c r="BA107"/>
      <c r="BB107"/>
      <c r="BC107"/>
      <c r="BD107"/>
      <c r="BE107"/>
      <c r="BF107"/>
      <c r="BG107"/>
      <c r="BH107"/>
      <c r="BI107"/>
      <c r="BJ107"/>
      <c r="BK107"/>
      <c r="BL107"/>
      <c r="BM107"/>
      <c r="BN107"/>
      <c r="BO107"/>
      <c r="BP107"/>
      <c r="BQ107"/>
      <c r="BR107"/>
      <c r="BS107"/>
      <c r="BT107"/>
      <c r="BU107"/>
      <c r="BV107"/>
      <c r="BW107"/>
      <c r="BX107"/>
      <c r="BY107"/>
      <c r="BZ107"/>
    </row>
    <row r="108" spans="1:78" s="76" customFormat="1" x14ac:dyDescent="0.4">
      <c r="D108" t="s">
        <v>265</v>
      </c>
      <c r="E108" t="s">
        <v>277</v>
      </c>
      <c r="F108" t="s">
        <v>748</v>
      </c>
      <c r="G108"/>
      <c r="H108"/>
      <c r="I108"/>
      <c r="J108"/>
      <c r="K108"/>
      <c r="L108"/>
      <c r="M108"/>
      <c r="N108"/>
      <c r="O108"/>
      <c r="P108"/>
      <c r="Q108"/>
      <c r="R108"/>
      <c r="S108"/>
      <c r="T108"/>
      <c r="U108"/>
      <c r="V108"/>
      <c r="W108"/>
      <c r="X108"/>
      <c r="Y108"/>
      <c r="Z108"/>
      <c r="AA108"/>
      <c r="AB108"/>
      <c r="AC108"/>
      <c r="AD108"/>
      <c r="AE108"/>
      <c r="AF108"/>
      <c r="AG108"/>
      <c r="AH108"/>
      <c r="AI108"/>
      <c r="AJ108"/>
      <c r="AK108"/>
      <c r="AL108"/>
      <c r="AM108"/>
      <c r="AN108"/>
      <c r="AO108"/>
      <c r="AP108"/>
      <c r="AQ108"/>
      <c r="AR108"/>
      <c r="AS108"/>
      <c r="AT108"/>
      <c r="AU108"/>
      <c r="AV108"/>
      <c r="AW108"/>
      <c r="AX108"/>
      <c r="AY108"/>
      <c r="AZ108"/>
      <c r="BA108"/>
      <c r="BB108"/>
      <c r="BC108"/>
      <c r="BD108"/>
      <c r="BE108"/>
      <c r="BF108"/>
      <c r="BG108"/>
      <c r="BH108"/>
      <c r="BI108"/>
      <c r="BJ108"/>
      <c r="BK108"/>
      <c r="BL108"/>
      <c r="BM108"/>
      <c r="BN108"/>
      <c r="BO108"/>
      <c r="BP108"/>
      <c r="BQ108"/>
      <c r="BR108"/>
      <c r="BS108"/>
      <c r="BT108"/>
      <c r="BU108"/>
      <c r="BV108"/>
      <c r="BW108"/>
      <c r="BX108"/>
      <c r="BY108"/>
      <c r="BZ108"/>
    </row>
    <row r="109" spans="1:78" s="76" customFormat="1" x14ac:dyDescent="0.4">
      <c r="D109" t="s">
        <v>266</v>
      </c>
      <c r="E109" t="s">
        <v>222</v>
      </c>
      <c r="F109" t="s">
        <v>748</v>
      </c>
      <c r="G109"/>
      <c r="H109"/>
      <c r="I109"/>
      <c r="J109"/>
      <c r="K109"/>
      <c r="L109"/>
      <c r="M109"/>
      <c r="N109"/>
      <c r="O109"/>
      <c r="P109"/>
      <c r="Q109"/>
      <c r="R109"/>
      <c r="S109"/>
      <c r="T109"/>
      <c r="U109"/>
      <c r="V109"/>
      <c r="W109"/>
      <c r="X109"/>
      <c r="Y109"/>
      <c r="Z109"/>
      <c r="AA109"/>
      <c r="AB109"/>
      <c r="AC109"/>
      <c r="AD109"/>
      <c r="AE109"/>
      <c r="AF109"/>
      <c r="AG109"/>
      <c r="AH109"/>
      <c r="AI109"/>
      <c r="AJ109"/>
      <c r="AK109"/>
      <c r="AL109"/>
      <c r="AM109"/>
      <c r="AN109"/>
      <c r="AO109"/>
      <c r="AP109"/>
      <c r="AQ109"/>
      <c r="AR109"/>
      <c r="AS109"/>
      <c r="AT109"/>
      <c r="AU109"/>
      <c r="AV109"/>
      <c r="AW109"/>
      <c r="AX109"/>
      <c r="AY109"/>
      <c r="AZ109"/>
      <c r="BA109"/>
      <c r="BB109"/>
      <c r="BC109"/>
      <c r="BD109"/>
      <c r="BE109"/>
      <c r="BF109"/>
      <c r="BG109"/>
      <c r="BH109"/>
      <c r="BI109"/>
      <c r="BJ109"/>
      <c r="BK109"/>
      <c r="BL109"/>
      <c r="BM109"/>
      <c r="BN109"/>
      <c r="BO109"/>
      <c r="BP109"/>
      <c r="BQ109"/>
      <c r="BR109"/>
      <c r="BS109"/>
      <c r="BT109"/>
      <c r="BU109"/>
      <c r="BV109"/>
      <c r="BW109"/>
      <c r="BX109"/>
      <c r="BY109"/>
      <c r="BZ109"/>
    </row>
    <row r="110" spans="1:78" s="76" customFormat="1" x14ac:dyDescent="0.4">
      <c r="D110" t="s">
        <v>263</v>
      </c>
      <c r="E110" t="s">
        <v>276</v>
      </c>
      <c r="F110" t="s">
        <v>748</v>
      </c>
      <c r="G110"/>
      <c r="H110"/>
      <c r="I110"/>
      <c r="J110"/>
      <c r="K110"/>
      <c r="L110"/>
      <c r="M110"/>
      <c r="N110"/>
      <c r="O110"/>
      <c r="P110"/>
      <c r="Q110"/>
      <c r="R110"/>
      <c r="S110"/>
      <c r="T110"/>
      <c r="U110"/>
      <c r="V110"/>
      <c r="W110"/>
      <c r="X110"/>
      <c r="Y110"/>
      <c r="Z110"/>
      <c r="AA110"/>
      <c r="AB110"/>
      <c r="AC110"/>
      <c r="AD110"/>
      <c r="AE110"/>
      <c r="AF110"/>
      <c r="AG110"/>
      <c r="AH110"/>
      <c r="AI110"/>
      <c r="AJ110"/>
      <c r="AK110"/>
      <c r="AL110"/>
      <c r="AM110"/>
      <c r="AN110"/>
      <c r="AO110"/>
      <c r="AP110"/>
      <c r="AQ110"/>
      <c r="AR110"/>
      <c r="AS110"/>
      <c r="AT110"/>
      <c r="AU110"/>
      <c r="AV110"/>
      <c r="AW110"/>
      <c r="AX110"/>
      <c r="AY110"/>
      <c r="AZ110"/>
      <c r="BA110"/>
      <c r="BB110"/>
      <c r="BC110"/>
      <c r="BD110"/>
      <c r="BE110"/>
      <c r="BF110"/>
      <c r="BG110"/>
      <c r="BH110"/>
      <c r="BI110"/>
      <c r="BJ110"/>
      <c r="BK110"/>
      <c r="BL110"/>
      <c r="BM110"/>
      <c r="BN110"/>
      <c r="BO110"/>
      <c r="BP110"/>
      <c r="BQ110"/>
      <c r="BR110"/>
      <c r="BS110"/>
      <c r="BT110"/>
      <c r="BU110"/>
      <c r="BV110"/>
      <c r="BW110"/>
      <c r="BX110"/>
      <c r="BY110"/>
      <c r="BZ110"/>
    </row>
    <row r="111" spans="1:78" s="76" customFormat="1" x14ac:dyDescent="0.4">
      <c r="D111" t="s">
        <v>267</v>
      </c>
      <c r="E111" t="s">
        <v>278</v>
      </c>
      <c r="F111" t="s">
        <v>748</v>
      </c>
      <c r="G111"/>
      <c r="H111"/>
      <c r="I111"/>
      <c r="J111"/>
      <c r="K111"/>
      <c r="L111"/>
      <c r="M111"/>
      <c r="N111"/>
      <c r="O111"/>
      <c r="P111"/>
      <c r="Q111"/>
      <c r="R111"/>
      <c r="S111"/>
      <c r="T111"/>
      <c r="U111"/>
      <c r="V111"/>
      <c r="W111"/>
      <c r="X111"/>
      <c r="Y111"/>
      <c r="Z111"/>
      <c r="AA111"/>
      <c r="AB111"/>
      <c r="AC111"/>
      <c r="AD111"/>
      <c r="AE111"/>
      <c r="AF111"/>
      <c r="AG111"/>
      <c r="AH111"/>
      <c r="AI111"/>
      <c r="AJ111"/>
      <c r="AK111"/>
      <c r="AL111"/>
      <c r="AM111"/>
      <c r="AN111"/>
      <c r="AO111"/>
      <c r="AP111"/>
      <c r="AQ111"/>
      <c r="AR111"/>
      <c r="AS111"/>
      <c r="AT111"/>
      <c r="AU111"/>
      <c r="AV111"/>
      <c r="AW111"/>
      <c r="AX111"/>
      <c r="AY111"/>
      <c r="AZ111"/>
      <c r="BA111"/>
      <c r="BB111"/>
      <c r="BC111"/>
      <c r="BD111"/>
      <c r="BE111"/>
      <c r="BF111"/>
      <c r="BG111"/>
      <c r="BH111"/>
      <c r="BI111"/>
      <c r="BJ111"/>
      <c r="BK111"/>
      <c r="BL111"/>
      <c r="BM111"/>
      <c r="BN111"/>
      <c r="BO111"/>
      <c r="BP111"/>
      <c r="BQ111"/>
      <c r="BR111"/>
      <c r="BS111"/>
      <c r="BT111"/>
      <c r="BU111"/>
      <c r="BV111"/>
      <c r="BW111"/>
      <c r="BX111"/>
      <c r="BY111"/>
      <c r="BZ111"/>
    </row>
    <row r="112" spans="1:78" s="78" customFormat="1" x14ac:dyDescent="0.4">
      <c r="A112" s="76"/>
      <c r="B112" s="76"/>
      <c r="C112" s="76"/>
      <c r="D112" t="s">
        <v>268</v>
      </c>
      <c r="E112" t="s">
        <v>260</v>
      </c>
      <c r="F112" t="s">
        <v>749</v>
      </c>
      <c r="G112">
        <v>8312.3691694444424</v>
      </c>
      <c r="H112">
        <v>7062.7552694444439</v>
      </c>
      <c r="I112">
        <v>8629.9728500000001</v>
      </c>
      <c r="J112">
        <v>7793.9147083333337</v>
      </c>
      <c r="K112">
        <v>8599.7819777777786</v>
      </c>
      <c r="L112">
        <v>7557.0587111111108</v>
      </c>
      <c r="M112">
        <v>7332.3695333333335</v>
      </c>
      <c r="N112">
        <v>8021.5908277777771</v>
      </c>
      <c r="O112">
        <v>2652.0868916666664</v>
      </c>
      <c r="P112">
        <v>8575.5051527777778</v>
      </c>
      <c r="Q112">
        <v>7786.0304916666664</v>
      </c>
      <c r="R112">
        <v>6673.9865277777781</v>
      </c>
      <c r="S112">
        <v>3576</v>
      </c>
      <c r="T112">
        <v>3173</v>
      </c>
      <c r="U112">
        <v>2966</v>
      </c>
      <c r="V112">
        <v>2670</v>
      </c>
      <c r="W112">
        <v>2541</v>
      </c>
      <c r="X112">
        <v>2310</v>
      </c>
      <c r="Y112">
        <v>2406</v>
      </c>
      <c r="Z112">
        <v>2240</v>
      </c>
      <c r="AA112">
        <v>1537</v>
      </c>
      <c r="AB112">
        <v>1580</v>
      </c>
      <c r="AC112">
        <v>2430</v>
      </c>
      <c r="AD112">
        <v>2981</v>
      </c>
      <c r="AE112">
        <v>3322</v>
      </c>
      <c r="AF112">
        <v>3173</v>
      </c>
      <c r="AG112">
        <v>2966</v>
      </c>
      <c r="AH112">
        <v>2670</v>
      </c>
      <c r="AI112">
        <v>2541</v>
      </c>
      <c r="AJ112">
        <v>2310</v>
      </c>
      <c r="AK112">
        <v>2406</v>
      </c>
      <c r="AL112">
        <v>2240</v>
      </c>
      <c r="AM112">
        <v>1537</v>
      </c>
      <c r="AN112">
        <v>1580</v>
      </c>
      <c r="AO112">
        <v>2430</v>
      </c>
      <c r="AP112">
        <v>2981</v>
      </c>
      <c r="AQ112">
        <v>3570</v>
      </c>
      <c r="AR112">
        <v>3224</v>
      </c>
      <c r="AS112">
        <v>3124</v>
      </c>
      <c r="AT112">
        <v>2566</v>
      </c>
      <c r="AU112">
        <v>3479</v>
      </c>
      <c r="AV112">
        <v>3120</v>
      </c>
      <c r="AW112">
        <v>2560</v>
      </c>
      <c r="AX112">
        <v>2511</v>
      </c>
      <c r="AY112">
        <v>2600</v>
      </c>
      <c r="AZ112">
        <v>2795</v>
      </c>
      <c r="BA112">
        <v>2743</v>
      </c>
      <c r="BB112">
        <v>2872</v>
      </c>
      <c r="BC112">
        <v>3450</v>
      </c>
      <c r="BD112">
        <v>3193</v>
      </c>
      <c r="BE112">
        <v>3365</v>
      </c>
      <c r="BF112">
        <v>3240</v>
      </c>
      <c r="BG112">
        <v>3159</v>
      </c>
      <c r="BH112">
        <v>2917</v>
      </c>
      <c r="BI112">
        <v>3150</v>
      </c>
      <c r="BJ112">
        <v>3176</v>
      </c>
      <c r="BK112">
        <v>2096</v>
      </c>
      <c r="BL112">
        <v>1620</v>
      </c>
      <c r="BM112">
        <v>3323</v>
      </c>
      <c r="BN112">
        <v>3562</v>
      </c>
      <c r="BO112">
        <v>3594</v>
      </c>
      <c r="BP112">
        <v>2849</v>
      </c>
      <c r="BQ112">
        <v>3411</v>
      </c>
      <c r="BR112">
        <v>2510</v>
      </c>
      <c r="BS112">
        <v>2347</v>
      </c>
      <c r="BT112">
        <v>2322</v>
      </c>
      <c r="BU112">
        <v>2448</v>
      </c>
      <c r="BV112">
        <v>2358</v>
      </c>
      <c r="BW112">
        <v>1835</v>
      </c>
      <c r="BX112">
        <v>2977</v>
      </c>
      <c r="BY112"/>
      <c r="BZ112"/>
    </row>
    <row r="113" spans="1:78" s="78" customFormat="1" x14ac:dyDescent="0.4">
      <c r="A113" s="76"/>
      <c r="B113" s="76"/>
      <c r="C113" s="76"/>
      <c r="D113" t="s">
        <v>269</v>
      </c>
      <c r="E113" t="s">
        <v>260</v>
      </c>
      <c r="F113" t="s">
        <v>749</v>
      </c>
      <c r="G113">
        <v>14798.422</v>
      </c>
      <c r="H113">
        <v>13197.223</v>
      </c>
      <c r="I113">
        <v>14541.770000000002</v>
      </c>
      <c r="J113">
        <v>12575.855</v>
      </c>
      <c r="K113">
        <v>14081.093000000001</v>
      </c>
      <c r="L113">
        <v>12051.65</v>
      </c>
      <c r="M113">
        <v>11599.101999999999</v>
      </c>
      <c r="N113">
        <v>13537.448</v>
      </c>
      <c r="O113">
        <v>4647.37</v>
      </c>
      <c r="P113">
        <v>15032.453</v>
      </c>
      <c r="Q113">
        <v>11705.802</v>
      </c>
      <c r="R113">
        <v>10882.924000000001</v>
      </c>
      <c r="S113">
        <v>11267.745999999999</v>
      </c>
      <c r="T113">
        <v>10762.134</v>
      </c>
      <c r="U113">
        <v>11463.655999999999</v>
      </c>
      <c r="V113">
        <v>9613.5810000000001</v>
      </c>
      <c r="W113">
        <v>12357.064</v>
      </c>
      <c r="X113">
        <v>11874.093999999999</v>
      </c>
      <c r="Y113">
        <v>12249.449000000001</v>
      </c>
      <c r="Z113">
        <v>12266.466</v>
      </c>
      <c r="AA113">
        <v>9366.1010000000006</v>
      </c>
      <c r="AB113">
        <v>5263.2380000000003</v>
      </c>
      <c r="AC113">
        <v>12224.648999999999</v>
      </c>
      <c r="AD113">
        <v>11974.144</v>
      </c>
      <c r="AE113">
        <v>11505.901</v>
      </c>
      <c r="AF113">
        <v>10762.134</v>
      </c>
      <c r="AG113">
        <v>11463.655999999999</v>
      </c>
      <c r="AH113">
        <v>9613.5810000000001</v>
      </c>
      <c r="AI113">
        <v>12357.064</v>
      </c>
      <c r="AJ113">
        <v>11874.093999999999</v>
      </c>
      <c r="AK113">
        <v>12249.449000000001</v>
      </c>
      <c r="AL113">
        <v>12266.466</v>
      </c>
      <c r="AM113">
        <v>9366.1010000000006</v>
      </c>
      <c r="AN113">
        <v>5263.2380000000003</v>
      </c>
      <c r="AO113">
        <v>12224.648999999999</v>
      </c>
      <c r="AP113">
        <v>11974.144</v>
      </c>
      <c r="AQ113">
        <v>10412.727000000001</v>
      </c>
      <c r="AR113">
        <v>11438.489</v>
      </c>
      <c r="AS113">
        <v>14136.878000000001</v>
      </c>
      <c r="AT113">
        <v>8884.9619999999995</v>
      </c>
      <c r="AU113">
        <v>15352.763000000001</v>
      </c>
      <c r="AV113">
        <v>14969.337000000001</v>
      </c>
      <c r="AW113">
        <v>10840.601000000001</v>
      </c>
      <c r="AX113">
        <v>12478.618</v>
      </c>
      <c r="AY113">
        <v>12937.99</v>
      </c>
      <c r="AZ113">
        <v>12216.712</v>
      </c>
      <c r="BA113">
        <v>11939.076999999999</v>
      </c>
      <c r="BB113">
        <v>11488</v>
      </c>
      <c r="BC113">
        <v>11552</v>
      </c>
      <c r="BD113">
        <v>11182</v>
      </c>
      <c r="BE113">
        <v>12357</v>
      </c>
      <c r="BF113">
        <v>12037</v>
      </c>
      <c r="BG113">
        <v>12322</v>
      </c>
      <c r="BH113">
        <v>11981</v>
      </c>
      <c r="BI113">
        <v>12968.028</v>
      </c>
      <c r="BJ113">
        <v>14259</v>
      </c>
      <c r="BK113">
        <v>8393</v>
      </c>
      <c r="BL113">
        <v>6624</v>
      </c>
      <c r="BM113">
        <v>12994</v>
      </c>
      <c r="BN113">
        <v>11531</v>
      </c>
      <c r="BO113">
        <v>11339.627</v>
      </c>
      <c r="BP113">
        <v>9977.7029999999995</v>
      </c>
      <c r="BQ113">
        <v>12098.32</v>
      </c>
      <c r="BR113">
        <v>12426.67</v>
      </c>
      <c r="BS113">
        <v>13613.101000000001</v>
      </c>
      <c r="BT113">
        <v>11043.451999999999</v>
      </c>
      <c r="BU113">
        <v>11480.393</v>
      </c>
      <c r="BV113">
        <v>11111.72</v>
      </c>
      <c r="BW113">
        <v>5027.97</v>
      </c>
      <c r="BX113">
        <v>11606.723</v>
      </c>
      <c r="BY113"/>
      <c r="BZ113"/>
    </row>
    <row r="114" spans="1:78" s="78" customFormat="1" x14ac:dyDescent="0.4">
      <c r="A114" s="76"/>
      <c r="B114" s="76"/>
      <c r="C114" s="76"/>
      <c r="D114" t="s">
        <v>263</v>
      </c>
      <c r="E114" t="s">
        <v>276</v>
      </c>
      <c r="F114" t="s">
        <v>749</v>
      </c>
      <c r="G114">
        <v>869.36572527756653</v>
      </c>
      <c r="H114">
        <v>828.29435504366757</v>
      </c>
      <c r="I114">
        <v>918.512893591958</v>
      </c>
      <c r="J114">
        <v>959.20454196720777</v>
      </c>
      <c r="K114">
        <v>945.24453095465037</v>
      </c>
      <c r="L114">
        <v>970.50859231651111</v>
      </c>
      <c r="M114">
        <v>978.39241161866119</v>
      </c>
      <c r="N114">
        <v>917.10023116432467</v>
      </c>
      <c r="O114">
        <v>883.22956440158691</v>
      </c>
      <c r="P114">
        <v>882.92325674259121</v>
      </c>
      <c r="Q114">
        <v>1029.4565597053743</v>
      </c>
      <c r="R114">
        <v>949.14557709765415</v>
      </c>
      <c r="S114">
        <v>722.47443110570043</v>
      </c>
      <c r="T114">
        <v>634.88198364963364</v>
      </c>
      <c r="U114">
        <v>625.81897043507638</v>
      </c>
      <c r="V114">
        <v>638.50470092467026</v>
      </c>
      <c r="W114">
        <v>497.85910135248457</v>
      </c>
      <c r="X114">
        <v>456.70892849719581</v>
      </c>
      <c r="Y114">
        <v>451.58427095565816</v>
      </c>
      <c r="Z114">
        <v>443.98956199928648</v>
      </c>
      <c r="AA114">
        <v>412.58275491159634</v>
      </c>
      <c r="AB114">
        <v>671.43914349335614</v>
      </c>
      <c r="AC114">
        <v>574.21351767471913</v>
      </c>
      <c r="AD114">
        <v>425.40078733173482</v>
      </c>
      <c r="AE114">
        <v>677.73049932459173</v>
      </c>
      <c r="AF114">
        <v>634.88198364963364</v>
      </c>
      <c r="AG114">
        <v>625.81897043507638</v>
      </c>
      <c r="AH114">
        <v>638.50470092467026</v>
      </c>
      <c r="AI114">
        <v>497.85910135248457</v>
      </c>
      <c r="AJ114">
        <v>456.70892849719581</v>
      </c>
      <c r="AK114">
        <v>451.58427095565816</v>
      </c>
      <c r="AL114">
        <v>443.98956199928648</v>
      </c>
      <c r="AM114">
        <v>412.58275491159634</v>
      </c>
      <c r="AN114">
        <v>671.43914349335614</v>
      </c>
      <c r="AO114">
        <v>574.21351767471913</v>
      </c>
      <c r="AP114">
        <v>425.40078733173482</v>
      </c>
      <c r="AQ114">
        <v>747.48880257169401</v>
      </c>
      <c r="AR114">
        <v>602.54149336466867</v>
      </c>
      <c r="AS114">
        <v>476.73687927695511</v>
      </c>
      <c r="AT114">
        <v>622.5114302458843</v>
      </c>
      <c r="AU114">
        <v>435.81923218104538</v>
      </c>
      <c r="AV114">
        <v>417.30316475250277</v>
      </c>
      <c r="AW114">
        <v>505.96115690226827</v>
      </c>
      <c r="AX114">
        <v>437.3903268417896</v>
      </c>
      <c r="AY114">
        <v>363.76414284141617</v>
      </c>
      <c r="AZ114">
        <v>503.04819295675304</v>
      </c>
      <c r="BA114">
        <v>466.80652102739612</v>
      </c>
      <c r="BB114">
        <v>551.82041012424565</v>
      </c>
      <c r="BC114">
        <v>606.85942986365637</v>
      </c>
      <c r="BD114">
        <v>585.25615191977147</v>
      </c>
      <c r="BE114">
        <v>539.77036814848543</v>
      </c>
      <c r="BF114">
        <v>538.15092234902727</v>
      </c>
      <c r="BG114">
        <v>510.3385391459305</v>
      </c>
      <c r="BH114">
        <v>486.32863708643163</v>
      </c>
      <c r="BI114">
        <v>471.04659945551856</v>
      </c>
      <c r="BJ114">
        <v>449.07198597297219</v>
      </c>
      <c r="BK114">
        <v>572.09664217556303</v>
      </c>
      <c r="BL114">
        <v>515.98099419043911</v>
      </c>
      <c r="BM114">
        <v>525.59708150357119</v>
      </c>
      <c r="BN114">
        <v>595.86166850416089</v>
      </c>
      <c r="BO114">
        <v>588.65000852194805</v>
      </c>
      <c r="BP114">
        <v>557.89583688942071</v>
      </c>
      <c r="BQ114">
        <v>533.14946524989534</v>
      </c>
      <c r="BR114">
        <v>393.83086997119386</v>
      </c>
      <c r="BS114">
        <v>361.69912476327806</v>
      </c>
      <c r="BT114">
        <v>421.50550338098827</v>
      </c>
      <c r="BU114">
        <v>413.71097484865584</v>
      </c>
      <c r="BV114">
        <v>419.33014786766614</v>
      </c>
      <c r="BW114">
        <v>757.16786629038461</v>
      </c>
      <c r="BX114">
        <v>477.34811899998164</v>
      </c>
      <c r="BY114"/>
      <c r="BZ114"/>
    </row>
    <row r="115" spans="1:78" s="78" customFormat="1" x14ac:dyDescent="0.4">
      <c r="A115" s="76"/>
      <c r="B115" s="76"/>
      <c r="C115" s="76"/>
      <c r="D115" t="s">
        <v>270</v>
      </c>
      <c r="E115" t="s">
        <v>50</v>
      </c>
      <c r="F115" t="s">
        <v>749</v>
      </c>
      <c r="G115">
        <v>2312</v>
      </c>
      <c r="H115">
        <v>1907</v>
      </c>
      <c r="I115">
        <v>2242</v>
      </c>
      <c r="J115">
        <v>2679</v>
      </c>
      <c r="K115">
        <v>2561</v>
      </c>
      <c r="L115">
        <v>2200</v>
      </c>
      <c r="M115">
        <v>1794</v>
      </c>
      <c r="N115">
        <v>1833</v>
      </c>
      <c r="O115">
        <v>1296</v>
      </c>
      <c r="P115">
        <v>1997</v>
      </c>
      <c r="Q115">
        <v>2230</v>
      </c>
      <c r="R115">
        <v>2480</v>
      </c>
      <c r="S115">
        <v>1181.5475000000001</v>
      </c>
      <c r="T115">
        <v>1264.4784999999999</v>
      </c>
      <c r="U115">
        <v>1224.5264999999999</v>
      </c>
      <c r="V115">
        <v>1044.3679999999999</v>
      </c>
      <c r="W115">
        <v>1138.2584999999999</v>
      </c>
      <c r="X115">
        <v>1039.4355</v>
      </c>
      <c r="Y115">
        <v>971.94450000000006</v>
      </c>
      <c r="Z115">
        <v>1181.8274999999999</v>
      </c>
      <c r="AA115">
        <v>918.26750000000004</v>
      </c>
      <c r="AB115">
        <v>756.29300000000001</v>
      </c>
      <c r="AC115">
        <v>1133.9255000000001</v>
      </c>
      <c r="AD115">
        <v>1141.75</v>
      </c>
      <c r="AE115">
        <v>1274.2224999999999</v>
      </c>
      <c r="AF115">
        <v>1264.4784999999999</v>
      </c>
      <c r="AG115">
        <v>1224.5264999999999</v>
      </c>
      <c r="AH115">
        <v>1044.3679999999999</v>
      </c>
      <c r="AI115">
        <v>1138.2584999999999</v>
      </c>
      <c r="AJ115">
        <v>1039.4355</v>
      </c>
      <c r="AK115">
        <v>971.94450000000006</v>
      </c>
      <c r="AL115">
        <v>1181.8274999999999</v>
      </c>
      <c r="AM115">
        <v>918.26750000000004</v>
      </c>
      <c r="AN115">
        <v>756.29300000000001</v>
      </c>
      <c r="AO115">
        <v>1133.9255000000001</v>
      </c>
      <c r="AP115">
        <v>1141.75</v>
      </c>
      <c r="AQ115">
        <v>1265.25</v>
      </c>
      <c r="AR115">
        <v>1111.3924999999999</v>
      </c>
      <c r="AS115">
        <v>1162.566</v>
      </c>
      <c r="AT115">
        <v>998.30400000000009</v>
      </c>
      <c r="AU115">
        <v>1241.038</v>
      </c>
      <c r="AV115">
        <v>1101.23</v>
      </c>
      <c r="AW115">
        <v>1014.9880000000001</v>
      </c>
      <c r="AX115">
        <v>1097.5185000000001</v>
      </c>
      <c r="AY115">
        <v>1054.1685</v>
      </c>
      <c r="AZ115">
        <v>1166.9645</v>
      </c>
      <c r="BA115">
        <v>1154.0640000000001</v>
      </c>
      <c r="BB115">
        <v>1202.5194999999999</v>
      </c>
      <c r="BC115">
        <v>1320.8000000000002</v>
      </c>
      <c r="BD115">
        <v>1115.0500000000002</v>
      </c>
      <c r="BE115">
        <v>1156.45</v>
      </c>
      <c r="BF115">
        <v>1189.8000000000002</v>
      </c>
      <c r="BG115">
        <v>1087.3</v>
      </c>
      <c r="BH115">
        <v>1020.335</v>
      </c>
      <c r="BI115">
        <v>1337.4445000000001</v>
      </c>
      <c r="BJ115">
        <v>934.55</v>
      </c>
      <c r="BK115">
        <v>824.30000000000007</v>
      </c>
      <c r="BL115">
        <v>892.05</v>
      </c>
      <c r="BM115">
        <v>1132.1500000000001</v>
      </c>
      <c r="BN115">
        <v>1062.95</v>
      </c>
      <c r="BO115">
        <v>1369.65</v>
      </c>
      <c r="BP115">
        <v>1108.3685</v>
      </c>
      <c r="BQ115">
        <v>1141.3</v>
      </c>
      <c r="BR115">
        <v>1204.3620000000001</v>
      </c>
      <c r="BS115">
        <v>1142.9884999999999</v>
      </c>
      <c r="BT115">
        <v>988.81399999999996</v>
      </c>
      <c r="BU115">
        <v>1246.171</v>
      </c>
      <c r="BV115">
        <v>1094.5925</v>
      </c>
      <c r="BW115">
        <v>831.0865</v>
      </c>
      <c r="BX115">
        <v>1132.1589999999999</v>
      </c>
      <c r="BY115"/>
      <c r="BZ115"/>
    </row>
    <row r="116" spans="1:78" s="78" customFormat="1" x14ac:dyDescent="0.4">
      <c r="A116" s="76"/>
      <c r="B116" s="76"/>
      <c r="C116" s="76"/>
      <c r="D116" t="s">
        <v>265</v>
      </c>
      <c r="E116" t="s">
        <v>277</v>
      </c>
      <c r="F116" t="s">
        <v>749</v>
      </c>
      <c r="G116">
        <v>1462.1188690044582</v>
      </c>
      <c r="H116">
        <v>1403.1663321017422</v>
      </c>
      <c r="I116">
        <v>1458.7211603223407</v>
      </c>
      <c r="J116">
        <v>1853.0601175697132</v>
      </c>
      <c r="K116">
        <v>1814.9708596661376</v>
      </c>
      <c r="L116">
        <v>1582.0014311126115</v>
      </c>
      <c r="M116">
        <v>1603.7238554572937</v>
      </c>
      <c r="N116">
        <v>1274.3746641780174</v>
      </c>
      <c r="O116">
        <v>2284.1974026314629</v>
      </c>
      <c r="P116">
        <v>1460.3361189429793</v>
      </c>
      <c r="Q116">
        <v>1610.6535772843408</v>
      </c>
      <c r="R116">
        <v>2467.1739633363959</v>
      </c>
      <c r="S116">
        <v>47.564221643033726</v>
      </c>
      <c r="T116">
        <v>53.294121940296748</v>
      </c>
      <c r="U116">
        <v>48.451954404078499</v>
      </c>
      <c r="V116">
        <v>49.275906620174126</v>
      </c>
      <c r="W116">
        <v>41.782253835121928</v>
      </c>
      <c r="X116">
        <v>39.706656576551353</v>
      </c>
      <c r="Y116">
        <v>35.990772610667484</v>
      </c>
      <c r="Z116">
        <v>43.701957367023915</v>
      </c>
      <c r="AA116">
        <v>44.470973243315576</v>
      </c>
      <c r="AB116">
        <v>65.178345014192445</v>
      </c>
      <c r="AC116">
        <v>42.074056001792982</v>
      </c>
      <c r="AD116">
        <v>43.250666130968668</v>
      </c>
      <c r="AE116">
        <v>50.233205643204677</v>
      </c>
      <c r="AF116">
        <v>53.294121940296748</v>
      </c>
      <c r="AG116">
        <v>48.451954404078499</v>
      </c>
      <c r="AH116">
        <v>49.275906620174126</v>
      </c>
      <c r="AI116">
        <v>41.782253835121928</v>
      </c>
      <c r="AJ116">
        <v>39.706656576551353</v>
      </c>
      <c r="AK116">
        <v>35.990772610667484</v>
      </c>
      <c r="AL116">
        <v>43.701957367023915</v>
      </c>
      <c r="AM116">
        <v>44.470973243315576</v>
      </c>
      <c r="AN116">
        <v>65.178345014192445</v>
      </c>
      <c r="AO116">
        <v>42.074056001792982</v>
      </c>
      <c r="AP116">
        <v>43.250666130968668</v>
      </c>
      <c r="AQ116">
        <v>55.116054484424986</v>
      </c>
      <c r="AR116">
        <v>44.072233456704751</v>
      </c>
      <c r="AS116">
        <v>37.301849414768519</v>
      </c>
      <c r="AT116">
        <v>50.965171923215536</v>
      </c>
      <c r="AU116">
        <v>36.666106103519439</v>
      </c>
      <c r="AV116">
        <v>33.368887323320301</v>
      </c>
      <c r="AW116">
        <v>42.469173061739021</v>
      </c>
      <c r="AX116">
        <v>39.894370480323964</v>
      </c>
      <c r="AY116">
        <v>36.958086762349033</v>
      </c>
      <c r="AZ116">
        <v>43.328092105560536</v>
      </c>
      <c r="BA116">
        <v>43.845537425961169</v>
      </c>
      <c r="BB116">
        <v>47.480355036393682</v>
      </c>
      <c r="BC116">
        <v>51.861626972177376</v>
      </c>
      <c r="BD116">
        <v>45.231512579700428</v>
      </c>
      <c r="BE116">
        <v>42.450232266476135</v>
      </c>
      <c r="BF116">
        <v>44.835494196770313</v>
      </c>
      <c r="BG116">
        <v>40.025285702756946</v>
      </c>
      <c r="BH116">
        <v>38.62922304056535</v>
      </c>
      <c r="BI116">
        <v>46.780847632631151</v>
      </c>
      <c r="BJ116">
        <v>29.728960902803642</v>
      </c>
      <c r="BK116">
        <v>44.548628052877149</v>
      </c>
      <c r="BL116">
        <v>61.085077726760638</v>
      </c>
      <c r="BM116">
        <v>39.520949085544061</v>
      </c>
      <c r="BN116">
        <v>41.813076323355588</v>
      </c>
      <c r="BO116">
        <v>54.786945673656106</v>
      </c>
      <c r="BP116">
        <v>50.38715750928003</v>
      </c>
      <c r="BQ116">
        <v>42.789873927859048</v>
      </c>
      <c r="BR116">
        <v>43.961098475595307</v>
      </c>
      <c r="BS116">
        <v>38.084744920828669</v>
      </c>
      <c r="BT116">
        <v>40.614023509197374</v>
      </c>
      <c r="BU116">
        <v>49.236496480941078</v>
      </c>
      <c r="BV116">
        <v>44.682497104087439</v>
      </c>
      <c r="BW116">
        <v>74.975575337100807</v>
      </c>
      <c r="BX116">
        <v>44.244985837410297</v>
      </c>
      <c r="BY116"/>
      <c r="BZ116"/>
    </row>
    <row r="117" spans="1:78" s="78" customFormat="1" x14ac:dyDescent="0.4">
      <c r="A117" s="76"/>
      <c r="B117" s="76"/>
      <c r="C117" s="76"/>
      <c r="D117" t="s">
        <v>271</v>
      </c>
      <c r="E117" t="s">
        <v>303</v>
      </c>
      <c r="F117" t="s">
        <v>749</v>
      </c>
      <c r="G117">
        <v>965.16949999999997</v>
      </c>
      <c r="H117">
        <v>867.75800000000004</v>
      </c>
      <c r="I117">
        <v>939.80449999999996</v>
      </c>
      <c r="J117">
        <v>849.61</v>
      </c>
      <c r="K117">
        <v>887.28700000000003</v>
      </c>
      <c r="L117">
        <v>932.48350000000005</v>
      </c>
      <c r="M117">
        <v>907.65149999999994</v>
      </c>
      <c r="N117">
        <v>889.43299999999999</v>
      </c>
      <c r="O117">
        <v>684.42250000000001</v>
      </c>
      <c r="P117">
        <v>968.84199999999987</v>
      </c>
      <c r="Q117">
        <v>843.14400000000001</v>
      </c>
      <c r="R117">
        <v>928.24199999999996</v>
      </c>
      <c r="S117">
        <v>6960.3143111111112</v>
      </c>
      <c r="T117">
        <v>6431.7435444444436</v>
      </c>
      <c r="U117">
        <v>6753.7215083333331</v>
      </c>
      <c r="V117">
        <v>5399.4948749999994</v>
      </c>
      <c r="W117">
        <v>6920.0023666666675</v>
      </c>
      <c r="X117">
        <v>6783.2346529166662</v>
      </c>
      <c r="Y117">
        <v>7114.1417631944441</v>
      </c>
      <c r="Z117">
        <v>7095.751484722221</v>
      </c>
      <c r="AA117">
        <v>5316.0634977777772</v>
      </c>
      <c r="AB117">
        <v>3212.4064694444446</v>
      </c>
      <c r="AC117">
        <v>7444.7027249999992</v>
      </c>
      <c r="AD117">
        <v>9084.6475055555547</v>
      </c>
      <c r="AE117">
        <v>6916.6506194444446</v>
      </c>
      <c r="AF117">
        <v>6431.7435444444436</v>
      </c>
      <c r="AG117">
        <v>6753.7215083333331</v>
      </c>
      <c r="AH117">
        <v>5399.4948749999994</v>
      </c>
      <c r="AI117">
        <v>6920.0023666666675</v>
      </c>
      <c r="AJ117">
        <v>6783.2346529166662</v>
      </c>
      <c r="AK117">
        <v>7114.1417631944441</v>
      </c>
      <c r="AL117">
        <v>7095.751484722221</v>
      </c>
      <c r="AM117">
        <v>5316.0634977777772</v>
      </c>
      <c r="AN117">
        <v>3212.4064694444446</v>
      </c>
      <c r="AO117">
        <v>7444.7027249999992</v>
      </c>
      <c r="AP117">
        <v>9084.6475055555547</v>
      </c>
      <c r="AQ117">
        <v>6980.5020388888879</v>
      </c>
      <c r="AR117">
        <v>6727.7131833333333</v>
      </c>
      <c r="AS117">
        <v>8021.9437083333323</v>
      </c>
      <c r="AT117">
        <v>5275.6703027777776</v>
      </c>
      <c r="AU117">
        <v>8401.9209749999991</v>
      </c>
      <c r="AV117">
        <v>8498.73076111111</v>
      </c>
      <c r="AW117">
        <v>6213.0772472222216</v>
      </c>
      <c r="AX117">
        <v>7462.4128249999994</v>
      </c>
      <c r="AY117">
        <v>8417.5923555555546</v>
      </c>
      <c r="AZ117">
        <v>7224.3498444444449</v>
      </c>
      <c r="BA117">
        <v>6867.2422194444434</v>
      </c>
      <c r="BB117">
        <v>7104.5692861111111</v>
      </c>
      <c r="BC117">
        <v>7095.5149999999994</v>
      </c>
      <c r="BD117">
        <v>6702.2355555555541</v>
      </c>
      <c r="BE117">
        <v>7447.404805555555</v>
      </c>
      <c r="BF117">
        <v>6981.0941666666658</v>
      </c>
      <c r="BG117">
        <v>7174.4886111111118</v>
      </c>
      <c r="BH117">
        <v>7012.0001388888886</v>
      </c>
      <c r="BI117">
        <v>7343.7818222222222</v>
      </c>
      <c r="BJ117">
        <v>7899.5081666666674</v>
      </c>
      <c r="BK117">
        <v>4735.8422222222216</v>
      </c>
      <c r="BL117">
        <v>4146.1870000000008</v>
      </c>
      <c r="BM117">
        <v>7071.6833333333325</v>
      </c>
      <c r="BN117">
        <v>6858.4486666666653</v>
      </c>
      <c r="BO117">
        <v>6822.7716666666674</v>
      </c>
      <c r="BP117">
        <v>5863.3720833333327</v>
      </c>
      <c r="BQ117">
        <v>6925.5491666666658</v>
      </c>
      <c r="BR117">
        <v>6923.5289472222221</v>
      </c>
      <c r="BS117">
        <v>7569.4778249999999</v>
      </c>
      <c r="BT117">
        <v>6583.8621722222215</v>
      </c>
      <c r="BU117">
        <v>6598.2027222222223</v>
      </c>
      <c r="BV117">
        <v>6805.128866666666</v>
      </c>
      <c r="BW117">
        <v>2847.4924527777775</v>
      </c>
      <c r="BX117">
        <v>6385.8669388888884</v>
      </c>
      <c r="BY117"/>
      <c r="BZ117"/>
    </row>
    <row r="118" spans="1:78" s="78" customFormat="1" x14ac:dyDescent="0.4">
      <c r="A118" s="76"/>
      <c r="B118" s="76"/>
      <c r="C118" s="76"/>
      <c r="D118" t="s">
        <v>263</v>
      </c>
      <c r="E118" t="s">
        <v>276</v>
      </c>
      <c r="F118" t="s">
        <v>749</v>
      </c>
      <c r="G118">
        <v>133.60719669900334</v>
      </c>
      <c r="H118">
        <v>125.64176112389761</v>
      </c>
      <c r="I118">
        <v>116.15542228529728</v>
      </c>
      <c r="J118">
        <v>120.25941623767653</v>
      </c>
      <c r="K118">
        <v>128.35744901940302</v>
      </c>
      <c r="L118">
        <v>131.60441495243163</v>
      </c>
      <c r="M118">
        <v>146.39405179053406</v>
      </c>
      <c r="N118">
        <v>114.77064311992025</v>
      </c>
      <c r="O118">
        <v>238.83775304844096</v>
      </c>
      <c r="P118">
        <v>133.23231458050694</v>
      </c>
      <c r="Q118">
        <v>125.2529627989244</v>
      </c>
      <c r="R118">
        <v>194.89835767396082</v>
      </c>
      <c r="S118">
        <v>956.0594582087499</v>
      </c>
      <c r="T118">
        <v>924.96100330054776</v>
      </c>
      <c r="U118">
        <v>911.82837349012334</v>
      </c>
      <c r="V118">
        <v>869.28271168427705</v>
      </c>
      <c r="W118">
        <v>866.73043306688407</v>
      </c>
      <c r="X118">
        <v>884.15713762606674</v>
      </c>
      <c r="Y118">
        <v>898.87450008889334</v>
      </c>
      <c r="Z118">
        <v>895.30711602532745</v>
      </c>
      <c r="AA118">
        <v>878.46491727018145</v>
      </c>
      <c r="AB118">
        <v>944.64924520501086</v>
      </c>
      <c r="AC118">
        <v>942.54926973802446</v>
      </c>
      <c r="AD118">
        <v>1174.2395481279782</v>
      </c>
      <c r="AE118">
        <v>930.39700737313262</v>
      </c>
      <c r="AF118">
        <v>924.96100330054776</v>
      </c>
      <c r="AG118">
        <v>911.82837349012334</v>
      </c>
      <c r="AH118">
        <v>869.28271168427705</v>
      </c>
      <c r="AI118">
        <v>866.73043306688407</v>
      </c>
      <c r="AJ118">
        <v>884.15713762606674</v>
      </c>
      <c r="AK118">
        <v>898.87450008889334</v>
      </c>
      <c r="AL118">
        <v>895.30711602532745</v>
      </c>
      <c r="AM118">
        <v>878.46491727018145</v>
      </c>
      <c r="AN118">
        <v>944.64924520501086</v>
      </c>
      <c r="AO118">
        <v>942.54926973802446</v>
      </c>
      <c r="AP118">
        <v>1174.2395481279782</v>
      </c>
      <c r="AQ118">
        <v>1037.5649084722245</v>
      </c>
      <c r="AR118">
        <v>910.31543892557443</v>
      </c>
      <c r="AS118">
        <v>878.25210427324896</v>
      </c>
      <c r="AT118">
        <v>918.99928023966515</v>
      </c>
      <c r="AU118">
        <v>847.00338435909737</v>
      </c>
      <c r="AV118">
        <v>878.7080486875102</v>
      </c>
      <c r="AW118">
        <v>887.0467155746602</v>
      </c>
      <c r="AX118">
        <v>925.56277531518731</v>
      </c>
      <c r="AY118">
        <v>1006.9645415332494</v>
      </c>
      <c r="AZ118">
        <v>915.24535197147304</v>
      </c>
      <c r="BA118">
        <v>890.23509645413662</v>
      </c>
      <c r="BB118">
        <v>957.16415459445011</v>
      </c>
      <c r="BC118">
        <v>950.64822416506911</v>
      </c>
      <c r="BD118">
        <v>927.66954361180819</v>
      </c>
      <c r="BE118">
        <v>932.79243009252593</v>
      </c>
      <c r="BF118">
        <v>897.63201679751796</v>
      </c>
      <c r="BG118">
        <v>901.16194783052038</v>
      </c>
      <c r="BH118">
        <v>905.82008639458695</v>
      </c>
      <c r="BI118">
        <v>876.47377340601122</v>
      </c>
      <c r="BJ118">
        <v>857.44067658969425</v>
      </c>
      <c r="BK118">
        <v>873.31938653043221</v>
      </c>
      <c r="BL118">
        <v>968.77218456771118</v>
      </c>
      <c r="BM118">
        <v>842.31210394058951</v>
      </c>
      <c r="BN118">
        <v>920.55982873049243</v>
      </c>
      <c r="BO118">
        <v>931.22615841790719</v>
      </c>
      <c r="BP118">
        <v>909.51524192398824</v>
      </c>
      <c r="BQ118">
        <v>885.97659339260974</v>
      </c>
      <c r="BR118">
        <v>862.3148116321081</v>
      </c>
      <c r="BS118">
        <v>860.60121192896383</v>
      </c>
      <c r="BT118">
        <v>922.71797683343755</v>
      </c>
      <c r="BU118">
        <v>889.53286518484026</v>
      </c>
      <c r="BV118">
        <v>947.86865853373911</v>
      </c>
      <c r="BW118">
        <v>876.52236712315027</v>
      </c>
      <c r="BX118">
        <v>851.53664881932093</v>
      </c>
      <c r="BY118"/>
      <c r="BZ118"/>
    </row>
    <row r="119" spans="1:78" s="78" customFormat="1" x14ac:dyDescent="0.4">
      <c r="A119" s="76"/>
      <c r="B119" s="76"/>
      <c r="C119" s="76"/>
      <c r="D119" t="s">
        <v>267</v>
      </c>
      <c r="E119" t="s">
        <v>278</v>
      </c>
      <c r="F119" t="s">
        <v>749</v>
      </c>
      <c r="G119"/>
      <c r="H119"/>
      <c r="I119"/>
      <c r="J119"/>
      <c r="K119"/>
      <c r="L119"/>
      <c r="M119"/>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c r="AU119"/>
      <c r="AV119"/>
      <c r="AW119"/>
      <c r="AX119"/>
      <c r="AY119"/>
      <c r="AZ119"/>
      <c r="BA119"/>
      <c r="BB119"/>
      <c r="BC119"/>
      <c r="BD119"/>
      <c r="BE119"/>
      <c r="BF119"/>
      <c r="BG119"/>
      <c r="BH119"/>
      <c r="BI119"/>
      <c r="BJ119"/>
      <c r="BK119"/>
      <c r="BL119"/>
      <c r="BM119"/>
      <c r="BN119"/>
      <c r="BO119"/>
      <c r="BP119"/>
      <c r="BQ119"/>
      <c r="BR119"/>
      <c r="BS119"/>
      <c r="BT119"/>
      <c r="BU119"/>
      <c r="BV119"/>
      <c r="BW119"/>
      <c r="BX119"/>
      <c r="BY119"/>
      <c r="BZ119"/>
    </row>
    <row r="120" spans="1:78" s="78" customFormat="1" x14ac:dyDescent="0.4">
      <c r="A120" s="76"/>
      <c r="B120" s="76"/>
      <c r="C120" s="76"/>
      <c r="D120" t="s">
        <v>272</v>
      </c>
      <c r="E120" t="s">
        <v>50</v>
      </c>
      <c r="F120" t="s">
        <v>750</v>
      </c>
      <c r="G120">
        <v>3536.2458638888888</v>
      </c>
      <c r="H120">
        <v>2143.9299861111112</v>
      </c>
      <c r="I120">
        <v>2412.3260583333335</v>
      </c>
      <c r="J120">
        <v>2461.8290361111117</v>
      </c>
      <c r="K120">
        <v>2397.0225777777773</v>
      </c>
      <c r="L120">
        <v>2381.0442944444444</v>
      </c>
      <c r="M120">
        <v>2536.7298361111111</v>
      </c>
      <c r="N120">
        <v>2249.8409361111108</v>
      </c>
      <c r="O120">
        <v>2081.5665138888889</v>
      </c>
      <c r="P120">
        <v>1823.9088083333336</v>
      </c>
      <c r="Q120">
        <v>2519.5612222222226</v>
      </c>
      <c r="R120">
        <v>2534.0160055555557</v>
      </c>
      <c r="S120">
        <v>2611.2366805555553</v>
      </c>
      <c r="T120">
        <v>2270.7490499999999</v>
      </c>
      <c r="U120">
        <v>2486.4304833333335</v>
      </c>
      <c r="V120">
        <v>2638.3757555555553</v>
      </c>
      <c r="W120">
        <v>2274.1846194444447</v>
      </c>
      <c r="X120">
        <v>2405.1479111111112</v>
      </c>
      <c r="Y120">
        <v>2444.9043361111112</v>
      </c>
      <c r="Z120">
        <v>814.96811203703714</v>
      </c>
      <c r="AA120">
        <v>2950.1654166666663</v>
      </c>
      <c r="AB120">
        <v>2264.9866805555553</v>
      </c>
      <c r="AC120">
        <v>2339.1657416666667</v>
      </c>
      <c r="AD120">
        <v>2280.1085722222219</v>
      </c>
      <c r="AE120">
        <v>2705.9529833333331</v>
      </c>
      <c r="AF120">
        <v>2603.9007972222221</v>
      </c>
      <c r="AG120">
        <v>2290.2290749999997</v>
      </c>
      <c r="AH120">
        <v>2230.7387083333333</v>
      </c>
      <c r="AI120">
        <v>2526.1853694444444</v>
      </c>
      <c r="AJ120">
        <v>2191.1161666666667</v>
      </c>
      <c r="AK120">
        <v>2341.0470333333333</v>
      </c>
      <c r="AL120">
        <v>1952.297538888889</v>
      </c>
      <c r="AM120">
        <v>689.5391777777777</v>
      </c>
      <c r="AN120">
        <v>689.5391777777777</v>
      </c>
      <c r="AO120">
        <v>825.61388888888882</v>
      </c>
      <c r="AP120">
        <v>1076.4527777777778</v>
      </c>
      <c r="AQ120">
        <v>963.34444444444443</v>
      </c>
      <c r="AR120">
        <v>1017.2055555555555</v>
      </c>
      <c r="AS120">
        <v>1075.6833333333334</v>
      </c>
      <c r="AT120">
        <v>1143.7006833333332</v>
      </c>
      <c r="AU120">
        <v>1898.2194444444444</v>
      </c>
      <c r="AV120">
        <v>794.72146388888882</v>
      </c>
      <c r="AW120">
        <v>1692.7777777777778</v>
      </c>
      <c r="AX120">
        <v>1112.6166666666666</v>
      </c>
      <c r="AY120">
        <v>1021.0527777777777</v>
      </c>
      <c r="AZ120">
        <v>447.04722222222222</v>
      </c>
      <c r="BA120">
        <v>984.8888888888888</v>
      </c>
      <c r="BB120">
        <v>1261.2364</v>
      </c>
      <c r="BC120">
        <v>1117.1279194444444</v>
      </c>
      <c r="BD120">
        <v>1212.5682694444442</v>
      </c>
      <c r="BE120">
        <v>1219.5694444444443</v>
      </c>
      <c r="BF120">
        <v>1685.0187000000001</v>
      </c>
      <c r="BG120">
        <v>717.12222222222215</v>
      </c>
      <c r="BH120">
        <v>1476.5638888888889</v>
      </c>
      <c r="BI120">
        <v>1111.1647249999999</v>
      </c>
      <c r="BJ120">
        <v>981.81111111111113</v>
      </c>
      <c r="BK120">
        <v>1447.325</v>
      </c>
      <c r="BL120">
        <v>1466.5611111111111</v>
      </c>
      <c r="BM120">
        <v>1407.3138888888889</v>
      </c>
      <c r="BN120">
        <v>1122.5168518518544</v>
      </c>
      <c r="BO120">
        <v>1626.8810166666667</v>
      </c>
      <c r="BP120">
        <v>1416.2509861111112</v>
      </c>
      <c r="BQ120">
        <v>1346.1376694444446</v>
      </c>
      <c r="BR120">
        <v>810.99444444444441</v>
      </c>
      <c r="BS120">
        <v>113.27530277777775</v>
      </c>
      <c r="BT120">
        <v>967.06086111111097</v>
      </c>
      <c r="BU120">
        <v>859.23784166666678</v>
      </c>
      <c r="BV120">
        <v>808.69149722222232</v>
      </c>
      <c r="BW120">
        <v>876.891975</v>
      </c>
      <c r="BX120">
        <v>935.6444444444445</v>
      </c>
      <c r="BY120"/>
      <c r="BZ120"/>
    </row>
    <row r="121" spans="1:78" s="78" customFormat="1" x14ac:dyDescent="0.4">
      <c r="A121" s="76"/>
      <c r="B121" s="76"/>
      <c r="C121" s="76"/>
      <c r="D121" t="s">
        <v>269</v>
      </c>
      <c r="E121" t="s">
        <v>260</v>
      </c>
      <c r="F121" t="s">
        <v>750</v>
      </c>
      <c r="G121">
        <v>6624.2179999999998</v>
      </c>
      <c r="H121">
        <v>8942.0920000000006</v>
      </c>
      <c r="I121">
        <v>10885.687</v>
      </c>
      <c r="J121">
        <v>9845.4189999999999</v>
      </c>
      <c r="K121">
        <v>9668.4410000000007</v>
      </c>
      <c r="L121">
        <v>9653.3169999999991</v>
      </c>
      <c r="M121">
        <v>8957.0619999999999</v>
      </c>
      <c r="N121">
        <v>9339.8629999999994</v>
      </c>
      <c r="O121">
        <v>10936.419</v>
      </c>
      <c r="P121">
        <v>5050.8410000000003</v>
      </c>
      <c r="Q121">
        <v>9369.4210000000003</v>
      </c>
      <c r="R121">
        <v>8318.8520000000008</v>
      </c>
      <c r="S121">
        <v>8240.0889999999999</v>
      </c>
      <c r="T121">
        <v>8184.6620000000003</v>
      </c>
      <c r="U121">
        <v>9590.33</v>
      </c>
      <c r="V121">
        <v>9667.8580000000002</v>
      </c>
      <c r="W121">
        <v>8882.7890000000007</v>
      </c>
      <c r="X121">
        <v>9214.9869999999992</v>
      </c>
      <c r="Y121">
        <v>9565.0509999999995</v>
      </c>
      <c r="Z121">
        <v>3440.732</v>
      </c>
      <c r="AA121">
        <v>8004.08</v>
      </c>
      <c r="AB121">
        <v>8343.3860000000004</v>
      </c>
      <c r="AC121">
        <v>7849.7730000000001</v>
      </c>
      <c r="AD121">
        <v>5869.1379999999999</v>
      </c>
      <c r="AE121">
        <v>8554.5789999999997</v>
      </c>
      <c r="AF121">
        <v>7915.2129999999997</v>
      </c>
      <c r="AG121">
        <v>8857.8119999999999</v>
      </c>
      <c r="AH121">
        <v>9550.6170000000002</v>
      </c>
      <c r="AI121">
        <v>9870.6759999999995</v>
      </c>
      <c r="AJ121">
        <v>9418.5280000000002</v>
      </c>
      <c r="AK121">
        <v>10284.382</v>
      </c>
      <c r="AL121">
        <v>7588.8689999999997</v>
      </c>
      <c r="AM121">
        <v>5167.3649999999998</v>
      </c>
      <c r="AN121">
        <v>9597.98</v>
      </c>
      <c r="AO121">
        <v>9513.866</v>
      </c>
      <c r="AP121">
        <v>12456.562</v>
      </c>
      <c r="AQ121">
        <v>10315.540000000001</v>
      </c>
      <c r="AR121">
        <v>9918.2999999999993</v>
      </c>
      <c r="AS121">
        <v>11554.112999999999</v>
      </c>
      <c r="AT121">
        <v>11274.145</v>
      </c>
      <c r="AU121">
        <v>10742.606</v>
      </c>
      <c r="AV121">
        <v>12301.392</v>
      </c>
      <c r="AW121">
        <v>11269.998</v>
      </c>
      <c r="AX121">
        <v>10801.567999999999</v>
      </c>
      <c r="AY121">
        <v>8260.8209999999999</v>
      </c>
      <c r="AZ121">
        <v>4197.8590000000004</v>
      </c>
      <c r="BA121">
        <v>10537.741</v>
      </c>
      <c r="BB121">
        <v>9506.9879999999994</v>
      </c>
      <c r="BC121">
        <v>10849.46</v>
      </c>
      <c r="BD121">
        <v>10748.832</v>
      </c>
      <c r="BE121">
        <v>11942.008</v>
      </c>
      <c r="BF121">
        <v>11541.341</v>
      </c>
      <c r="BG121">
        <v>3835.3220000000001</v>
      </c>
      <c r="BH121">
        <v>9524.0640000000003</v>
      </c>
      <c r="BI121">
        <v>9125.3083000000006</v>
      </c>
      <c r="BJ121">
        <v>9389.7049999999999</v>
      </c>
      <c r="BK121">
        <v>9672.9009999999998</v>
      </c>
      <c r="BL121">
        <v>7788.6490000000003</v>
      </c>
      <c r="BM121">
        <v>8433.7209999999995</v>
      </c>
      <c r="BN121">
        <v>8832.2219999999998</v>
      </c>
      <c r="BO121">
        <v>9071.3230000000003</v>
      </c>
      <c r="BP121">
        <v>8140.5</v>
      </c>
      <c r="BQ121">
        <v>8807.8160000000007</v>
      </c>
      <c r="BR121">
        <v>9403.366</v>
      </c>
      <c r="BS121">
        <v>2365.241</v>
      </c>
      <c r="BT121">
        <v>8757.9969999999994</v>
      </c>
      <c r="BU121">
        <v>9273.5419999999995</v>
      </c>
      <c r="BV121">
        <v>8973.0360000000001</v>
      </c>
      <c r="BW121">
        <v>8340.0759999999991</v>
      </c>
      <c r="BX121">
        <v>6917.5029999999997</v>
      </c>
      <c r="BY121"/>
      <c r="BZ121"/>
    </row>
    <row r="122" spans="1:78" s="78" customFormat="1" x14ac:dyDescent="0.4">
      <c r="A122" s="76"/>
      <c r="B122" s="76"/>
      <c r="C122" s="76"/>
      <c r="D122" t="s">
        <v>273</v>
      </c>
      <c r="E122" t="s">
        <v>279</v>
      </c>
      <c r="F122" t="s">
        <v>750</v>
      </c>
      <c r="G122">
        <v>0.53383597337661426</v>
      </c>
      <c r="H122">
        <v>0.23975709331900311</v>
      </c>
      <c r="I122">
        <v>0.22160531148225496</v>
      </c>
      <c r="J122">
        <v>0.25004817327846707</v>
      </c>
      <c r="K122">
        <v>0.24792234629944757</v>
      </c>
      <c r="L122">
        <v>0.24665555833755845</v>
      </c>
      <c r="M122">
        <v>0.28321003428480357</v>
      </c>
      <c r="N122">
        <v>0.24088586054325539</v>
      </c>
      <c r="O122">
        <v>0.19033346417039151</v>
      </c>
      <c r="P122">
        <v>0.36110992374009265</v>
      </c>
      <c r="Q122">
        <v>0.26891322550478014</v>
      </c>
      <c r="R122">
        <v>0.3046112619332037</v>
      </c>
      <c r="S122">
        <v>0.31689423264185074</v>
      </c>
      <c r="T122">
        <v>0.27743956317316459</v>
      </c>
      <c r="U122">
        <v>0.25926433014644268</v>
      </c>
      <c r="V122">
        <v>0.27290179019546579</v>
      </c>
      <c r="W122">
        <v>0.25602146121499053</v>
      </c>
      <c r="X122">
        <v>0.2610039396812075</v>
      </c>
      <c r="Y122">
        <v>0.25560808155765308</v>
      </c>
      <c r="Z122">
        <v>0.23685893351677409</v>
      </c>
      <c r="AA122">
        <v>0.36858269990638104</v>
      </c>
      <c r="AB122">
        <v>0.27147092086540825</v>
      </c>
      <c r="AC122">
        <v>0.29799151410705338</v>
      </c>
      <c r="AD122">
        <v>0.38849121833942601</v>
      </c>
      <c r="AE122">
        <v>0.31631632408016025</v>
      </c>
      <c r="AF122">
        <v>0.32897419149961249</v>
      </c>
      <c r="AG122">
        <v>0.25855471701137933</v>
      </c>
      <c r="AH122">
        <v>0.23357011471963887</v>
      </c>
      <c r="AI122">
        <v>0.25592830414496887</v>
      </c>
      <c r="AJ122">
        <v>0.23263891838158432</v>
      </c>
      <c r="AK122">
        <v>0.22763127948119133</v>
      </c>
      <c r="AL122">
        <v>0.25725803659134044</v>
      </c>
      <c r="AM122">
        <v>0.1334411596196084</v>
      </c>
      <c r="AN122">
        <v>7.1842114463436857E-2</v>
      </c>
      <c r="AO122">
        <v>8.6780062793494137E-2</v>
      </c>
      <c r="AP122">
        <v>8.641652309664398E-2</v>
      </c>
      <c r="AQ122">
        <v>9.3387689296386259E-2</v>
      </c>
      <c r="AR122">
        <v>0.10255845815871224</v>
      </c>
      <c r="AS122">
        <v>9.3099603001401618E-2</v>
      </c>
      <c r="AT122">
        <v>0.10144456039312366</v>
      </c>
      <c r="AU122">
        <v>0.17670008975889503</v>
      </c>
      <c r="AV122">
        <v>6.4604189825744021E-2</v>
      </c>
      <c r="AW122">
        <v>0.15020213648465403</v>
      </c>
      <c r="AX122">
        <v>0.10300510691287289</v>
      </c>
      <c r="AY122">
        <v>0.12360185237977893</v>
      </c>
      <c r="AZ122">
        <v>0.10649410145081628</v>
      </c>
      <c r="BA122">
        <v>9.3463000171373434E-2</v>
      </c>
      <c r="BB122">
        <v>0.1326641413663297</v>
      </c>
      <c r="BC122">
        <v>0.10296622315252967</v>
      </c>
      <c r="BD122">
        <v>0.11280930518259512</v>
      </c>
      <c r="BE122">
        <v>0.10212431983335167</v>
      </c>
      <c r="BF122">
        <v>0.14599851958277638</v>
      </c>
      <c r="BG122">
        <v>0.18697836119684921</v>
      </c>
      <c r="BH122">
        <v>0.15503506579637524</v>
      </c>
      <c r="BI122">
        <v>0.12176736264351745</v>
      </c>
      <c r="BJ122">
        <v>0.10456250873814578</v>
      </c>
      <c r="BK122">
        <v>0.14962677691005005</v>
      </c>
      <c r="BL122">
        <v>0.18829467229953631</v>
      </c>
      <c r="BM122">
        <v>0.16686749406209772</v>
      </c>
      <c r="BN122">
        <v>0.12709336923957013</v>
      </c>
      <c r="BO122">
        <v>0.17934330159632356</v>
      </c>
      <c r="BP122">
        <v>0.1739759211487146</v>
      </c>
      <c r="BQ122">
        <v>0.15283444493441331</v>
      </c>
      <c r="BR122">
        <v>8.6245121634576857E-2</v>
      </c>
      <c r="BS122">
        <v>4.7891653652958728E-2</v>
      </c>
      <c r="BT122">
        <v>0.11042032340398279</v>
      </c>
      <c r="BU122">
        <v>9.2654763591588502E-2</v>
      </c>
      <c r="BV122">
        <v>9.0124624176501952E-2</v>
      </c>
      <c r="BW122">
        <v>0.10514196453365654</v>
      </c>
      <c r="BX122">
        <v>0.13525754082715172</v>
      </c>
      <c r="BY122"/>
      <c r="BZ122"/>
    </row>
    <row r="123" spans="1:78" s="78" customFormat="1" x14ac:dyDescent="0.4">
      <c r="A123" s="76"/>
      <c r="B123" s="76"/>
      <c r="C123" s="76"/>
      <c r="D123" t="s">
        <v>246</v>
      </c>
      <c r="E123" t="s">
        <v>50</v>
      </c>
      <c r="F123" t="s">
        <v>750</v>
      </c>
      <c r="G123">
        <v>848.5</v>
      </c>
      <c r="H123">
        <v>775.27</v>
      </c>
      <c r="I123">
        <v>903.68</v>
      </c>
      <c r="J123">
        <v>844.02200000000005</v>
      </c>
      <c r="K123">
        <v>803.47</v>
      </c>
      <c r="L123">
        <v>776.24</v>
      </c>
      <c r="M123">
        <v>804.65</v>
      </c>
      <c r="N123">
        <v>803.91</v>
      </c>
      <c r="O123">
        <v>813.7</v>
      </c>
      <c r="P123">
        <v>569.59</v>
      </c>
      <c r="Q123">
        <v>917.87</v>
      </c>
      <c r="R123">
        <v>946.95</v>
      </c>
      <c r="S123">
        <v>938.82</v>
      </c>
      <c r="T123">
        <v>830.94</v>
      </c>
      <c r="U123">
        <v>916.21</v>
      </c>
      <c r="V123">
        <v>849.28</v>
      </c>
      <c r="W123">
        <v>849.28</v>
      </c>
      <c r="X123">
        <v>818.97</v>
      </c>
      <c r="Y123">
        <v>837.34</v>
      </c>
      <c r="Z123">
        <v>393.68</v>
      </c>
      <c r="AA123">
        <v>796.21</v>
      </c>
      <c r="AB123">
        <v>829.43</v>
      </c>
      <c r="AC123">
        <v>840.32</v>
      </c>
      <c r="AD123">
        <v>763.52</v>
      </c>
      <c r="AE123">
        <v>932.98</v>
      </c>
      <c r="AF123">
        <v>875.61</v>
      </c>
      <c r="AG123">
        <v>908.01</v>
      </c>
      <c r="AH123">
        <v>885.39</v>
      </c>
      <c r="AI123">
        <v>860.48</v>
      </c>
      <c r="AJ123">
        <v>815.8</v>
      </c>
      <c r="AK123">
        <v>841.27</v>
      </c>
      <c r="AL123">
        <v>687.64</v>
      </c>
      <c r="AM123">
        <v>581.08000000000004</v>
      </c>
      <c r="AN123">
        <v>922.99</v>
      </c>
      <c r="AO123">
        <v>931.96</v>
      </c>
      <c r="AP123">
        <v>1011.67</v>
      </c>
      <c r="AQ123">
        <v>1031.71</v>
      </c>
      <c r="AR123">
        <v>920.17899999999997</v>
      </c>
      <c r="AS123">
        <v>1009.181</v>
      </c>
      <c r="AT123">
        <v>951.79899999999998</v>
      </c>
      <c r="AU123">
        <v>956.976</v>
      </c>
      <c r="AV123">
        <v>892.75900000000001</v>
      </c>
      <c r="AW123">
        <v>899.24199999999996</v>
      </c>
      <c r="AX123">
        <v>909.27099999999996</v>
      </c>
      <c r="AY123">
        <v>744.91499999999996</v>
      </c>
      <c r="AZ123">
        <v>585.50900000000001</v>
      </c>
      <c r="BA123">
        <v>984.98299999999995</v>
      </c>
      <c r="BB123">
        <v>1047.98</v>
      </c>
      <c r="BC123">
        <v>1060.788</v>
      </c>
      <c r="BD123">
        <v>968.83799999999997</v>
      </c>
      <c r="BE123">
        <v>1062.4100000000001</v>
      </c>
      <c r="BF123">
        <v>948.26900000000001</v>
      </c>
      <c r="BG123">
        <v>547.51599999999996</v>
      </c>
      <c r="BH123">
        <v>877.30499999999995</v>
      </c>
      <c r="BI123">
        <v>899.21299999999997</v>
      </c>
      <c r="BJ123">
        <v>909.01800000000003</v>
      </c>
      <c r="BK123">
        <v>887.64300000000003</v>
      </c>
      <c r="BL123">
        <v>877.72</v>
      </c>
      <c r="BM123">
        <v>950.51900000000001</v>
      </c>
      <c r="BN123">
        <v>1040.53</v>
      </c>
      <c r="BO123">
        <v>1039.1189999999999</v>
      </c>
      <c r="BP123">
        <v>911.52700000000004</v>
      </c>
      <c r="BQ123">
        <v>988.471</v>
      </c>
      <c r="BR123">
        <v>916.87400000000002</v>
      </c>
      <c r="BS123">
        <v>469.6</v>
      </c>
      <c r="BT123">
        <v>826.57299999999998</v>
      </c>
      <c r="BU123">
        <v>847.08</v>
      </c>
      <c r="BV123">
        <v>834.20899999999995</v>
      </c>
      <c r="BW123">
        <v>798.11900000000003</v>
      </c>
      <c r="BX123">
        <v>775.029</v>
      </c>
      <c r="BY123"/>
      <c r="BZ123"/>
    </row>
    <row r="124" spans="1:78" s="78" customFormat="1" x14ac:dyDescent="0.4">
      <c r="A124" s="76"/>
      <c r="B124" s="76"/>
      <c r="C124" s="76"/>
      <c r="D124" t="s">
        <v>265</v>
      </c>
      <c r="E124" t="s">
        <v>277</v>
      </c>
      <c r="F124" t="s">
        <v>750</v>
      </c>
      <c r="G124"/>
      <c r="H124"/>
      <c r="I124"/>
      <c r="J124"/>
      <c r="K124"/>
      <c r="L124"/>
      <c r="M124"/>
      <c r="N124"/>
      <c r="O124"/>
      <c r="P124"/>
      <c r="Q124"/>
      <c r="R124"/>
      <c r="S124"/>
      <c r="T124"/>
      <c r="U124"/>
      <c r="V124"/>
      <c r="W124"/>
      <c r="X124"/>
      <c r="Y124"/>
      <c r="Z124"/>
      <c r="AA124"/>
      <c r="AB124"/>
      <c r="AC124"/>
      <c r="AD124"/>
      <c r="AE124"/>
      <c r="AF124"/>
      <c r="AG124"/>
      <c r="AH124"/>
      <c r="AI124"/>
      <c r="AJ124"/>
      <c r="AK124"/>
      <c r="AL124"/>
      <c r="AM124"/>
      <c r="AN124"/>
      <c r="AO124"/>
      <c r="AP124"/>
      <c r="AQ124"/>
      <c r="AR124"/>
      <c r="AS124"/>
      <c r="AT124"/>
      <c r="AU124"/>
      <c r="AV124"/>
      <c r="AW124"/>
      <c r="AX124"/>
      <c r="AY124"/>
      <c r="AZ124"/>
      <c r="BA124"/>
      <c r="BB124"/>
      <c r="BC124"/>
      <c r="BD124"/>
      <c r="BE124"/>
      <c r="BF124"/>
      <c r="BG124"/>
      <c r="BH124"/>
      <c r="BI124"/>
      <c r="BJ124"/>
      <c r="BK124"/>
      <c r="BL124"/>
      <c r="BM124"/>
      <c r="BN124"/>
      <c r="BO124"/>
      <c r="BP124"/>
      <c r="BQ124"/>
      <c r="BR124"/>
      <c r="BS124"/>
      <c r="BT124"/>
      <c r="BU124"/>
      <c r="BV124"/>
      <c r="BW124"/>
      <c r="BX124"/>
      <c r="BY124"/>
      <c r="BZ124"/>
    </row>
    <row r="125" spans="1:78" s="78" customFormat="1" x14ac:dyDescent="0.4">
      <c r="A125" s="76"/>
      <c r="B125" s="76"/>
      <c r="C125" s="76"/>
      <c r="D125" t="s">
        <v>274</v>
      </c>
      <c r="E125" t="s">
        <v>247</v>
      </c>
      <c r="F125" t="s">
        <v>750</v>
      </c>
      <c r="G125">
        <v>15.93889262222222</v>
      </c>
      <c r="H125">
        <v>16.257118488888889</v>
      </c>
      <c r="I125">
        <v>20.90176035555556</v>
      </c>
      <c r="J125">
        <v>20.399741422222224</v>
      </c>
      <c r="K125">
        <v>16.857289288888889</v>
      </c>
      <c r="L125">
        <v>16.655450533333333</v>
      </c>
      <c r="M125">
        <v>17.722307111111114</v>
      </c>
      <c r="N125">
        <v>18.560370133333336</v>
      </c>
      <c r="O125">
        <v>19.829368755555553</v>
      </c>
      <c r="P125">
        <v>9.7839100000000006</v>
      </c>
      <c r="Q125">
        <v>18.37350626666667</v>
      </c>
      <c r="R125">
        <v>17.935632933333331</v>
      </c>
      <c r="S125">
        <v>18.208251733333334</v>
      </c>
      <c r="T125">
        <v>15.344143111111112</v>
      </c>
      <c r="U125">
        <v>17.96937382222222</v>
      </c>
      <c r="V125">
        <v>18.862180488888889</v>
      </c>
      <c r="W125">
        <v>13.992915288888888</v>
      </c>
      <c r="X125">
        <v>17.006583244444442</v>
      </c>
      <c r="Y125">
        <v>19.103977555555556</v>
      </c>
      <c r="Z125">
        <v>6.8437516888888883</v>
      </c>
      <c r="AA125">
        <v>16.68157128888889</v>
      </c>
      <c r="AB125">
        <v>16.849479600000002</v>
      </c>
      <c r="AC125">
        <v>16.262160666666666</v>
      </c>
      <c r="AD125">
        <v>13.022732044444446</v>
      </c>
      <c r="AE125">
        <v>18.037575911111112</v>
      </c>
      <c r="AF125">
        <v>16.545697866666668</v>
      </c>
      <c r="AG125">
        <v>18.520070622222224</v>
      </c>
      <c r="AH125">
        <v>21.651149288888888</v>
      </c>
      <c r="AI125">
        <v>21.376521200000003</v>
      </c>
      <c r="AJ125">
        <v>23.006471511111112</v>
      </c>
      <c r="AK125">
        <v>21.566910799999999</v>
      </c>
      <c r="AL125">
        <v>15.788499244444447</v>
      </c>
      <c r="AM125">
        <v>10.632246933333333</v>
      </c>
      <c r="AN125">
        <v>20.624478488888894</v>
      </c>
      <c r="AO125">
        <v>22.603665955555556</v>
      </c>
      <c r="AP125">
        <v>24.032914844444445</v>
      </c>
      <c r="AQ125">
        <v>21.74532048888889</v>
      </c>
      <c r="AR125">
        <v>20.604006488888889</v>
      </c>
      <c r="AS125">
        <v>23.095259333333335</v>
      </c>
      <c r="AT125">
        <v>22.246694933333334</v>
      </c>
      <c r="AU125">
        <v>20.851111111111113</v>
      </c>
      <c r="AV125">
        <v>22.860817022222221</v>
      </c>
      <c r="AW125">
        <v>21.988444444444443</v>
      </c>
      <c r="AX125">
        <v>22.702879333333328</v>
      </c>
      <c r="AY125">
        <v>15.889456533333334</v>
      </c>
      <c r="AZ125">
        <v>9.4019555555555563</v>
      </c>
      <c r="BA125">
        <v>20.286235555555553</v>
      </c>
      <c r="BB125">
        <v>20.996196933333334</v>
      </c>
      <c r="BC125">
        <v>18.821084844444442</v>
      </c>
      <c r="BD125">
        <v>19.255849466666668</v>
      </c>
      <c r="BE125">
        <v>22.561622533333335</v>
      </c>
      <c r="BF125">
        <v>21.8368</v>
      </c>
      <c r="BG125">
        <v>7.3196119555555557</v>
      </c>
      <c r="BH125">
        <v>19.460114533333336</v>
      </c>
      <c r="BI125">
        <v>18.958436800000001</v>
      </c>
      <c r="BJ125">
        <v>18.987817911111112</v>
      </c>
      <c r="BK125">
        <v>19.850902266666665</v>
      </c>
      <c r="BL125">
        <v>17.189011511111115</v>
      </c>
      <c r="BM125">
        <v>19.001958755555556</v>
      </c>
      <c r="BN125">
        <v>20.671374533333335</v>
      </c>
      <c r="BO125">
        <v>20.885269022222221</v>
      </c>
      <c r="BP125">
        <v>15.38201631111111</v>
      </c>
      <c r="BQ125">
        <v>19.635870444444446</v>
      </c>
      <c r="BR125">
        <v>20.383363822222226</v>
      </c>
      <c r="BS125">
        <v>5.2317333333333336</v>
      </c>
      <c r="BT125">
        <v>20.56647448888889</v>
      </c>
      <c r="BU125">
        <v>19.010147555555552</v>
      </c>
      <c r="BV125">
        <v>20.325473555555558</v>
      </c>
      <c r="BW125">
        <v>18.003266355555557</v>
      </c>
      <c r="BX125">
        <v>11.551326</v>
      </c>
      <c r="BY125"/>
      <c r="BZ125"/>
    </row>
    <row r="126" spans="1:78" s="78" customFormat="1" x14ac:dyDescent="0.4">
      <c r="A126" s="76"/>
      <c r="B126" s="76"/>
      <c r="C126" s="76"/>
      <c r="D126" t="s">
        <v>263</v>
      </c>
      <c r="E126" t="s">
        <v>276</v>
      </c>
      <c r="F126" t="s">
        <v>750</v>
      </c>
      <c r="G126">
        <v>1093.706637058018</v>
      </c>
      <c r="H126">
        <v>826.38372688754623</v>
      </c>
      <c r="I126">
        <v>872.77910540842879</v>
      </c>
      <c r="J126">
        <v>941.81971710637595</v>
      </c>
      <c r="K126">
        <v>792.51703787841507</v>
      </c>
      <c r="L126">
        <v>784.25471092820555</v>
      </c>
      <c r="M126">
        <v>899.35674682324873</v>
      </c>
      <c r="N126">
        <v>903.28218719994925</v>
      </c>
      <c r="O126">
        <v>824.15911774625977</v>
      </c>
      <c r="P126">
        <v>880.4933313445855</v>
      </c>
      <c r="Q126">
        <v>891.36711410190219</v>
      </c>
      <c r="R126">
        <v>980.01027356207601</v>
      </c>
      <c r="S126">
        <v>1004.4161004336314</v>
      </c>
      <c r="T126">
        <v>852.15620450184804</v>
      </c>
      <c r="U126">
        <v>851.68051484351338</v>
      </c>
      <c r="V126">
        <v>886.82709283073905</v>
      </c>
      <c r="W126">
        <v>716.03817679380199</v>
      </c>
      <c r="X126">
        <v>838.87965453571553</v>
      </c>
      <c r="Y126">
        <v>907.84943662257115</v>
      </c>
      <c r="Z126">
        <v>904.10884143903729</v>
      </c>
      <c r="AA126">
        <v>947.33341046571297</v>
      </c>
      <c r="AB126">
        <v>917.95517594851333</v>
      </c>
      <c r="AC126">
        <v>941.66942306754743</v>
      </c>
      <c r="AD126">
        <v>1008.5678095430125</v>
      </c>
      <c r="AE126">
        <v>958.42216682014873</v>
      </c>
      <c r="AF126">
        <v>950.1666926178433</v>
      </c>
      <c r="AG126">
        <v>950.37170795586087</v>
      </c>
      <c r="AH126">
        <v>1030.4498122947966</v>
      </c>
      <c r="AI126">
        <v>984.39058737765743</v>
      </c>
      <c r="AJ126">
        <v>1110.3101302565592</v>
      </c>
      <c r="AK126">
        <v>953.20664603155262</v>
      </c>
      <c r="AL126">
        <v>945.67327037224732</v>
      </c>
      <c r="AM126">
        <v>935.26188205236417</v>
      </c>
      <c r="AN126">
        <v>976.74333031481115</v>
      </c>
      <c r="AO126">
        <v>1079.9388614640584</v>
      </c>
      <c r="AP126">
        <v>876.97168785578253</v>
      </c>
      <c r="AQ126">
        <v>958.18896401531924</v>
      </c>
      <c r="AR126">
        <v>944.26035660844047</v>
      </c>
      <c r="AS126">
        <v>908.58079296222502</v>
      </c>
      <c r="AT126">
        <v>896.93134695412016</v>
      </c>
      <c r="AU126">
        <v>882.26057790612242</v>
      </c>
      <c r="AV126">
        <v>844.72395194352509</v>
      </c>
      <c r="AW126">
        <v>886.84554112143348</v>
      </c>
      <c r="AX126">
        <v>955.3696839255748</v>
      </c>
      <c r="AY126">
        <v>874.30537986772038</v>
      </c>
      <c r="AZ126">
        <v>1018.04661891125</v>
      </c>
      <c r="BA126">
        <v>875.04676397115463</v>
      </c>
      <c r="BB126">
        <v>1003.8643026359008</v>
      </c>
      <c r="BC126">
        <v>788.5220615271694</v>
      </c>
      <c r="BD126">
        <v>814.28929659379253</v>
      </c>
      <c r="BE126">
        <v>858.75700047236364</v>
      </c>
      <c r="BF126">
        <v>860.0229541626212</v>
      </c>
      <c r="BG126">
        <v>867.48813878843634</v>
      </c>
      <c r="BH126">
        <v>928.75337734612106</v>
      </c>
      <c r="BI126">
        <v>944.34850740629463</v>
      </c>
      <c r="BJ126">
        <v>919.17971046292962</v>
      </c>
      <c r="BK126">
        <v>932.82639757601066</v>
      </c>
      <c r="BL126">
        <v>1003.1504886797508</v>
      </c>
      <c r="BM126">
        <v>1024.1332360648378</v>
      </c>
      <c r="BN126">
        <v>1063.8409375730516</v>
      </c>
      <c r="BO126">
        <v>1046.5181430547782</v>
      </c>
      <c r="BP126">
        <v>858.89387580119103</v>
      </c>
      <c r="BQ126">
        <v>1013.3494678551024</v>
      </c>
      <c r="BR126">
        <v>985.30306846903261</v>
      </c>
      <c r="BS126">
        <v>1005.4199999326099</v>
      </c>
      <c r="BT126">
        <v>1067.4127308960592</v>
      </c>
      <c r="BU126">
        <v>931.78810875242277</v>
      </c>
      <c r="BV126">
        <v>1029.6238214314103</v>
      </c>
      <c r="BW126">
        <v>981.20243615152788</v>
      </c>
      <c r="BX126">
        <v>759.03150707310522</v>
      </c>
      <c r="BY126"/>
      <c r="BZ126"/>
    </row>
    <row r="127" spans="1:78" s="78" customFormat="1" x14ac:dyDescent="0.4">
      <c r="A127" s="76"/>
      <c r="B127" s="76"/>
      <c r="C127" s="76"/>
      <c r="D127" t="s">
        <v>267</v>
      </c>
      <c r="E127" t="s">
        <v>278</v>
      </c>
      <c r="F127" t="s">
        <v>750</v>
      </c>
      <c r="G127"/>
      <c r="H127"/>
      <c r="I127"/>
      <c r="J127"/>
      <c r="K127"/>
      <c r="L127"/>
      <c r="M127"/>
      <c r="N127"/>
      <c r="O127"/>
      <c r="P127"/>
      <c r="Q127"/>
      <c r="R127"/>
      <c r="S127"/>
      <c r="T127"/>
      <c r="U127"/>
      <c r="V127"/>
      <c r="W127"/>
      <c r="X127"/>
      <c r="Y127"/>
      <c r="Z127"/>
      <c r="AA127"/>
      <c r="AB127"/>
      <c r="AC127"/>
      <c r="AD127"/>
      <c r="AE127"/>
      <c r="AF127"/>
      <c r="AG127"/>
      <c r="AH127"/>
      <c r="AI127"/>
      <c r="AJ127"/>
      <c r="AK127"/>
      <c r="AL127"/>
      <c r="AM127"/>
      <c r="AN127"/>
      <c r="AO127"/>
      <c r="AP127"/>
      <c r="AQ127"/>
      <c r="AR127"/>
      <c r="AS127"/>
      <c r="AT127"/>
      <c r="AU127"/>
      <c r="AV127"/>
      <c r="AW127"/>
      <c r="AX127"/>
      <c r="AY127"/>
      <c r="AZ127"/>
      <c r="BA127"/>
      <c r="BB127"/>
      <c r="BC127"/>
      <c r="BD127"/>
      <c r="BE127"/>
      <c r="BF127"/>
      <c r="BG127"/>
      <c r="BH127"/>
      <c r="BI127"/>
      <c r="BJ127"/>
      <c r="BK127"/>
      <c r="BL127"/>
      <c r="BM127"/>
      <c r="BN127"/>
      <c r="BO127"/>
      <c r="BP127"/>
      <c r="BQ127"/>
      <c r="BR127"/>
      <c r="BS127"/>
      <c r="BT127"/>
      <c r="BU127"/>
      <c r="BV127"/>
      <c r="BW127"/>
      <c r="BX127"/>
      <c r="BY127"/>
      <c r="BZ127"/>
    </row>
    <row r="128" spans="1:78" s="78" customFormat="1" x14ac:dyDescent="0.4">
      <c r="A128" s="76"/>
      <c r="B128" s="76"/>
      <c r="C128" s="76"/>
      <c r="D128" s="34"/>
      <c r="E128" s="23"/>
      <c r="F128" s="23"/>
      <c r="AE128" s="89"/>
      <c r="AF128" s="89"/>
      <c r="AG128" s="89"/>
    </row>
    <row r="129" spans="1:76" s="78" customFormat="1" x14ac:dyDescent="0.4">
      <c r="A129" s="76"/>
      <c r="B129" s="76"/>
      <c r="C129" s="76"/>
      <c r="D129" s="34"/>
      <c r="E129" s="23"/>
      <c r="F129" s="23"/>
      <c r="AE129" s="89"/>
      <c r="AF129" s="89"/>
      <c r="AG129" s="89"/>
    </row>
    <row r="130" spans="1:76" s="78" customFormat="1" x14ac:dyDescent="0.4">
      <c r="A130" s="74"/>
      <c r="B130" s="74"/>
      <c r="C130" s="74"/>
      <c r="D130" s="7" t="s">
        <v>716</v>
      </c>
      <c r="E130" s="74"/>
      <c r="F130" s="74"/>
    </row>
    <row r="131" spans="1:76" s="78" customFormat="1" x14ac:dyDescent="0.4">
      <c r="A131" s="74"/>
      <c r="B131" s="74"/>
      <c r="C131" s="74"/>
      <c r="D131" s="11" t="s">
        <v>221</v>
      </c>
      <c r="E131" s="74"/>
      <c r="F131" s="74"/>
    </row>
    <row r="132" spans="1:76" ht="12.6" x14ac:dyDescent="0.45">
      <c r="A132" s="74" t="s">
        <v>59</v>
      </c>
      <c r="D132" s="5" t="s">
        <v>33</v>
      </c>
      <c r="E132" s="74" t="s">
        <v>58</v>
      </c>
      <c r="F132" s="72" t="s">
        <v>740</v>
      </c>
      <c r="G132" s="84">
        <f t="shared" ref="G132:AL132" si="0">G13*3.6</f>
        <v>6688.116</v>
      </c>
      <c r="H132" s="84">
        <f t="shared" si="0"/>
        <v>6628.14</v>
      </c>
      <c r="I132" s="84">
        <f t="shared" si="0"/>
        <v>6617.52</v>
      </c>
      <c r="J132" s="84">
        <f t="shared" si="0"/>
        <v>6692.8140000000003</v>
      </c>
      <c r="K132" s="84">
        <f t="shared" si="0"/>
        <v>7903.6092000000008</v>
      </c>
      <c r="L132" s="84">
        <f t="shared" si="0"/>
        <v>6480</v>
      </c>
      <c r="M132" s="84">
        <f t="shared" si="0"/>
        <v>7992</v>
      </c>
      <c r="N132" s="84">
        <f t="shared" si="0"/>
        <v>8413.2000000000007</v>
      </c>
      <c r="O132" s="84">
        <f t="shared" si="0"/>
        <v>7909.2</v>
      </c>
      <c r="P132" s="84">
        <f t="shared" si="0"/>
        <v>8024.4000000000005</v>
      </c>
      <c r="Q132" s="84">
        <f t="shared" si="0"/>
        <v>6848.64</v>
      </c>
      <c r="R132" s="84">
        <f t="shared" si="0"/>
        <v>7369.2</v>
      </c>
      <c r="S132" s="84">
        <f t="shared" si="0"/>
        <v>7477.2</v>
      </c>
      <c r="T132" s="84">
        <f t="shared" si="0"/>
        <v>7063.2</v>
      </c>
      <c r="U132" s="84">
        <f t="shared" si="0"/>
        <v>7243.2</v>
      </c>
      <c r="V132" s="84">
        <f t="shared" si="0"/>
        <v>7938</v>
      </c>
      <c r="W132" s="84">
        <f t="shared" si="0"/>
        <v>7664.4000000000005</v>
      </c>
      <c r="X132" s="84">
        <f t="shared" si="0"/>
        <v>7606.8</v>
      </c>
      <c r="Y132" s="84">
        <f t="shared" si="0"/>
        <v>8341.2000000000007</v>
      </c>
      <c r="Z132" s="84">
        <f t="shared" si="0"/>
        <v>7729.2</v>
      </c>
      <c r="AA132" s="84">
        <f t="shared" si="0"/>
        <v>6084</v>
      </c>
      <c r="AB132" s="84">
        <f t="shared" si="0"/>
        <v>7272</v>
      </c>
      <c r="AC132" s="84">
        <f t="shared" si="0"/>
        <v>7372.8</v>
      </c>
      <c r="AD132" s="84">
        <f t="shared" si="0"/>
        <v>8229.6</v>
      </c>
      <c r="AE132" s="84">
        <f t="shared" si="0"/>
        <v>7448.4000000000005</v>
      </c>
      <c r="AF132" s="84">
        <f t="shared" si="0"/>
        <v>6930</v>
      </c>
      <c r="AG132" s="84">
        <f t="shared" si="0"/>
        <v>7747.2</v>
      </c>
      <c r="AH132" s="84">
        <f t="shared" si="0"/>
        <v>7016.4000000000005</v>
      </c>
      <c r="AI132" s="84">
        <f t="shared" si="0"/>
        <v>7149.6</v>
      </c>
      <c r="AJ132" s="84">
        <f t="shared" si="0"/>
        <v>7394.4000000000005</v>
      </c>
      <c r="AK132" s="84">
        <f t="shared" si="0"/>
        <v>8139.6</v>
      </c>
      <c r="AL132" s="84">
        <f t="shared" si="0"/>
        <v>7714.8</v>
      </c>
      <c r="AM132" s="84">
        <f t="shared" ref="AM132:BR132" si="1">AM13*3.6</f>
        <v>7812</v>
      </c>
      <c r="AN132" s="84">
        <f t="shared" si="1"/>
        <v>5688</v>
      </c>
      <c r="AO132" s="84">
        <f t="shared" si="1"/>
        <v>6547.7448000000004</v>
      </c>
      <c r="AP132" s="84">
        <f t="shared" si="1"/>
        <v>7632.7199999999993</v>
      </c>
      <c r="AQ132" s="84">
        <f t="shared" si="1"/>
        <v>6724.8</v>
      </c>
      <c r="AR132" s="84">
        <f t="shared" si="1"/>
        <v>6451.2</v>
      </c>
      <c r="AS132" s="84">
        <f t="shared" si="1"/>
        <v>6991.2</v>
      </c>
      <c r="AT132" s="84">
        <f t="shared" si="1"/>
        <v>6908.4000000000005</v>
      </c>
      <c r="AU132" s="84">
        <f t="shared" si="1"/>
        <v>6863.76</v>
      </c>
      <c r="AV132" s="84">
        <f t="shared" si="1"/>
        <v>7268.4000000000005</v>
      </c>
      <c r="AW132" s="84">
        <f t="shared" si="1"/>
        <v>7210.8</v>
      </c>
      <c r="AX132" s="84">
        <f t="shared" si="1"/>
        <v>7142.4000000000005</v>
      </c>
      <c r="AY132" s="84">
        <f t="shared" si="1"/>
        <v>6228</v>
      </c>
      <c r="AZ132" s="84">
        <f t="shared" si="1"/>
        <v>6091.2</v>
      </c>
      <c r="BA132" s="84">
        <f t="shared" si="1"/>
        <v>4420.8</v>
      </c>
      <c r="BB132" s="84">
        <f t="shared" si="1"/>
        <v>6595.2</v>
      </c>
      <c r="BC132" s="84">
        <f t="shared" si="1"/>
        <v>7570.8</v>
      </c>
      <c r="BD132" s="84">
        <f t="shared" si="1"/>
        <v>6382.8</v>
      </c>
      <c r="BE132" s="84">
        <f t="shared" si="1"/>
        <v>6505.2</v>
      </c>
      <c r="BF132" s="84">
        <f t="shared" si="1"/>
        <v>6343.2</v>
      </c>
      <c r="BG132" s="84">
        <f t="shared" si="1"/>
        <v>6476.4000000000005</v>
      </c>
      <c r="BH132" s="84">
        <f t="shared" si="1"/>
        <v>7311.6</v>
      </c>
      <c r="BI132" s="84">
        <f t="shared" si="1"/>
        <v>6829.2</v>
      </c>
      <c r="BJ132" s="84">
        <f t="shared" si="1"/>
        <v>7288.884</v>
      </c>
      <c r="BK132" s="84">
        <f t="shared" si="1"/>
        <v>6896.3256000000001</v>
      </c>
      <c r="BL132" s="84">
        <f t="shared" si="1"/>
        <v>6512.9508000000005</v>
      </c>
      <c r="BM132" s="84">
        <f t="shared" si="1"/>
        <v>7318.8</v>
      </c>
      <c r="BN132" s="84">
        <f t="shared" si="1"/>
        <v>6634.8</v>
      </c>
      <c r="BO132" s="84">
        <f t="shared" si="1"/>
        <v>7217.9892</v>
      </c>
      <c r="BP132" s="84">
        <f t="shared" si="1"/>
        <v>7345.5911999999998</v>
      </c>
      <c r="BQ132" s="84">
        <f t="shared" si="1"/>
        <v>6872.4000000000005</v>
      </c>
      <c r="BR132" s="84">
        <f t="shared" si="1"/>
        <v>7240.6728000000003</v>
      </c>
      <c r="BS132" s="84">
        <f t="shared" ref="BS132:BX132" si="2">BS13*3.6</f>
        <v>7088.4000000000005</v>
      </c>
      <c r="BT132" s="84">
        <f t="shared" si="2"/>
        <v>7923.6</v>
      </c>
      <c r="BU132" s="84">
        <f t="shared" si="2"/>
        <v>7362</v>
      </c>
      <c r="BV132" s="84">
        <f t="shared" si="2"/>
        <v>7999.2</v>
      </c>
      <c r="BW132" s="84">
        <f t="shared" si="2"/>
        <v>6818.4000000000005</v>
      </c>
      <c r="BX132" s="84">
        <f t="shared" si="2"/>
        <v>5439.6</v>
      </c>
    </row>
    <row r="133" spans="1:76" ht="12.6" x14ac:dyDescent="0.45">
      <c r="A133" s="74" t="s">
        <v>68</v>
      </c>
      <c r="D133" s="5" t="s">
        <v>35</v>
      </c>
      <c r="E133" s="74" t="s">
        <v>58</v>
      </c>
      <c r="F133" s="72" t="s">
        <v>740</v>
      </c>
      <c r="G133" s="84">
        <f t="shared" ref="G133:BB133" si="3">G11*1055</f>
        <v>95498.599999999991</v>
      </c>
      <c r="H133" s="84">
        <f t="shared" si="3"/>
        <v>88634.76999999999</v>
      </c>
      <c r="I133" s="84">
        <f t="shared" si="3"/>
        <v>104339.5</v>
      </c>
      <c r="J133" s="84">
        <f t="shared" si="3"/>
        <v>93156.5</v>
      </c>
      <c r="K133" s="84">
        <f t="shared" si="3"/>
        <v>79230.5</v>
      </c>
      <c r="L133" s="84">
        <f t="shared" si="3"/>
        <v>71845.5</v>
      </c>
      <c r="M133" s="84">
        <f t="shared" si="3"/>
        <v>84400</v>
      </c>
      <c r="N133" s="84">
        <f t="shared" si="3"/>
        <v>84716.5</v>
      </c>
      <c r="O133" s="84">
        <f t="shared" si="3"/>
        <v>83767</v>
      </c>
      <c r="P133" s="84">
        <f t="shared" si="3"/>
        <v>87881.5</v>
      </c>
      <c r="Q133" s="84">
        <f t="shared" si="3"/>
        <v>65578.8</v>
      </c>
      <c r="R133" s="84">
        <f t="shared" si="3"/>
        <v>75432.5</v>
      </c>
      <c r="S133" s="84">
        <f t="shared" si="3"/>
        <v>90413.5</v>
      </c>
      <c r="T133" s="84">
        <f t="shared" si="3"/>
        <v>88092.5</v>
      </c>
      <c r="U133" s="84">
        <f t="shared" si="3"/>
        <v>89358.5</v>
      </c>
      <c r="V133" s="84">
        <f t="shared" si="3"/>
        <v>87248.5</v>
      </c>
      <c r="W133" s="84">
        <f t="shared" si="3"/>
        <v>73639</v>
      </c>
      <c r="X133" s="84">
        <f t="shared" si="3"/>
        <v>64355</v>
      </c>
      <c r="Y133" s="84">
        <f t="shared" si="3"/>
        <v>63511</v>
      </c>
      <c r="Z133" s="84">
        <f t="shared" si="3"/>
        <v>63089</v>
      </c>
      <c r="AA133" s="84">
        <f t="shared" si="3"/>
        <v>33338</v>
      </c>
      <c r="AB133" s="84">
        <f t="shared" si="3"/>
        <v>66465</v>
      </c>
      <c r="AC133" s="84">
        <f t="shared" si="3"/>
        <v>81762.5</v>
      </c>
      <c r="AD133" s="84">
        <f t="shared" si="3"/>
        <v>80496.5</v>
      </c>
      <c r="AE133" s="84">
        <f t="shared" si="3"/>
        <v>82184.5</v>
      </c>
      <c r="AF133" s="84">
        <f t="shared" si="3"/>
        <v>78914</v>
      </c>
      <c r="AG133" s="84">
        <f t="shared" si="3"/>
        <v>96216</v>
      </c>
      <c r="AH133" s="84">
        <f t="shared" si="3"/>
        <v>93789.5</v>
      </c>
      <c r="AI133" s="84">
        <f t="shared" si="3"/>
        <v>84189</v>
      </c>
      <c r="AJ133" s="84">
        <f t="shared" si="3"/>
        <v>79969</v>
      </c>
      <c r="AK133" s="84">
        <f t="shared" si="3"/>
        <v>84927.5</v>
      </c>
      <c r="AL133" s="84">
        <f t="shared" si="3"/>
        <v>84927.5</v>
      </c>
      <c r="AM133" s="84">
        <f t="shared" si="3"/>
        <v>69313.5</v>
      </c>
      <c r="AN133" s="84">
        <f t="shared" si="3"/>
        <v>88276.07</v>
      </c>
      <c r="AO133" s="84">
        <f t="shared" si="3"/>
        <v>93713.540000000008</v>
      </c>
      <c r="AP133" s="84">
        <f t="shared" si="3"/>
        <v>86404.5</v>
      </c>
      <c r="AQ133" s="84">
        <f t="shared" si="3"/>
        <v>85244</v>
      </c>
      <c r="AR133" s="84">
        <f t="shared" si="3"/>
        <v>73955.5</v>
      </c>
      <c r="AS133" s="84">
        <f t="shared" si="3"/>
        <v>87037.5</v>
      </c>
      <c r="AT133" s="84">
        <f t="shared" si="3"/>
        <v>86299</v>
      </c>
      <c r="AU133" s="84">
        <f t="shared" si="3"/>
        <v>97376.5</v>
      </c>
      <c r="AV133" s="84">
        <f t="shared" si="3"/>
        <v>91574</v>
      </c>
      <c r="AW133" s="84">
        <f t="shared" si="3"/>
        <v>79019.5</v>
      </c>
      <c r="AX133" s="84">
        <f t="shared" si="3"/>
        <v>66359.5</v>
      </c>
      <c r="AY133" s="84">
        <f t="shared" si="3"/>
        <v>52011.5</v>
      </c>
      <c r="AZ133" s="84">
        <f t="shared" si="3"/>
        <v>60768</v>
      </c>
      <c r="BA133" s="84">
        <f t="shared" si="3"/>
        <v>49479.5</v>
      </c>
      <c r="BB133" s="84">
        <f t="shared" si="3"/>
        <v>86826.5</v>
      </c>
      <c r="BC133" s="84">
        <f t="shared" ref="BC133:BX133" si="4">(BC11-BC12)*1055</f>
        <v>81470.187410949336</v>
      </c>
      <c r="BD133" s="84">
        <f t="shared" si="4"/>
        <v>71863.997628585072</v>
      </c>
      <c r="BE133" s="84">
        <f t="shared" si="4"/>
        <v>82788.986306694089</v>
      </c>
      <c r="BF133" s="84">
        <f t="shared" si="4"/>
        <v>82760.888896159682</v>
      </c>
      <c r="BG133" s="84">
        <f t="shared" si="4"/>
        <v>51540.210160299634</v>
      </c>
      <c r="BH133" s="84">
        <f t="shared" si="4"/>
        <v>71446.213865402358</v>
      </c>
      <c r="BI133" s="84">
        <f t="shared" si="4"/>
        <v>74623.384722938223</v>
      </c>
      <c r="BJ133" s="84">
        <f t="shared" si="4"/>
        <v>76286.443837848128</v>
      </c>
      <c r="BK133" s="84">
        <f t="shared" si="4"/>
        <v>86148.594560087819</v>
      </c>
      <c r="BL133" s="84">
        <f t="shared" si="4"/>
        <v>66303.019189283543</v>
      </c>
      <c r="BM133" s="84">
        <f t="shared" si="4"/>
        <v>67324.742983763063</v>
      </c>
      <c r="BN133" s="84">
        <f t="shared" si="4"/>
        <v>59320.613465367125</v>
      </c>
      <c r="BO133" s="84">
        <f t="shared" si="4"/>
        <v>76798.389860285999</v>
      </c>
      <c r="BP133" s="84">
        <f t="shared" si="4"/>
        <v>76279.625471720341</v>
      </c>
      <c r="BQ133" s="84">
        <f t="shared" si="4"/>
        <v>63862.513225297276</v>
      </c>
      <c r="BR133" s="84">
        <f t="shared" si="4"/>
        <v>48217.870633773942</v>
      </c>
      <c r="BS133" s="84">
        <f t="shared" si="4"/>
        <v>43332.92303999819</v>
      </c>
      <c r="BT133" s="84">
        <f t="shared" si="4"/>
        <v>57015.045163160357</v>
      </c>
      <c r="BU133" s="84">
        <f t="shared" si="4"/>
        <v>54506.590931670376</v>
      </c>
      <c r="BV133" s="84">
        <f t="shared" si="4"/>
        <v>52188.885270394443</v>
      </c>
      <c r="BW133" s="84">
        <f t="shared" si="4"/>
        <v>40100.495721083658</v>
      </c>
      <c r="BX133" s="84">
        <f t="shared" si="4"/>
        <v>24661.230694467049</v>
      </c>
    </row>
    <row r="134" spans="1:76" ht="12.6" x14ac:dyDescent="0.45">
      <c r="A134" s="74" t="s">
        <v>69</v>
      </c>
      <c r="D134" s="5" t="s">
        <v>299</v>
      </c>
      <c r="E134" s="74" t="s">
        <v>58</v>
      </c>
      <c r="F134" s="72" t="s">
        <v>740</v>
      </c>
      <c r="G134" s="84">
        <f t="shared" ref="G134:AL134" si="5">G8*1055</f>
        <v>71982.650000000009</v>
      </c>
      <c r="H134" s="84">
        <f t="shared" si="5"/>
        <v>61833.55</v>
      </c>
      <c r="I134" s="84">
        <f t="shared" si="5"/>
        <v>66633.8</v>
      </c>
      <c r="J134" s="84">
        <f t="shared" si="5"/>
        <v>62139.5</v>
      </c>
      <c r="K134" s="84">
        <f t="shared" si="5"/>
        <v>62350.5</v>
      </c>
      <c r="L134" s="84">
        <f t="shared" si="5"/>
        <v>55493</v>
      </c>
      <c r="M134" s="84">
        <f t="shared" si="5"/>
        <v>63616.5</v>
      </c>
      <c r="N134" s="84">
        <f t="shared" si="5"/>
        <v>62034</v>
      </c>
      <c r="O134" s="84">
        <f t="shared" si="5"/>
        <v>59291</v>
      </c>
      <c r="P134" s="84">
        <f t="shared" si="5"/>
        <v>70896</v>
      </c>
      <c r="Q134" s="84">
        <f t="shared" si="5"/>
        <v>55071</v>
      </c>
      <c r="R134" s="84">
        <f t="shared" si="5"/>
        <v>64671.5</v>
      </c>
      <c r="S134" s="84">
        <f t="shared" si="5"/>
        <v>64038.5</v>
      </c>
      <c r="T134" s="84">
        <f t="shared" si="5"/>
        <v>60029.5</v>
      </c>
      <c r="U134" s="84">
        <f t="shared" si="5"/>
        <v>66570.5</v>
      </c>
      <c r="V134" s="84">
        <f t="shared" si="5"/>
        <v>60135</v>
      </c>
      <c r="W134" s="84">
        <f t="shared" si="5"/>
        <v>62667</v>
      </c>
      <c r="X134" s="84">
        <f t="shared" si="5"/>
        <v>58236</v>
      </c>
      <c r="Y134" s="84">
        <f t="shared" si="5"/>
        <v>59185.5</v>
      </c>
      <c r="Z134" s="84">
        <f t="shared" si="5"/>
        <v>60873.5</v>
      </c>
      <c r="AA134" s="84">
        <f t="shared" si="5"/>
        <v>41883.5</v>
      </c>
      <c r="AB134" s="84">
        <f t="shared" si="5"/>
        <v>57181</v>
      </c>
      <c r="AC134" s="84">
        <f t="shared" si="5"/>
        <v>58447</v>
      </c>
      <c r="AD134" s="84">
        <f t="shared" si="5"/>
        <v>60451.5</v>
      </c>
      <c r="AE134" s="84">
        <f t="shared" si="5"/>
        <v>72162</v>
      </c>
      <c r="AF134" s="84">
        <f t="shared" si="5"/>
        <v>76593</v>
      </c>
      <c r="AG134" s="84">
        <f t="shared" si="5"/>
        <v>79863.5</v>
      </c>
      <c r="AH134" s="84">
        <f t="shared" si="5"/>
        <v>78281</v>
      </c>
      <c r="AI134" s="84">
        <f t="shared" si="5"/>
        <v>72373</v>
      </c>
      <c r="AJ134" s="84">
        <f t="shared" si="5"/>
        <v>69102.5</v>
      </c>
      <c r="AK134" s="84">
        <f t="shared" si="5"/>
        <v>74377.5</v>
      </c>
      <c r="AL134" s="84">
        <f t="shared" si="5"/>
        <v>73744.5</v>
      </c>
      <c r="AM134" s="84">
        <f t="shared" ref="AM134:BR134" si="6">AM8*1055</f>
        <v>72267.5</v>
      </c>
      <c r="AN134" s="84">
        <f t="shared" si="6"/>
        <v>56991.100000000006</v>
      </c>
      <c r="AO134" s="84">
        <f t="shared" si="6"/>
        <v>66676</v>
      </c>
      <c r="AP134" s="84">
        <f t="shared" si="6"/>
        <v>69419</v>
      </c>
      <c r="AQ134" s="84">
        <f t="shared" si="6"/>
        <v>70474</v>
      </c>
      <c r="AR134" s="84">
        <f t="shared" si="6"/>
        <v>57603</v>
      </c>
      <c r="AS134" s="84">
        <f t="shared" si="6"/>
        <v>78386.5</v>
      </c>
      <c r="AT134" s="84">
        <f t="shared" si="6"/>
        <v>80285.5</v>
      </c>
      <c r="AU134" s="84">
        <f t="shared" si="6"/>
        <v>70790.5</v>
      </c>
      <c r="AV134" s="84">
        <f t="shared" si="6"/>
        <v>68997</v>
      </c>
      <c r="AW134" s="84">
        <f t="shared" si="6"/>
        <v>70790.5</v>
      </c>
      <c r="AX134" s="84">
        <f t="shared" si="6"/>
        <v>70157.5</v>
      </c>
      <c r="AY134" s="84">
        <f t="shared" si="6"/>
        <v>59502</v>
      </c>
      <c r="AZ134" s="84">
        <f t="shared" si="6"/>
        <v>68258.5</v>
      </c>
      <c r="BA134" s="84">
        <f t="shared" si="6"/>
        <v>76698.5</v>
      </c>
      <c r="BB134" s="84">
        <f t="shared" si="6"/>
        <v>80707.5</v>
      </c>
      <c r="BC134" s="84">
        <f t="shared" si="6"/>
        <v>72213.361921474745</v>
      </c>
      <c r="BD134" s="84">
        <f t="shared" si="6"/>
        <v>60636.085574760313</v>
      </c>
      <c r="BE134" s="84">
        <f t="shared" si="6"/>
        <v>65005.043319593628</v>
      </c>
      <c r="BF134" s="84">
        <f t="shared" si="6"/>
        <v>63299.622471961076</v>
      </c>
      <c r="BG134" s="84">
        <f t="shared" si="6"/>
        <v>43128.160487489826</v>
      </c>
      <c r="BH134" s="84">
        <f t="shared" si="6"/>
        <v>56503.31674779435</v>
      </c>
      <c r="BI134" s="84">
        <f t="shared" si="6"/>
        <v>58623.07862131502</v>
      </c>
      <c r="BJ134" s="84">
        <f t="shared" si="6"/>
        <v>58052.18634972156</v>
      </c>
      <c r="BK134" s="84">
        <f t="shared" si="6"/>
        <v>57657.576058421735</v>
      </c>
      <c r="BL134" s="84">
        <f t="shared" si="6"/>
        <v>54633.787188585098</v>
      </c>
      <c r="BM134" s="84">
        <f t="shared" si="6"/>
        <v>51667.033522306112</v>
      </c>
      <c r="BN134" s="84">
        <f t="shared" si="6"/>
        <v>48594.723819162056</v>
      </c>
      <c r="BO134" s="84">
        <f t="shared" si="6"/>
        <v>54388.539507363195</v>
      </c>
      <c r="BP134" s="84">
        <f t="shared" si="6"/>
        <v>48520.364738100347</v>
      </c>
      <c r="BQ134" s="84">
        <f t="shared" si="6"/>
        <v>51510.508473842267</v>
      </c>
      <c r="BR134" s="84">
        <f t="shared" si="6"/>
        <v>50070.053396995077</v>
      </c>
      <c r="BS134" s="84">
        <f t="shared" ref="BS134:BX134" si="7">BS8*1055</f>
        <v>32309.043448101424</v>
      </c>
      <c r="BT134" s="84">
        <f t="shared" si="7"/>
        <v>49509.611031206216</v>
      </c>
      <c r="BU134" s="84">
        <f t="shared" si="7"/>
        <v>51539.044955265606</v>
      </c>
      <c r="BV134" s="84">
        <f t="shared" si="7"/>
        <v>50273.327283090191</v>
      </c>
      <c r="BW134" s="84">
        <f t="shared" si="7"/>
        <v>47537.447374068484</v>
      </c>
      <c r="BX134" s="84">
        <f t="shared" si="7"/>
        <v>35369.44319716085</v>
      </c>
    </row>
    <row r="135" spans="1:76" ht="12.6" x14ac:dyDescent="0.45">
      <c r="A135" s="74" t="s">
        <v>69</v>
      </c>
      <c r="D135" s="5" t="s">
        <v>711</v>
      </c>
      <c r="E135" s="74" t="s">
        <v>58</v>
      </c>
      <c r="F135" s="72" t="s">
        <v>740</v>
      </c>
      <c r="G135" s="84">
        <f t="shared" ref="G135:AL135" si="8">G7*1055</f>
        <v>18810.649999999998</v>
      </c>
      <c r="H135" s="84">
        <f t="shared" si="8"/>
        <v>7469.4</v>
      </c>
      <c r="I135" s="84">
        <f t="shared" si="8"/>
        <v>3376</v>
      </c>
      <c r="J135" s="84">
        <f t="shared" si="8"/>
        <v>9178.5</v>
      </c>
      <c r="K135" s="84">
        <f t="shared" si="8"/>
        <v>22661.4</v>
      </c>
      <c r="L135" s="84">
        <f t="shared" si="8"/>
        <v>15825</v>
      </c>
      <c r="M135" s="84">
        <f t="shared" si="8"/>
        <v>16669</v>
      </c>
      <c r="N135" s="84">
        <f t="shared" si="8"/>
        <v>15097.050000000001</v>
      </c>
      <c r="O135" s="84">
        <f t="shared" si="8"/>
        <v>14981</v>
      </c>
      <c r="P135" s="84">
        <f t="shared" si="8"/>
        <v>22577</v>
      </c>
      <c r="Q135" s="84">
        <f t="shared" si="8"/>
        <v>26164</v>
      </c>
      <c r="R135" s="84">
        <f t="shared" si="8"/>
        <v>17302</v>
      </c>
      <c r="S135" s="84">
        <f t="shared" si="8"/>
        <v>18283.149999999998</v>
      </c>
      <c r="T135" s="84">
        <f t="shared" si="8"/>
        <v>5908</v>
      </c>
      <c r="U135" s="84">
        <f t="shared" si="8"/>
        <v>14981</v>
      </c>
      <c r="V135" s="84">
        <f t="shared" si="8"/>
        <v>22577</v>
      </c>
      <c r="W135" s="84">
        <f t="shared" si="8"/>
        <v>23104.5</v>
      </c>
      <c r="X135" s="84">
        <f t="shared" si="8"/>
        <v>24476</v>
      </c>
      <c r="Y135" s="84">
        <f t="shared" si="8"/>
        <v>25425.5</v>
      </c>
      <c r="Z135" s="84">
        <f t="shared" si="8"/>
        <v>30173</v>
      </c>
      <c r="AA135" s="84">
        <f t="shared" si="8"/>
        <v>25003.5</v>
      </c>
      <c r="AB135" s="84">
        <f t="shared" si="8"/>
        <v>19939.5</v>
      </c>
      <c r="AC135" s="84">
        <f t="shared" si="8"/>
        <v>14664.5</v>
      </c>
      <c r="AD135" s="84">
        <f t="shared" si="8"/>
        <v>15403</v>
      </c>
      <c r="AE135" s="84">
        <f t="shared" si="8"/>
        <v>18990</v>
      </c>
      <c r="AF135" s="84">
        <f t="shared" si="8"/>
        <v>9917</v>
      </c>
      <c r="AG135" s="84">
        <f t="shared" si="8"/>
        <v>5908</v>
      </c>
      <c r="AH135" s="84">
        <f t="shared" si="8"/>
        <v>4431</v>
      </c>
      <c r="AI135" s="84">
        <f t="shared" si="8"/>
        <v>12449</v>
      </c>
      <c r="AJ135" s="84">
        <f t="shared" si="8"/>
        <v>10866.5</v>
      </c>
      <c r="AK135" s="84">
        <f t="shared" si="8"/>
        <v>7068.5</v>
      </c>
      <c r="AL135" s="84">
        <f t="shared" si="8"/>
        <v>5169.5</v>
      </c>
      <c r="AM135" s="84">
        <f t="shared" ref="AM135:BR135" si="9">AM7*1055</f>
        <v>19834</v>
      </c>
      <c r="AN135" s="84">
        <f t="shared" si="9"/>
        <v>26058.5</v>
      </c>
      <c r="AO135" s="84">
        <f t="shared" si="9"/>
        <v>8946.4</v>
      </c>
      <c r="AP135" s="84">
        <f t="shared" si="9"/>
        <v>10471.93</v>
      </c>
      <c r="AQ135" s="84">
        <f t="shared" si="9"/>
        <v>16352.5</v>
      </c>
      <c r="AR135" s="84">
        <f t="shared" si="9"/>
        <v>17724</v>
      </c>
      <c r="AS135" s="84">
        <f t="shared" si="9"/>
        <v>14770</v>
      </c>
      <c r="AT135" s="84">
        <f t="shared" si="9"/>
        <v>12027</v>
      </c>
      <c r="AU135" s="84">
        <f t="shared" si="9"/>
        <v>7385</v>
      </c>
      <c r="AV135" s="84">
        <f t="shared" si="9"/>
        <v>17935</v>
      </c>
      <c r="AW135" s="84">
        <f t="shared" si="9"/>
        <v>16985.5</v>
      </c>
      <c r="AX135" s="84">
        <f t="shared" si="9"/>
        <v>22577</v>
      </c>
      <c r="AY135" s="84">
        <f t="shared" si="9"/>
        <v>26902.5</v>
      </c>
      <c r="AZ135" s="84">
        <f t="shared" si="9"/>
        <v>18251.5</v>
      </c>
      <c r="BA135" s="84">
        <f t="shared" si="9"/>
        <v>20678</v>
      </c>
      <c r="BB135" s="84">
        <f t="shared" si="9"/>
        <v>14137</v>
      </c>
      <c r="BC135" s="84">
        <f t="shared" si="9"/>
        <v>26088.911608988336</v>
      </c>
      <c r="BD135" s="84">
        <f t="shared" si="9"/>
        <v>28235.699241305581</v>
      </c>
      <c r="BE135" s="84">
        <f t="shared" si="9"/>
        <v>23829.163634722976</v>
      </c>
      <c r="BF135" s="84">
        <f t="shared" si="9"/>
        <v>22735.821968835717</v>
      </c>
      <c r="BG135" s="84">
        <f t="shared" si="9"/>
        <v>33641.024170771583</v>
      </c>
      <c r="BH135" s="84">
        <f t="shared" si="9"/>
        <v>29346.540340580315</v>
      </c>
      <c r="BI135" s="84">
        <f t="shared" si="9"/>
        <v>27606.825083813259</v>
      </c>
      <c r="BJ135" s="84">
        <f t="shared" si="9"/>
        <v>24815.32596047972</v>
      </c>
      <c r="BK135" s="84">
        <f t="shared" si="9"/>
        <v>14976.889535944267</v>
      </c>
      <c r="BL135" s="84">
        <f t="shared" si="9"/>
        <v>27878.241571900777</v>
      </c>
      <c r="BM135" s="84">
        <f t="shared" si="9"/>
        <v>20183.204387662146</v>
      </c>
      <c r="BN135" s="84">
        <f t="shared" si="9"/>
        <v>16835.207799153304</v>
      </c>
      <c r="BO135" s="84">
        <f t="shared" si="9"/>
        <v>16866.812819339051</v>
      </c>
      <c r="BP135" s="84">
        <f t="shared" si="9"/>
        <v>5824.8802055931528</v>
      </c>
      <c r="BQ135" s="84">
        <f t="shared" si="9"/>
        <v>24198.538333348748</v>
      </c>
      <c r="BR135" s="84">
        <f t="shared" si="9"/>
        <v>38628.604621028397</v>
      </c>
      <c r="BS135" s="84">
        <f t="shared" ref="BS135:BX135" si="10">BS7*1055</f>
        <v>26822.764537192405</v>
      </c>
      <c r="BT135" s="84">
        <f t="shared" si="10"/>
        <v>26157.222013282695</v>
      </c>
      <c r="BU135" s="84">
        <f t="shared" si="10"/>
        <v>30837.56648069308</v>
      </c>
      <c r="BV135" s="84">
        <f t="shared" si="10"/>
        <v>32924.359552619091</v>
      </c>
      <c r="BW135" s="84">
        <f t="shared" si="10"/>
        <v>32736.395183860623</v>
      </c>
      <c r="BX135" s="84">
        <f t="shared" si="10"/>
        <v>17578.589263720463</v>
      </c>
    </row>
    <row r="136" spans="1:76" ht="12.6" x14ac:dyDescent="0.45">
      <c r="D136" s="5" t="s">
        <v>606</v>
      </c>
      <c r="E136" s="74" t="s">
        <v>260</v>
      </c>
      <c r="F136" s="72" t="s">
        <v>740</v>
      </c>
      <c r="G136" s="84">
        <f t="shared" ref="G136:AL136" si="11">G11*Natural_Gas1*1000+G13/293.08*GA_Power2015/2205+G7*1000*IP_SAV2015In</f>
        <v>5291.9222915599721</v>
      </c>
      <c r="H136" s="84">
        <f t="shared" si="11"/>
        <v>4656.4514194691228</v>
      </c>
      <c r="I136" s="84">
        <f t="shared" si="11"/>
        <v>5342.4911589950398</v>
      </c>
      <c r="J136" s="84">
        <f t="shared" si="11"/>
        <v>4927.8165765354606</v>
      </c>
      <c r="K136" s="84">
        <f t="shared" si="11"/>
        <v>4571.8868245378644</v>
      </c>
      <c r="L136" s="84">
        <f t="shared" si="11"/>
        <v>4024.6739625598243</v>
      </c>
      <c r="M136" s="84">
        <f t="shared" si="11"/>
        <v>4679.0295572637842</v>
      </c>
      <c r="N136" s="84">
        <f t="shared" si="11"/>
        <v>4654.9850020448393</v>
      </c>
      <c r="O136" s="84">
        <f t="shared" si="11"/>
        <v>4603.9770246599646</v>
      </c>
      <c r="P136" s="84">
        <f t="shared" si="11"/>
        <v>5005.3297176299166</v>
      </c>
      <c r="Q136" s="84">
        <f t="shared" si="11"/>
        <v>3973.6045095250056</v>
      </c>
      <c r="R136" s="84">
        <f t="shared" si="11"/>
        <v>4243.4367289399788</v>
      </c>
      <c r="S136" s="84">
        <f t="shared" si="11"/>
        <v>5022.7984661533083</v>
      </c>
      <c r="T136" s="84">
        <f t="shared" si="11"/>
        <v>4589.4474599235427</v>
      </c>
      <c r="U136" s="84">
        <f t="shared" si="11"/>
        <v>4885.1716268524269</v>
      </c>
      <c r="V136" s="84">
        <f t="shared" si="11"/>
        <v>4973.419866022452</v>
      </c>
      <c r="W136" s="84">
        <f t="shared" si="11"/>
        <v>4301.5896223321488</v>
      </c>
      <c r="X136" s="84">
        <f t="shared" si="11"/>
        <v>3869.2051992338388</v>
      </c>
      <c r="Y136" s="84">
        <f t="shared" si="11"/>
        <v>3851.3291534172859</v>
      </c>
      <c r="Z136" s="84">
        <f t="shared" si="11"/>
        <v>3951.1373654644126</v>
      </c>
      <c r="AA136" s="84">
        <f t="shared" si="11"/>
        <v>2320.3868093856136</v>
      </c>
      <c r="AB136" s="84">
        <f t="shared" si="11"/>
        <v>3859.3263695482483</v>
      </c>
      <c r="AC136" s="84">
        <f t="shared" si="11"/>
        <v>4494.7153324236233</v>
      </c>
      <c r="AD136" s="84">
        <f t="shared" si="11"/>
        <v>4450.2581118243106</v>
      </c>
      <c r="AE136" s="84">
        <f t="shared" si="11"/>
        <v>4626.5545593934876</v>
      </c>
      <c r="AF136" s="84">
        <f t="shared" si="11"/>
        <v>4229.7518903353684</v>
      </c>
      <c r="AG136" s="84">
        <f t="shared" si="11"/>
        <v>4998.7563684826346</v>
      </c>
      <c r="AH136" s="84">
        <f t="shared" si="11"/>
        <v>4838.4949967161665</v>
      </c>
      <c r="AI136" s="84">
        <f t="shared" si="11"/>
        <v>4560.1472962243406</v>
      </c>
      <c r="AJ136" s="84">
        <f t="shared" si="11"/>
        <v>4307.3551832454896</v>
      </c>
      <c r="AK136" s="84">
        <f t="shared" si="11"/>
        <v>4460.2731662798687</v>
      </c>
      <c r="AL136" s="84">
        <f t="shared" si="11"/>
        <v>4411.5348815031684</v>
      </c>
      <c r="AM136" s="84">
        <f t="shared" ref="AM136:BR136" si="12">AM11*Natural_Gas1*1000+AM13/293.08*GA_Power2015/2205+AM7*1000*IP_SAV2015In</f>
        <v>4000.2956681482337</v>
      </c>
      <c r="AN136" s="84">
        <f t="shared" si="12"/>
        <v>5113.0753223180691</v>
      </c>
      <c r="AO136" s="84">
        <f t="shared" si="12"/>
        <v>4949.8603523017109</v>
      </c>
      <c r="AP136" s="84">
        <f t="shared" si="12"/>
        <v>4621.3843660355451</v>
      </c>
      <c r="AQ136" s="84">
        <f t="shared" si="12"/>
        <v>4712.832828514307</v>
      </c>
      <c r="AR136" s="84">
        <f t="shared" si="12"/>
        <v>4179.4277763973369</v>
      </c>
      <c r="AS136" s="84">
        <f t="shared" si="12"/>
        <v>4762.8064284373222</v>
      </c>
      <c r="AT136" s="84">
        <f t="shared" si="12"/>
        <v>4655.4771563668364</v>
      </c>
      <c r="AU136" s="84">
        <f t="shared" si="12"/>
        <v>5094.516496049645</v>
      </c>
      <c r="AV136" s="84">
        <f t="shared" si="12"/>
        <v>5072.2277124112707</v>
      </c>
      <c r="AW136" s="84">
        <f t="shared" si="12"/>
        <v>4415.8632624862948</v>
      </c>
      <c r="AX136" s="84">
        <f t="shared" si="12"/>
        <v>3921.366690803718</v>
      </c>
      <c r="AY136" s="84">
        <f t="shared" si="12"/>
        <v>3309.1278264380535</v>
      </c>
      <c r="AZ136" s="84">
        <f t="shared" si="12"/>
        <v>3528.8026810995693</v>
      </c>
      <c r="BA136" s="84">
        <f t="shared" si="12"/>
        <v>3021.7024341285919</v>
      </c>
      <c r="BB136" s="84">
        <f t="shared" si="12"/>
        <v>4735.8170482231117</v>
      </c>
      <c r="BC136" s="84">
        <f t="shared" si="12"/>
        <v>5723.2795572906471</v>
      </c>
      <c r="BD136" s="84">
        <f t="shared" si="12"/>
        <v>5149.6190934532415</v>
      </c>
      <c r="BE136" s="84">
        <f t="shared" si="12"/>
        <v>5621.5281292674308</v>
      </c>
      <c r="BF136" s="84">
        <f t="shared" si="12"/>
        <v>5577.6085302635302</v>
      </c>
      <c r="BG136" s="84">
        <f t="shared" si="12"/>
        <v>5191.8377525668484</v>
      </c>
      <c r="BH136" s="84">
        <f t="shared" si="12"/>
        <v>5224.1685543103031</v>
      </c>
      <c r="BI136" s="84">
        <f t="shared" si="12"/>
        <v>5365.0156693613681</v>
      </c>
      <c r="BJ136" s="84">
        <f t="shared" si="12"/>
        <v>5371.9765502228347</v>
      </c>
      <c r="BK136" s="84">
        <f t="shared" si="12"/>
        <v>5519.1212858140152</v>
      </c>
      <c r="BL136" s="84">
        <f t="shared" si="12"/>
        <v>4791.8205692119473</v>
      </c>
      <c r="BM136" s="84">
        <f t="shared" si="12"/>
        <v>4822.1679439102909</v>
      </c>
      <c r="BN136" s="84">
        <f t="shared" si="12"/>
        <v>4348.2224071066094</v>
      </c>
      <c r="BO136" s="84">
        <f t="shared" si="12"/>
        <v>5255.0592758825715</v>
      </c>
      <c r="BP136" s="84">
        <f t="shared" si="12"/>
        <v>4797.9645800357421</v>
      </c>
      <c r="BQ136" s="84">
        <f t="shared" si="12"/>
        <v>4797.9266024391509</v>
      </c>
      <c r="BR136" s="84">
        <f t="shared" si="12"/>
        <v>4379.8422857056785</v>
      </c>
      <c r="BS136" s="84">
        <f t="shared" ref="BS136:BX136" si="13">BS11*Natural_Gas1*1000+BS13/293.08*GA_Power2015/2205+BS7*1000*IP_SAV2015In</f>
        <v>4776.8387006503635</v>
      </c>
      <c r="BT136" s="84">
        <f t="shared" si="13"/>
        <v>4464.445922753187</v>
      </c>
      <c r="BU136" s="84">
        <f t="shared" si="13"/>
        <v>4492.7689346500501</v>
      </c>
      <c r="BV136" s="84">
        <f t="shared" si="13"/>
        <v>4425.7191938750429</v>
      </c>
      <c r="BW136" s="84">
        <f t="shared" si="13"/>
        <v>3614.4011272588778</v>
      </c>
      <c r="BX136" s="84">
        <f t="shared" si="13"/>
        <v>2333.5660286895054</v>
      </c>
    </row>
    <row r="137" spans="1:76" ht="12.6" x14ac:dyDescent="0.45">
      <c r="D137" s="5" t="s">
        <v>607</v>
      </c>
      <c r="E137" s="74" t="s">
        <v>608</v>
      </c>
      <c r="F137" s="72" t="s">
        <v>740</v>
      </c>
      <c r="G137" s="94">
        <f>G136/G17</f>
        <v>0.22378824459177846</v>
      </c>
      <c r="H137" s="94">
        <f t="shared" ref="H137:AX137" si="14">H136/H17</f>
        <v>0.22316861687975592</v>
      </c>
      <c r="I137" s="94">
        <f t="shared" si="14"/>
        <v>0.23189786003679094</v>
      </c>
      <c r="J137" s="94">
        <f t="shared" si="14"/>
        <v>0.2426366706578893</v>
      </c>
      <c r="K137" s="94">
        <f t="shared" si="14"/>
        <v>0.19835161306175822</v>
      </c>
      <c r="L137" s="94">
        <f t="shared" si="14"/>
        <v>0.21046406865713982</v>
      </c>
      <c r="M137" s="94">
        <f t="shared" si="14"/>
        <v>0.18765505156419124</v>
      </c>
      <c r="N137" s="94">
        <f t="shared" si="14"/>
        <v>0.18955844660345533</v>
      </c>
      <c r="O137" s="94">
        <f t="shared" si="14"/>
        <v>0.18706658670268098</v>
      </c>
      <c r="P137" s="94">
        <f t="shared" si="14"/>
        <v>0.20322002989059648</v>
      </c>
      <c r="Q137" s="94">
        <f t="shared" si="14"/>
        <v>0.16737823180650624</v>
      </c>
      <c r="R137" s="94">
        <f t="shared" si="14"/>
        <v>0.29348065517191912</v>
      </c>
      <c r="S137" s="94">
        <f t="shared" si="14"/>
        <v>0.28370715458781692</v>
      </c>
      <c r="T137" s="94">
        <f t="shared" si="14"/>
        <v>0.23357096080563419</v>
      </c>
      <c r="U137" s="94">
        <f t="shared" si="14"/>
        <v>0.21045998536414226</v>
      </c>
      <c r="V137" s="94">
        <f t="shared" si="14"/>
        <v>0.25285370887324599</v>
      </c>
      <c r="W137" s="94">
        <f t="shared" si="14"/>
        <v>0.18121594753909814</v>
      </c>
      <c r="X137" s="94">
        <f t="shared" si="14"/>
        <v>0.17775032735374585</v>
      </c>
      <c r="Y137" s="94">
        <f t="shared" si="14"/>
        <v>0.19405792730494059</v>
      </c>
      <c r="Z137" s="94">
        <f t="shared" si="14"/>
        <v>0.16169521589296459</v>
      </c>
      <c r="AA137" s="94">
        <f t="shared" si="14"/>
        <v>0.18891871171052102</v>
      </c>
      <c r="AB137" s="94">
        <f t="shared" si="14"/>
        <v>0.16144477758546641</v>
      </c>
      <c r="AC137" s="94">
        <f t="shared" si="14"/>
        <v>0.19066829467599852</v>
      </c>
      <c r="AD137" s="94">
        <f t="shared" si="14"/>
        <v>0.21694644271684135</v>
      </c>
      <c r="AE137" s="94">
        <f t="shared" si="14"/>
        <v>0.22825903876249318</v>
      </c>
      <c r="AF137" s="94">
        <f t="shared" si="14"/>
        <v>0.20507885502504358</v>
      </c>
      <c r="AG137" s="94">
        <f t="shared" si="14"/>
        <v>0.21715167054030665</v>
      </c>
      <c r="AH137" s="94">
        <f t="shared" si="14"/>
        <v>0.22853280506178225</v>
      </c>
      <c r="AI137" s="94">
        <f t="shared" si="14"/>
        <v>0.1948193244144302</v>
      </c>
      <c r="AJ137" s="94">
        <f t="shared" si="14"/>
        <v>0.20433939917547994</v>
      </c>
      <c r="AK137" s="94">
        <f t="shared" si="14"/>
        <v>0.21434922071733117</v>
      </c>
      <c r="AL137" s="94">
        <f t="shared" si="14"/>
        <v>0.21909442035135082</v>
      </c>
      <c r="AM137" s="94">
        <f t="shared" si="14"/>
        <v>0.19015409643095393</v>
      </c>
      <c r="AN137" s="94">
        <f t="shared" si="14"/>
        <v>0.32149603325848125</v>
      </c>
      <c r="AO137" s="94">
        <f t="shared" si="14"/>
        <v>0.23123120070434583</v>
      </c>
      <c r="AP137" s="94">
        <f t="shared" si="14"/>
        <v>0.2416546117094458</v>
      </c>
      <c r="AQ137" s="94">
        <f t="shared" si="14"/>
        <v>0.22347605347901889</v>
      </c>
      <c r="AR137" s="94">
        <f t="shared" si="14"/>
        <v>0.2200526163009939</v>
      </c>
      <c r="AS137" s="94">
        <f t="shared" si="14"/>
        <v>0.21974856453000427</v>
      </c>
      <c r="AT137" s="94">
        <f t="shared" si="14"/>
        <v>0.22749410145859017</v>
      </c>
      <c r="AU137" s="94">
        <f t="shared" si="14"/>
        <v>0.23158271007515768</v>
      </c>
      <c r="AV137" s="94">
        <f t="shared" si="14"/>
        <v>0.25131857979658528</v>
      </c>
      <c r="AW137" s="94">
        <f t="shared" si="14"/>
        <v>0.2043671626289961</v>
      </c>
      <c r="AX137" s="94">
        <f t="shared" si="14"/>
        <v>0.19122684595060682</v>
      </c>
      <c r="AY137" s="94">
        <f t="shared" ref="AY137:BX137" si="15">AY136/AY17</f>
        <v>0.19267944715122198</v>
      </c>
      <c r="AZ137" s="94">
        <f t="shared" si="15"/>
        <v>0.24739144807067423</v>
      </c>
      <c r="BA137" s="94">
        <f t="shared" si="15"/>
        <v>0.19411254261822442</v>
      </c>
      <c r="BB137" s="94">
        <f t="shared" si="15"/>
        <v>0.23231648377549599</v>
      </c>
      <c r="BC137" s="94">
        <f t="shared" si="15"/>
        <v>0.33256207032724616</v>
      </c>
      <c r="BD137" s="94">
        <f t="shared" si="15"/>
        <v>0.25350516625034458</v>
      </c>
      <c r="BE137" s="94">
        <f t="shared" si="15"/>
        <v>0.28911647364309051</v>
      </c>
      <c r="BF137" s="94">
        <f t="shared" si="15"/>
        <v>0.27504356715826633</v>
      </c>
      <c r="BG137" s="94">
        <f t="shared" si="15"/>
        <v>0.29525376644198081</v>
      </c>
      <c r="BH137" s="94">
        <f t="shared" si="15"/>
        <v>0.24783483286677227</v>
      </c>
      <c r="BI137" s="94">
        <f t="shared" si="15"/>
        <v>0.25844118295519947</v>
      </c>
      <c r="BJ137" s="94">
        <f t="shared" si="15"/>
        <v>0.27054191582330317</v>
      </c>
      <c r="BK137" s="94">
        <f t="shared" si="15"/>
        <v>0.28680158336719835</v>
      </c>
      <c r="BL137" s="94">
        <f t="shared" si="15"/>
        <v>0.21657426754422893</v>
      </c>
      <c r="BM137" s="94">
        <f t="shared" si="15"/>
        <v>0.23924556851670453</v>
      </c>
      <c r="BN137" s="94">
        <f t="shared" si="15"/>
        <v>0.27672304056385982</v>
      </c>
      <c r="BO137" s="94">
        <f t="shared" si="15"/>
        <v>0.23411637821609924</v>
      </c>
      <c r="BP137" s="94">
        <f t="shared" si="15"/>
        <v>0.25917933280941546</v>
      </c>
      <c r="BQ137" s="94">
        <f t="shared" si="15"/>
        <v>0.24227931912270625</v>
      </c>
      <c r="BR137" s="94">
        <f t="shared" si="15"/>
        <v>0.19161672160473656</v>
      </c>
      <c r="BS137" s="94">
        <f t="shared" si="15"/>
        <v>0.21798273069492821</v>
      </c>
      <c r="BT137" s="94">
        <f t="shared" si="15"/>
        <v>0.23725713525543515</v>
      </c>
      <c r="BU137" s="94">
        <f t="shared" si="15"/>
        <v>0.23310007697415139</v>
      </c>
      <c r="BV137" s="94">
        <f t="shared" si="15"/>
        <v>0.21752517296038237</v>
      </c>
      <c r="BW137" s="94">
        <f t="shared" si="15"/>
        <v>0.21418213429455971</v>
      </c>
      <c r="BX137" s="94">
        <f t="shared" si="15"/>
        <v>0.33452495851767844</v>
      </c>
    </row>
    <row r="138" spans="1:76" ht="12.6" x14ac:dyDescent="0.45">
      <c r="D138" s="5" t="s">
        <v>54</v>
      </c>
      <c r="E138" s="74" t="s">
        <v>260</v>
      </c>
      <c r="F138" s="72" t="s">
        <v>740</v>
      </c>
      <c r="G138" s="84">
        <f t="shared" ref="G138:AL138" si="16">G17</f>
        <v>23647.00747</v>
      </c>
      <c r="H138" s="84">
        <f t="shared" si="16"/>
        <v>20865.17129771</v>
      </c>
      <c r="I138" s="84">
        <f t="shared" si="16"/>
        <v>23038.121861699998</v>
      </c>
      <c r="J138" s="84">
        <f t="shared" si="16"/>
        <v>20309.446891</v>
      </c>
      <c r="K138" s="84">
        <f t="shared" si="16"/>
        <v>23049.405820130003</v>
      </c>
      <c r="L138" s="84">
        <f t="shared" si="16"/>
        <v>19122.855450999999</v>
      </c>
      <c r="M138" s="84">
        <f t="shared" si="16"/>
        <v>24934.205172000002</v>
      </c>
      <c r="N138" s="84">
        <f t="shared" si="16"/>
        <v>24556.9906562</v>
      </c>
      <c r="O138" s="84">
        <f t="shared" si="16"/>
        <v>24611.43438714372</v>
      </c>
      <c r="P138" s="84">
        <f t="shared" si="16"/>
        <v>24630.100292399999</v>
      </c>
      <c r="Q138" s="84">
        <f t="shared" si="16"/>
        <v>23740.270563490001</v>
      </c>
      <c r="R138" s="84">
        <f t="shared" si="16"/>
        <v>14458.999781277578</v>
      </c>
      <c r="S138" s="84">
        <f t="shared" si="16"/>
        <v>17704.165668471302</v>
      </c>
      <c r="T138" s="84">
        <f t="shared" si="16"/>
        <v>19649.049882286719</v>
      </c>
      <c r="U138" s="84">
        <f t="shared" si="16"/>
        <v>23211.878582999998</v>
      </c>
      <c r="V138" s="84">
        <f t="shared" si="16"/>
        <v>19669.159247</v>
      </c>
      <c r="W138" s="84">
        <f t="shared" si="16"/>
        <v>23737.367934486349</v>
      </c>
      <c r="X138" s="84">
        <f t="shared" si="16"/>
        <v>21767.640357328997</v>
      </c>
      <c r="Y138" s="84">
        <f t="shared" si="16"/>
        <v>19846.286142000001</v>
      </c>
      <c r="Z138" s="84">
        <f t="shared" si="16"/>
        <v>24435.709762000002</v>
      </c>
      <c r="AA138" s="84">
        <f t="shared" si="16"/>
        <v>12282.461532667701</v>
      </c>
      <c r="AB138" s="84">
        <f t="shared" si="16"/>
        <v>23904.931625956</v>
      </c>
      <c r="AC138" s="84">
        <f t="shared" si="16"/>
        <v>23573.480531000005</v>
      </c>
      <c r="AD138" s="84">
        <f t="shared" si="16"/>
        <v>20513.164705967502</v>
      </c>
      <c r="AE138" s="84">
        <f t="shared" si="16"/>
        <v>20268.87778234922</v>
      </c>
      <c r="AF138" s="84">
        <f t="shared" si="16"/>
        <v>20625.002464631689</v>
      </c>
      <c r="AG138" s="84">
        <f t="shared" si="16"/>
        <v>23019.654217004005</v>
      </c>
      <c r="AH138" s="84">
        <f t="shared" si="16"/>
        <v>21171.993208625401</v>
      </c>
      <c r="AI138" s="84">
        <f t="shared" si="16"/>
        <v>23407.058359999999</v>
      </c>
      <c r="AJ138" s="84">
        <f t="shared" si="16"/>
        <v>21079.415916000002</v>
      </c>
      <c r="AK138" s="84">
        <f t="shared" si="16"/>
        <v>20808.44125</v>
      </c>
      <c r="AL138" s="84">
        <f t="shared" si="16"/>
        <v>20135.313689999999</v>
      </c>
      <c r="AM138" s="84">
        <f t="shared" ref="AM138:BR138" si="17">AM17</f>
        <v>21037.12590594</v>
      </c>
      <c r="AN138" s="84">
        <f t="shared" si="17"/>
        <v>15904.007494260999</v>
      </c>
      <c r="AO138" s="84">
        <f t="shared" si="17"/>
        <v>21406.541752255329</v>
      </c>
      <c r="AP138" s="84">
        <f t="shared" si="17"/>
        <v>19123.923741178511</v>
      </c>
      <c r="AQ138" s="84">
        <f t="shared" si="17"/>
        <v>21088.759869999998</v>
      </c>
      <c r="AR138" s="84">
        <f t="shared" si="17"/>
        <v>18992.856556999999</v>
      </c>
      <c r="AS138" s="84">
        <f t="shared" si="17"/>
        <v>21673.89097</v>
      </c>
      <c r="AT138" s="84">
        <f t="shared" si="17"/>
        <v>20464.166440000001</v>
      </c>
      <c r="AU138" s="84">
        <f t="shared" si="17"/>
        <v>21998.691069796507</v>
      </c>
      <c r="AV138" s="84">
        <f t="shared" si="17"/>
        <v>20182.462102549998</v>
      </c>
      <c r="AW138" s="84">
        <f t="shared" si="17"/>
        <v>21607.499001700002</v>
      </c>
      <c r="AX138" s="84">
        <f t="shared" si="17"/>
        <v>20506.36076388873</v>
      </c>
      <c r="AY138" s="84">
        <f t="shared" si="17"/>
        <v>17174.264693841098</v>
      </c>
      <c r="AZ138" s="84">
        <f t="shared" si="17"/>
        <v>14264.04473</v>
      </c>
      <c r="BA138" s="84">
        <f t="shared" si="17"/>
        <v>15566.755209999999</v>
      </c>
      <c r="BB138" s="84">
        <f t="shared" si="17"/>
        <v>20385.19596741</v>
      </c>
      <c r="BC138" s="84">
        <f t="shared" si="17"/>
        <v>17209.658189999998</v>
      </c>
      <c r="BD138" s="84">
        <f t="shared" si="17"/>
        <v>20313.665277999997</v>
      </c>
      <c r="BE138" s="84">
        <f t="shared" si="17"/>
        <v>19443.818120883399</v>
      </c>
      <c r="BF138" s="84">
        <f t="shared" si="17"/>
        <v>20279.000115840001</v>
      </c>
      <c r="BG138" s="84">
        <f t="shared" si="17"/>
        <v>17584.323530000001</v>
      </c>
      <c r="BH138" s="84">
        <f t="shared" si="17"/>
        <v>21079.234479999999</v>
      </c>
      <c r="BI138" s="84">
        <f t="shared" si="17"/>
        <v>20759.136017000001</v>
      </c>
      <c r="BJ138" s="84">
        <f t="shared" si="17"/>
        <v>19856.35584</v>
      </c>
      <c r="BK138" s="84">
        <f t="shared" si="17"/>
        <v>19243.691827000002</v>
      </c>
      <c r="BL138" s="84">
        <f t="shared" si="17"/>
        <v>22125.530532999997</v>
      </c>
      <c r="BM138" s="84">
        <f t="shared" si="17"/>
        <v>20155.72524</v>
      </c>
      <c r="BN138" s="84">
        <f t="shared" si="17"/>
        <v>15713.26478</v>
      </c>
      <c r="BO138" s="84">
        <f t="shared" si="17"/>
        <v>22446.354739999999</v>
      </c>
      <c r="BP138" s="84">
        <f t="shared" si="17"/>
        <v>18512.141875000001</v>
      </c>
      <c r="BQ138" s="84">
        <f t="shared" si="17"/>
        <v>19803.285810000001</v>
      </c>
      <c r="BR138" s="84">
        <f t="shared" si="17"/>
        <v>22857.307280000001</v>
      </c>
      <c r="BS138" s="84">
        <f t="shared" ref="BS138:BX138" si="18">BS17</f>
        <v>21913.840079999998</v>
      </c>
      <c r="BT138" s="84">
        <f t="shared" si="18"/>
        <v>18816.908996000002</v>
      </c>
      <c r="BU138" s="84">
        <f t="shared" si="18"/>
        <v>19273.991639</v>
      </c>
      <c r="BV138" s="84">
        <f t="shared" si="18"/>
        <v>20345.779449999998</v>
      </c>
      <c r="BW138" s="84">
        <f t="shared" si="18"/>
        <v>16875.362359999999</v>
      </c>
      <c r="BX138" s="84">
        <f t="shared" si="18"/>
        <v>6975.7606100000003</v>
      </c>
    </row>
    <row r="139" spans="1:76" x14ac:dyDescent="0.4">
      <c r="D139" s="11" t="s">
        <v>230</v>
      </c>
      <c r="E139" s="1" t="s">
        <v>6</v>
      </c>
      <c r="F139" s="1"/>
      <c r="G139" s="78"/>
      <c r="H139" s="78"/>
      <c r="I139" s="78"/>
      <c r="J139" s="78"/>
      <c r="K139" s="78"/>
      <c r="L139" s="78"/>
      <c r="M139" s="78"/>
      <c r="N139" s="78"/>
      <c r="O139" s="78"/>
      <c r="P139" s="78"/>
      <c r="Q139" s="78"/>
      <c r="R139" s="78"/>
      <c r="S139" s="78"/>
      <c r="T139" s="78"/>
      <c r="U139" s="78"/>
      <c r="V139" s="78"/>
      <c r="W139" s="78"/>
      <c r="X139" s="78"/>
      <c r="Y139" s="78"/>
      <c r="Z139" s="78"/>
      <c r="AA139" s="78"/>
      <c r="AB139" s="78"/>
      <c r="AC139" s="78"/>
      <c r="AD139" s="78"/>
      <c r="AE139" s="78"/>
      <c r="AF139" s="78"/>
      <c r="AG139" s="78"/>
      <c r="AH139" s="78"/>
      <c r="AI139" s="78"/>
      <c r="AJ139" s="78"/>
      <c r="AK139" s="78"/>
      <c r="AL139" s="78"/>
      <c r="AM139" s="78"/>
      <c r="AN139" s="78"/>
      <c r="AO139" s="78"/>
      <c r="AP139" s="78"/>
      <c r="AQ139" s="78"/>
      <c r="AR139" s="78"/>
      <c r="AS139" s="78"/>
      <c r="AT139" s="78"/>
      <c r="AU139" s="78"/>
      <c r="AV139" s="78"/>
      <c r="AW139" s="78"/>
      <c r="AX139" s="78"/>
      <c r="AY139" s="78"/>
      <c r="AZ139" s="78"/>
      <c r="BA139" s="78"/>
      <c r="BB139" s="78"/>
      <c r="BC139" s="78"/>
      <c r="BD139" s="78"/>
      <c r="BE139" s="78"/>
      <c r="BF139" s="78"/>
      <c r="BG139" s="78"/>
      <c r="BH139" s="78"/>
      <c r="BI139" s="78"/>
      <c r="BJ139" s="78"/>
      <c r="BK139" s="78"/>
      <c r="BL139" s="78"/>
      <c r="BM139" s="78"/>
      <c r="BN139" s="78"/>
      <c r="BO139" s="78"/>
      <c r="BP139" s="78"/>
      <c r="BQ139" s="78"/>
      <c r="BR139" s="78"/>
      <c r="BS139" s="78"/>
      <c r="BT139" s="78"/>
      <c r="BU139" s="78"/>
      <c r="BV139" s="78"/>
      <c r="BW139" s="78"/>
      <c r="BX139" s="78"/>
    </row>
    <row r="140" spans="1:76" ht="12.6" x14ac:dyDescent="0.45">
      <c r="A140" s="74" t="s">
        <v>59</v>
      </c>
      <c r="D140" s="5" t="s">
        <v>33</v>
      </c>
      <c r="E140" s="74" t="s">
        <v>58</v>
      </c>
      <c r="F140" s="72" t="s">
        <v>741</v>
      </c>
      <c r="G140" s="84">
        <f t="shared" ref="G140:AL140" si="19">G23*3.6</f>
        <v>10289.790000000001</v>
      </c>
      <c r="H140" s="84">
        <f t="shared" si="19"/>
        <v>9146.4804000000004</v>
      </c>
      <c r="I140" s="84">
        <f t="shared" si="19"/>
        <v>9790.1928000000007</v>
      </c>
      <c r="J140" s="84">
        <f t="shared" si="19"/>
        <v>9328.3811999999998</v>
      </c>
      <c r="K140" s="84">
        <f t="shared" si="19"/>
        <v>8610.8076000000001</v>
      </c>
      <c r="L140" s="84">
        <f t="shared" si="19"/>
        <v>9531.7416000000012</v>
      </c>
      <c r="M140" s="84">
        <f t="shared" si="19"/>
        <v>11138.6052</v>
      </c>
      <c r="N140" s="84">
        <f t="shared" si="19"/>
        <v>10331.272799999999</v>
      </c>
      <c r="O140" s="84">
        <f t="shared" si="19"/>
        <v>9831.5928000000004</v>
      </c>
      <c r="P140" s="84">
        <f t="shared" si="19"/>
        <v>10462.892400000001</v>
      </c>
      <c r="Q140" s="84">
        <f t="shared" si="19"/>
        <v>10381.6836</v>
      </c>
      <c r="R140" s="84">
        <f t="shared" si="19"/>
        <v>9999.2916000000005</v>
      </c>
      <c r="S140" s="84">
        <f t="shared" si="19"/>
        <v>10574.308800000001</v>
      </c>
      <c r="T140" s="84">
        <f t="shared" si="19"/>
        <v>9084.0131999999994</v>
      </c>
      <c r="U140" s="84">
        <f t="shared" si="19"/>
        <v>9730.8324000000011</v>
      </c>
      <c r="V140" s="84">
        <f t="shared" si="19"/>
        <v>9980.3592000000008</v>
      </c>
      <c r="W140" s="84">
        <f t="shared" si="19"/>
        <v>9553.3919999999998</v>
      </c>
      <c r="X140" s="84">
        <f t="shared" si="19"/>
        <v>10876.248</v>
      </c>
      <c r="Y140" s="84">
        <f t="shared" si="19"/>
        <v>9741.988800000001</v>
      </c>
      <c r="Z140" s="84">
        <f t="shared" si="19"/>
        <v>10590.8292</v>
      </c>
      <c r="AA140" s="84">
        <f t="shared" si="19"/>
        <v>10686.204</v>
      </c>
      <c r="AB140" s="84">
        <f t="shared" si="19"/>
        <v>9516.5964000000004</v>
      </c>
      <c r="AC140" s="84">
        <f t="shared" si="19"/>
        <v>10069.466400000001</v>
      </c>
      <c r="AD140" s="84">
        <f t="shared" si="19"/>
        <v>10096.830000000002</v>
      </c>
      <c r="AE140" s="84">
        <f t="shared" si="19"/>
        <v>10080</v>
      </c>
      <c r="AF140" s="84">
        <f t="shared" si="19"/>
        <v>6928.7867999999999</v>
      </c>
      <c r="AG140" s="84">
        <f t="shared" si="19"/>
        <v>6942.8268000000007</v>
      </c>
      <c r="AH140" s="84">
        <f t="shared" si="19"/>
        <v>10475.1324</v>
      </c>
      <c r="AI140" s="84">
        <f t="shared" si="19"/>
        <v>10334.0016</v>
      </c>
      <c r="AJ140" s="84">
        <f t="shared" si="19"/>
        <v>10495.1628</v>
      </c>
      <c r="AK140" s="84">
        <f t="shared" si="19"/>
        <v>10284.9048</v>
      </c>
      <c r="AL140" s="84">
        <f t="shared" si="19"/>
        <v>10612.1556</v>
      </c>
      <c r="AM140" s="84">
        <f t="shared" ref="AM140:BR140" si="20">AM23*3.6</f>
        <v>10720.850400000001</v>
      </c>
      <c r="AN140" s="84">
        <f t="shared" si="20"/>
        <v>10899.936000000002</v>
      </c>
      <c r="AO140" s="84">
        <f t="shared" si="20"/>
        <v>10431.496800000001</v>
      </c>
      <c r="AP140" s="84">
        <f t="shared" si="20"/>
        <v>10203.6348</v>
      </c>
      <c r="AQ140" s="84">
        <f t="shared" si="20"/>
        <v>10024.484400000001</v>
      </c>
      <c r="AR140" s="84">
        <f t="shared" si="20"/>
        <v>10023.400799999999</v>
      </c>
      <c r="AS140" s="84">
        <f t="shared" si="20"/>
        <v>9335.0124000000014</v>
      </c>
      <c r="AT140" s="84">
        <f t="shared" si="20"/>
        <v>9632.8116000000009</v>
      </c>
      <c r="AU140" s="84">
        <f t="shared" si="20"/>
        <v>10321.758000000002</v>
      </c>
      <c r="AV140" s="84">
        <f t="shared" si="20"/>
        <v>11061.486000000001</v>
      </c>
      <c r="AW140" s="84">
        <f t="shared" si="20"/>
        <v>10918.2024</v>
      </c>
      <c r="AX140" s="84">
        <f t="shared" si="20"/>
        <v>11001.974399999999</v>
      </c>
      <c r="AY140" s="84">
        <f t="shared" si="20"/>
        <v>9762.5087999999996</v>
      </c>
      <c r="AZ140" s="84">
        <f t="shared" si="20"/>
        <v>9847.4724000000006</v>
      </c>
      <c r="BA140" s="84">
        <f t="shared" si="20"/>
        <v>10398.427200000002</v>
      </c>
      <c r="BB140" s="84">
        <f t="shared" si="20"/>
        <v>10655.431200000001</v>
      </c>
      <c r="BC140" s="84">
        <f t="shared" si="20"/>
        <v>10362.3588</v>
      </c>
      <c r="BD140" s="84">
        <f t="shared" si="20"/>
        <v>9338.6124000000018</v>
      </c>
      <c r="BE140" s="84">
        <f t="shared" si="20"/>
        <v>9739.9511999999995</v>
      </c>
      <c r="BF140" s="84">
        <f t="shared" si="20"/>
        <v>9835.0668000000005</v>
      </c>
      <c r="BG140" s="84">
        <f t="shared" si="20"/>
        <v>9272.1564000000017</v>
      </c>
      <c r="BH140" s="84">
        <f t="shared" si="20"/>
        <v>9285.1164000000008</v>
      </c>
      <c r="BI140" s="84">
        <f t="shared" si="20"/>
        <v>10816.7688</v>
      </c>
      <c r="BJ140" s="84">
        <f t="shared" si="20"/>
        <v>10278.511199999999</v>
      </c>
      <c r="BK140" s="84">
        <f t="shared" si="20"/>
        <v>10272.031200000001</v>
      </c>
      <c r="BL140" s="84">
        <f t="shared" si="20"/>
        <v>3451.7411999999999</v>
      </c>
      <c r="BM140" s="84">
        <f t="shared" si="20"/>
        <v>6215.0400000000009</v>
      </c>
      <c r="BN140" s="84">
        <f t="shared" si="20"/>
        <v>9787.9500000000007</v>
      </c>
      <c r="BO140" s="84">
        <f t="shared" si="20"/>
        <v>11091.4236</v>
      </c>
      <c r="BP140" s="84">
        <f t="shared" si="20"/>
        <v>9340.5455999999995</v>
      </c>
      <c r="BQ140" s="84">
        <f t="shared" si="20"/>
        <v>10492.8768</v>
      </c>
      <c r="BR140" s="84">
        <f t="shared" si="20"/>
        <v>10405.944</v>
      </c>
      <c r="BS140" s="84">
        <f t="shared" ref="BS140:BX140" si="21">BS23*3.6</f>
        <v>11124.468000000001</v>
      </c>
      <c r="BT140" s="84">
        <f t="shared" si="21"/>
        <v>11191.7772</v>
      </c>
      <c r="BU140" s="84">
        <f t="shared" si="21"/>
        <v>12020.6592</v>
      </c>
      <c r="BV140" s="84">
        <f t="shared" si="21"/>
        <v>12388.867200000001</v>
      </c>
      <c r="BW140" s="84">
        <f t="shared" si="21"/>
        <v>11621.0988</v>
      </c>
      <c r="BX140" s="84">
        <f t="shared" si="21"/>
        <v>11298.693600000001</v>
      </c>
    </row>
    <row r="141" spans="1:76" ht="12.6" x14ac:dyDescent="0.45">
      <c r="A141" s="74" t="s">
        <v>60</v>
      </c>
      <c r="D141" s="5" t="s">
        <v>286</v>
      </c>
      <c r="E141" s="74" t="s">
        <v>58</v>
      </c>
      <c r="F141" s="72" t="s">
        <v>741</v>
      </c>
      <c r="G141" s="84">
        <f t="shared" ref="G141:AL141" si="22">G22*1055</f>
        <v>140516.505</v>
      </c>
      <c r="H141" s="84">
        <f t="shared" si="22"/>
        <v>124199.875</v>
      </c>
      <c r="I141" s="84">
        <f t="shared" si="22"/>
        <v>136500.12</v>
      </c>
      <c r="J141" s="84">
        <f t="shared" si="22"/>
        <v>113480.01999999999</v>
      </c>
      <c r="K141" s="84">
        <f t="shared" si="22"/>
        <v>96743.499999999985</v>
      </c>
      <c r="L141" s="84">
        <f t="shared" si="22"/>
        <v>124021.58</v>
      </c>
      <c r="M141" s="84">
        <f t="shared" si="22"/>
        <v>130566.8</v>
      </c>
      <c r="N141" s="84">
        <f t="shared" si="22"/>
        <v>129906.37</v>
      </c>
      <c r="O141" s="84">
        <f t="shared" si="22"/>
        <v>123466.65</v>
      </c>
      <c r="P141" s="84">
        <f t="shared" si="22"/>
        <v>130696.565</v>
      </c>
      <c r="Q141" s="84">
        <f t="shared" si="22"/>
        <v>133509.19500000001</v>
      </c>
      <c r="R141" s="84">
        <f t="shared" si="22"/>
        <v>126919.66499999999</v>
      </c>
      <c r="S141" s="84">
        <f t="shared" si="22"/>
        <v>144380.97</v>
      </c>
      <c r="T141" s="84">
        <f t="shared" si="22"/>
        <v>126237.08</v>
      </c>
      <c r="U141" s="84">
        <f t="shared" si="22"/>
        <v>125309.735</v>
      </c>
      <c r="V141" s="84">
        <f t="shared" si="22"/>
        <v>128279.56</v>
      </c>
      <c r="W141" s="84">
        <f t="shared" si="22"/>
        <v>93134.345000000001</v>
      </c>
      <c r="X141" s="84">
        <f t="shared" si="22"/>
        <v>124682.00999999998</v>
      </c>
      <c r="Y141" s="84">
        <f t="shared" si="22"/>
        <v>100348.43499999998</v>
      </c>
      <c r="Z141" s="84">
        <f t="shared" si="22"/>
        <v>118880.56499999999</v>
      </c>
      <c r="AA141" s="84">
        <f t="shared" si="22"/>
        <v>118656.905</v>
      </c>
      <c r="AB141" s="84">
        <f t="shared" si="22"/>
        <v>117114.49499999998</v>
      </c>
      <c r="AC141" s="84">
        <f t="shared" si="22"/>
        <v>127428.175</v>
      </c>
      <c r="AD141" s="84">
        <f t="shared" si="22"/>
        <v>123091.07</v>
      </c>
      <c r="AE141" s="84">
        <f t="shared" si="22"/>
        <v>135779.55499999999</v>
      </c>
      <c r="AF141" s="84">
        <f t="shared" si="22"/>
        <v>78893.955000000002</v>
      </c>
      <c r="AG141" s="84">
        <f t="shared" si="22"/>
        <v>124242.075</v>
      </c>
      <c r="AH141" s="84">
        <f t="shared" si="22"/>
        <v>130977.19500000001</v>
      </c>
      <c r="AI141" s="84">
        <f t="shared" si="22"/>
        <v>132991.19</v>
      </c>
      <c r="AJ141" s="84">
        <f t="shared" si="22"/>
        <v>111134.755</v>
      </c>
      <c r="AK141" s="84">
        <f t="shared" si="22"/>
        <v>112394.425</v>
      </c>
      <c r="AL141" s="84">
        <f t="shared" si="22"/>
        <v>118177.935</v>
      </c>
      <c r="AM141" s="84">
        <f t="shared" ref="AM141:BR141" si="23">AM22*1055</f>
        <v>111102.05</v>
      </c>
      <c r="AN141" s="84">
        <f t="shared" si="23"/>
        <v>122037.125</v>
      </c>
      <c r="AO141" s="84">
        <f t="shared" si="23"/>
        <v>111307.77499999999</v>
      </c>
      <c r="AP141" s="84">
        <f t="shared" si="23"/>
        <v>116159.72</v>
      </c>
      <c r="AQ141" s="84">
        <f t="shared" si="23"/>
        <v>117691.58</v>
      </c>
      <c r="AR141" s="84">
        <f t="shared" si="23"/>
        <v>108079.47499999999</v>
      </c>
      <c r="AS141" s="84">
        <f t="shared" si="23"/>
        <v>121235.325</v>
      </c>
      <c r="AT141" s="84">
        <f t="shared" si="23"/>
        <v>108654.45000000001</v>
      </c>
      <c r="AU141" s="84">
        <f t="shared" si="23"/>
        <v>110436.345</v>
      </c>
      <c r="AV141" s="84">
        <f t="shared" si="23"/>
        <v>117658.875</v>
      </c>
      <c r="AW141" s="84">
        <f t="shared" si="23"/>
        <v>106412.57500000001</v>
      </c>
      <c r="AX141" s="84">
        <f t="shared" si="23"/>
        <v>112606.48000000001</v>
      </c>
      <c r="AY141" s="84">
        <f t="shared" si="23"/>
        <v>101681.955</v>
      </c>
      <c r="AZ141" s="84">
        <f t="shared" si="23"/>
        <v>112560.06</v>
      </c>
      <c r="BA141" s="84">
        <f t="shared" si="23"/>
        <v>116848.63500000001</v>
      </c>
      <c r="BB141" s="84">
        <f t="shared" si="23"/>
        <v>123518.345</v>
      </c>
      <c r="BC141" s="84">
        <f t="shared" si="23"/>
        <v>127725.68500000001</v>
      </c>
      <c r="BD141" s="84">
        <f t="shared" si="23"/>
        <v>107969.75499999999</v>
      </c>
      <c r="BE141" s="84">
        <f t="shared" si="23"/>
        <v>125822.46500000001</v>
      </c>
      <c r="BF141" s="84">
        <f t="shared" si="23"/>
        <v>122803.05500000001</v>
      </c>
      <c r="BG141" s="84">
        <f t="shared" si="23"/>
        <v>111688.63</v>
      </c>
      <c r="BH141" s="84">
        <f t="shared" si="23"/>
        <v>78110.09</v>
      </c>
      <c r="BI141" s="84">
        <f t="shared" si="23"/>
        <v>121629.89499999999</v>
      </c>
      <c r="BJ141" s="84">
        <f t="shared" si="23"/>
        <v>115235.54000000001</v>
      </c>
      <c r="BK141" s="84">
        <f t="shared" si="23"/>
        <v>113740.60500000001</v>
      </c>
      <c r="BL141" s="84">
        <f t="shared" si="23"/>
        <v>32177.5</v>
      </c>
      <c r="BM141" s="84">
        <f t="shared" si="23"/>
        <v>93344.29</v>
      </c>
      <c r="BN141" s="84">
        <f t="shared" si="23"/>
        <v>114336.68000000001</v>
      </c>
      <c r="BO141" s="84">
        <f t="shared" si="23"/>
        <v>123520.455</v>
      </c>
      <c r="BP141" s="84">
        <f t="shared" si="23"/>
        <v>96274.024999999994</v>
      </c>
      <c r="BQ141" s="84">
        <f t="shared" si="23"/>
        <v>115560.48</v>
      </c>
      <c r="BR141" s="84">
        <f t="shared" si="23"/>
        <v>109899.35</v>
      </c>
      <c r="BS141" s="84">
        <f t="shared" ref="BS141:BX141" si="24">BS22*1055</f>
        <v>118398.43</v>
      </c>
      <c r="BT141" s="84">
        <f t="shared" si="24"/>
        <v>104447.11</v>
      </c>
      <c r="BU141" s="84">
        <f t="shared" si="24"/>
        <v>116752.62999999999</v>
      </c>
      <c r="BV141" s="84">
        <f t="shared" si="24"/>
        <v>120268.94499999999</v>
      </c>
      <c r="BW141" s="84">
        <f t="shared" si="24"/>
        <v>113942.11000000002</v>
      </c>
      <c r="BX141" s="84">
        <f t="shared" si="24"/>
        <v>110470.105</v>
      </c>
    </row>
    <row r="142" spans="1:76" ht="12.6" x14ac:dyDescent="0.45">
      <c r="D142" s="5" t="s">
        <v>606</v>
      </c>
      <c r="E142" s="74" t="s">
        <v>260</v>
      </c>
      <c r="F142" s="72" t="s">
        <v>741</v>
      </c>
      <c r="G142" s="84"/>
      <c r="H142" s="84"/>
      <c r="I142" s="84"/>
      <c r="J142" s="84"/>
      <c r="K142" s="84"/>
      <c r="L142" s="84"/>
      <c r="M142" s="84"/>
      <c r="N142" s="84"/>
      <c r="O142" s="84"/>
      <c r="P142" s="84"/>
      <c r="Q142" s="84"/>
      <c r="R142" s="84"/>
      <c r="S142" s="84"/>
      <c r="T142" s="84"/>
      <c r="U142" s="84"/>
      <c r="V142" s="84"/>
      <c r="W142" s="84"/>
      <c r="X142" s="84"/>
      <c r="Y142" s="84"/>
      <c r="Z142" s="84"/>
      <c r="AA142" s="84"/>
      <c r="AB142" s="84"/>
      <c r="AC142" s="84"/>
      <c r="AD142" s="84"/>
      <c r="AE142" s="84"/>
      <c r="AF142" s="84"/>
      <c r="AG142" s="84"/>
      <c r="AH142" s="84"/>
      <c r="AI142" s="84"/>
      <c r="AJ142" s="84"/>
      <c r="AK142" s="84"/>
      <c r="AL142" s="84"/>
      <c r="AM142" s="84"/>
      <c r="AN142" s="84"/>
      <c r="AO142" s="84"/>
      <c r="AP142" s="84"/>
      <c r="AQ142" s="84">
        <f t="shared" ref="AQ142:BX142" si="25">AQ22*Natural_Gas1*1000+1200/12+750/12+AQ23*Gulf_Power2015/2205+AQ18*RockTennIn*1000</f>
        <v>8128.8112620098191</v>
      </c>
      <c r="AR142" s="84">
        <f t="shared" si="25"/>
        <v>7644.6598728828349</v>
      </c>
      <c r="AS142" s="84">
        <f t="shared" si="25"/>
        <v>8166.8460327241046</v>
      </c>
      <c r="AT142" s="84">
        <f t="shared" si="25"/>
        <v>7594.0824452070983</v>
      </c>
      <c r="AU142" s="84">
        <f t="shared" si="25"/>
        <v>7828.2763284134699</v>
      </c>
      <c r="AV142" s="84">
        <f t="shared" si="25"/>
        <v>8338.301253563106</v>
      </c>
      <c r="AW142" s="84">
        <f t="shared" si="25"/>
        <v>7783.9114366767699</v>
      </c>
      <c r="AX142" s="84">
        <f t="shared" si="25"/>
        <v>8071.816793272088</v>
      </c>
      <c r="AY142" s="84">
        <f t="shared" si="25"/>
        <v>7269.4521495872814</v>
      </c>
      <c r="AZ142" s="84">
        <f t="shared" si="25"/>
        <v>7834.4197518661931</v>
      </c>
      <c r="BA142" s="84">
        <f t="shared" si="25"/>
        <v>8162.5082343945378</v>
      </c>
      <c r="BB142" s="84">
        <f t="shared" si="25"/>
        <v>8550.6280299274167</v>
      </c>
      <c r="BC142" s="84">
        <f t="shared" si="25"/>
        <v>8702.7802432841254</v>
      </c>
      <c r="BD142" s="84">
        <f t="shared" si="25"/>
        <v>7499.710994191154</v>
      </c>
      <c r="BE142" s="84">
        <f t="shared" si="25"/>
        <v>8498.8129293898128</v>
      </c>
      <c r="BF142" s="84">
        <f t="shared" si="25"/>
        <v>8347.5874609938764</v>
      </c>
      <c r="BG142" s="84">
        <f t="shared" si="25"/>
        <v>7673.4107428185735</v>
      </c>
      <c r="BH142" s="84">
        <f t="shared" si="25"/>
        <v>5985.5052166961241</v>
      </c>
      <c r="BI142" s="84">
        <f t="shared" si="25"/>
        <v>8488.4009868208395</v>
      </c>
      <c r="BJ142" s="84">
        <f t="shared" si="25"/>
        <v>8056.880151321976</v>
      </c>
      <c r="BK142" s="84">
        <f t="shared" si="25"/>
        <v>7988.0988738049664</v>
      </c>
      <c r="BL142" s="84">
        <f t="shared" si="25"/>
        <v>2485.292096553288</v>
      </c>
      <c r="BM142" s="84">
        <f t="shared" si="25"/>
        <v>6127.4092783900223</v>
      </c>
      <c r="BN142" s="84">
        <f t="shared" si="25"/>
        <v>7911.7464667573695</v>
      </c>
      <c r="BO142" s="84">
        <f t="shared" si="25"/>
        <v>8639.5035763151936</v>
      </c>
      <c r="BP142" s="84">
        <f t="shared" si="25"/>
        <v>6911.2717083106581</v>
      </c>
      <c r="BQ142" s="84">
        <f t="shared" si="25"/>
        <v>8129.2195491462935</v>
      </c>
      <c r="BR142" s="84">
        <f t="shared" si="25"/>
        <v>7815.0953137832194</v>
      </c>
      <c r="BS142" s="84">
        <f t="shared" si="25"/>
        <v>8388.3581877324268</v>
      </c>
      <c r="BT142" s="84">
        <f t="shared" si="25"/>
        <v>7700.4461997894123</v>
      </c>
      <c r="BU142" s="84">
        <f t="shared" si="25"/>
        <v>8504.0073728701282</v>
      </c>
      <c r="BV142" s="84">
        <f t="shared" si="25"/>
        <v>8739.9664552494323</v>
      </c>
      <c r="BW142" s="84">
        <f t="shared" si="25"/>
        <v>8265.1159100907025</v>
      </c>
      <c r="BX142" s="84">
        <f t="shared" si="25"/>
        <v>8024.67180409297</v>
      </c>
    </row>
    <row r="143" spans="1:76" ht="12.6" x14ac:dyDescent="0.45">
      <c r="D143" s="5" t="s">
        <v>607</v>
      </c>
      <c r="E143" s="74" t="s">
        <v>608</v>
      </c>
      <c r="F143" s="72" t="s">
        <v>741</v>
      </c>
      <c r="G143" s="84"/>
      <c r="H143" s="84"/>
      <c r="I143" s="84"/>
      <c r="J143" s="84"/>
      <c r="K143" s="84"/>
      <c r="L143" s="84"/>
      <c r="M143" s="84"/>
      <c r="N143" s="84"/>
      <c r="O143" s="84"/>
      <c r="P143" s="84"/>
      <c r="Q143" s="84"/>
      <c r="R143" s="84"/>
      <c r="S143" s="84"/>
      <c r="T143" s="84"/>
      <c r="U143" s="84"/>
      <c r="V143" s="84"/>
      <c r="W143" s="84"/>
      <c r="X143" s="84"/>
      <c r="Y143" s="84"/>
      <c r="Z143" s="84"/>
      <c r="AA143" s="84"/>
      <c r="AB143" s="84"/>
      <c r="AC143" s="84"/>
      <c r="AD143" s="84"/>
      <c r="AE143" s="84"/>
      <c r="AF143" s="84"/>
      <c r="AG143" s="84"/>
      <c r="AH143" s="84"/>
      <c r="AI143" s="84"/>
      <c r="AJ143" s="84"/>
      <c r="AK143" s="84"/>
      <c r="AL143" s="84"/>
      <c r="AM143" s="84"/>
      <c r="AN143" s="84"/>
      <c r="AO143" s="84"/>
      <c r="AP143" s="84"/>
      <c r="AQ143" s="94">
        <f t="shared" ref="AQ143:BX143" si="26">AQ142/AQ27</f>
        <v>0.66133665737617175</v>
      </c>
      <c r="AR143" s="94">
        <f t="shared" si="26"/>
        <v>0.57951001177293071</v>
      </c>
      <c r="AS143" s="94">
        <f t="shared" si="26"/>
        <v>0.56300432492040553</v>
      </c>
      <c r="AT143" s="94">
        <f t="shared" si="26"/>
        <v>0.56655588544301538</v>
      </c>
      <c r="AU143" s="94">
        <f t="shared" si="26"/>
        <v>0.58989307772291522</v>
      </c>
      <c r="AV143" s="94">
        <f t="shared" si="26"/>
        <v>0.50478121235421092</v>
      </c>
      <c r="AW143" s="94">
        <f t="shared" si="26"/>
        <v>0.5382021383972958</v>
      </c>
      <c r="AX143" s="94">
        <f t="shared" si="26"/>
        <v>0.57135944095712021</v>
      </c>
      <c r="AY143" s="94">
        <f t="shared" si="26"/>
        <v>0.60087841214825199</v>
      </c>
      <c r="AZ143" s="94">
        <f t="shared" si="26"/>
        <v>0.53164181497005281</v>
      </c>
      <c r="BA143" s="94">
        <f t="shared" si="26"/>
        <v>0.55060440563039648</v>
      </c>
      <c r="BB143" s="94">
        <f t="shared" si="26"/>
        <v>0.55555306144108851</v>
      </c>
      <c r="BC143" s="94">
        <f t="shared" si="26"/>
        <v>0.71688591490893638</v>
      </c>
      <c r="BD143" s="94">
        <f t="shared" si="26"/>
        <v>0.71887592240241194</v>
      </c>
      <c r="BE143" s="94">
        <f t="shared" si="26"/>
        <v>0.56637185379037813</v>
      </c>
      <c r="BF143" s="94">
        <f t="shared" si="26"/>
        <v>0.56667550309477088</v>
      </c>
      <c r="BG143" s="94">
        <f t="shared" si="26"/>
        <v>0.62302745704285911</v>
      </c>
      <c r="BH143" s="94">
        <f t="shared" si="26"/>
        <v>0.70549076246659248</v>
      </c>
      <c r="BI143" s="94">
        <f t="shared" si="26"/>
        <v>0.56787756743133422</v>
      </c>
      <c r="BJ143" s="94">
        <f t="shared" si="26"/>
        <v>0.55506498467602805</v>
      </c>
      <c r="BK143" s="94">
        <f t="shared" si="26"/>
        <v>0.56262915530004687</v>
      </c>
      <c r="BL143" s="94">
        <f t="shared" si="26"/>
        <v>0.60972176908303566</v>
      </c>
      <c r="BM143" s="94">
        <f t="shared" si="26"/>
        <v>0.9432244626545071</v>
      </c>
      <c r="BN143" s="94">
        <f t="shared" si="26"/>
        <v>0.70683061218580767</v>
      </c>
      <c r="BO143" s="94">
        <f t="shared" si="26"/>
        <v>0.67452044929002353</v>
      </c>
      <c r="BP143" s="94">
        <f t="shared" si="26"/>
        <v>0.87950354938767972</v>
      </c>
      <c r="BQ143" s="94">
        <f t="shared" si="26"/>
        <v>0.60161150352519566</v>
      </c>
      <c r="BR143" s="94">
        <f t="shared" si="26"/>
        <v>0.58058597795522093</v>
      </c>
      <c r="BS143" s="94">
        <f t="shared" si="26"/>
        <v>0.59473306199222631</v>
      </c>
      <c r="BT143" s="94">
        <f t="shared" si="26"/>
        <v>0.63313917801664199</v>
      </c>
      <c r="BU143" s="94">
        <f t="shared" si="26"/>
        <v>0.65914799950675307</v>
      </c>
      <c r="BV143" s="94">
        <f t="shared" si="26"/>
        <v>0.676881719989196</v>
      </c>
      <c r="BW143" s="94">
        <f t="shared" si="26"/>
        <v>0.65211185897096058</v>
      </c>
      <c r="BX143" s="94">
        <f t="shared" si="26"/>
        <v>0.71116523063580583</v>
      </c>
    </row>
    <row r="144" spans="1:76" ht="12.6" x14ac:dyDescent="0.45">
      <c r="A144" s="74" t="s">
        <v>60</v>
      </c>
      <c r="D144" s="5" t="s">
        <v>299</v>
      </c>
      <c r="E144" s="74" t="s">
        <v>58</v>
      </c>
      <c r="F144" s="72" t="s">
        <v>741</v>
      </c>
      <c r="G144" s="84">
        <f t="shared" ref="G144:AL144" si="27">G19*1055</f>
        <v>75863.803239352128</v>
      </c>
      <c r="H144" s="84">
        <f t="shared" si="27"/>
        <v>65946.803239352128</v>
      </c>
      <c r="I144" s="84">
        <f t="shared" si="27"/>
        <v>73270.667666466703</v>
      </c>
      <c r="J144" s="84">
        <f t="shared" si="27"/>
        <v>62008.305338932216</v>
      </c>
      <c r="K144" s="84">
        <f t="shared" si="27"/>
        <v>52160.541691661674</v>
      </c>
      <c r="L144" s="84">
        <f t="shared" si="27"/>
        <v>64481.068386322731</v>
      </c>
      <c r="M144" s="84">
        <f t="shared" si="27"/>
        <v>69496.210557888422</v>
      </c>
      <c r="N144" s="84">
        <f t="shared" si="27"/>
        <v>69082.564487102572</v>
      </c>
      <c r="O144" s="84">
        <f t="shared" si="27"/>
        <v>65920.095980803831</v>
      </c>
      <c r="P144" s="84">
        <f t="shared" si="27"/>
        <v>69347.991601679663</v>
      </c>
      <c r="Q144" s="84">
        <f t="shared" si="27"/>
        <v>71833.538692261558</v>
      </c>
      <c r="R144" s="84">
        <f t="shared" si="27"/>
        <v>71795.819436112768</v>
      </c>
      <c r="S144" s="84">
        <f t="shared" si="27"/>
        <v>77224.860827834447</v>
      </c>
      <c r="T144" s="84">
        <f t="shared" si="27"/>
        <v>65113.182363527296</v>
      </c>
      <c r="U144" s="84">
        <f t="shared" si="27"/>
        <v>67491.394121175763</v>
      </c>
      <c r="V144" s="84">
        <f t="shared" si="27"/>
        <v>63906.039592081586</v>
      </c>
      <c r="W144" s="84">
        <f t="shared" si="27"/>
        <v>60114.87462507499</v>
      </c>
      <c r="X144" s="84">
        <f t="shared" si="27"/>
        <v>68972.950809838032</v>
      </c>
      <c r="Y144" s="84">
        <f t="shared" si="27"/>
        <v>50523.93101379725</v>
      </c>
      <c r="Z144" s="84">
        <f t="shared" si="27"/>
        <v>66419.433113377323</v>
      </c>
      <c r="AA144" s="84">
        <f t="shared" si="27"/>
        <v>67672.902219556097</v>
      </c>
      <c r="AB144" s="84">
        <f t="shared" si="27"/>
        <v>66077.048590281949</v>
      </c>
      <c r="AC144" s="84">
        <f t="shared" si="27"/>
        <v>74226.939412117572</v>
      </c>
      <c r="AD144" s="84">
        <f t="shared" si="27"/>
        <v>92449.263947210551</v>
      </c>
      <c r="AE144" s="84">
        <f t="shared" si="27"/>
        <v>77294.983203359327</v>
      </c>
      <c r="AF144" s="84">
        <f t="shared" si="27"/>
        <v>51726.643671265745</v>
      </c>
      <c r="AG144" s="84">
        <f t="shared" si="27"/>
        <v>70015.166766646682</v>
      </c>
      <c r="AH144" s="84">
        <f t="shared" si="27"/>
        <v>71935.811037792431</v>
      </c>
      <c r="AI144" s="84">
        <f t="shared" si="27"/>
        <v>71252.434313137375</v>
      </c>
      <c r="AJ144" s="84">
        <f t="shared" si="27"/>
        <v>68440.577684463104</v>
      </c>
      <c r="AK144" s="84">
        <f t="shared" si="27"/>
        <v>69457.225554889024</v>
      </c>
      <c r="AL144" s="84">
        <f t="shared" si="27"/>
        <v>77669.011397720446</v>
      </c>
      <c r="AM144" s="84">
        <f t="shared" ref="AM144:BR144" si="28">AM19*1055</f>
        <v>67029.776244751047</v>
      </c>
      <c r="AN144" s="84">
        <f t="shared" si="28"/>
        <v>76429.592081583673</v>
      </c>
      <c r="AO144" s="84">
        <f t="shared" si="28"/>
        <v>70818.916016796633</v>
      </c>
      <c r="AP144" s="84">
        <f t="shared" si="28"/>
        <v>72070.106778644273</v>
      </c>
      <c r="AQ144" s="84">
        <f t="shared" si="28"/>
        <v>78551.490101979609</v>
      </c>
      <c r="AR144" s="84">
        <f t="shared" si="28"/>
        <v>68988.266346730641</v>
      </c>
      <c r="AS144" s="84">
        <f t="shared" si="28"/>
        <v>78954.250749850034</v>
      </c>
      <c r="AT144" s="84">
        <f t="shared" si="28"/>
        <v>70558.805038992214</v>
      </c>
      <c r="AU144" s="84">
        <f t="shared" si="28"/>
        <v>66158.436112777446</v>
      </c>
      <c r="AV144" s="84">
        <f t="shared" si="28"/>
        <v>74742.857828434324</v>
      </c>
      <c r="AW144" s="84">
        <f t="shared" si="28"/>
        <v>66268.049790042001</v>
      </c>
      <c r="AX144" s="84">
        <f t="shared" si="28"/>
        <v>73196.241751649664</v>
      </c>
      <c r="AY144" s="84">
        <f t="shared" si="28"/>
        <v>64157.923215356932</v>
      </c>
      <c r="AZ144" s="84">
        <f t="shared" si="28"/>
        <v>73900.123575284946</v>
      </c>
      <c r="BA144" s="84">
        <f t="shared" si="28"/>
        <v>72199.466106778651</v>
      </c>
      <c r="BB144" s="84">
        <f t="shared" si="28"/>
        <v>78854.889622075571</v>
      </c>
      <c r="BC144" s="84">
        <f t="shared" si="28"/>
        <v>86048.888422315533</v>
      </c>
      <c r="BD144" s="84">
        <f t="shared" si="28"/>
        <v>71457.611877624469</v>
      </c>
      <c r="BE144" s="84">
        <f t="shared" si="28"/>
        <v>78112.782243551294</v>
      </c>
      <c r="BF144" s="84">
        <f t="shared" si="28"/>
        <v>75787.352129574079</v>
      </c>
      <c r="BG144" s="84">
        <f t="shared" si="28"/>
        <v>70037.190761847625</v>
      </c>
      <c r="BH144" s="84">
        <f t="shared" si="28"/>
        <v>51175.537492501498</v>
      </c>
      <c r="BI144" s="84">
        <f t="shared" si="28"/>
        <v>77170.053989202162</v>
      </c>
      <c r="BJ144" s="84">
        <f t="shared" si="28"/>
        <v>72363.253749250158</v>
      </c>
      <c r="BK144" s="84">
        <f t="shared" si="28"/>
        <v>73866.581283743246</v>
      </c>
      <c r="BL144" s="84">
        <f t="shared" si="28"/>
        <v>19558.700059988001</v>
      </c>
      <c r="BM144" s="84">
        <f t="shared" si="28"/>
        <v>38356.179964007199</v>
      </c>
      <c r="BN144" s="84">
        <f t="shared" si="28"/>
        <v>74134.033593281347</v>
      </c>
      <c r="BO144" s="84">
        <f t="shared" si="28"/>
        <v>79407.89442111578</v>
      </c>
      <c r="BP144" s="84">
        <f t="shared" si="28"/>
        <v>63298.101379724052</v>
      </c>
      <c r="BQ144" s="84">
        <f t="shared" si="28"/>
        <v>72655.76784643071</v>
      </c>
      <c r="BR144" s="84">
        <f t="shared" si="28"/>
        <v>65222.922615476898</v>
      </c>
      <c r="BS144" s="84">
        <f t="shared" ref="BS144:BX144" si="29">BS19*1055</f>
        <v>67641.764847030587</v>
      </c>
      <c r="BT144" s="84">
        <f t="shared" si="29"/>
        <v>67782.389322135583</v>
      </c>
      <c r="BU144" s="84">
        <f t="shared" si="29"/>
        <v>75756.214757048583</v>
      </c>
      <c r="BV144" s="84">
        <f t="shared" si="29"/>
        <v>74016.698860227945</v>
      </c>
      <c r="BW144" s="84">
        <f t="shared" si="29"/>
        <v>71960.746250749842</v>
      </c>
      <c r="BX144" s="84">
        <f t="shared" si="29"/>
        <v>70383.11937612477</v>
      </c>
    </row>
    <row r="145" spans="1:76" ht="12.6" x14ac:dyDescent="0.45">
      <c r="A145" s="74" t="s">
        <v>69</v>
      </c>
      <c r="D145" s="5" t="s">
        <v>711</v>
      </c>
      <c r="E145" s="74" t="s">
        <v>58</v>
      </c>
      <c r="F145" s="72" t="s">
        <v>741</v>
      </c>
      <c r="G145" s="84">
        <f t="shared" ref="G145:AL145" si="30">G18*1055</f>
        <v>1263.2153569286143</v>
      </c>
      <c r="H145" s="84">
        <f t="shared" si="30"/>
        <v>1.055E-2</v>
      </c>
      <c r="I145" s="84">
        <f t="shared" si="30"/>
        <v>1.055E-2</v>
      </c>
      <c r="J145" s="84">
        <f t="shared" si="30"/>
        <v>1.055E-2</v>
      </c>
      <c r="K145" s="84">
        <f t="shared" si="30"/>
        <v>1.055E-2</v>
      </c>
      <c r="L145" s="84">
        <f t="shared" si="30"/>
        <v>1.055E-2</v>
      </c>
      <c r="M145" s="84">
        <f t="shared" si="30"/>
        <v>1.055E-2</v>
      </c>
      <c r="N145" s="84">
        <f t="shared" si="30"/>
        <v>1.055E-2</v>
      </c>
      <c r="O145" s="84">
        <f t="shared" si="30"/>
        <v>1.055E-2</v>
      </c>
      <c r="P145" s="84">
        <f t="shared" si="30"/>
        <v>1.055E-2</v>
      </c>
      <c r="Q145" s="84">
        <f t="shared" si="30"/>
        <v>1.055E-2</v>
      </c>
      <c r="R145" s="84">
        <f t="shared" si="30"/>
        <v>1.055E-2</v>
      </c>
      <c r="S145" s="84">
        <f t="shared" si="30"/>
        <v>175.9388122375525</v>
      </c>
      <c r="T145" s="84">
        <f t="shared" si="30"/>
        <v>1.0549999999999999E-3</v>
      </c>
      <c r="U145" s="84">
        <f t="shared" si="30"/>
        <v>1.0549999999999999E-3</v>
      </c>
      <c r="V145" s="84">
        <f t="shared" si="30"/>
        <v>807.54649070185963</v>
      </c>
      <c r="W145" s="84">
        <f t="shared" si="30"/>
        <v>14064.472705458909</v>
      </c>
      <c r="X145" s="84">
        <f t="shared" si="30"/>
        <v>1.055E-2</v>
      </c>
      <c r="Y145" s="84">
        <f t="shared" si="30"/>
        <v>1.0549999999999999E-3</v>
      </c>
      <c r="Z145" s="84">
        <f t="shared" si="30"/>
        <v>1.0549999999999999E-3</v>
      </c>
      <c r="AA145" s="84">
        <f t="shared" si="30"/>
        <v>1.0549999999999999E-3</v>
      </c>
      <c r="AB145" s="84">
        <f t="shared" si="30"/>
        <v>1.0549999999999999E-3</v>
      </c>
      <c r="AC145" s="84">
        <f t="shared" si="30"/>
        <v>1.0549999999999999E-3</v>
      </c>
      <c r="AD145" s="84">
        <f t="shared" si="30"/>
        <v>2670.3461307738448</v>
      </c>
      <c r="AE145" s="84">
        <f t="shared" si="30"/>
        <v>1.0549999999999999E-3</v>
      </c>
      <c r="AF145" s="84">
        <f t="shared" si="30"/>
        <v>1.0549999999999999E-3</v>
      </c>
      <c r="AG145" s="84">
        <f t="shared" si="30"/>
        <v>1135.18</v>
      </c>
      <c r="AH145" s="84">
        <f t="shared" si="30"/>
        <v>1.0549999999999999E-3</v>
      </c>
      <c r="AI145" s="84">
        <f t="shared" si="30"/>
        <v>1.0549999999999999E-3</v>
      </c>
      <c r="AJ145" s="84">
        <f t="shared" si="30"/>
        <v>1.0549999999999999E-3</v>
      </c>
      <c r="AK145" s="84">
        <f t="shared" si="30"/>
        <v>3247.5266946610673</v>
      </c>
      <c r="AL145" s="84">
        <f t="shared" si="30"/>
        <v>1.0550000000000001E-5</v>
      </c>
      <c r="AM145" s="84">
        <f t="shared" ref="AM145:BR145" si="31">AM18*1055</f>
        <v>1.0550000000000001E-5</v>
      </c>
      <c r="AN145" s="84">
        <f t="shared" si="31"/>
        <v>1.0550000000000001E-5</v>
      </c>
      <c r="AO145" s="84">
        <f t="shared" si="31"/>
        <v>3958.4967006598681</v>
      </c>
      <c r="AP145" s="84">
        <f t="shared" si="31"/>
        <v>1.0549999999999999E-3</v>
      </c>
      <c r="AQ145" s="84">
        <f t="shared" si="31"/>
        <v>1.0550000000000001E-5</v>
      </c>
      <c r="AR145" s="84">
        <f t="shared" si="31"/>
        <v>1.0550000000000001E-5</v>
      </c>
      <c r="AS145" s="84">
        <f t="shared" si="31"/>
        <v>1.0550000000000001E-5</v>
      </c>
      <c r="AT145" s="84">
        <f t="shared" si="31"/>
        <v>1.0550000000000001E-5</v>
      </c>
      <c r="AU145" s="84">
        <f t="shared" si="31"/>
        <v>422.89260467906416</v>
      </c>
      <c r="AV145" s="84">
        <f t="shared" si="31"/>
        <v>1.0550000000000001E-5</v>
      </c>
      <c r="AW145" s="84">
        <f t="shared" si="31"/>
        <v>4116.20875824835</v>
      </c>
      <c r="AX145" s="84">
        <f t="shared" si="31"/>
        <v>1.0549999999999999E-3</v>
      </c>
      <c r="AY145" s="84">
        <f t="shared" si="31"/>
        <v>1.0549999999999999E-3</v>
      </c>
      <c r="AZ145" s="84">
        <f t="shared" si="31"/>
        <v>1.0549999999999999E-3</v>
      </c>
      <c r="BA145" s="84">
        <f t="shared" si="31"/>
        <v>1.0549999999999999E-3</v>
      </c>
      <c r="BB145" s="84">
        <f t="shared" si="31"/>
        <v>1.0549999999999999E-3</v>
      </c>
      <c r="BC145" s="84">
        <f t="shared" si="31"/>
        <v>1.0549999999999999E-4</v>
      </c>
      <c r="BD145" s="84">
        <f t="shared" si="31"/>
        <v>1.0549999999999999E-4</v>
      </c>
      <c r="BE145" s="84">
        <f t="shared" si="31"/>
        <v>1865.4577084583084</v>
      </c>
      <c r="BF145" s="84">
        <f t="shared" si="31"/>
        <v>1.0549999999999999E-4</v>
      </c>
      <c r="BG145" s="84">
        <f t="shared" si="31"/>
        <v>1.0549999999999999E-3</v>
      </c>
      <c r="BH145" s="84">
        <f t="shared" si="31"/>
        <v>1.0549999999999999E-3</v>
      </c>
      <c r="BI145" s="84">
        <f t="shared" si="31"/>
        <v>1.0549999999999999E-3</v>
      </c>
      <c r="BJ145" s="84">
        <f t="shared" si="31"/>
        <v>1.0549999999999999E-3</v>
      </c>
      <c r="BK145" s="84">
        <f t="shared" si="31"/>
        <v>783.49730053989197</v>
      </c>
      <c r="BL145" s="84">
        <f t="shared" si="31"/>
        <v>0</v>
      </c>
      <c r="BM145" s="84">
        <f t="shared" si="31"/>
        <v>0</v>
      </c>
      <c r="BN145" s="84">
        <f t="shared" si="31"/>
        <v>0</v>
      </c>
      <c r="BO145" s="84">
        <f t="shared" si="31"/>
        <v>0</v>
      </c>
      <c r="BP145" s="84">
        <f t="shared" si="31"/>
        <v>0</v>
      </c>
      <c r="BQ145" s="84">
        <f t="shared" si="31"/>
        <v>1238.6598680263949</v>
      </c>
      <c r="BR145" s="84">
        <f t="shared" si="31"/>
        <v>92.905818836232768</v>
      </c>
      <c r="BS145" s="84">
        <f t="shared" ref="BS145:BX145" si="32">BS18*1055</f>
        <v>0</v>
      </c>
      <c r="BT145" s="84">
        <f t="shared" si="32"/>
        <v>77.970005998800247</v>
      </c>
      <c r="BU145" s="84">
        <f t="shared" si="32"/>
        <v>1610.9160167966409</v>
      </c>
      <c r="BV145" s="84">
        <f t="shared" si="32"/>
        <v>0</v>
      </c>
      <c r="BW145" s="84">
        <f t="shared" si="32"/>
        <v>0</v>
      </c>
      <c r="BX145" s="84">
        <f t="shared" si="32"/>
        <v>0</v>
      </c>
    </row>
    <row r="146" spans="1:76" ht="12.6" x14ac:dyDescent="0.45">
      <c r="D146" s="5" t="s">
        <v>54</v>
      </c>
      <c r="E146" s="74" t="s">
        <v>260</v>
      </c>
      <c r="F146" s="72" t="s">
        <v>741</v>
      </c>
      <c r="G146" s="84">
        <f t="shared" ref="G146:AL146" si="33">G27</f>
        <v>13362.699712213593</v>
      </c>
      <c r="H146" s="84">
        <f t="shared" si="33"/>
        <v>13714.058690833588</v>
      </c>
      <c r="I146" s="84">
        <f t="shared" si="33"/>
        <v>15621.772052815899</v>
      </c>
      <c r="J146" s="84">
        <f t="shared" si="33"/>
        <v>12054.510776275898</v>
      </c>
      <c r="K146" s="84">
        <f t="shared" si="33"/>
        <v>10316.9775825259</v>
      </c>
      <c r="L146" s="84">
        <f t="shared" si="33"/>
        <v>15096.79378658359</v>
      </c>
      <c r="M146" s="84">
        <f t="shared" si="33"/>
        <v>14311.632218123586</v>
      </c>
      <c r="N146" s="84">
        <f t="shared" si="33"/>
        <v>14322.054355553591</v>
      </c>
      <c r="O146" s="84">
        <f t="shared" si="33"/>
        <v>13782.72359862359</v>
      </c>
      <c r="P146" s="84">
        <f t="shared" si="33"/>
        <v>15165.812494573587</v>
      </c>
      <c r="Q146" s="84">
        <f t="shared" si="33"/>
        <v>14214.223765623588</v>
      </c>
      <c r="R146" s="84">
        <f t="shared" si="33"/>
        <v>12504.260679253588</v>
      </c>
      <c r="S146" s="84">
        <f t="shared" si="33"/>
        <v>15007.732301345899</v>
      </c>
      <c r="T146" s="84">
        <f t="shared" si="33"/>
        <v>12047.61076111359</v>
      </c>
      <c r="U146" s="84">
        <f t="shared" si="33"/>
        <v>11306.01152225536</v>
      </c>
      <c r="V146" s="84">
        <f t="shared" si="33"/>
        <v>13209.655728755901</v>
      </c>
      <c r="W146" s="84">
        <f t="shared" si="33"/>
        <v>11350.060558825899</v>
      </c>
      <c r="X146" s="84">
        <f t="shared" si="33"/>
        <v>14828.889021785901</v>
      </c>
      <c r="Y146" s="84">
        <f t="shared" si="33"/>
        <v>9344.8507519658997</v>
      </c>
      <c r="Z146" s="84">
        <f t="shared" si="33"/>
        <v>14979.450057665899</v>
      </c>
      <c r="AA146" s="84">
        <f t="shared" si="33"/>
        <v>14166.709310025899</v>
      </c>
      <c r="AB146" s="84">
        <f t="shared" si="33"/>
        <v>12959.063129405899</v>
      </c>
      <c r="AC146" s="84">
        <f t="shared" si="33"/>
        <v>13508.410967895898</v>
      </c>
      <c r="AD146" s="84">
        <f t="shared" si="33"/>
        <v>13340.524608375901</v>
      </c>
      <c r="AE146" s="84">
        <f t="shared" si="33"/>
        <v>13365.160442045901</v>
      </c>
      <c r="AF146" s="84">
        <f t="shared" si="33"/>
        <v>7107.8782274259001</v>
      </c>
      <c r="AG146" s="84">
        <f t="shared" si="33"/>
        <v>14052.340673835899</v>
      </c>
      <c r="AH146" s="84">
        <f t="shared" si="33"/>
        <v>14610.08808745536</v>
      </c>
      <c r="AI146" s="84">
        <f t="shared" si="33"/>
        <v>15179.385267735363</v>
      </c>
      <c r="AJ146" s="84">
        <f t="shared" si="33"/>
        <v>12092.973842969999</v>
      </c>
      <c r="AK146" s="84">
        <f t="shared" si="33"/>
        <v>14170.381570129999</v>
      </c>
      <c r="AL146" s="84">
        <f t="shared" si="33"/>
        <v>14228.191615630001</v>
      </c>
      <c r="AM146" s="84">
        <f t="shared" ref="AM146:BR146" si="34">AM27</f>
        <v>14305.592213683591</v>
      </c>
      <c r="AN146" s="84">
        <f t="shared" si="34"/>
        <v>16444.094884715356</v>
      </c>
      <c r="AO146" s="84">
        <f t="shared" si="34"/>
        <v>14803.31969540536</v>
      </c>
      <c r="AP146" s="84">
        <f t="shared" si="34"/>
        <v>14721.90165158359</v>
      </c>
      <c r="AQ146" s="84">
        <f t="shared" si="34"/>
        <v>12291.487506923586</v>
      </c>
      <c r="AR146" s="84">
        <f t="shared" si="34"/>
        <v>13191.592410103591</v>
      </c>
      <c r="AS146" s="84">
        <f t="shared" si="34"/>
        <v>14505.831787133588</v>
      </c>
      <c r="AT146" s="84">
        <f t="shared" si="34"/>
        <v>13403.942382963589</v>
      </c>
      <c r="AU146" s="84">
        <f t="shared" si="34"/>
        <v>13270.669929933591</v>
      </c>
      <c r="AV146" s="84">
        <f t="shared" si="34"/>
        <v>16518.644215529999</v>
      </c>
      <c r="AW146" s="84">
        <f t="shared" si="34"/>
        <v>14462.802878963588</v>
      </c>
      <c r="AX146" s="84">
        <f t="shared" si="34"/>
        <v>14127.388496023588</v>
      </c>
      <c r="AY146" s="84">
        <f t="shared" si="34"/>
        <v>12098.041804493589</v>
      </c>
      <c r="AZ146" s="84">
        <f t="shared" si="34"/>
        <v>14736.27455791359</v>
      </c>
      <c r="BA146" s="84">
        <f t="shared" si="34"/>
        <v>14824.632986815901</v>
      </c>
      <c r="BB146" s="84">
        <f t="shared" si="34"/>
        <v>15391.199551213587</v>
      </c>
      <c r="BC146" s="84">
        <f t="shared" si="34"/>
        <v>12139.700421355901</v>
      </c>
      <c r="BD146" s="84">
        <f t="shared" si="34"/>
        <v>10432.5527681159</v>
      </c>
      <c r="BE146" s="84">
        <f t="shared" si="34"/>
        <v>15005.712011485899</v>
      </c>
      <c r="BF146" s="84">
        <f t="shared" si="34"/>
        <v>14730.806988135899</v>
      </c>
      <c r="BG146" s="84">
        <f t="shared" si="34"/>
        <v>12316.328367355898</v>
      </c>
      <c r="BH146" s="84">
        <f t="shared" si="34"/>
        <v>8484.1723451759008</v>
      </c>
      <c r="BI146" s="84">
        <f t="shared" si="34"/>
        <v>14947.589891983589</v>
      </c>
      <c r="BJ146" s="84">
        <f t="shared" si="34"/>
        <v>14515.20159576359</v>
      </c>
      <c r="BK146" s="84">
        <f t="shared" si="34"/>
        <v>14197.804714803589</v>
      </c>
      <c r="BL146" s="84">
        <f t="shared" si="34"/>
        <v>4076.1085179735901</v>
      </c>
      <c r="BM146" s="84">
        <f t="shared" si="34"/>
        <v>6496.2366022035903</v>
      </c>
      <c r="BN146" s="84">
        <f t="shared" si="34"/>
        <v>11193.270820983591</v>
      </c>
      <c r="BO146" s="84">
        <f t="shared" si="34"/>
        <v>12808.364202165896</v>
      </c>
      <c r="BP146" s="84">
        <f t="shared" si="34"/>
        <v>7858.1510138559006</v>
      </c>
      <c r="BQ146" s="84">
        <f t="shared" si="34"/>
        <v>13512.407095795899</v>
      </c>
      <c r="BR146" s="84">
        <f t="shared" si="34"/>
        <v>13460.7028252859</v>
      </c>
      <c r="BS146" s="84">
        <f t="shared" ref="BS146:BX146" si="35">BS27</f>
        <v>14104.408723525901</v>
      </c>
      <c r="BT146" s="84">
        <f t="shared" si="35"/>
        <v>12162.327758505899</v>
      </c>
      <c r="BU146" s="84">
        <f t="shared" si="35"/>
        <v>12901.514347663591</v>
      </c>
      <c r="BV146" s="84">
        <f t="shared" si="35"/>
        <v>12912.102952623591</v>
      </c>
      <c r="BW146" s="84">
        <f t="shared" si="35"/>
        <v>12674.383691063591</v>
      </c>
      <c r="BX146" s="84">
        <f t="shared" si="35"/>
        <v>11283.835961607179</v>
      </c>
    </row>
    <row r="147" spans="1:76" hidden="1" x14ac:dyDescent="0.4">
      <c r="D147" s="11"/>
      <c r="E147" s="1"/>
      <c r="F147" s="1"/>
      <c r="G147" s="39"/>
      <c r="H147" s="39"/>
      <c r="I147" s="39"/>
      <c r="J147" s="39"/>
      <c r="K147" s="39"/>
      <c r="L147" s="39"/>
      <c r="M147" s="39"/>
      <c r="N147" s="39"/>
      <c r="O147" s="39"/>
      <c r="P147" s="39"/>
      <c r="Q147" s="39"/>
      <c r="R147" s="39"/>
      <c r="S147" s="39"/>
      <c r="T147" s="39"/>
      <c r="U147" s="39"/>
      <c r="V147" s="39"/>
      <c r="W147" s="39"/>
      <c r="X147" s="39"/>
      <c r="Y147" s="39"/>
      <c r="Z147" s="39"/>
      <c r="AA147" s="39"/>
      <c r="AB147" s="39"/>
      <c r="AC147" s="39"/>
      <c r="AD147" s="39"/>
      <c r="AE147" s="39"/>
      <c r="AF147" s="39"/>
      <c r="AG147" s="39"/>
      <c r="AH147" s="39"/>
      <c r="AI147" s="39"/>
      <c r="AJ147" s="39"/>
      <c r="AK147" s="39"/>
      <c r="AL147" s="39"/>
      <c r="AM147" s="39"/>
      <c r="AN147" s="39"/>
      <c r="AO147" s="39"/>
      <c r="AP147" s="39"/>
      <c r="AZ147" s="76"/>
      <c r="BA147" s="76"/>
      <c r="BB147" s="76"/>
    </row>
    <row r="148" spans="1:76" ht="12.6" hidden="1" x14ac:dyDescent="0.45">
      <c r="D148" s="5"/>
      <c r="G148" s="39"/>
      <c r="H148" s="39"/>
      <c r="I148" s="39"/>
      <c r="J148" s="39"/>
      <c r="K148" s="39"/>
      <c r="L148" s="39"/>
      <c r="M148" s="39"/>
      <c r="N148" s="39"/>
      <c r="O148" s="39"/>
      <c r="P148" s="39"/>
      <c r="Q148" s="39"/>
      <c r="R148" s="39"/>
      <c r="S148" s="39"/>
      <c r="T148" s="39"/>
      <c r="U148" s="39"/>
      <c r="V148" s="39"/>
      <c r="W148" s="39"/>
      <c r="X148" s="39"/>
      <c r="Y148" s="39"/>
      <c r="Z148" s="39"/>
      <c r="AA148" s="39"/>
      <c r="AB148" s="39"/>
      <c r="AC148" s="39"/>
      <c r="AD148" s="39"/>
      <c r="AE148" s="39"/>
      <c r="AF148" s="39"/>
      <c r="AG148" s="39"/>
      <c r="AH148" s="39"/>
      <c r="AI148" s="39"/>
      <c r="AJ148" s="39"/>
      <c r="AK148" s="39"/>
      <c r="AL148" s="39"/>
      <c r="AM148" s="39"/>
      <c r="AN148" s="39"/>
      <c r="AO148" s="39"/>
      <c r="AP148" s="39"/>
      <c r="AZ148" s="76"/>
      <c r="BA148" s="76"/>
      <c r="BB148" s="76"/>
    </row>
    <row r="149" spans="1:76" ht="12.6" hidden="1" x14ac:dyDescent="0.45">
      <c r="D149" s="5"/>
      <c r="G149" s="39"/>
      <c r="H149" s="39"/>
      <c r="I149" s="39"/>
      <c r="J149" s="39"/>
      <c r="K149" s="39"/>
      <c r="L149" s="39"/>
      <c r="M149" s="39"/>
      <c r="N149" s="39"/>
      <c r="O149" s="39"/>
      <c r="P149" s="39"/>
      <c r="Q149" s="39"/>
      <c r="R149" s="39"/>
      <c r="S149" s="39"/>
      <c r="T149" s="39"/>
      <c r="U149" s="39"/>
      <c r="V149" s="39"/>
      <c r="W149" s="39"/>
      <c r="X149" s="39"/>
      <c r="Y149" s="39"/>
      <c r="Z149" s="39"/>
      <c r="AA149" s="39"/>
      <c r="AB149" s="39"/>
      <c r="AC149" s="39"/>
      <c r="AD149" s="39"/>
      <c r="AE149" s="39"/>
      <c r="AF149" s="39"/>
      <c r="AG149" s="39"/>
      <c r="AH149" s="39"/>
      <c r="AI149" s="39"/>
      <c r="AJ149" s="39"/>
      <c r="AK149" s="39"/>
      <c r="AL149" s="39"/>
      <c r="AM149" s="39"/>
      <c r="AN149" s="39"/>
      <c r="AO149" s="39"/>
      <c r="AP149" s="39"/>
      <c r="AZ149" s="76"/>
      <c r="BA149" s="76"/>
      <c r="BB149" s="76"/>
    </row>
    <row r="150" spans="1:76" ht="12.6" hidden="1" x14ac:dyDescent="0.45">
      <c r="D150" s="5"/>
      <c r="G150" s="39"/>
      <c r="H150" s="39"/>
      <c r="I150" s="39"/>
      <c r="J150" s="39"/>
      <c r="K150" s="39"/>
      <c r="L150" s="39"/>
      <c r="M150" s="39"/>
      <c r="N150" s="39"/>
      <c r="O150" s="39"/>
      <c r="P150" s="39"/>
      <c r="Q150" s="39"/>
      <c r="R150" s="39"/>
      <c r="S150" s="39"/>
      <c r="T150" s="39"/>
      <c r="U150" s="39"/>
      <c r="V150" s="39"/>
      <c r="W150" s="39"/>
      <c r="X150" s="39"/>
      <c r="Y150" s="39"/>
      <c r="Z150" s="39"/>
      <c r="AA150" s="39"/>
      <c r="AB150" s="39"/>
      <c r="AC150" s="39"/>
      <c r="AD150" s="39"/>
      <c r="AE150" s="39"/>
      <c r="AF150" s="39"/>
      <c r="AG150" s="39"/>
      <c r="AH150" s="39"/>
      <c r="AI150" s="39"/>
      <c r="AJ150" s="39"/>
      <c r="AK150" s="39"/>
      <c r="AL150" s="39"/>
      <c r="AM150" s="39"/>
      <c r="AN150" s="39"/>
      <c r="AO150" s="39"/>
      <c r="AP150" s="39"/>
      <c r="AZ150" s="76"/>
      <c r="BA150" s="76"/>
      <c r="BB150" s="76"/>
    </row>
    <row r="151" spans="1:76" ht="12.6" hidden="1" x14ac:dyDescent="0.45">
      <c r="D151" s="5"/>
      <c r="G151" s="39"/>
      <c r="H151" s="39"/>
      <c r="I151" s="39"/>
      <c r="J151" s="39"/>
      <c r="K151" s="39"/>
      <c r="L151" s="39"/>
      <c r="M151" s="39"/>
      <c r="N151" s="39"/>
      <c r="O151" s="39"/>
      <c r="P151" s="39"/>
      <c r="Q151" s="39"/>
      <c r="R151" s="39"/>
      <c r="S151" s="39"/>
      <c r="T151" s="39"/>
      <c r="U151" s="39"/>
      <c r="V151" s="39"/>
      <c r="W151" s="39"/>
      <c r="X151" s="39"/>
      <c r="Y151" s="39"/>
      <c r="Z151" s="39"/>
      <c r="AA151" s="39"/>
      <c r="AB151" s="39"/>
      <c r="AC151" s="39"/>
      <c r="AD151" s="39"/>
      <c r="AE151" s="39"/>
      <c r="AF151" s="39"/>
      <c r="AG151" s="39"/>
      <c r="AH151" s="39"/>
      <c r="AI151" s="39"/>
      <c r="AJ151" s="39"/>
      <c r="AK151" s="39"/>
      <c r="AL151" s="39"/>
      <c r="AM151" s="39"/>
      <c r="AN151" s="39"/>
      <c r="AO151" s="39"/>
      <c r="AP151" s="39"/>
      <c r="AZ151" s="76"/>
      <c r="BA151" s="76"/>
      <c r="BB151" s="76"/>
    </row>
    <row r="152" spans="1:76" ht="12.6" hidden="1" x14ac:dyDescent="0.45">
      <c r="D152" s="5"/>
      <c r="G152" s="39"/>
      <c r="H152" s="39"/>
      <c r="I152" s="39"/>
      <c r="J152" s="39"/>
      <c r="K152" s="39"/>
      <c r="L152" s="39"/>
      <c r="M152" s="39"/>
      <c r="N152" s="39"/>
      <c r="O152" s="39"/>
      <c r="P152" s="39"/>
      <c r="Q152" s="39"/>
      <c r="R152" s="39"/>
      <c r="S152" s="39"/>
      <c r="T152" s="39"/>
      <c r="U152" s="39"/>
      <c r="V152" s="39"/>
      <c r="W152" s="39"/>
      <c r="X152" s="39"/>
      <c r="Y152" s="39"/>
      <c r="Z152" s="39"/>
      <c r="AA152" s="39"/>
      <c r="AB152" s="39"/>
      <c r="AC152" s="39"/>
      <c r="AD152" s="39"/>
      <c r="AE152" s="39"/>
      <c r="AF152" s="39"/>
      <c r="AG152" s="39"/>
      <c r="AH152" s="39"/>
      <c r="AI152" s="39"/>
      <c r="AJ152" s="39"/>
      <c r="AK152" s="39"/>
      <c r="AL152" s="39"/>
      <c r="AM152" s="39"/>
      <c r="AN152" s="39"/>
      <c r="AO152" s="39"/>
      <c r="AP152" s="39"/>
      <c r="AZ152" s="76"/>
      <c r="BA152" s="76"/>
      <c r="BB152" s="76"/>
    </row>
    <row r="153" spans="1:76" s="78" customFormat="1" x14ac:dyDescent="0.4">
      <c r="A153" s="74"/>
      <c r="B153" s="74"/>
      <c r="C153" s="74"/>
      <c r="D153" s="11" t="s">
        <v>233</v>
      </c>
      <c r="E153" s="74"/>
      <c r="F153" s="74"/>
    </row>
    <row r="154" spans="1:76" ht="12.6" x14ac:dyDescent="0.45">
      <c r="A154" s="74" t="s">
        <v>59</v>
      </c>
      <c r="D154" s="5" t="s">
        <v>33</v>
      </c>
      <c r="E154" s="74" t="s">
        <v>58</v>
      </c>
      <c r="F154" s="72" t="s">
        <v>480</v>
      </c>
      <c r="G154" s="84">
        <f t="shared" ref="G154:AL154" si="36">(G30+G31)*3.6</f>
        <v>11509.092000000001</v>
      </c>
      <c r="H154" s="84">
        <f t="shared" si="36"/>
        <v>10373.075999999999</v>
      </c>
      <c r="I154" s="84">
        <f t="shared" si="36"/>
        <v>11255.616</v>
      </c>
      <c r="J154" s="84">
        <f t="shared" si="36"/>
        <v>10198.260000000002</v>
      </c>
      <c r="K154" s="84">
        <f t="shared" si="36"/>
        <v>10319.256000000001</v>
      </c>
      <c r="L154" s="84">
        <f t="shared" si="36"/>
        <v>10796.508</v>
      </c>
      <c r="M154" s="84">
        <f t="shared" si="36"/>
        <v>10207.800000000001</v>
      </c>
      <c r="N154" s="84">
        <f t="shared" si="36"/>
        <v>10097.316000000001</v>
      </c>
      <c r="O154" s="84">
        <f t="shared" si="36"/>
        <v>6803.5679999999993</v>
      </c>
      <c r="P154" s="84">
        <f t="shared" si="36"/>
        <v>11122.848</v>
      </c>
      <c r="Q154" s="84">
        <f t="shared" si="36"/>
        <v>13203.720000000001</v>
      </c>
      <c r="R154" s="84">
        <f t="shared" si="36"/>
        <v>13534.992000000002</v>
      </c>
      <c r="S154" s="84">
        <f t="shared" si="36"/>
        <v>10627.883999999998</v>
      </c>
      <c r="T154" s="84">
        <f t="shared" si="36"/>
        <v>9849.4200000000019</v>
      </c>
      <c r="U154" s="84">
        <f t="shared" si="36"/>
        <v>11408.364000000001</v>
      </c>
      <c r="V154" s="84">
        <f t="shared" si="36"/>
        <v>10229.040000000001</v>
      </c>
      <c r="W154" s="84">
        <f t="shared" si="36"/>
        <v>10104.768</v>
      </c>
      <c r="X154" s="84">
        <f t="shared" si="36"/>
        <v>11471.328</v>
      </c>
      <c r="Y154" s="84">
        <f t="shared" si="36"/>
        <v>11120.867999999997</v>
      </c>
      <c r="Z154" s="84">
        <f t="shared" si="36"/>
        <v>10842.336000000001</v>
      </c>
      <c r="AA154" s="84">
        <f t="shared" si="36"/>
        <v>10257.192000000001</v>
      </c>
      <c r="AB154" s="84">
        <f t="shared" si="36"/>
        <v>9305.7839999999997</v>
      </c>
      <c r="AC154" s="84">
        <f t="shared" si="36"/>
        <v>13159.800000000001</v>
      </c>
      <c r="AD154" s="84">
        <f t="shared" si="36"/>
        <v>13823.1</v>
      </c>
      <c r="AE154" s="84">
        <f t="shared" si="36"/>
        <v>11067.047999999999</v>
      </c>
      <c r="AF154" s="84">
        <f t="shared" si="36"/>
        <v>11134.080000000002</v>
      </c>
      <c r="AG154" s="84">
        <f t="shared" si="36"/>
        <v>10767.420000000002</v>
      </c>
      <c r="AH154" s="84">
        <f t="shared" si="36"/>
        <v>9364.6080000000002</v>
      </c>
      <c r="AI154" s="84">
        <f t="shared" si="36"/>
        <v>11018.16</v>
      </c>
      <c r="AJ154" s="84">
        <f t="shared" si="36"/>
        <v>10042.128000000001</v>
      </c>
      <c r="AK154" s="84">
        <f t="shared" si="36"/>
        <v>9449.7839999999997</v>
      </c>
      <c r="AL154" s="84">
        <f t="shared" si="36"/>
        <v>11592.331199999999</v>
      </c>
      <c r="AM154" s="84">
        <f t="shared" ref="AM154:BR154" si="37">(AM30+AM31)*3.6</f>
        <v>8832.3119999999999</v>
      </c>
      <c r="AN154" s="84">
        <f t="shared" si="37"/>
        <v>6627.0599999999995</v>
      </c>
      <c r="AO154" s="84">
        <f t="shared" si="37"/>
        <v>14475.779999999999</v>
      </c>
      <c r="AP154" s="84">
        <f t="shared" si="37"/>
        <v>14757.300000000001</v>
      </c>
      <c r="AQ154" s="84">
        <f t="shared" si="37"/>
        <v>11768.004000000001</v>
      </c>
      <c r="AR154" s="84">
        <f t="shared" si="37"/>
        <v>10408.104000000001</v>
      </c>
      <c r="AS154" s="84">
        <f t="shared" si="37"/>
        <v>10980.108</v>
      </c>
      <c r="AT154" s="84">
        <f t="shared" si="37"/>
        <v>8813.9879999999994</v>
      </c>
      <c r="AU154" s="84">
        <f t="shared" si="37"/>
        <v>12197.7</v>
      </c>
      <c r="AV154" s="84">
        <f t="shared" si="37"/>
        <v>11512.080000000002</v>
      </c>
      <c r="AW154" s="84">
        <f t="shared" si="37"/>
        <v>9902.4480000000003</v>
      </c>
      <c r="AX154" s="84">
        <f t="shared" si="37"/>
        <v>10544.760000000002</v>
      </c>
      <c r="AY154" s="84">
        <f t="shared" si="37"/>
        <v>9954.3960000000006</v>
      </c>
      <c r="AZ154" s="84">
        <f t="shared" si="37"/>
        <v>10584.575999999999</v>
      </c>
      <c r="BA154" s="84">
        <f t="shared" si="37"/>
        <v>13387.5972</v>
      </c>
      <c r="BB154" s="84">
        <f t="shared" si="37"/>
        <v>12981.988800000001</v>
      </c>
      <c r="BC154" s="84">
        <f t="shared" si="37"/>
        <v>11477.52</v>
      </c>
      <c r="BD154" s="84">
        <f t="shared" si="37"/>
        <v>10405.800000000001</v>
      </c>
      <c r="BE154" s="84">
        <f t="shared" si="37"/>
        <v>10896.12</v>
      </c>
      <c r="BF154" s="84">
        <f t="shared" si="37"/>
        <v>11500.92</v>
      </c>
      <c r="BG154" s="84">
        <f t="shared" si="37"/>
        <v>10237.68</v>
      </c>
      <c r="BH154" s="84">
        <f t="shared" si="37"/>
        <v>10057.571999999998</v>
      </c>
      <c r="BI154" s="84">
        <f t="shared" si="37"/>
        <v>11895.732</v>
      </c>
      <c r="BJ154" s="84">
        <f t="shared" si="37"/>
        <v>10361.16</v>
      </c>
      <c r="BK154" s="84">
        <f t="shared" si="37"/>
        <v>8072.2799999999988</v>
      </c>
      <c r="BL154" s="84">
        <f t="shared" si="37"/>
        <v>7070.6880000000001</v>
      </c>
      <c r="BM154" s="84">
        <f t="shared" si="37"/>
        <v>12565.439999999999</v>
      </c>
      <c r="BN154" s="84">
        <f t="shared" si="37"/>
        <v>11797.2</v>
      </c>
      <c r="BO154" s="84">
        <f t="shared" si="37"/>
        <v>11764.440000000002</v>
      </c>
      <c r="BP154" s="84">
        <f t="shared" si="37"/>
        <v>9427.86</v>
      </c>
      <c r="BQ154" s="84">
        <f t="shared" si="37"/>
        <v>9810.36</v>
      </c>
      <c r="BR154" s="84">
        <f t="shared" si="37"/>
        <v>10507.140000000001</v>
      </c>
      <c r="BS154" s="84">
        <f t="shared" ref="BS154:BX154" si="38">(BS30+BS31)*3.6</f>
        <v>10299.384</v>
      </c>
      <c r="BT154" s="84">
        <f t="shared" si="38"/>
        <v>8943.8760000000002</v>
      </c>
      <c r="BU154" s="84">
        <f t="shared" si="38"/>
        <v>11100.527999999998</v>
      </c>
      <c r="BV154" s="84">
        <f t="shared" si="38"/>
        <v>9765.0720000000001</v>
      </c>
      <c r="BW154" s="84">
        <f t="shared" si="38"/>
        <v>6307.4916000000003</v>
      </c>
      <c r="BX154" s="84">
        <f t="shared" si="38"/>
        <v>10484.531999999999</v>
      </c>
    </row>
    <row r="155" spans="1:76" ht="12.6" x14ac:dyDescent="0.45">
      <c r="A155" s="74" t="s">
        <v>61</v>
      </c>
      <c r="D155" s="5" t="s">
        <v>287</v>
      </c>
      <c r="E155" s="74" t="s">
        <v>58</v>
      </c>
      <c r="F155" s="72" t="s">
        <v>480</v>
      </c>
      <c r="G155" s="84">
        <f t="shared" ref="G155:AL155" si="39">(G32+G28)*3.6</f>
        <v>58786.503609999985</v>
      </c>
      <c r="H155" s="84">
        <f t="shared" si="39"/>
        <v>51172.578379999999</v>
      </c>
      <c r="I155" s="84">
        <f t="shared" si="39"/>
        <v>58877.067780000005</v>
      </c>
      <c r="J155" s="84">
        <f t="shared" si="39"/>
        <v>55249.589070000002</v>
      </c>
      <c r="K155" s="84">
        <f t="shared" si="39"/>
        <v>57825.960120000003</v>
      </c>
      <c r="L155" s="84">
        <f t="shared" si="39"/>
        <v>53298.790159999997</v>
      </c>
      <c r="M155" s="84">
        <f t="shared" si="39"/>
        <v>53003.16244</v>
      </c>
      <c r="N155" s="84">
        <f t="shared" si="39"/>
        <v>55526.692139999992</v>
      </c>
      <c r="O155" s="84">
        <f t="shared" si="39"/>
        <v>24979.581570000002</v>
      </c>
      <c r="P155" s="84">
        <f t="shared" si="39"/>
        <v>58273.010869999998</v>
      </c>
      <c r="Q155" s="84">
        <f t="shared" si="39"/>
        <v>54791.029090000004</v>
      </c>
      <c r="R155" s="84">
        <f t="shared" si="39"/>
        <v>54019.912940000009</v>
      </c>
      <c r="S155" s="84">
        <f t="shared" si="39"/>
        <v>56806.350480000001</v>
      </c>
      <c r="T155" s="84">
        <f t="shared" si="39"/>
        <v>50831.660400000001</v>
      </c>
      <c r="U155" s="84">
        <f t="shared" si="39"/>
        <v>55099.453300000001</v>
      </c>
      <c r="V155" s="84">
        <f t="shared" si="39"/>
        <v>53759.848740000001</v>
      </c>
      <c r="W155" s="84">
        <f t="shared" si="39"/>
        <v>55184.477019999998</v>
      </c>
      <c r="X155" s="84">
        <f t="shared" si="39"/>
        <v>56328.524190000004</v>
      </c>
      <c r="Y155" s="84">
        <f t="shared" si="39"/>
        <v>55167.149550000002</v>
      </c>
      <c r="Z155" s="84">
        <f t="shared" si="39"/>
        <v>54310.566610000002</v>
      </c>
      <c r="AA155" s="84">
        <f t="shared" si="39"/>
        <v>51727.846410000006</v>
      </c>
      <c r="AB155" s="84">
        <f t="shared" si="39"/>
        <v>42515.102990000007</v>
      </c>
      <c r="AC155" s="84">
        <f t="shared" si="39"/>
        <v>53753.336029999999</v>
      </c>
      <c r="AD155" s="84">
        <f t="shared" si="39"/>
        <v>54920.284679999997</v>
      </c>
      <c r="AE155" s="84">
        <f t="shared" si="39"/>
        <v>57468.451830000005</v>
      </c>
      <c r="AF155" s="84">
        <f t="shared" si="39"/>
        <v>51649.145559999997</v>
      </c>
      <c r="AG155" s="84">
        <f t="shared" si="39"/>
        <v>54852.056470000003</v>
      </c>
      <c r="AH155" s="84">
        <f t="shared" si="39"/>
        <v>46170.126990000004</v>
      </c>
      <c r="AI155" s="84">
        <f t="shared" si="39"/>
        <v>52331.933240000013</v>
      </c>
      <c r="AJ155" s="84">
        <f t="shared" si="39"/>
        <v>47949.209876499997</v>
      </c>
      <c r="AK155" s="84">
        <f t="shared" si="39"/>
        <v>49274.597461500001</v>
      </c>
      <c r="AL155" s="84">
        <f t="shared" si="39"/>
        <v>50139.48922499999</v>
      </c>
      <c r="AM155" s="84">
        <f t="shared" ref="AM155:BR155" si="40">(AM32+AM28)*3.6</f>
        <v>38330.879671999995</v>
      </c>
      <c r="AN155" s="84">
        <f t="shared" si="40"/>
        <v>27661.194250000004</v>
      </c>
      <c r="AO155" s="84">
        <f t="shared" si="40"/>
        <v>52803.956610000001</v>
      </c>
      <c r="AP155" s="84">
        <f t="shared" si="40"/>
        <v>55172.977380000004</v>
      </c>
      <c r="AQ155" s="84">
        <f t="shared" si="40"/>
        <v>57910.015489999998</v>
      </c>
      <c r="AR155" s="84">
        <f t="shared" si="40"/>
        <v>53611.889780000005</v>
      </c>
      <c r="AS155" s="84">
        <f t="shared" si="40"/>
        <v>57742.531949999997</v>
      </c>
      <c r="AT155" s="84">
        <f t="shared" si="40"/>
        <v>42792.299610000002</v>
      </c>
      <c r="AU155" s="84">
        <f t="shared" si="40"/>
        <v>57119.258989999995</v>
      </c>
      <c r="AV155" s="84">
        <f t="shared" si="40"/>
        <v>55938.988939999996</v>
      </c>
      <c r="AW155" s="84">
        <f t="shared" si="40"/>
        <v>46138.674729999999</v>
      </c>
      <c r="AX155" s="84">
        <f t="shared" si="40"/>
        <v>53165.470569999998</v>
      </c>
      <c r="AY155" s="84">
        <f t="shared" si="40"/>
        <v>52551.05509999999</v>
      </c>
      <c r="AZ155" s="84">
        <f t="shared" si="40"/>
        <v>53476.901160000001</v>
      </c>
      <c r="BA155" s="84">
        <f t="shared" si="40"/>
        <v>52671.47795</v>
      </c>
      <c r="BB155" s="84">
        <f t="shared" si="40"/>
        <v>55600.861830000002</v>
      </c>
      <c r="BC155" s="84">
        <f t="shared" si="40"/>
        <v>57636.4882</v>
      </c>
      <c r="BD155" s="84">
        <f t="shared" si="40"/>
        <v>52774.983</v>
      </c>
      <c r="BE155" s="84">
        <f t="shared" si="40"/>
        <v>55238.895100000002</v>
      </c>
      <c r="BF155" s="84">
        <f t="shared" si="40"/>
        <v>50564.767599999992</v>
      </c>
      <c r="BG155" s="84">
        <f t="shared" si="40"/>
        <v>49895.916200000007</v>
      </c>
      <c r="BH155" s="84">
        <f t="shared" si="40"/>
        <v>47256.793899999997</v>
      </c>
      <c r="BI155" s="84">
        <f t="shared" si="40"/>
        <v>49166.650680000006</v>
      </c>
      <c r="BJ155" s="84">
        <f t="shared" si="40"/>
        <v>51829.854000000007</v>
      </c>
      <c r="BK155" s="84">
        <f t="shared" si="40"/>
        <v>34244.092599999996</v>
      </c>
      <c r="BL155" s="84">
        <f t="shared" si="40"/>
        <v>32425.939000000006</v>
      </c>
      <c r="BM155" s="84">
        <f t="shared" si="40"/>
        <v>55274.144600000007</v>
      </c>
      <c r="BN155" s="84">
        <f t="shared" si="40"/>
        <v>56092.891799999998</v>
      </c>
      <c r="BO155" s="84">
        <f t="shared" si="40"/>
        <v>56197.593400000012</v>
      </c>
      <c r="BP155" s="84">
        <f t="shared" si="40"/>
        <v>50516.583420000003</v>
      </c>
      <c r="BQ155" s="84">
        <f t="shared" si="40"/>
        <v>56512.998399999997</v>
      </c>
      <c r="BR155" s="84">
        <f t="shared" si="40"/>
        <v>51269.908890000006</v>
      </c>
      <c r="BS155" s="84">
        <f t="shared" ref="BS155:BX155" si="41">(BS32+BS28)*3.6</f>
        <v>52180.950290000001</v>
      </c>
      <c r="BT155" s="84">
        <f t="shared" si="41"/>
        <v>48014.218620000007</v>
      </c>
      <c r="BU155" s="84">
        <f t="shared" si="41"/>
        <v>47134.653399999996</v>
      </c>
      <c r="BV155" s="84">
        <f t="shared" si="41"/>
        <v>47989.861680000002</v>
      </c>
      <c r="BW155" s="84">
        <f t="shared" si="41"/>
        <v>27729.572339999999</v>
      </c>
      <c r="BX155" s="84">
        <f t="shared" si="41"/>
        <v>49096.587579999999</v>
      </c>
    </row>
    <row r="156" spans="1:76" ht="12.6" x14ac:dyDescent="0.45">
      <c r="A156" s="74" t="s">
        <v>61</v>
      </c>
      <c r="D156" s="5" t="s">
        <v>299</v>
      </c>
      <c r="E156" s="74" t="s">
        <v>58</v>
      </c>
      <c r="F156" s="72" t="s">
        <v>480</v>
      </c>
      <c r="G156" s="84">
        <f t="shared" ref="G156:AL156" si="42">G28*3.6</f>
        <v>28861.974599999998</v>
      </c>
      <c r="H156" s="84">
        <f t="shared" si="42"/>
        <v>25746.65941</v>
      </c>
      <c r="I156" s="84">
        <f t="shared" si="42"/>
        <v>27809.165519999999</v>
      </c>
      <c r="J156" s="84">
        <f t="shared" si="42"/>
        <v>27191.49612</v>
      </c>
      <c r="K156" s="84">
        <f t="shared" si="42"/>
        <v>26866.744999999999</v>
      </c>
      <c r="L156" s="84">
        <f t="shared" si="42"/>
        <v>26093.378799999999</v>
      </c>
      <c r="M156" s="84">
        <f t="shared" si="42"/>
        <v>26606.632119999995</v>
      </c>
      <c r="N156" s="84">
        <f t="shared" si="42"/>
        <v>26648.965159999996</v>
      </c>
      <c r="O156" s="84">
        <f t="shared" si="42"/>
        <v>15432.068760000004</v>
      </c>
      <c r="P156" s="84">
        <f t="shared" si="42"/>
        <v>27401.192319999998</v>
      </c>
      <c r="Q156" s="84">
        <f t="shared" si="42"/>
        <v>26761.319319999999</v>
      </c>
      <c r="R156" s="84">
        <f t="shared" si="42"/>
        <v>29993.561440000001</v>
      </c>
      <c r="S156" s="84">
        <f t="shared" si="42"/>
        <v>31749.218960000002</v>
      </c>
      <c r="T156" s="84">
        <f t="shared" si="42"/>
        <v>27931.697439999996</v>
      </c>
      <c r="U156" s="84">
        <f t="shared" si="42"/>
        <v>27717.460960000004</v>
      </c>
      <c r="V156" s="84">
        <f t="shared" si="42"/>
        <v>26431.313000000002</v>
      </c>
      <c r="W156" s="84">
        <f t="shared" si="42"/>
        <v>26730.415279999997</v>
      </c>
      <c r="X156" s="84">
        <f t="shared" si="42"/>
        <v>25778.001</v>
      </c>
      <c r="Y156" s="84">
        <f t="shared" si="42"/>
        <v>25803.219560000001</v>
      </c>
      <c r="Z156" s="84">
        <f t="shared" si="42"/>
        <v>25979.435160000001</v>
      </c>
      <c r="AA156" s="84">
        <f t="shared" si="42"/>
        <v>26164.620160000002</v>
      </c>
      <c r="AB156" s="84">
        <f t="shared" si="42"/>
        <v>23000.442080000001</v>
      </c>
      <c r="AC156" s="84">
        <f t="shared" si="42"/>
        <v>29367.345240000002</v>
      </c>
      <c r="AD156" s="84">
        <f t="shared" si="42"/>
        <v>30449.152359999996</v>
      </c>
      <c r="AE156" s="84">
        <f t="shared" si="42"/>
        <v>32568.509600000005</v>
      </c>
      <c r="AF156" s="84">
        <f t="shared" si="42"/>
        <v>28494.868799999997</v>
      </c>
      <c r="AG156" s="84">
        <f t="shared" si="42"/>
        <v>30538.659039999999</v>
      </c>
      <c r="AH156" s="84">
        <f t="shared" si="42"/>
        <v>26731.945440000003</v>
      </c>
      <c r="AI156" s="84">
        <f t="shared" si="42"/>
        <v>27419.924720000003</v>
      </c>
      <c r="AJ156" s="84">
        <f t="shared" si="42"/>
        <v>23529.565126000001</v>
      </c>
      <c r="AK156" s="84">
        <f t="shared" si="42"/>
        <v>23663.687114</v>
      </c>
      <c r="AL156" s="84">
        <f t="shared" si="42"/>
        <v>24594.783879999999</v>
      </c>
      <c r="AM156" s="84">
        <f t="shared" ref="AM156:BR156" si="43">AM28*3.6</f>
        <v>19193.051080000001</v>
      </c>
      <c r="AN156" s="84">
        <f t="shared" si="43"/>
        <v>16096.53096</v>
      </c>
      <c r="AO156" s="84">
        <f t="shared" si="43"/>
        <v>26003.0268</v>
      </c>
      <c r="AP156" s="84">
        <f t="shared" si="43"/>
        <v>22468.246360000001</v>
      </c>
      <c r="AQ156" s="84">
        <f t="shared" si="43"/>
        <v>32780.208150000006</v>
      </c>
      <c r="AR156" s="84">
        <f t="shared" si="43"/>
        <v>29392.122319999999</v>
      </c>
      <c r="AS156" s="84">
        <f t="shared" si="43"/>
        <v>28863.534599999999</v>
      </c>
      <c r="AT156" s="84">
        <f t="shared" si="43"/>
        <v>23799.88652</v>
      </c>
      <c r="AU156" s="84">
        <f t="shared" si="43"/>
        <v>26872.34348</v>
      </c>
      <c r="AV156" s="84">
        <f t="shared" si="43"/>
        <v>25343.558199999999</v>
      </c>
      <c r="AW156" s="84">
        <f t="shared" si="43"/>
        <v>23771.59664</v>
      </c>
      <c r="AX156" s="84">
        <f t="shared" si="43"/>
        <v>26300.7844</v>
      </c>
      <c r="AY156" s="84">
        <f t="shared" si="43"/>
        <v>22247.722619999997</v>
      </c>
      <c r="AZ156" s="84">
        <f t="shared" si="43"/>
        <v>27469.241719999998</v>
      </c>
      <c r="BA156" s="84">
        <f t="shared" si="43"/>
        <v>27949.405960000004</v>
      </c>
      <c r="BB156" s="84">
        <f t="shared" si="43"/>
        <v>30024.412400000001</v>
      </c>
      <c r="BC156" s="84">
        <f t="shared" si="43"/>
        <v>32092.6342</v>
      </c>
      <c r="BD156" s="84">
        <f t="shared" si="43"/>
        <v>28646.935000000001</v>
      </c>
      <c r="BE156" s="84">
        <f t="shared" si="43"/>
        <v>28428.237799999999</v>
      </c>
      <c r="BF156" s="84">
        <f t="shared" si="43"/>
        <v>25432.828599999997</v>
      </c>
      <c r="BG156" s="84">
        <f t="shared" si="43"/>
        <v>24067.757200000004</v>
      </c>
      <c r="BH156" s="84">
        <f t="shared" si="43"/>
        <v>22013.593400000002</v>
      </c>
      <c r="BI156" s="84">
        <f t="shared" si="43"/>
        <v>22729.036120000004</v>
      </c>
      <c r="BJ156" s="84">
        <f t="shared" si="43"/>
        <v>23391.624599999996</v>
      </c>
      <c r="BK156" s="84">
        <f t="shared" si="43"/>
        <v>17195.060600000001</v>
      </c>
      <c r="BL156" s="84">
        <f t="shared" si="43"/>
        <v>17499.665799999999</v>
      </c>
      <c r="BM156" s="84">
        <f t="shared" si="43"/>
        <v>29816.084600000006</v>
      </c>
      <c r="BN156" s="84">
        <f t="shared" si="43"/>
        <v>31402.476600000002</v>
      </c>
      <c r="BO156" s="84">
        <f t="shared" si="43"/>
        <v>31635.615400000006</v>
      </c>
      <c r="BP156" s="84">
        <f t="shared" si="43"/>
        <v>29408.443919999998</v>
      </c>
      <c r="BQ156" s="84">
        <f t="shared" si="43"/>
        <v>31581.021399999998</v>
      </c>
      <c r="BR156" s="84">
        <f t="shared" si="43"/>
        <v>26345.204680000003</v>
      </c>
      <c r="BS156" s="84">
        <f t="shared" ref="BS156:BX156" si="44">BS28*3.6</f>
        <v>24930.830119999999</v>
      </c>
      <c r="BT156" s="84">
        <f t="shared" si="44"/>
        <v>24312.314800000004</v>
      </c>
      <c r="BU156" s="84">
        <f t="shared" si="44"/>
        <v>23381.123599999999</v>
      </c>
      <c r="BV156" s="84">
        <f t="shared" si="44"/>
        <v>23491.39776</v>
      </c>
      <c r="BW156" s="84">
        <f t="shared" si="44"/>
        <v>17478.59951</v>
      </c>
      <c r="BX156" s="84">
        <f t="shared" si="44"/>
        <v>26107.4666</v>
      </c>
    </row>
    <row r="157" spans="1:76" ht="12.6" x14ac:dyDescent="0.45">
      <c r="D157" s="5" t="s">
        <v>606</v>
      </c>
      <c r="E157" s="74" t="s">
        <v>260</v>
      </c>
      <c r="F157" s="72" t="s">
        <v>480</v>
      </c>
      <c r="G157" s="84"/>
      <c r="H157" s="84"/>
      <c r="I157" s="84"/>
      <c r="J157" s="84"/>
      <c r="K157" s="84"/>
      <c r="L157" s="84"/>
      <c r="M157" s="84"/>
      <c r="N157" s="84"/>
      <c r="O157" s="84"/>
      <c r="P157" s="84"/>
      <c r="Q157" s="84"/>
      <c r="R157" s="84"/>
      <c r="S157" s="84"/>
      <c r="T157" s="84"/>
      <c r="U157" s="84"/>
      <c r="V157" s="84"/>
      <c r="W157" s="84"/>
      <c r="X157" s="84"/>
      <c r="Y157" s="84"/>
      <c r="Z157" s="84"/>
      <c r="AA157" s="84"/>
      <c r="AB157" s="84"/>
      <c r="AC157" s="84"/>
      <c r="AD157" s="84"/>
      <c r="AE157" s="84"/>
      <c r="AF157" s="84"/>
      <c r="AG157" s="84"/>
      <c r="AH157" s="84"/>
      <c r="AI157" s="84"/>
      <c r="AJ157" s="84"/>
      <c r="AK157" s="84"/>
      <c r="AL157" s="84"/>
      <c r="AM157" s="84"/>
      <c r="AN157" s="84"/>
      <c r="AO157" s="84"/>
      <c r="AP157" s="84"/>
      <c r="AQ157" s="84">
        <f t="shared" ref="AQ157:BX157" si="45">((AQ36+AQ42)*2205/(8.34*0.91)*146000/1000000)*Distillate_No.4+(AQ30+AQ31)*Sweden2016</f>
        <v>1331.906985156143</v>
      </c>
      <c r="AR157" s="84">
        <f t="shared" si="45"/>
        <v>1013.3734814000001</v>
      </c>
      <c r="AS157" s="84">
        <f t="shared" si="45"/>
        <v>1069.0660152999999</v>
      </c>
      <c r="AT157" s="84">
        <f t="shared" si="45"/>
        <v>876.40620218334254</v>
      </c>
      <c r="AU157" s="84">
        <f t="shared" si="45"/>
        <v>1187.6155074999999</v>
      </c>
      <c r="AV157" s="84">
        <f t="shared" si="45"/>
        <v>1120.860878</v>
      </c>
      <c r="AW157" s="84">
        <f t="shared" si="45"/>
        <v>971.11574975539565</v>
      </c>
      <c r="AX157" s="84">
        <f t="shared" si="45"/>
        <v>1026.6788410000001</v>
      </c>
      <c r="AY157" s="84">
        <f t="shared" si="45"/>
        <v>1210.378969968373</v>
      </c>
      <c r="AZ157" s="84">
        <f t="shared" si="45"/>
        <v>1061.1377484044272</v>
      </c>
      <c r="BA157" s="84">
        <f t="shared" si="45"/>
        <v>1303.46852627</v>
      </c>
      <c r="BB157" s="84">
        <f t="shared" si="45"/>
        <v>1264.5134460765689</v>
      </c>
      <c r="BC157" s="84">
        <f t="shared" si="45"/>
        <v>1117.4959819999999</v>
      </c>
      <c r="BD157" s="84">
        <f t="shared" si="45"/>
        <v>1013.149155</v>
      </c>
      <c r="BE157" s="84">
        <f t="shared" si="45"/>
        <v>1089.9507126474821</v>
      </c>
      <c r="BF157" s="84">
        <f t="shared" si="45"/>
        <v>1119.7742969999999</v>
      </c>
      <c r="BG157" s="84">
        <f t="shared" si="45"/>
        <v>1241.0935596519093</v>
      </c>
      <c r="BH157" s="84">
        <f t="shared" si="45"/>
        <v>979.24432269999977</v>
      </c>
      <c r="BI157" s="84">
        <f t="shared" si="45"/>
        <v>1158.2147287</v>
      </c>
      <c r="BJ157" s="84">
        <f t="shared" si="45"/>
        <v>1008.802831</v>
      </c>
      <c r="BK157" s="84">
        <f t="shared" si="45"/>
        <v>785.9485729999999</v>
      </c>
      <c r="BL157" s="84">
        <f t="shared" si="45"/>
        <v>736.20648858970662</v>
      </c>
      <c r="BM157" s="84">
        <f t="shared" si="45"/>
        <v>1225.336286130603</v>
      </c>
      <c r="BN157" s="84">
        <f t="shared" si="45"/>
        <v>1149.7071065406751</v>
      </c>
      <c r="BO157" s="84">
        <f t="shared" si="45"/>
        <v>1145.4316290000002</v>
      </c>
      <c r="BP157" s="84">
        <f t="shared" si="45"/>
        <v>917.93311349999999</v>
      </c>
      <c r="BQ157" s="84">
        <f t="shared" si="45"/>
        <v>955.17480099999989</v>
      </c>
      <c r="BR157" s="84">
        <f t="shared" si="45"/>
        <v>1023.0160115</v>
      </c>
      <c r="BS157" s="84">
        <f t="shared" si="45"/>
        <v>1439.4795996907028</v>
      </c>
      <c r="BT157" s="84">
        <f t="shared" si="45"/>
        <v>870.81054909999989</v>
      </c>
      <c r="BU157" s="84">
        <f t="shared" si="45"/>
        <v>1080.7905747999998</v>
      </c>
      <c r="BV157" s="84">
        <f t="shared" si="45"/>
        <v>950.76538519999997</v>
      </c>
      <c r="BW157" s="84">
        <f t="shared" si="45"/>
        <v>665.01251506193694</v>
      </c>
      <c r="BX157" s="84">
        <f t="shared" si="45"/>
        <v>1020.8148087</v>
      </c>
    </row>
    <row r="158" spans="1:76" ht="12.6" x14ac:dyDescent="0.45">
      <c r="D158" s="5" t="s">
        <v>607</v>
      </c>
      <c r="E158" s="74" t="s">
        <v>608</v>
      </c>
      <c r="F158" s="72" t="s">
        <v>480</v>
      </c>
      <c r="G158" s="84"/>
      <c r="H158" s="84"/>
      <c r="I158" s="84"/>
      <c r="J158" s="84"/>
      <c r="K158" s="84"/>
      <c r="L158" s="84"/>
      <c r="M158" s="84"/>
      <c r="N158" s="84"/>
      <c r="O158" s="84"/>
      <c r="P158" s="84"/>
      <c r="Q158" s="84"/>
      <c r="R158" s="84"/>
      <c r="S158" s="84"/>
      <c r="T158" s="84"/>
      <c r="U158" s="84"/>
      <c r="V158" s="84"/>
      <c r="W158" s="84"/>
      <c r="X158" s="84"/>
      <c r="Y158" s="84"/>
      <c r="Z158" s="84"/>
      <c r="AA158" s="84"/>
      <c r="AB158" s="84"/>
      <c r="AC158" s="84"/>
      <c r="AD158" s="84"/>
      <c r="AE158" s="84"/>
      <c r="AF158" s="84"/>
      <c r="AG158" s="84"/>
      <c r="AH158" s="84"/>
      <c r="AI158" s="84"/>
      <c r="AJ158" s="84"/>
      <c r="AK158" s="84"/>
      <c r="AL158" s="84"/>
      <c r="AM158" s="84"/>
      <c r="AN158" s="84"/>
      <c r="AO158" s="84"/>
      <c r="AP158" s="84"/>
      <c r="AQ158" s="223">
        <f>AQ157/AQ159</f>
        <v>0.10895473002941937</v>
      </c>
      <c r="AR158" s="223">
        <f t="shared" ref="AR158:BX158" si="46">AR157/AR159</f>
        <v>7.6953510099584413E-2</v>
      </c>
      <c r="AS158" s="223">
        <f t="shared" si="46"/>
        <v>6.5269957788501379E-2</v>
      </c>
      <c r="AT158" s="223">
        <f t="shared" si="46"/>
        <v>8.259796381243531E-2</v>
      </c>
      <c r="AU158" s="223">
        <f t="shared" si="46"/>
        <v>6.5958320075542545E-2</v>
      </c>
      <c r="AV158" s="223">
        <f t="shared" si="46"/>
        <v>6.191388608676595E-2</v>
      </c>
      <c r="AW158" s="223">
        <f t="shared" si="46"/>
        <v>7.3448685603644925E-2</v>
      </c>
      <c r="AX158" s="223">
        <f t="shared" si="46"/>
        <v>6.8987708905346945E-2</v>
      </c>
      <c r="AY158" s="223">
        <f t="shared" si="46"/>
        <v>7.8570229751637674E-2</v>
      </c>
      <c r="AZ158" s="223">
        <f t="shared" si="46"/>
        <v>7.3919638609539456E-2</v>
      </c>
      <c r="BA158" s="223">
        <f t="shared" si="46"/>
        <v>9.3081526682784521E-2</v>
      </c>
      <c r="BB158" s="223">
        <f t="shared" si="46"/>
        <v>9.2856986786218162E-2</v>
      </c>
      <c r="BC158" s="223">
        <f t="shared" si="46"/>
        <v>8.1058205586109142E-2</v>
      </c>
      <c r="BD158" s="223">
        <f t="shared" si="46"/>
        <v>7.5307813837947768E-2</v>
      </c>
      <c r="BE158" s="223">
        <f t="shared" si="46"/>
        <v>7.1863823938030938E-2</v>
      </c>
      <c r="BF158" s="223">
        <f t="shared" si="46"/>
        <v>7.8321285301517288E-2</v>
      </c>
      <c r="BG158" s="223">
        <f t="shared" si="46"/>
        <v>8.7895895454397382E-2</v>
      </c>
      <c r="BH158" s="223">
        <f t="shared" si="46"/>
        <v>7.0428103417895474E-2</v>
      </c>
      <c r="BI158" s="223">
        <f t="shared" si="46"/>
        <v>7.4280649714306354E-2</v>
      </c>
      <c r="BJ158" s="223">
        <f t="shared" si="46"/>
        <v>5.9304260394823699E-2</v>
      </c>
      <c r="BK158" s="223">
        <f t="shared" si="46"/>
        <v>7.4875706102197737E-2</v>
      </c>
      <c r="BL158" s="223">
        <f t="shared" si="46"/>
        <v>9.7897455724425028E-2</v>
      </c>
      <c r="BM158" s="223">
        <f t="shared" si="46"/>
        <v>7.9773562948520324E-2</v>
      </c>
      <c r="BN158" s="223">
        <f t="shared" si="46"/>
        <v>8.3477430777087899E-2</v>
      </c>
      <c r="BO158" s="223">
        <f t="shared" si="46"/>
        <v>8.3422802182251413E-2</v>
      </c>
      <c r="BP158" s="223">
        <f t="shared" si="46"/>
        <v>7.6512815278784785E-2</v>
      </c>
      <c r="BQ158" s="223">
        <f t="shared" si="46"/>
        <v>6.6071105410929115E-2</v>
      </c>
      <c r="BR158" s="223">
        <f t="shared" si="46"/>
        <v>6.8692194182286587E-2</v>
      </c>
      <c r="BS158" s="223">
        <f t="shared" si="46"/>
        <v>8.8418716332661809E-2</v>
      </c>
      <c r="BT158" s="223">
        <f t="shared" si="46"/>
        <v>6.3741119395153811E-2</v>
      </c>
      <c r="BU158" s="223">
        <f t="shared" si="46"/>
        <v>7.6556898410067006E-2</v>
      </c>
      <c r="BV158" s="223">
        <f t="shared" si="46"/>
        <v>6.9572644439363479E-2</v>
      </c>
      <c r="BW158" s="223">
        <f t="shared" si="46"/>
        <v>0.1149560792309989</v>
      </c>
      <c r="BX158" s="223">
        <f t="shared" si="46"/>
        <v>7.1884411597913686E-2</v>
      </c>
    </row>
    <row r="159" spans="1:76" ht="12.6" x14ac:dyDescent="0.45">
      <c r="D159" s="5" t="s">
        <v>54</v>
      </c>
      <c r="E159" s="74" t="s">
        <v>260</v>
      </c>
      <c r="F159" s="72" t="s">
        <v>480</v>
      </c>
      <c r="G159" s="84">
        <f t="shared" ref="G159:AL159" si="47">G44</f>
        <v>17631.194339999998</v>
      </c>
      <c r="H159" s="84">
        <f t="shared" si="47"/>
        <v>15934.09331</v>
      </c>
      <c r="I159" s="84">
        <f t="shared" si="47"/>
        <v>17775.501900000003</v>
      </c>
      <c r="J159" s="84">
        <f t="shared" si="47"/>
        <v>15403.127350000001</v>
      </c>
      <c r="K159" s="84">
        <f t="shared" si="47"/>
        <v>16794.178209999998</v>
      </c>
      <c r="L159" s="84">
        <f t="shared" si="47"/>
        <v>14904.034499999998</v>
      </c>
      <c r="M159" s="84">
        <f t="shared" si="47"/>
        <v>14063.430939999998</v>
      </c>
      <c r="N159" s="84">
        <f t="shared" si="47"/>
        <v>16646.513559999999</v>
      </c>
      <c r="O159" s="84">
        <f t="shared" si="47"/>
        <v>5807.781899999999</v>
      </c>
      <c r="P159" s="84">
        <f t="shared" si="47"/>
        <v>17879.92741</v>
      </c>
      <c r="Q159" s="84">
        <f t="shared" si="47"/>
        <v>14408.001939999998</v>
      </c>
      <c r="R159" s="84">
        <f t="shared" si="47"/>
        <v>12716.762279999999</v>
      </c>
      <c r="S159" s="84">
        <f t="shared" si="47"/>
        <v>13402.062619999999</v>
      </c>
      <c r="T159" s="84">
        <f t="shared" si="47"/>
        <v>12834.006789999999</v>
      </c>
      <c r="U159" s="84">
        <f t="shared" si="47"/>
        <v>15930.842780000001</v>
      </c>
      <c r="V159" s="84">
        <f t="shared" si="47"/>
        <v>16096.047219999999</v>
      </c>
      <c r="W159" s="84">
        <f t="shared" si="47"/>
        <v>16015.90278</v>
      </c>
      <c r="X159" s="84">
        <f t="shared" si="47"/>
        <v>16788.69685</v>
      </c>
      <c r="Y159" s="84">
        <f t="shared" si="47"/>
        <v>16198.8688</v>
      </c>
      <c r="Z159" s="84">
        <f t="shared" si="47"/>
        <v>15646.95508</v>
      </c>
      <c r="AA159" s="84">
        <f t="shared" si="47"/>
        <v>13604.307400000002</v>
      </c>
      <c r="AB159" s="84">
        <f t="shared" si="47"/>
        <v>10518.863499999999</v>
      </c>
      <c r="AC159" s="84">
        <f t="shared" si="47"/>
        <v>12149.419999999998</v>
      </c>
      <c r="AD159" s="84">
        <f t="shared" si="47"/>
        <v>13777.564639999997</v>
      </c>
      <c r="AE159" s="84">
        <f t="shared" si="47"/>
        <v>13591.176969999999</v>
      </c>
      <c r="AF159" s="84">
        <f t="shared" si="47"/>
        <v>12797.752979999999</v>
      </c>
      <c r="AG159" s="84">
        <f t="shared" si="47"/>
        <v>13446.150319999999</v>
      </c>
      <c r="AH159" s="84">
        <f t="shared" si="47"/>
        <v>11631.809569999999</v>
      </c>
      <c r="AI159" s="84">
        <f t="shared" si="47"/>
        <v>14626.892080000001</v>
      </c>
      <c r="AJ159" s="84">
        <f t="shared" si="47"/>
        <v>14063.536179999999</v>
      </c>
      <c r="AK159" s="84">
        <f t="shared" si="47"/>
        <v>14456.265529999999</v>
      </c>
      <c r="AL159" s="84">
        <f t="shared" si="47"/>
        <v>14597.267019999999</v>
      </c>
      <c r="AM159" s="84">
        <f t="shared" ref="AM159:BR159" si="48">AM44</f>
        <v>11132.861970000002</v>
      </c>
      <c r="AN159" s="84">
        <f t="shared" si="48"/>
        <v>6066.9258600000003</v>
      </c>
      <c r="AO159" s="84">
        <f t="shared" si="48"/>
        <v>14285.790529999998</v>
      </c>
      <c r="AP159" s="84">
        <f t="shared" si="48"/>
        <v>14311.19868</v>
      </c>
      <c r="AQ159" s="84">
        <f t="shared" si="48"/>
        <v>12224.40719</v>
      </c>
      <c r="AR159" s="84">
        <f t="shared" si="48"/>
        <v>13168.645329999999</v>
      </c>
      <c r="AS159" s="84">
        <f t="shared" si="48"/>
        <v>16379.14366</v>
      </c>
      <c r="AT159" s="84">
        <f t="shared" si="48"/>
        <v>10610.506139999998</v>
      </c>
      <c r="AU159" s="84">
        <f t="shared" si="48"/>
        <v>18005.545109999999</v>
      </c>
      <c r="AV159" s="84">
        <f t="shared" si="48"/>
        <v>18103.545890000001</v>
      </c>
      <c r="AW159" s="84">
        <f t="shared" si="48"/>
        <v>13221.689970000001</v>
      </c>
      <c r="AX159" s="84">
        <f t="shared" si="48"/>
        <v>14882.054459999999</v>
      </c>
      <c r="AY159" s="84">
        <f t="shared" si="48"/>
        <v>15405.058300000001</v>
      </c>
      <c r="AZ159" s="84">
        <f t="shared" si="48"/>
        <v>14355.288639999999</v>
      </c>
      <c r="BA159" s="84">
        <f t="shared" si="48"/>
        <v>14003.51469</v>
      </c>
      <c r="BB159" s="84">
        <f t="shared" si="48"/>
        <v>13617.86</v>
      </c>
      <c r="BC159" s="84">
        <f t="shared" si="48"/>
        <v>13786.34</v>
      </c>
      <c r="BD159" s="84">
        <f t="shared" si="48"/>
        <v>13453.439999999999</v>
      </c>
      <c r="BE159" s="84">
        <f t="shared" si="48"/>
        <v>15166.89</v>
      </c>
      <c r="BF159" s="84">
        <f t="shared" si="48"/>
        <v>14297.189999999999</v>
      </c>
      <c r="BG159" s="84">
        <f t="shared" si="48"/>
        <v>14120.04</v>
      </c>
      <c r="BH159" s="84">
        <f t="shared" si="48"/>
        <v>13904.17</v>
      </c>
      <c r="BI159" s="84">
        <f t="shared" si="48"/>
        <v>15592.41516</v>
      </c>
      <c r="BJ159" s="84">
        <f t="shared" si="48"/>
        <v>17010.63</v>
      </c>
      <c r="BK159" s="84">
        <f t="shared" si="48"/>
        <v>10496.71</v>
      </c>
      <c r="BL159" s="84">
        <f t="shared" si="48"/>
        <v>7520.18</v>
      </c>
      <c r="BM159" s="84">
        <f t="shared" si="48"/>
        <v>15360.18</v>
      </c>
      <c r="BN159" s="84">
        <f t="shared" si="48"/>
        <v>13772.67</v>
      </c>
      <c r="BO159" s="84">
        <f t="shared" si="48"/>
        <v>13730.438190000001</v>
      </c>
      <c r="BP159" s="84">
        <f t="shared" si="48"/>
        <v>11997.11591</v>
      </c>
      <c r="BQ159" s="84">
        <f t="shared" si="48"/>
        <v>14456.770399999999</v>
      </c>
      <c r="BR159" s="84">
        <f t="shared" si="48"/>
        <v>14892.7549</v>
      </c>
      <c r="BS159" s="84">
        <f t="shared" ref="BS159:BX159" si="49">BS44</f>
        <v>16280.258969999999</v>
      </c>
      <c r="BT159" s="84">
        <f t="shared" si="49"/>
        <v>13661.676439999999</v>
      </c>
      <c r="BU159" s="84">
        <f t="shared" si="49"/>
        <v>14117.48121</v>
      </c>
      <c r="BV159" s="84">
        <f t="shared" si="49"/>
        <v>13665.793399999999</v>
      </c>
      <c r="BW159" s="84">
        <f t="shared" si="49"/>
        <v>5784.9269000000004</v>
      </c>
      <c r="BX159" s="84">
        <f t="shared" si="49"/>
        <v>14200.78131</v>
      </c>
    </row>
    <row r="160" spans="1:76" x14ac:dyDescent="0.4">
      <c r="D160" s="11" t="s">
        <v>240</v>
      </c>
      <c r="G160" s="78"/>
      <c r="H160" s="78"/>
      <c r="I160" s="78"/>
      <c r="J160" s="78"/>
      <c r="K160" s="78"/>
      <c r="L160" s="78"/>
      <c r="M160" s="78"/>
      <c r="N160" s="78"/>
      <c r="O160" s="78"/>
      <c r="P160" s="78"/>
      <c r="Q160" s="78"/>
      <c r="R160" s="78"/>
      <c r="S160" s="78"/>
      <c r="T160" s="78"/>
      <c r="U160" s="78"/>
      <c r="V160" s="78"/>
      <c r="W160" s="78"/>
      <c r="X160" s="78"/>
      <c r="Y160" s="78"/>
      <c r="Z160" s="78"/>
      <c r="AA160" s="78"/>
      <c r="AB160" s="78"/>
      <c r="AC160" s="78"/>
      <c r="AD160" s="78"/>
      <c r="AE160" s="78"/>
      <c r="AF160" s="78"/>
      <c r="AG160" s="78"/>
      <c r="AH160" s="78"/>
      <c r="AI160" s="78"/>
      <c r="AJ160" s="78"/>
      <c r="AK160" s="78"/>
      <c r="AL160" s="78"/>
      <c r="AM160" s="78"/>
      <c r="AN160" s="78"/>
      <c r="AO160" s="78"/>
      <c r="AP160" s="78"/>
      <c r="AQ160" s="78"/>
      <c r="AR160" s="78"/>
      <c r="AS160" s="78"/>
      <c r="AT160" s="78"/>
      <c r="AU160" s="78"/>
      <c r="AV160" s="78"/>
      <c r="AW160" s="78"/>
      <c r="AX160" s="78"/>
      <c r="AY160" s="78"/>
      <c r="AZ160" s="78"/>
      <c r="BA160" s="78"/>
      <c r="BB160" s="78"/>
      <c r="BC160" s="78"/>
      <c r="BD160" s="78"/>
      <c r="BE160" s="78"/>
      <c r="BF160" s="78"/>
      <c r="BG160" s="78"/>
      <c r="BH160" s="78"/>
      <c r="BI160" s="78"/>
      <c r="BJ160" s="78"/>
      <c r="BK160" s="78"/>
      <c r="BL160" s="78"/>
      <c r="BM160" s="78"/>
      <c r="BN160" s="78"/>
      <c r="BO160" s="78"/>
      <c r="BP160" s="78"/>
      <c r="BQ160" s="78"/>
      <c r="BR160" s="78"/>
      <c r="BS160" s="78"/>
      <c r="BT160" s="78"/>
      <c r="BU160" s="78"/>
      <c r="BV160" s="78"/>
      <c r="BW160" s="78"/>
      <c r="BX160" s="78"/>
    </row>
    <row r="161" spans="1:76" ht="12.6" x14ac:dyDescent="0.45">
      <c r="A161" s="74" t="s">
        <v>59</v>
      </c>
      <c r="D161" s="5" t="s">
        <v>33</v>
      </c>
      <c r="E161" s="74" t="s">
        <v>58</v>
      </c>
      <c r="F161" s="319" t="s">
        <v>742</v>
      </c>
      <c r="G161" s="84">
        <f t="shared" ref="G161:AL161" si="50">G50*3.6</f>
        <v>7342.2359999999999</v>
      </c>
      <c r="H161" s="84">
        <f t="shared" si="50"/>
        <v>7231.2840000000006</v>
      </c>
      <c r="I161" s="84">
        <f t="shared" si="50"/>
        <v>9614.1959999999999</v>
      </c>
      <c r="J161" s="84">
        <f t="shared" si="50"/>
        <v>9414.2556000000004</v>
      </c>
      <c r="K161" s="84">
        <f t="shared" si="50"/>
        <v>8208.4644000000008</v>
      </c>
      <c r="L161" s="84">
        <f t="shared" si="50"/>
        <v>8143.9199999999992</v>
      </c>
      <c r="M161" s="84">
        <f t="shared" si="50"/>
        <v>8002.1880000000001</v>
      </c>
      <c r="N161" s="84">
        <f t="shared" si="50"/>
        <v>7991.8560000000007</v>
      </c>
      <c r="O161" s="84">
        <f t="shared" si="50"/>
        <v>7856.0100000000011</v>
      </c>
      <c r="P161" s="84">
        <f t="shared" si="50"/>
        <v>5058.0720000000001</v>
      </c>
      <c r="Q161" s="84">
        <f t="shared" si="50"/>
        <v>8542.619999999999</v>
      </c>
      <c r="R161" s="84">
        <f t="shared" si="50"/>
        <v>8781.5160000000014</v>
      </c>
      <c r="S161" s="84">
        <f t="shared" si="50"/>
        <v>8741.4120000000003</v>
      </c>
      <c r="T161" s="84">
        <f t="shared" si="50"/>
        <v>7679.1600000000017</v>
      </c>
      <c r="U161" s="84">
        <f t="shared" si="50"/>
        <v>8464.7592000000004</v>
      </c>
      <c r="V161" s="84">
        <f t="shared" si="50"/>
        <v>7972.7328000000007</v>
      </c>
      <c r="W161" s="84">
        <f t="shared" si="50"/>
        <v>7972.7328000000007</v>
      </c>
      <c r="X161" s="84">
        <f t="shared" si="50"/>
        <v>8217.3240000000005</v>
      </c>
      <c r="Y161" s="84">
        <f t="shared" si="50"/>
        <v>8416.1880000000001</v>
      </c>
      <c r="Z161" s="84">
        <f t="shared" si="50"/>
        <v>3215.1239999999998</v>
      </c>
      <c r="AA161" s="84">
        <f t="shared" si="50"/>
        <v>7761.0240000000003</v>
      </c>
      <c r="AB161" s="84">
        <f t="shared" si="50"/>
        <v>8272.0511999999999</v>
      </c>
      <c r="AC161" s="84">
        <f t="shared" si="50"/>
        <v>8290.152</v>
      </c>
      <c r="AD161" s="84">
        <f t="shared" si="50"/>
        <v>7275.7079999999996</v>
      </c>
      <c r="AE161" s="84">
        <f t="shared" si="50"/>
        <v>9414.3240000000005</v>
      </c>
      <c r="AF161" s="84">
        <f t="shared" si="50"/>
        <v>8647.02</v>
      </c>
      <c r="AG161" s="84">
        <f t="shared" si="50"/>
        <v>8147.7</v>
      </c>
      <c r="AH161" s="84">
        <f t="shared" si="50"/>
        <v>6145.38</v>
      </c>
      <c r="AI161" s="84">
        <f t="shared" si="50"/>
        <v>5848.2360000000008</v>
      </c>
      <c r="AJ161" s="84">
        <f t="shared" si="50"/>
        <v>5565.6</v>
      </c>
      <c r="AK161" s="84">
        <f t="shared" si="50"/>
        <v>6104.0520000000006</v>
      </c>
      <c r="AL161" s="84">
        <f t="shared" si="50"/>
        <v>5252.1840000000002</v>
      </c>
      <c r="AM161" s="84">
        <f t="shared" ref="AM161:BR161" si="51">AM50*3.6</f>
        <v>4228.5960000000005</v>
      </c>
      <c r="AN161" s="84">
        <f t="shared" si="51"/>
        <v>6669.7920000000004</v>
      </c>
      <c r="AO161" s="84">
        <f t="shared" si="51"/>
        <v>7406.1</v>
      </c>
      <c r="AP161" s="84">
        <f t="shared" si="51"/>
        <v>8115.66</v>
      </c>
      <c r="AQ161" s="84">
        <f t="shared" si="51"/>
        <v>8599.8960000000006</v>
      </c>
      <c r="AR161" s="84">
        <f t="shared" si="51"/>
        <v>7790.9328000000005</v>
      </c>
      <c r="AS161" s="84">
        <f t="shared" si="51"/>
        <v>8828.402399999999</v>
      </c>
      <c r="AT161" s="84">
        <f t="shared" si="51"/>
        <v>8611.376400000001</v>
      </c>
      <c r="AU161" s="84">
        <f t="shared" si="51"/>
        <v>8358.883200000002</v>
      </c>
      <c r="AV161" s="84">
        <f t="shared" si="51"/>
        <v>6882.6851999999999</v>
      </c>
      <c r="AW161" s="84">
        <f t="shared" si="51"/>
        <v>6699.7979999999998</v>
      </c>
      <c r="AX161" s="84">
        <f t="shared" si="51"/>
        <v>7055.6220000000003</v>
      </c>
      <c r="AY161" s="84">
        <f t="shared" si="51"/>
        <v>7097.9831999999997</v>
      </c>
      <c r="AZ161" s="84">
        <f t="shared" si="51"/>
        <v>4791.6431999999995</v>
      </c>
      <c r="BA161" s="84">
        <f t="shared" si="51"/>
        <v>8553.402</v>
      </c>
      <c r="BB161" s="84">
        <f t="shared" si="51"/>
        <v>8610.119999999999</v>
      </c>
      <c r="BC161" s="84">
        <f t="shared" si="51"/>
        <v>9375.4403999999995</v>
      </c>
      <c r="BD161" s="84">
        <f t="shared" si="51"/>
        <v>8767.0439999999999</v>
      </c>
      <c r="BE161" s="84">
        <f t="shared" si="51"/>
        <v>9547.228799999999</v>
      </c>
      <c r="BF161" s="84">
        <f t="shared" si="51"/>
        <v>8783.1576000000005</v>
      </c>
      <c r="BG161" s="84">
        <f t="shared" si="51"/>
        <v>4428.9143999999997</v>
      </c>
      <c r="BH161" s="84">
        <f t="shared" si="51"/>
        <v>6677.1072000000004</v>
      </c>
      <c r="BI161" s="84">
        <f t="shared" si="51"/>
        <v>6269.22</v>
      </c>
      <c r="BJ161" s="84">
        <f t="shared" si="51"/>
        <v>6206.7240000000011</v>
      </c>
      <c r="BK161" s="84">
        <f t="shared" si="51"/>
        <v>7055.3196000000007</v>
      </c>
      <c r="BL161" s="84">
        <f t="shared" si="51"/>
        <v>6366.7763999999997</v>
      </c>
      <c r="BM161" s="84">
        <f t="shared" si="51"/>
        <v>8088.4800000000005</v>
      </c>
      <c r="BN161" s="84">
        <f t="shared" si="51"/>
        <v>7318.3319999999994</v>
      </c>
      <c r="BO161" s="84">
        <f t="shared" si="51"/>
        <v>7393.1544000000004</v>
      </c>
      <c r="BP161" s="84">
        <f t="shared" si="51"/>
        <v>7696.9727999999996</v>
      </c>
      <c r="BQ161" s="84">
        <f t="shared" si="51"/>
        <v>8116.0812000000005</v>
      </c>
      <c r="BR161" s="84">
        <f t="shared" si="51"/>
        <v>6523.5960000000005</v>
      </c>
      <c r="BS161" s="84">
        <f t="shared" ref="BS161:BX161" si="52">BS50*3.6</f>
        <v>3437.2980000000002</v>
      </c>
      <c r="BT161" s="84">
        <f t="shared" si="52"/>
        <v>5523.2388000000001</v>
      </c>
      <c r="BU161" s="84">
        <f t="shared" si="52"/>
        <v>6437.2248</v>
      </c>
      <c r="BV161" s="84">
        <f t="shared" si="52"/>
        <v>5658.2712000000001</v>
      </c>
      <c r="BW161" s="84">
        <f t="shared" si="52"/>
        <v>5804.1576000000005</v>
      </c>
      <c r="BX161" s="84">
        <f t="shared" si="52"/>
        <v>5673.9384</v>
      </c>
    </row>
    <row r="162" spans="1:76" ht="12.6" x14ac:dyDescent="0.45">
      <c r="A162" s="74" t="s">
        <v>68</v>
      </c>
      <c r="D162" s="5" t="s">
        <v>287</v>
      </c>
      <c r="E162" s="74" t="s">
        <v>58</v>
      </c>
      <c r="F162" s="319" t="s">
        <v>742</v>
      </c>
      <c r="G162" s="84">
        <f t="shared" ref="G162:AL162" si="53">(G48+G49)*1055</f>
        <v>16815.531716444442</v>
      </c>
      <c r="H162" s="84">
        <f t="shared" si="53"/>
        <v>17151.260005777778</v>
      </c>
      <c r="I162" s="84">
        <f t="shared" si="53"/>
        <v>22051.357175111116</v>
      </c>
      <c r="J162" s="84">
        <f t="shared" si="53"/>
        <v>21521.727200444446</v>
      </c>
      <c r="K162" s="84">
        <f t="shared" si="53"/>
        <v>17784.440199777779</v>
      </c>
      <c r="L162" s="84">
        <f t="shared" si="53"/>
        <v>17571.500312666667</v>
      </c>
      <c r="M162" s="84">
        <f t="shared" si="53"/>
        <v>18697.034002222226</v>
      </c>
      <c r="N162" s="84">
        <f t="shared" si="53"/>
        <v>19581.190490666671</v>
      </c>
      <c r="O162" s="84">
        <f t="shared" si="53"/>
        <v>20919.98403711111</v>
      </c>
      <c r="P162" s="84">
        <f t="shared" si="53"/>
        <v>10322.02505</v>
      </c>
      <c r="Q162" s="84">
        <f t="shared" si="53"/>
        <v>19384.049111333337</v>
      </c>
      <c r="R162" s="84">
        <f t="shared" si="53"/>
        <v>18922.092744666665</v>
      </c>
      <c r="S162" s="84">
        <f t="shared" si="53"/>
        <v>19209.705578666668</v>
      </c>
      <c r="T162" s="84">
        <f t="shared" si="53"/>
        <v>16188.070982222223</v>
      </c>
      <c r="U162" s="84">
        <f t="shared" si="53"/>
        <v>18957.689382444441</v>
      </c>
      <c r="V162" s="84">
        <f t="shared" si="53"/>
        <v>19899.600415777779</v>
      </c>
      <c r="W162" s="84">
        <f t="shared" si="53"/>
        <v>14762.525629777776</v>
      </c>
      <c r="X162" s="84">
        <f t="shared" si="53"/>
        <v>17941.945322888885</v>
      </c>
      <c r="Y162" s="84">
        <f t="shared" si="53"/>
        <v>20154.696321111111</v>
      </c>
      <c r="Z162" s="84">
        <f t="shared" si="53"/>
        <v>7220.1580317777771</v>
      </c>
      <c r="AA162" s="84">
        <f t="shared" si="53"/>
        <v>17599.057709777779</v>
      </c>
      <c r="AB162" s="84">
        <f t="shared" si="53"/>
        <v>17776.200978000001</v>
      </c>
      <c r="AC162" s="84">
        <f t="shared" si="53"/>
        <v>17156.579503333334</v>
      </c>
      <c r="AD162" s="84">
        <f t="shared" si="53"/>
        <v>13738.982306888891</v>
      </c>
      <c r="AE162" s="84">
        <f t="shared" si="53"/>
        <v>19029.642586222224</v>
      </c>
      <c r="AF162" s="84">
        <f t="shared" si="53"/>
        <v>17455.711249333333</v>
      </c>
      <c r="AG162" s="84">
        <f t="shared" si="53"/>
        <v>19538.674506444444</v>
      </c>
      <c r="AH162" s="84">
        <f t="shared" si="53"/>
        <v>22841.962499777776</v>
      </c>
      <c r="AI162" s="84">
        <f t="shared" si="53"/>
        <v>22552.229865999998</v>
      </c>
      <c r="AJ162" s="84">
        <f t="shared" si="53"/>
        <v>24271.827444222225</v>
      </c>
      <c r="AK162" s="84">
        <f t="shared" si="53"/>
        <v>22753.090893999997</v>
      </c>
      <c r="AL162" s="84">
        <f t="shared" si="53"/>
        <v>16656.866702888889</v>
      </c>
      <c r="AM162" s="84">
        <f t="shared" ref="AM162:BR162" si="54">(AM48+AM49)*1055</f>
        <v>11217.020514666669</v>
      </c>
      <c r="AN162" s="84">
        <f t="shared" si="54"/>
        <v>21758.824805777778</v>
      </c>
      <c r="AO162" s="84">
        <f t="shared" si="54"/>
        <v>23846.867583111114</v>
      </c>
      <c r="AP162" s="84">
        <f t="shared" si="54"/>
        <v>25354.725160888891</v>
      </c>
      <c r="AQ162" s="84">
        <f t="shared" si="54"/>
        <v>22941.313115777779</v>
      </c>
      <c r="AR162" s="84">
        <f t="shared" si="54"/>
        <v>21737.226845777779</v>
      </c>
      <c r="AS162" s="84">
        <f t="shared" si="54"/>
        <v>24365.498596666668</v>
      </c>
      <c r="AT162" s="84">
        <f t="shared" si="54"/>
        <v>23470.263154666667</v>
      </c>
      <c r="AU162" s="84">
        <f t="shared" si="54"/>
        <v>21997.922222222223</v>
      </c>
      <c r="AV162" s="84">
        <f t="shared" si="54"/>
        <v>24118.161958444445</v>
      </c>
      <c r="AW162" s="84">
        <f t="shared" si="54"/>
        <v>23197.808888888889</v>
      </c>
      <c r="AX162" s="84">
        <f t="shared" si="54"/>
        <v>23951.537696666666</v>
      </c>
      <c r="AY162" s="84">
        <f t="shared" si="54"/>
        <v>16763.376642666666</v>
      </c>
      <c r="AZ162" s="84">
        <f t="shared" si="54"/>
        <v>9919.0631111111124</v>
      </c>
      <c r="BA162" s="84">
        <f t="shared" si="54"/>
        <v>21401.978511111109</v>
      </c>
      <c r="BB162" s="84">
        <f t="shared" si="54"/>
        <v>22150.987764666668</v>
      </c>
      <c r="BC162" s="84">
        <f t="shared" si="54"/>
        <v>19856.244510888886</v>
      </c>
      <c r="BD162" s="84">
        <f t="shared" si="54"/>
        <v>20314.921187333333</v>
      </c>
      <c r="BE162" s="84">
        <f t="shared" si="54"/>
        <v>23802.511772666669</v>
      </c>
      <c r="BF162" s="84">
        <f t="shared" si="54"/>
        <v>23037.824000000001</v>
      </c>
      <c r="BG162" s="84">
        <f t="shared" si="54"/>
        <v>7722.1906131111109</v>
      </c>
      <c r="BH162" s="84">
        <f t="shared" si="54"/>
        <v>20530.42083266667</v>
      </c>
      <c r="BI162" s="84">
        <f t="shared" si="54"/>
        <v>20001.150824000004</v>
      </c>
      <c r="BJ162" s="84">
        <f t="shared" si="54"/>
        <v>20032.147896222225</v>
      </c>
      <c r="BK162" s="84">
        <f t="shared" si="54"/>
        <v>20942.70189133333</v>
      </c>
      <c r="BL162" s="84">
        <f t="shared" si="54"/>
        <v>18134.407144222227</v>
      </c>
      <c r="BM162" s="84">
        <f t="shared" si="54"/>
        <v>20047.066487111111</v>
      </c>
      <c r="BN162" s="84">
        <f t="shared" si="54"/>
        <v>21808.300132666667</v>
      </c>
      <c r="BO162" s="84">
        <f t="shared" si="54"/>
        <v>22033.958818444444</v>
      </c>
      <c r="BP162" s="84">
        <f t="shared" si="54"/>
        <v>16228.027208222222</v>
      </c>
      <c r="BQ162" s="84">
        <f t="shared" si="54"/>
        <v>20715.843318888892</v>
      </c>
      <c r="BR162" s="84">
        <f t="shared" si="54"/>
        <v>21504.448832444446</v>
      </c>
      <c r="BS162" s="84">
        <f t="shared" ref="BS162:BX162" si="55">(BS48+BS49)*1055</f>
        <v>5519.4786666666669</v>
      </c>
      <c r="BT162" s="84">
        <f t="shared" si="55"/>
        <v>21697.630585777777</v>
      </c>
      <c r="BU162" s="84">
        <f t="shared" si="55"/>
        <v>20055.705671111107</v>
      </c>
      <c r="BV162" s="84">
        <f t="shared" si="55"/>
        <v>21443.374601111114</v>
      </c>
      <c r="BW162" s="84">
        <f t="shared" si="55"/>
        <v>18993.446005111113</v>
      </c>
      <c r="BX162" s="84">
        <f t="shared" si="55"/>
        <v>12186.648929999999</v>
      </c>
    </row>
    <row r="163" spans="1:76" ht="12.6" x14ac:dyDescent="0.45">
      <c r="A163" s="74" t="s">
        <v>69</v>
      </c>
      <c r="D163" s="5" t="s">
        <v>299</v>
      </c>
      <c r="E163" s="74" t="s">
        <v>58</v>
      </c>
      <c r="F163" s="319" t="s">
        <v>742</v>
      </c>
      <c r="G163" s="84">
        <f t="shared" ref="G163:AL163" si="56">G46*1055</f>
        <v>13144.743544739611</v>
      </c>
      <c r="H163" s="84">
        <f t="shared" si="56"/>
        <v>8132.8797721380552</v>
      </c>
      <c r="I163" s="84">
        <f t="shared" si="56"/>
        <v>9099.0143774735006</v>
      </c>
      <c r="J163" s="84">
        <f t="shared" si="56"/>
        <v>9332.6030342388367</v>
      </c>
      <c r="K163" s="84">
        <f t="shared" si="56"/>
        <v>9099.3218184346642</v>
      </c>
      <c r="L163" s="84">
        <f t="shared" si="56"/>
        <v>8958.7132793843321</v>
      </c>
      <c r="M163" s="84">
        <f t="shared" si="56"/>
        <v>9546.8256801890566</v>
      </c>
      <c r="N163" s="84">
        <f t="shared" si="56"/>
        <v>8486.4257985261647</v>
      </c>
      <c r="O163" s="84">
        <f t="shared" si="56"/>
        <v>7880.6950918297225</v>
      </c>
      <c r="P163" s="84">
        <f t="shared" si="56"/>
        <v>6953.2149554496118</v>
      </c>
      <c r="Q163" s="84">
        <f t="shared" si="56"/>
        <v>9457.3271236288911</v>
      </c>
      <c r="R163" s="84">
        <f t="shared" si="56"/>
        <v>9509.3594290025576</v>
      </c>
      <c r="S163" s="84">
        <f t="shared" si="56"/>
        <v>9787.3276039730536</v>
      </c>
      <c r="T163" s="84">
        <f t="shared" si="56"/>
        <v>8561.6878997674448</v>
      </c>
      <c r="U163" s="84">
        <f t="shared" si="56"/>
        <v>9338.0677280801119</v>
      </c>
      <c r="V163" s="84">
        <f t="shared" si="56"/>
        <v>9885.0190466875556</v>
      </c>
      <c r="W163" s="84">
        <f t="shared" si="56"/>
        <v>8574.0547816738344</v>
      </c>
      <c r="X163" s="84">
        <f t="shared" si="56"/>
        <v>9073.1754880435547</v>
      </c>
      <c r="Y163" s="84">
        <f t="shared" si="56"/>
        <v>9188.5877169701671</v>
      </c>
      <c r="Z163" s="84">
        <f t="shared" si="56"/>
        <v>3062.862572323389</v>
      </c>
      <c r="AA163" s="84">
        <f t="shared" si="56"/>
        <v>11035.053202091665</v>
      </c>
      <c r="AB163" s="84">
        <f t="shared" si="56"/>
        <v>8568.6427128619434</v>
      </c>
      <c r="AC163" s="84">
        <f t="shared" si="56"/>
        <v>8835.6621119811662</v>
      </c>
      <c r="AD163" s="84">
        <f t="shared" si="56"/>
        <v>8623.0763814187758</v>
      </c>
      <c r="AE163" s="84">
        <f t="shared" si="56"/>
        <v>10155.971474318998</v>
      </c>
      <c r="AF163" s="84">
        <f t="shared" si="56"/>
        <v>9788.6183020622775</v>
      </c>
      <c r="AG163" s="84">
        <f t="shared" si="56"/>
        <v>8659.506750447832</v>
      </c>
      <c r="AH163" s="84">
        <f t="shared" si="56"/>
        <v>8398.2761045613897</v>
      </c>
      <c r="AI163" s="84">
        <f t="shared" si="56"/>
        <v>9536.5665691966115</v>
      </c>
      <c r="AJ163" s="84">
        <f t="shared" si="56"/>
        <v>8385.8261305033338</v>
      </c>
      <c r="AK163" s="84">
        <f t="shared" si="56"/>
        <v>8842.4341223419997</v>
      </c>
      <c r="AL163" s="84">
        <f t="shared" si="56"/>
        <v>7526.1602688367784</v>
      </c>
      <c r="AM163" s="84">
        <f t="shared" ref="AM163:BR163" si="57">AM46*1055</f>
        <v>2703.6856677906667</v>
      </c>
      <c r="AN163" s="84">
        <f t="shared" si="57"/>
        <v>2897.5673550128881</v>
      </c>
      <c r="AO163" s="84">
        <f t="shared" si="57"/>
        <v>3415.0874334999994</v>
      </c>
      <c r="AP163" s="84">
        <f t="shared" si="57"/>
        <v>4290.324764388889</v>
      </c>
      <c r="AQ163" s="84">
        <f t="shared" si="57"/>
        <v>3910.8706051111108</v>
      </c>
      <c r="AR163" s="84">
        <f t="shared" si="57"/>
        <v>4077.0549084444447</v>
      </c>
      <c r="AS163" s="84">
        <f t="shared" si="57"/>
        <v>4287.5550260000009</v>
      </c>
      <c r="AT163" s="84">
        <f t="shared" si="57"/>
        <v>4532.3943601010005</v>
      </c>
      <c r="AU163" s="84">
        <f t="shared" si="57"/>
        <v>7289.9514395555561</v>
      </c>
      <c r="AV163" s="84">
        <f t="shared" si="57"/>
        <v>3442.3721263689445</v>
      </c>
      <c r="AW163" s="84">
        <f t="shared" si="57"/>
        <v>6550.4312897222226</v>
      </c>
      <c r="AX163" s="84">
        <f t="shared" si="57"/>
        <v>4517.4433122777773</v>
      </c>
      <c r="AY163" s="84">
        <f t="shared" si="57"/>
        <v>4090.9036003888891</v>
      </c>
      <c r="AZ163" s="84">
        <f t="shared" si="57"/>
        <v>1872.3431508888889</v>
      </c>
      <c r="BA163" s="84">
        <f t="shared" si="57"/>
        <v>3960.7258961111111</v>
      </c>
      <c r="BB163" s="84">
        <f t="shared" si="57"/>
        <v>4955.4829779573338</v>
      </c>
      <c r="BC163" s="84">
        <f t="shared" si="57"/>
        <v>4464.4388287296106</v>
      </c>
      <c r="BD163" s="84">
        <f t="shared" si="57"/>
        <v>5001.8733262328324</v>
      </c>
      <c r="BE163" s="84">
        <f t="shared" si="57"/>
        <v>4874.739564444445</v>
      </c>
      <c r="BF163" s="84">
        <f t="shared" si="57"/>
        <v>6633.2907833642221</v>
      </c>
      <c r="BG163" s="84">
        <f t="shared" si="57"/>
        <v>2858.3700173333332</v>
      </c>
      <c r="BH163" s="84">
        <f t="shared" si="57"/>
        <v>5869.0756460555558</v>
      </c>
      <c r="BI163" s="84">
        <f t="shared" si="57"/>
        <v>4415.2759723268327</v>
      </c>
      <c r="BJ163" s="84">
        <f t="shared" si="57"/>
        <v>4043.8180477777782</v>
      </c>
      <c r="BK163" s="84">
        <f t="shared" si="57"/>
        <v>5694.5821275555554</v>
      </c>
      <c r="BL163" s="84">
        <f t="shared" si="57"/>
        <v>5777.6742792222221</v>
      </c>
      <c r="BM163" s="84">
        <f t="shared" si="57"/>
        <v>5550.5557313333329</v>
      </c>
      <c r="BN163" s="84">
        <f t="shared" si="57"/>
        <v>4420.0254581663676</v>
      </c>
      <c r="BO163" s="84">
        <f t="shared" si="57"/>
        <v>6424.0148901765551</v>
      </c>
      <c r="BP163" s="84">
        <f t="shared" si="57"/>
        <v>5624.2723185536106</v>
      </c>
      <c r="BQ163" s="84">
        <f t="shared" si="57"/>
        <v>5358.0395251368336</v>
      </c>
      <c r="BR163" s="84">
        <f t="shared" si="57"/>
        <v>3445.5545557777782</v>
      </c>
      <c r="BS163" s="84">
        <f t="shared" ref="BS163:BX163" si="58">BS46*1055</f>
        <v>504.69342000816658</v>
      </c>
      <c r="BT163" s="84">
        <f t="shared" si="58"/>
        <v>3951.9458254183328</v>
      </c>
      <c r="BU163" s="84">
        <f t="shared" si="58"/>
        <v>3619.2143830227228</v>
      </c>
      <c r="BV163" s="84">
        <f t="shared" si="58"/>
        <v>3437.2647287798341</v>
      </c>
      <c r="BW163" s="84">
        <f t="shared" si="58"/>
        <v>3627.368492839611</v>
      </c>
      <c r="BX163" s="84">
        <f t="shared" si="58"/>
        <v>3894.2521747777782</v>
      </c>
    </row>
    <row r="164" spans="1:76" ht="12.6" x14ac:dyDescent="0.45">
      <c r="A164" s="74" t="s">
        <v>69</v>
      </c>
      <c r="D164" s="5" t="s">
        <v>711</v>
      </c>
      <c r="E164" s="74" t="s">
        <v>58</v>
      </c>
      <c r="F164" s="319" t="s">
        <v>742</v>
      </c>
      <c r="G164" s="84">
        <f t="shared" ref="G164:AL164" si="59">G45*1055</f>
        <v>3715.1996668896677</v>
      </c>
      <c r="H164" s="84">
        <f t="shared" si="59"/>
        <v>-1605.9607915991112</v>
      </c>
      <c r="I164" s="84">
        <f t="shared" si="59"/>
        <v>-4824.2777007372779</v>
      </c>
      <c r="J164" s="84">
        <f t="shared" si="59"/>
        <v>-4688.3112432267208</v>
      </c>
      <c r="K164" s="84">
        <f t="shared" si="59"/>
        <v>-3051.8694806578915</v>
      </c>
      <c r="L164" s="84">
        <f t="shared" si="59"/>
        <v>-3055.5587721918891</v>
      </c>
      <c r="M164" s="84">
        <f t="shared" si="59"/>
        <v>-2652.0965205592224</v>
      </c>
      <c r="N164" s="84">
        <f t="shared" si="59"/>
        <v>-3295.2159257672783</v>
      </c>
      <c r="O164" s="84">
        <f t="shared" si="59"/>
        <v>-4931.865418715277</v>
      </c>
      <c r="P164" s="84">
        <f t="shared" si="59"/>
        <v>2532.6986380910007</v>
      </c>
      <c r="Q164" s="84">
        <f t="shared" si="59"/>
        <v>-2881.0347865696122</v>
      </c>
      <c r="R164" s="84">
        <f t="shared" si="59"/>
        <v>-1870.2215312829999</v>
      </c>
      <c r="S164" s="84">
        <f t="shared" si="59"/>
        <v>-1736.6869040778884</v>
      </c>
      <c r="T164" s="84">
        <f t="shared" si="59"/>
        <v>-1667.9281485737224</v>
      </c>
      <c r="U164" s="84">
        <f t="shared" si="59"/>
        <v>-2917.0192277180536</v>
      </c>
      <c r="V164" s="84">
        <f t="shared" si="59"/>
        <v>554.0584673133319</v>
      </c>
      <c r="W164" s="84">
        <f t="shared" si="59"/>
        <v>1574.9258729516127</v>
      </c>
      <c r="X164" s="84">
        <f t="shared" si="59"/>
        <v>1225.6812502814446</v>
      </c>
      <c r="Y164" s="84">
        <f t="shared" si="59"/>
        <v>1731.5767367503904</v>
      </c>
      <c r="Z164" s="84">
        <f t="shared" si="59"/>
        <v>516.34570941022241</v>
      </c>
      <c r="AA164" s="84">
        <f t="shared" si="59"/>
        <v>2522.1680927364423</v>
      </c>
      <c r="AB164" s="84">
        <f t="shared" si="59"/>
        <v>1043.2635102508316</v>
      </c>
      <c r="AC164" s="84">
        <f t="shared" si="59"/>
        <v>192.30293634055602</v>
      </c>
      <c r="AD164" s="84">
        <f t="shared" si="59"/>
        <v>153.05020389322127</v>
      </c>
      <c r="AE164" s="84">
        <f t="shared" si="59"/>
        <v>338.15182042266633</v>
      </c>
      <c r="AF164" s="84">
        <f t="shared" si="59"/>
        <v>546.70758162922209</v>
      </c>
      <c r="AG164" s="84">
        <f t="shared" si="59"/>
        <v>-645.57339342061186</v>
      </c>
      <c r="AH164" s="84">
        <f t="shared" si="59"/>
        <v>-1540.5589590222787</v>
      </c>
      <c r="AI164" s="84">
        <f t="shared" si="59"/>
        <v>-596.95894521883326</v>
      </c>
      <c r="AJ164" s="84">
        <f t="shared" si="59"/>
        <v>-1786.741616241889</v>
      </c>
      <c r="AK164" s="84">
        <f t="shared" si="59"/>
        <v>-1787.021359819166</v>
      </c>
      <c r="AL164" s="84">
        <f t="shared" si="59"/>
        <v>-353.29398019472109</v>
      </c>
      <c r="AM164" s="84">
        <f t="shared" ref="AM164:BR164" si="60">AM45*1055</f>
        <v>-2874.1409077196668</v>
      </c>
      <c r="AN164" s="84">
        <f t="shared" si="60"/>
        <v>-7257.1189606936668</v>
      </c>
      <c r="AO164" s="84">
        <f t="shared" si="60"/>
        <v>-6002.0230887222215</v>
      </c>
      <c r="AP164" s="84">
        <f t="shared" si="60"/>
        <v>-6373.1680328333323</v>
      </c>
      <c r="AQ164" s="84">
        <f t="shared" si="60"/>
        <v>-6364.8588176666681</v>
      </c>
      <c r="AR164" s="84">
        <f t="shared" si="60"/>
        <v>-5201.5686943333321</v>
      </c>
      <c r="AS164" s="84">
        <f t="shared" si="60"/>
        <v>-6187.5955607777769</v>
      </c>
      <c r="AT164" s="84">
        <f t="shared" si="60"/>
        <v>-5419.9487176052789</v>
      </c>
      <c r="AU164" s="84">
        <f t="shared" si="60"/>
        <v>-1814.1786447222219</v>
      </c>
      <c r="AV164" s="84">
        <f t="shared" si="60"/>
        <v>-6542.1414627242784</v>
      </c>
      <c r="AW164" s="84">
        <f t="shared" si="60"/>
        <v>-1553.8232361666674</v>
      </c>
      <c r="AX164" s="84">
        <f t="shared" si="60"/>
        <v>-5187.72000238889</v>
      </c>
      <c r="AY164" s="84">
        <f t="shared" si="60"/>
        <v>-3481.5611548333336</v>
      </c>
      <c r="AZ164" s="84">
        <f t="shared" si="60"/>
        <v>-1786.4812608333336</v>
      </c>
      <c r="BA164" s="84">
        <f t="shared" si="60"/>
        <v>-5439.7661957777764</v>
      </c>
      <c r="BB164" s="84">
        <f t="shared" si="60"/>
        <v>-4293.3216213256655</v>
      </c>
      <c r="BC164" s="84">
        <f t="shared" si="60"/>
        <v>-5354.2837598814986</v>
      </c>
      <c r="BD164" s="84">
        <f t="shared" si="60"/>
        <v>-4289.7514285423895</v>
      </c>
      <c r="BE164" s="84">
        <f t="shared" si="60"/>
        <v>-5423.1477654444461</v>
      </c>
      <c r="BF164" s="84">
        <f t="shared" si="60"/>
        <v>-3409.8166213459449</v>
      </c>
      <c r="BG164" s="84">
        <f t="shared" si="60"/>
        <v>-703.51355077777771</v>
      </c>
      <c r="BH164" s="84">
        <f t="shared" si="60"/>
        <v>-2196.4025423888893</v>
      </c>
      <c r="BI164" s="84">
        <f t="shared" si="60"/>
        <v>-3453.9330144041678</v>
      </c>
      <c r="BJ164" s="84">
        <f t="shared" si="60"/>
        <v>-4121.3707226666666</v>
      </c>
      <c r="BK164" s="84">
        <f t="shared" si="60"/>
        <v>-2825.1331566666668</v>
      </c>
      <c r="BL164" s="84">
        <f t="shared" si="60"/>
        <v>-983.25712805555497</v>
      </c>
      <c r="BM164" s="84">
        <f t="shared" si="60"/>
        <v>-2027.448500666666</v>
      </c>
      <c r="BN164" s="84">
        <f t="shared" si="60"/>
        <v>-1606.8945011848707</v>
      </c>
      <c r="BO164" s="84">
        <f t="shared" si="60"/>
        <v>-1303.5552148234442</v>
      </c>
      <c r="BP164" s="84">
        <f t="shared" si="60"/>
        <v>-1306.9370653962776</v>
      </c>
      <c r="BQ164" s="84">
        <f t="shared" si="60"/>
        <v>-2228.2739220298331</v>
      </c>
      <c r="BR164" s="84">
        <f t="shared" si="60"/>
        <v>-4160.1470601111114</v>
      </c>
      <c r="BS164" s="84">
        <f t="shared" ref="BS164:BX164" si="61">BS45*1055</f>
        <v>-1012.4197035521667</v>
      </c>
      <c r="BT164" s="84">
        <f t="shared" si="61"/>
        <v>-3880.8743383594451</v>
      </c>
      <c r="BU164" s="84">
        <f t="shared" si="61"/>
        <v>-4292.0115350677215</v>
      </c>
      <c r="BV164" s="84">
        <f t="shared" si="61"/>
        <v>-4084.6855377058337</v>
      </c>
      <c r="BW164" s="84">
        <f t="shared" si="61"/>
        <v>-3224.1084321093335</v>
      </c>
      <c r="BX164" s="84">
        <f t="shared" si="61"/>
        <v>-2037.463874680888</v>
      </c>
    </row>
    <row r="165" spans="1:76" ht="12.6" x14ac:dyDescent="0.45">
      <c r="D165" s="5" t="s">
        <v>606</v>
      </c>
      <c r="E165" s="74" t="s">
        <v>260</v>
      </c>
      <c r="F165" s="319" t="s">
        <v>742</v>
      </c>
      <c r="G165" s="84"/>
      <c r="H165" s="84"/>
      <c r="I165" s="84"/>
      <c r="J165" s="84"/>
      <c r="K165" s="84"/>
      <c r="L165" s="84"/>
      <c r="M165" s="84"/>
      <c r="N165" s="84"/>
      <c r="O165" s="84"/>
      <c r="P165" s="84"/>
      <c r="Q165" s="84"/>
      <c r="R165" s="84"/>
      <c r="S165" s="84"/>
      <c r="T165" s="84"/>
      <c r="U165" s="84"/>
      <c r="V165" s="84"/>
      <c r="W165" s="84"/>
      <c r="X165" s="84"/>
      <c r="Y165" s="84"/>
      <c r="Z165" s="84"/>
      <c r="AA165" s="84"/>
      <c r="AB165" s="84"/>
      <c r="AC165" s="84"/>
      <c r="AD165" s="84"/>
      <c r="AE165" s="84"/>
      <c r="AF165" s="84"/>
      <c r="AG165" s="84"/>
      <c r="AH165" s="84"/>
      <c r="AI165" s="84"/>
      <c r="AJ165" s="84"/>
      <c r="AK165" s="84"/>
      <c r="AL165" s="84"/>
      <c r="AM165" s="84"/>
      <c r="AN165" s="84"/>
      <c r="AO165" s="84"/>
      <c r="AP165" s="84"/>
      <c r="AQ165" s="84">
        <f t="shared" ref="AQ165:BX165" si="62">AQ48*Residual*1000+AQ50*Finland2013+AQ46*Stora2015In*1000</f>
        <v>1121.1298280104093</v>
      </c>
      <c r="AR165" s="84">
        <f t="shared" si="62"/>
        <v>1084.6047247020697</v>
      </c>
      <c r="AS165" s="84">
        <f t="shared" si="62"/>
        <v>1186.1274634448396</v>
      </c>
      <c r="AT165" s="84">
        <f t="shared" si="62"/>
        <v>1202.1770916574628</v>
      </c>
      <c r="AU165" s="84">
        <f t="shared" si="62"/>
        <v>1540.0192954075051</v>
      </c>
      <c r="AV165" s="84">
        <f t="shared" si="62"/>
        <v>937.59061562371471</v>
      </c>
      <c r="AW165" s="84">
        <f t="shared" si="62"/>
        <v>1325.6630519296159</v>
      </c>
      <c r="AX165" s="84">
        <f t="shared" si="62"/>
        <v>1211.3694594306144</v>
      </c>
      <c r="AY165" s="84">
        <f t="shared" si="62"/>
        <v>1283.2987850958857</v>
      </c>
      <c r="AZ165" s="84">
        <f t="shared" si="62"/>
        <v>953.25486539270776</v>
      </c>
      <c r="BA165" s="84">
        <f t="shared" si="62"/>
        <v>1369.9836612756851</v>
      </c>
      <c r="BB165" s="84">
        <f t="shared" si="62"/>
        <v>2231.4005676549832</v>
      </c>
      <c r="BC165" s="84">
        <f t="shared" si="62"/>
        <v>1680.5560712850313</v>
      </c>
      <c r="BD165" s="84">
        <f t="shared" si="62"/>
        <v>1704.8640959019272</v>
      </c>
      <c r="BE165" s="84">
        <f t="shared" si="62"/>
        <v>1529.3099510750176</v>
      </c>
      <c r="BF165" s="84">
        <f t="shared" si="62"/>
        <v>1629.8594697788335</v>
      </c>
      <c r="BG165" s="84">
        <f t="shared" si="62"/>
        <v>686.35572629655962</v>
      </c>
      <c r="BH165" s="84">
        <f t="shared" si="62"/>
        <v>1236.089447893808</v>
      </c>
      <c r="BI165" s="84">
        <f t="shared" si="62"/>
        <v>1092.0564156661931</v>
      </c>
      <c r="BJ165" s="84">
        <f t="shared" si="62"/>
        <v>966.77964216373766</v>
      </c>
      <c r="BK165" s="84">
        <f t="shared" si="62"/>
        <v>1240.6715475675646</v>
      </c>
      <c r="BL165" s="84">
        <f t="shared" si="62"/>
        <v>1202.0512479133949</v>
      </c>
      <c r="BM165" s="84">
        <f t="shared" si="62"/>
        <v>1296.1241959014592</v>
      </c>
      <c r="BN165" s="84">
        <f t="shared" si="62"/>
        <v>1095.0046544524801</v>
      </c>
      <c r="BO165" s="84">
        <f t="shared" si="62"/>
        <v>1359.0361280690699</v>
      </c>
      <c r="BP165" s="84">
        <f t="shared" si="62"/>
        <v>1277.5813053096012</v>
      </c>
      <c r="BQ165" s="84">
        <f t="shared" si="62"/>
        <v>1273.252842797805</v>
      </c>
      <c r="BR165" s="84">
        <f t="shared" si="62"/>
        <v>912.26666847376009</v>
      </c>
      <c r="BS165" s="84">
        <f t="shared" si="62"/>
        <v>311.48406747493823</v>
      </c>
      <c r="BT165" s="84">
        <f t="shared" si="62"/>
        <v>905.93793350403121</v>
      </c>
      <c r="BU165" s="84">
        <f t="shared" si="62"/>
        <v>928.49224432666699</v>
      </c>
      <c r="BV165" s="84">
        <f t="shared" si="62"/>
        <v>849.18169740832434</v>
      </c>
      <c r="BW165" s="84">
        <f t="shared" si="62"/>
        <v>884.17493740807095</v>
      </c>
      <c r="BX165" s="84">
        <f t="shared" si="62"/>
        <v>909.29114074124323</v>
      </c>
    </row>
    <row r="166" spans="1:76" ht="12.6" x14ac:dyDescent="0.45">
      <c r="D166" s="5" t="s">
        <v>607</v>
      </c>
      <c r="E166" s="74" t="s">
        <v>608</v>
      </c>
      <c r="F166" s="319" t="s">
        <v>742</v>
      </c>
      <c r="G166" s="84"/>
      <c r="H166" s="84"/>
      <c r="I166" s="84"/>
      <c r="J166" s="84"/>
      <c r="K166" s="84"/>
      <c r="L166" s="84"/>
      <c r="M166" s="84"/>
      <c r="N166" s="84"/>
      <c r="O166" s="84"/>
      <c r="P166" s="84"/>
      <c r="Q166" s="84"/>
      <c r="R166" s="84"/>
      <c r="S166" s="84"/>
      <c r="T166" s="84"/>
      <c r="U166" s="84"/>
      <c r="V166" s="84"/>
      <c r="W166" s="84"/>
      <c r="X166" s="84"/>
      <c r="Y166" s="84"/>
      <c r="Z166" s="84"/>
      <c r="AA166" s="84"/>
      <c r="AB166" s="84"/>
      <c r="AC166" s="84"/>
      <c r="AD166" s="84"/>
      <c r="AE166" s="84"/>
      <c r="AF166" s="84"/>
      <c r="AG166" s="84"/>
      <c r="AH166" s="84"/>
      <c r="AI166" s="84"/>
      <c r="AJ166" s="84"/>
      <c r="AK166" s="84"/>
      <c r="AL166" s="84"/>
      <c r="AM166" s="84"/>
      <c r="AN166" s="84"/>
      <c r="AO166" s="84"/>
      <c r="AP166" s="84"/>
      <c r="AQ166" s="94">
        <f>AQ165/AQ167</f>
        <v>9.1104673324399102E-2</v>
      </c>
      <c r="AR166" s="94">
        <f t="shared" ref="AR166:BX166" si="63">AR165/AR167</f>
        <v>9.2442813697949544E-2</v>
      </c>
      <c r="AS166" s="94">
        <f t="shared" si="63"/>
        <v>9.0034998554724632E-2</v>
      </c>
      <c r="AT166" s="94">
        <f t="shared" si="63"/>
        <v>9.0298569448521729E-2</v>
      </c>
      <c r="AU166" s="94">
        <f t="shared" si="63"/>
        <v>0.12436062444785424</v>
      </c>
      <c r="AV166" s="94">
        <f t="shared" si="63"/>
        <v>6.6006743908357465E-2</v>
      </c>
      <c r="AW166" s="94">
        <f t="shared" si="63"/>
        <v>0.10353728687490003</v>
      </c>
      <c r="AX166" s="94">
        <f t="shared" si="63"/>
        <v>9.6903091380192277E-2</v>
      </c>
      <c r="AY166" s="94">
        <f t="shared" si="63"/>
        <v>0.12887558930494142</v>
      </c>
      <c r="AZ166" s="94">
        <f t="shared" si="63"/>
        <v>0.19048003629397134</v>
      </c>
      <c r="BA166" s="94">
        <f t="shared" si="63"/>
        <v>0.11282703543228588</v>
      </c>
      <c r="BB166" s="94">
        <f t="shared" si="63"/>
        <v>0.21379904807564454</v>
      </c>
      <c r="BC166" s="94">
        <f t="shared" si="63"/>
        <v>0.1318556736011334</v>
      </c>
      <c r="BD166" s="94">
        <f t="shared" si="63"/>
        <v>0.13893965967761532</v>
      </c>
      <c r="BE166" s="94">
        <f t="shared" si="63"/>
        <v>0.11094451091765939</v>
      </c>
      <c r="BF166" s="94">
        <f t="shared" si="63"/>
        <v>0.12023521140049315</v>
      </c>
      <c r="BG166" s="94">
        <f t="shared" si="63"/>
        <v>0.14581242908001793</v>
      </c>
      <c r="BH166" s="94">
        <f t="shared" si="63"/>
        <v>0.11289557265777662</v>
      </c>
      <c r="BI166" s="94">
        <f t="shared" si="63"/>
        <v>0.1063635044904014</v>
      </c>
      <c r="BJ166" s="94">
        <f t="shared" si="63"/>
        <v>9.0577777355897462E-2</v>
      </c>
      <c r="BK166" s="94">
        <f t="shared" si="63"/>
        <v>0.11617946375000218</v>
      </c>
      <c r="BL166" s="94">
        <f t="shared" si="63"/>
        <v>0.13777409060236173</v>
      </c>
      <c r="BM166" s="94">
        <f t="shared" si="63"/>
        <v>0.1271936042567168</v>
      </c>
      <c r="BN166" s="94">
        <f t="shared" si="63"/>
        <v>0.10923826084773516</v>
      </c>
      <c r="BO166" s="94">
        <f t="shared" si="63"/>
        <v>0.1287933199902076</v>
      </c>
      <c r="BP166" s="94">
        <f t="shared" si="63"/>
        <v>0.14078269816475136</v>
      </c>
      <c r="BQ166" s="94">
        <f t="shared" si="63"/>
        <v>0.12641976478855307</v>
      </c>
      <c r="BR166" s="94">
        <f t="shared" si="63"/>
        <v>8.3648160257663709E-2</v>
      </c>
      <c r="BS166" s="94">
        <f t="shared" si="63"/>
        <v>0.12294668241106958</v>
      </c>
      <c r="BT166" s="94">
        <f t="shared" si="63"/>
        <v>8.7936049368703181E-2</v>
      </c>
      <c r="BU166" s="94">
        <f t="shared" si="63"/>
        <v>8.84469373314795E-2</v>
      </c>
      <c r="BV166" s="94">
        <f t="shared" si="63"/>
        <v>8.0626991616807725E-2</v>
      </c>
      <c r="BW166" s="94">
        <f t="shared" si="63"/>
        <v>8.7610357043437309E-2</v>
      </c>
      <c r="BX166" s="94">
        <f t="shared" si="63"/>
        <v>0.11603201365565059</v>
      </c>
    </row>
    <row r="167" spans="1:76" ht="12.6" x14ac:dyDescent="0.45">
      <c r="D167" s="5" t="s">
        <v>54</v>
      </c>
      <c r="E167" s="74" t="s">
        <v>260</v>
      </c>
      <c r="F167" s="319" t="s">
        <v>742</v>
      </c>
      <c r="G167" s="84">
        <f t="shared" ref="G167:AL167" si="64">G54</f>
        <v>8295.3719999999994</v>
      </c>
      <c r="H167" s="84">
        <f t="shared" si="64"/>
        <v>10362.859</v>
      </c>
      <c r="I167" s="84">
        <f t="shared" si="64"/>
        <v>12607.12</v>
      </c>
      <c r="J167" s="84">
        <f t="shared" si="64"/>
        <v>12196.843999999999</v>
      </c>
      <c r="K167" s="84">
        <f t="shared" si="64"/>
        <v>11305.895</v>
      </c>
      <c r="L167" s="84">
        <f t="shared" si="64"/>
        <v>11617.128599999998</v>
      </c>
      <c r="M167" s="84">
        <f t="shared" si="64"/>
        <v>11028.723999999998</v>
      </c>
      <c r="N167" s="84">
        <f t="shared" si="64"/>
        <v>11593.725</v>
      </c>
      <c r="O167" s="84">
        <f t="shared" si="64"/>
        <v>13144.353999999999</v>
      </c>
      <c r="P167" s="84">
        <f t="shared" si="64"/>
        <v>6138.4830000000002</v>
      </c>
      <c r="Q167" s="84">
        <f t="shared" si="64"/>
        <v>11172.055999999999</v>
      </c>
      <c r="R167" s="84">
        <f t="shared" si="64"/>
        <v>10325.860999999999</v>
      </c>
      <c r="S167" s="84">
        <f t="shared" si="64"/>
        <v>9981.6270000000004</v>
      </c>
      <c r="T167" s="84">
        <f t="shared" si="64"/>
        <v>10090.790999999999</v>
      </c>
      <c r="U167" s="84">
        <f t="shared" si="64"/>
        <v>11439.529</v>
      </c>
      <c r="V167" s="84">
        <f t="shared" si="64"/>
        <v>11855.539999999999</v>
      </c>
      <c r="W167" s="84">
        <f t="shared" si="64"/>
        <v>10669.458000000001</v>
      </c>
      <c r="X167" s="84">
        <f t="shared" si="64"/>
        <v>11260.11</v>
      </c>
      <c r="Y167" s="84">
        <f t="shared" si="64"/>
        <v>11689.5</v>
      </c>
      <c r="Z167" s="84">
        <f t="shared" si="64"/>
        <v>4136.2780000000002</v>
      </c>
      <c r="AA167" s="84">
        <f t="shared" si="64"/>
        <v>9923.902</v>
      </c>
      <c r="AB167" s="84">
        <f t="shared" si="64"/>
        <v>10071.036</v>
      </c>
      <c r="AC167" s="84">
        <f t="shared" si="64"/>
        <v>9543.8130000000019</v>
      </c>
      <c r="AD167" s="84">
        <f t="shared" si="64"/>
        <v>6702.6419999999989</v>
      </c>
      <c r="AE167" s="84">
        <f t="shared" si="64"/>
        <v>10334.137000000001</v>
      </c>
      <c r="AF167" s="84">
        <f t="shared" si="64"/>
        <v>9668.7779999999984</v>
      </c>
      <c r="AG167" s="84">
        <f t="shared" si="64"/>
        <v>10150.376000000002</v>
      </c>
      <c r="AH167" s="84">
        <f t="shared" si="64"/>
        <v>11461.011999999999</v>
      </c>
      <c r="AI167" s="84">
        <f t="shared" si="64"/>
        <v>11421.996999999999</v>
      </c>
      <c r="AJ167" s="84">
        <f t="shared" si="64"/>
        <v>11283.861000000003</v>
      </c>
      <c r="AK167" s="84">
        <f t="shared" si="64"/>
        <v>12300.040999999999</v>
      </c>
      <c r="AL167" s="84">
        <f t="shared" si="64"/>
        <v>9455.9539999999997</v>
      </c>
      <c r="AM167" s="84">
        <f t="shared" ref="AM167:BR167" si="65">AM54</f>
        <v>5922.6730000000007</v>
      </c>
      <c r="AN167" s="84">
        <f t="shared" si="65"/>
        <v>10874.032999999999</v>
      </c>
      <c r="AO167" s="84">
        <f t="shared" si="65"/>
        <v>11403.085999999999</v>
      </c>
      <c r="AP167" s="84">
        <f t="shared" si="65"/>
        <v>14426.218000000001</v>
      </c>
      <c r="AQ167" s="84">
        <f t="shared" si="65"/>
        <v>12305.953000000001</v>
      </c>
      <c r="AR167" s="84">
        <f t="shared" si="65"/>
        <v>11732.710000000001</v>
      </c>
      <c r="AS167" s="84">
        <f t="shared" si="65"/>
        <v>13174.070999999998</v>
      </c>
      <c r="AT167" s="84">
        <f t="shared" si="65"/>
        <v>13313.357</v>
      </c>
      <c r="AU167" s="84">
        <f t="shared" si="65"/>
        <v>12383.495999999999</v>
      </c>
      <c r="AV167" s="84">
        <f t="shared" si="65"/>
        <v>14204.467000000001</v>
      </c>
      <c r="AW167" s="84">
        <f t="shared" si="65"/>
        <v>12803.725999999997</v>
      </c>
      <c r="AX167" s="84">
        <f t="shared" si="65"/>
        <v>12500.833999999999</v>
      </c>
      <c r="AY167" s="84">
        <f t="shared" si="65"/>
        <v>9957.655999999999</v>
      </c>
      <c r="AZ167" s="84">
        <f t="shared" si="65"/>
        <v>5004.4870000000001</v>
      </c>
      <c r="BA167" s="84">
        <f t="shared" si="65"/>
        <v>12142.335000000001</v>
      </c>
      <c r="BB167" s="84">
        <f t="shared" si="65"/>
        <v>10436.906000000001</v>
      </c>
      <c r="BC167" s="84">
        <f t="shared" si="65"/>
        <v>12745.421</v>
      </c>
      <c r="BD167" s="84">
        <f t="shared" si="65"/>
        <v>12270.536</v>
      </c>
      <c r="BE167" s="84">
        <f t="shared" si="65"/>
        <v>13784.458000000002</v>
      </c>
      <c r="BF167" s="84">
        <f t="shared" si="65"/>
        <v>13555.591999999999</v>
      </c>
      <c r="BG167" s="84">
        <f t="shared" si="65"/>
        <v>4707.1140000000005</v>
      </c>
      <c r="BH167" s="84">
        <f t="shared" si="65"/>
        <v>10948.963000000002</v>
      </c>
      <c r="BI167" s="84">
        <f t="shared" si="65"/>
        <v>10267.209799999999</v>
      </c>
      <c r="BJ167" s="84">
        <f t="shared" si="65"/>
        <v>10673.475</v>
      </c>
      <c r="BK167" s="84">
        <f t="shared" si="65"/>
        <v>10678.923000000001</v>
      </c>
      <c r="BL167" s="84">
        <f t="shared" si="65"/>
        <v>8724.7989999999991</v>
      </c>
      <c r="BM167" s="84">
        <f t="shared" si="65"/>
        <v>10190.168</v>
      </c>
      <c r="BN167" s="84">
        <f t="shared" si="65"/>
        <v>10024.003000000002</v>
      </c>
      <c r="BO167" s="84">
        <f t="shared" si="65"/>
        <v>10552.07</v>
      </c>
      <c r="BP167" s="84">
        <f t="shared" si="65"/>
        <v>9074.8459999999995</v>
      </c>
      <c r="BQ167" s="84">
        <f t="shared" si="65"/>
        <v>10071.627999999999</v>
      </c>
      <c r="BR167" s="84">
        <f t="shared" si="65"/>
        <v>10905.998000000003</v>
      </c>
      <c r="BS167" s="84">
        <f t="shared" ref="BS167:BX167" si="66">BS54</f>
        <v>2533.4889999999996</v>
      </c>
      <c r="BT167" s="84">
        <f t="shared" si="66"/>
        <v>10302.236000000001</v>
      </c>
      <c r="BU167" s="84">
        <f t="shared" si="66"/>
        <v>10497.732</v>
      </c>
      <c r="BV167" s="84">
        <f t="shared" si="66"/>
        <v>10532.226000000001</v>
      </c>
      <c r="BW167" s="84">
        <f t="shared" si="66"/>
        <v>10092.128000000001</v>
      </c>
      <c r="BX167" s="84">
        <f t="shared" si="66"/>
        <v>7836.5539999999992</v>
      </c>
    </row>
    <row r="168" spans="1:76" x14ac:dyDescent="0.4">
      <c r="D168" s="11" t="s">
        <v>248</v>
      </c>
      <c r="G168" s="78"/>
      <c r="H168" s="78"/>
      <c r="I168" s="78"/>
      <c r="J168" s="78"/>
      <c r="K168" s="78"/>
      <c r="L168" s="78"/>
      <c r="M168" s="78"/>
      <c r="N168" s="78"/>
      <c r="O168" s="78"/>
      <c r="P168" s="78"/>
      <c r="Q168" s="78"/>
      <c r="R168" s="78"/>
      <c r="S168" s="78"/>
      <c r="T168" s="78"/>
      <c r="U168" s="78"/>
      <c r="V168" s="78"/>
      <c r="W168" s="78"/>
      <c r="X168" s="78"/>
      <c r="Y168" s="78"/>
      <c r="Z168" s="78"/>
      <c r="AA168" s="78"/>
      <c r="AB168" s="78"/>
      <c r="AC168" s="78"/>
      <c r="AD168" s="78"/>
      <c r="AE168" s="78"/>
      <c r="AF168" s="78"/>
      <c r="AG168" s="78"/>
      <c r="AH168" s="78"/>
      <c r="AI168" s="78"/>
      <c r="AJ168" s="78"/>
      <c r="AK168" s="78"/>
      <c r="AL168" s="78"/>
      <c r="AM168" s="78"/>
      <c r="AN168" s="78"/>
      <c r="AO168" s="78"/>
      <c r="AP168" s="78"/>
      <c r="AQ168" s="78"/>
      <c r="AR168" s="78"/>
      <c r="AS168" s="78"/>
      <c r="AT168" s="78"/>
      <c r="AU168" s="78"/>
      <c r="AV168" s="78"/>
      <c r="AW168" s="78"/>
      <c r="AX168" s="78"/>
      <c r="AY168" s="78"/>
      <c r="AZ168" s="78"/>
      <c r="BA168" s="78"/>
      <c r="BB168" s="78"/>
      <c r="BC168" s="78"/>
      <c r="BD168" s="78"/>
      <c r="BE168" s="78"/>
      <c r="BF168" s="78"/>
      <c r="BG168" s="78"/>
      <c r="BH168" s="78"/>
      <c r="BI168" s="78"/>
      <c r="BJ168" s="78"/>
      <c r="BK168" s="78"/>
      <c r="BL168" s="78"/>
      <c r="BM168" s="78"/>
      <c r="BN168" s="78"/>
      <c r="BO168" s="78"/>
      <c r="BP168" s="78"/>
      <c r="BQ168" s="78"/>
      <c r="BR168" s="78"/>
      <c r="BS168" s="78"/>
      <c r="BT168" s="78"/>
      <c r="BU168" s="78"/>
      <c r="BV168" s="78"/>
      <c r="BW168" s="78"/>
      <c r="BX168" s="78"/>
    </row>
    <row r="169" spans="1:76" ht="12.6" x14ac:dyDescent="0.45">
      <c r="A169" s="74" t="s">
        <v>59</v>
      </c>
      <c r="D169" s="5" t="s">
        <v>33</v>
      </c>
      <c r="E169" s="74" t="s">
        <v>58</v>
      </c>
      <c r="F169" s="319" t="s">
        <v>398</v>
      </c>
      <c r="G169" s="78">
        <f t="shared" ref="G169:AL169" si="67">G59*3.6</f>
        <v>7.2</v>
      </c>
      <c r="H169" s="78">
        <f t="shared" si="67"/>
        <v>6325.2</v>
      </c>
      <c r="I169" s="78">
        <f t="shared" si="67"/>
        <v>6850.8</v>
      </c>
      <c r="J169" s="78">
        <f t="shared" si="67"/>
        <v>6602.4000000000005</v>
      </c>
      <c r="K169" s="78">
        <f t="shared" si="67"/>
        <v>6548.4000000000005</v>
      </c>
      <c r="L169" s="78">
        <f t="shared" si="67"/>
        <v>6246</v>
      </c>
      <c r="M169" s="78">
        <f t="shared" si="67"/>
        <v>6825.6</v>
      </c>
      <c r="N169" s="78">
        <f t="shared" si="67"/>
        <v>6548.4000000000005</v>
      </c>
      <c r="O169" s="78">
        <f t="shared" si="67"/>
        <v>6177.6</v>
      </c>
      <c r="P169" s="78">
        <f t="shared" si="67"/>
        <v>6919.2</v>
      </c>
      <c r="Q169" s="78">
        <f t="shared" si="67"/>
        <v>5608.8</v>
      </c>
      <c r="R169" s="78">
        <f t="shared" si="67"/>
        <v>6973.2</v>
      </c>
      <c r="S169" s="78">
        <f t="shared" si="67"/>
        <v>6627.6</v>
      </c>
      <c r="T169" s="78">
        <f t="shared" si="67"/>
        <v>6868.8</v>
      </c>
      <c r="U169" s="78">
        <f t="shared" si="67"/>
        <v>7153.2</v>
      </c>
      <c r="V169" s="78">
        <f t="shared" si="67"/>
        <v>6559.2</v>
      </c>
      <c r="W169" s="78">
        <f t="shared" si="67"/>
        <v>7023.6</v>
      </c>
      <c r="X169" s="78">
        <f t="shared" si="67"/>
        <v>6462</v>
      </c>
      <c r="Y169" s="78">
        <f t="shared" si="67"/>
        <v>6418.8</v>
      </c>
      <c r="Z169" s="78">
        <f t="shared" si="67"/>
        <v>6228</v>
      </c>
      <c r="AA169" s="78">
        <f t="shared" si="67"/>
        <v>6714</v>
      </c>
      <c r="AB169" s="78">
        <f t="shared" si="67"/>
        <v>5263.2</v>
      </c>
      <c r="AC169" s="78">
        <f t="shared" si="67"/>
        <v>6350.4000000000005</v>
      </c>
      <c r="AD169" s="78">
        <f t="shared" si="67"/>
        <v>6818.4000000000005</v>
      </c>
      <c r="AE169" s="78">
        <f t="shared" si="67"/>
        <v>6598.8</v>
      </c>
      <c r="AF169" s="78">
        <f t="shared" si="67"/>
        <v>5961.6</v>
      </c>
      <c r="AG169" s="78">
        <f t="shared" si="67"/>
        <v>6152.4000000000005</v>
      </c>
      <c r="AH169" s="78">
        <f t="shared" si="67"/>
        <v>5720.4000000000005</v>
      </c>
      <c r="AI169" s="78">
        <f t="shared" si="67"/>
        <v>5745.6</v>
      </c>
      <c r="AJ169" s="78">
        <f t="shared" si="67"/>
        <v>5986.8</v>
      </c>
      <c r="AK169" s="78">
        <f t="shared" si="67"/>
        <v>5659.2</v>
      </c>
      <c r="AL169" s="78">
        <f t="shared" si="67"/>
        <v>6030</v>
      </c>
      <c r="AM169" s="78">
        <f t="shared" ref="AM169:BR169" si="68">AM59*3.6</f>
        <v>4647.6000000000004</v>
      </c>
      <c r="AN169" s="78">
        <f t="shared" si="68"/>
        <v>5338.8</v>
      </c>
      <c r="AO169" s="78">
        <f t="shared" si="68"/>
        <v>5918.4000000000005</v>
      </c>
      <c r="AP169" s="78">
        <f t="shared" si="68"/>
        <v>6652.8</v>
      </c>
      <c r="AQ169" s="78">
        <f t="shared" si="68"/>
        <v>6386.4000000000005</v>
      </c>
      <c r="AR169" s="78">
        <f t="shared" si="68"/>
        <v>5745.6</v>
      </c>
      <c r="AS169" s="78">
        <f t="shared" si="68"/>
        <v>6436.8</v>
      </c>
      <c r="AT169" s="78">
        <f t="shared" si="68"/>
        <v>5918.4000000000005</v>
      </c>
      <c r="AU169" s="78">
        <f t="shared" si="68"/>
        <v>6228</v>
      </c>
      <c r="AV169" s="78">
        <f t="shared" si="68"/>
        <v>6012</v>
      </c>
      <c r="AW169" s="78">
        <f t="shared" si="68"/>
        <v>6350.4000000000005</v>
      </c>
      <c r="AX169" s="78">
        <f t="shared" si="68"/>
        <v>6343.2</v>
      </c>
      <c r="AY169" s="78">
        <f t="shared" si="68"/>
        <v>6012</v>
      </c>
      <c r="AZ169" s="78">
        <f t="shared" si="68"/>
        <v>5893.2</v>
      </c>
      <c r="BA169" s="78">
        <f t="shared" si="68"/>
        <v>6202.8</v>
      </c>
      <c r="BB169" s="78">
        <f t="shared" si="68"/>
        <v>6539.76</v>
      </c>
      <c r="BC169" s="78">
        <f t="shared" si="68"/>
        <v>6566.4000000000005</v>
      </c>
      <c r="BD169" s="78">
        <f t="shared" si="68"/>
        <v>5857.92</v>
      </c>
      <c r="BE169" s="78">
        <f t="shared" si="68"/>
        <v>6635.52</v>
      </c>
      <c r="BF169" s="78">
        <f t="shared" si="68"/>
        <v>4484.16</v>
      </c>
      <c r="BG169" s="78">
        <f t="shared" si="68"/>
        <v>6151.68</v>
      </c>
      <c r="BH169" s="78">
        <f t="shared" si="68"/>
        <v>6186.2400000000007</v>
      </c>
      <c r="BI169" s="78">
        <f t="shared" si="68"/>
        <v>5944.3200000000006</v>
      </c>
      <c r="BJ169" s="78">
        <f t="shared" si="68"/>
        <v>6212.16</v>
      </c>
      <c r="BK169" s="78">
        <f t="shared" si="68"/>
        <v>5425.92</v>
      </c>
      <c r="BL169" s="78">
        <f t="shared" si="68"/>
        <v>6523.2</v>
      </c>
      <c r="BM169" s="78">
        <f t="shared" si="68"/>
        <v>6402.2400000000007</v>
      </c>
      <c r="BN169" s="78">
        <f t="shared" si="68"/>
        <v>6212.16</v>
      </c>
      <c r="BO169" s="78">
        <f t="shared" si="68"/>
        <v>6626.88</v>
      </c>
      <c r="BP169" s="78">
        <f t="shared" si="68"/>
        <v>6099.84</v>
      </c>
      <c r="BQ169" s="78">
        <f t="shared" si="68"/>
        <v>6661.4400000000005</v>
      </c>
      <c r="BR169" s="78">
        <f t="shared" si="68"/>
        <v>6160.3200000000006</v>
      </c>
      <c r="BS169" s="78">
        <f t="shared" ref="BS169:BX169" si="69">BS59*3.6</f>
        <v>5892.48</v>
      </c>
      <c r="BT169" s="78">
        <f t="shared" si="69"/>
        <v>5209.92</v>
      </c>
      <c r="BU169" s="78">
        <f t="shared" si="69"/>
        <v>6117.12</v>
      </c>
      <c r="BV169" s="78">
        <f t="shared" si="69"/>
        <v>6367.68</v>
      </c>
      <c r="BW169" s="78">
        <f t="shared" si="69"/>
        <v>5538.2400000000007</v>
      </c>
      <c r="BX169" s="78">
        <f t="shared" si="69"/>
        <v>5659.2</v>
      </c>
    </row>
    <row r="170" spans="1:76" ht="12.6" x14ac:dyDescent="0.45">
      <c r="A170" s="74" t="s">
        <v>59</v>
      </c>
      <c r="D170" s="5" t="s">
        <v>286</v>
      </c>
      <c r="E170" s="74" t="s">
        <v>58</v>
      </c>
      <c r="F170" s="319" t="s">
        <v>398</v>
      </c>
      <c r="G170" s="84">
        <f t="shared" ref="G170:AL170" si="70">G58*1055</f>
        <v>58236</v>
      </c>
      <c r="H170" s="84">
        <f t="shared" si="70"/>
        <v>54227</v>
      </c>
      <c r="I170" s="84">
        <f t="shared" si="70"/>
        <v>50323.5</v>
      </c>
      <c r="J170" s="84">
        <f t="shared" si="70"/>
        <v>47369.5</v>
      </c>
      <c r="K170" s="84">
        <f t="shared" si="70"/>
        <v>42727.5</v>
      </c>
      <c r="L170" s="84">
        <f t="shared" si="70"/>
        <v>38929.5</v>
      </c>
      <c r="M170" s="84">
        <f t="shared" si="70"/>
        <v>38507.5</v>
      </c>
      <c r="N170" s="84">
        <f t="shared" si="70"/>
        <v>42938.5</v>
      </c>
      <c r="O170" s="84">
        <f t="shared" si="70"/>
        <v>44415.5</v>
      </c>
      <c r="P170" s="84">
        <f t="shared" si="70"/>
        <v>40301</v>
      </c>
      <c r="Q170" s="84">
        <f t="shared" si="70"/>
        <v>51062</v>
      </c>
      <c r="R170" s="84">
        <f t="shared" si="70"/>
        <v>41989</v>
      </c>
      <c r="S170" s="84">
        <f t="shared" si="70"/>
        <v>56864.5</v>
      </c>
      <c r="T170" s="84">
        <f t="shared" si="70"/>
        <v>62667</v>
      </c>
      <c r="U170" s="84">
        <f t="shared" si="70"/>
        <v>58341.5</v>
      </c>
      <c r="V170" s="84">
        <f t="shared" si="70"/>
        <v>54649</v>
      </c>
      <c r="W170" s="84">
        <f t="shared" si="70"/>
        <v>49479.5</v>
      </c>
      <c r="X170" s="84">
        <f t="shared" si="70"/>
        <v>47369.5</v>
      </c>
      <c r="Y170" s="84">
        <f t="shared" si="70"/>
        <v>40617.5</v>
      </c>
      <c r="Z170" s="84">
        <f t="shared" si="70"/>
        <v>43677</v>
      </c>
      <c r="AA170" s="84">
        <f t="shared" si="70"/>
        <v>43255</v>
      </c>
      <c r="AB170" s="84">
        <f t="shared" si="70"/>
        <v>33760</v>
      </c>
      <c r="AC170" s="84">
        <f t="shared" si="70"/>
        <v>73955.5</v>
      </c>
      <c r="AD170" s="84">
        <f t="shared" si="70"/>
        <v>75538</v>
      </c>
      <c r="AE170" s="84">
        <f t="shared" si="70"/>
        <v>70052</v>
      </c>
      <c r="AF170" s="84">
        <f t="shared" si="70"/>
        <v>81868</v>
      </c>
      <c r="AG170" s="84">
        <f t="shared" si="70"/>
        <v>46947.5</v>
      </c>
      <c r="AH170" s="84">
        <f t="shared" si="70"/>
        <v>56864.5</v>
      </c>
      <c r="AI170" s="84">
        <f t="shared" si="70"/>
        <v>44310</v>
      </c>
      <c r="AJ170" s="84">
        <f t="shared" si="70"/>
        <v>40512</v>
      </c>
      <c r="AK170" s="84">
        <f t="shared" si="70"/>
        <v>39457</v>
      </c>
      <c r="AL170" s="84">
        <f t="shared" si="70"/>
        <v>31650</v>
      </c>
      <c r="AM170" s="84">
        <f t="shared" ref="AM170:BR170" si="71">AM58*1055</f>
        <v>38613</v>
      </c>
      <c r="AN170" s="84">
        <f t="shared" si="71"/>
        <v>26480.5</v>
      </c>
      <c r="AO170" s="84">
        <f t="shared" si="71"/>
        <v>33232.5</v>
      </c>
      <c r="AP170" s="84">
        <f t="shared" si="71"/>
        <v>44837.5</v>
      </c>
      <c r="AQ170" s="84">
        <f t="shared" si="71"/>
        <v>59502</v>
      </c>
      <c r="AR170" s="84">
        <f t="shared" si="71"/>
        <v>48002.5</v>
      </c>
      <c r="AS170" s="84">
        <f t="shared" si="71"/>
        <v>45892.5</v>
      </c>
      <c r="AT170" s="84">
        <f t="shared" si="71"/>
        <v>50429</v>
      </c>
      <c r="AU170" s="84">
        <f t="shared" si="71"/>
        <v>40934</v>
      </c>
      <c r="AV170" s="84">
        <f t="shared" si="71"/>
        <v>42548.15</v>
      </c>
      <c r="AW170" s="84">
        <f t="shared" si="71"/>
        <v>38402</v>
      </c>
      <c r="AX170" s="84">
        <f t="shared" si="71"/>
        <v>42200</v>
      </c>
      <c r="AY170" s="84">
        <f t="shared" si="71"/>
        <v>42200</v>
      </c>
      <c r="AZ170" s="84">
        <f t="shared" si="71"/>
        <v>43149.5</v>
      </c>
      <c r="BA170" s="84">
        <f t="shared" si="71"/>
        <v>41039.5</v>
      </c>
      <c r="BB170" s="84">
        <f t="shared" si="71"/>
        <v>52433.5</v>
      </c>
      <c r="BC170" s="84">
        <f t="shared" si="71"/>
        <v>56328.177411658209</v>
      </c>
      <c r="BD170" s="84">
        <f t="shared" si="71"/>
        <v>63649.841802998315</v>
      </c>
      <c r="BE170" s="84">
        <f t="shared" si="71"/>
        <v>53953.724248981387</v>
      </c>
      <c r="BF170" s="84">
        <f t="shared" si="71"/>
        <v>55685.059884541464</v>
      </c>
      <c r="BG170" s="84">
        <f t="shared" si="71"/>
        <v>36504.098251072763</v>
      </c>
      <c r="BH170" s="84">
        <f t="shared" si="71"/>
        <v>45140.561122240273</v>
      </c>
      <c r="BI170" s="84">
        <f t="shared" si="71"/>
        <v>40790.648077357029</v>
      </c>
      <c r="BJ170" s="84">
        <f t="shared" si="71"/>
        <v>39456.070295441627</v>
      </c>
      <c r="BK170" s="84">
        <f t="shared" si="71"/>
        <v>40825.299217827414</v>
      </c>
      <c r="BL170" s="84">
        <f t="shared" si="71"/>
        <v>34237.707723025385</v>
      </c>
      <c r="BM170" s="84">
        <f t="shared" si="71"/>
        <v>49251.420871695431</v>
      </c>
      <c r="BN170" s="84">
        <f t="shared" si="71"/>
        <v>51145.307200546027</v>
      </c>
      <c r="BO170" s="84">
        <f t="shared" si="71"/>
        <v>53945.227416934693</v>
      </c>
      <c r="BP170" s="84">
        <f t="shared" si="71"/>
        <v>59733.87370846227</v>
      </c>
      <c r="BQ170" s="84">
        <f t="shared" si="71"/>
        <v>48037.358740679338</v>
      </c>
      <c r="BR170" s="84">
        <f t="shared" si="71"/>
        <v>61122.732326487669</v>
      </c>
      <c r="BS170" s="84">
        <f t="shared" ref="BS170:BX170" si="72">BS58*1055</f>
        <v>58811.732490000002</v>
      </c>
      <c r="BT170" s="84">
        <f t="shared" si="72"/>
        <v>45328.724880000002</v>
      </c>
      <c r="BU170" s="84">
        <f t="shared" si="72"/>
        <v>31355.119060000001</v>
      </c>
      <c r="BV170" s="84">
        <f t="shared" si="72"/>
        <v>40073.833180000001</v>
      </c>
      <c r="BW170" s="84">
        <f t="shared" si="72"/>
        <v>39324.460349999994</v>
      </c>
      <c r="BX170" s="84">
        <f t="shared" si="72"/>
        <v>39116.344720000008</v>
      </c>
    </row>
    <row r="171" spans="1:76" ht="12.6" x14ac:dyDescent="0.45">
      <c r="A171" s="74" t="s">
        <v>69</v>
      </c>
      <c r="D171" s="5" t="s">
        <v>299</v>
      </c>
      <c r="E171" s="74" t="s">
        <v>58</v>
      </c>
      <c r="F171" s="319" t="s">
        <v>398</v>
      </c>
      <c r="G171" s="84">
        <f t="shared" ref="G171:AL171" si="73">G55*1055</f>
        <v>48319</v>
      </c>
      <c r="H171" s="84">
        <f t="shared" si="73"/>
        <v>46103.5</v>
      </c>
      <c r="I171" s="84">
        <f t="shared" si="73"/>
        <v>42411</v>
      </c>
      <c r="J171" s="84">
        <f t="shared" si="73"/>
        <v>36925</v>
      </c>
      <c r="K171" s="84">
        <f t="shared" si="73"/>
        <v>33338</v>
      </c>
      <c r="L171" s="84">
        <f t="shared" si="73"/>
        <v>29012.5</v>
      </c>
      <c r="M171" s="84">
        <f t="shared" si="73"/>
        <v>32494</v>
      </c>
      <c r="N171" s="84">
        <f t="shared" si="73"/>
        <v>34920.5</v>
      </c>
      <c r="O171" s="84">
        <f t="shared" si="73"/>
        <v>30806</v>
      </c>
      <c r="P171" s="84">
        <f t="shared" si="73"/>
        <v>39035</v>
      </c>
      <c r="Q171" s="84">
        <f t="shared" si="73"/>
        <v>31017</v>
      </c>
      <c r="R171" s="84">
        <f t="shared" si="73"/>
        <v>41461.5</v>
      </c>
      <c r="S171" s="84">
        <f t="shared" si="73"/>
        <v>44626.5</v>
      </c>
      <c r="T171" s="84">
        <f t="shared" si="73"/>
        <v>41250.5</v>
      </c>
      <c r="U171" s="84">
        <f t="shared" si="73"/>
        <v>43571.5</v>
      </c>
      <c r="V171" s="84">
        <f t="shared" si="73"/>
        <v>39140.5</v>
      </c>
      <c r="W171" s="84">
        <f t="shared" si="73"/>
        <v>37136</v>
      </c>
      <c r="X171" s="84">
        <f t="shared" si="73"/>
        <v>30489.5</v>
      </c>
      <c r="Y171" s="84">
        <f t="shared" si="73"/>
        <v>34287.5</v>
      </c>
      <c r="Z171" s="84">
        <f t="shared" si="73"/>
        <v>31755.5</v>
      </c>
      <c r="AA171" s="84">
        <f t="shared" si="73"/>
        <v>32494</v>
      </c>
      <c r="AB171" s="84">
        <f t="shared" si="73"/>
        <v>37769</v>
      </c>
      <c r="AC171" s="84">
        <f t="shared" si="73"/>
        <v>36819.5</v>
      </c>
      <c r="AD171" s="84">
        <f t="shared" si="73"/>
        <v>27113.5</v>
      </c>
      <c r="AE171" s="84">
        <f t="shared" si="73"/>
        <v>39246</v>
      </c>
      <c r="AF171" s="84">
        <f t="shared" si="73"/>
        <v>34815</v>
      </c>
      <c r="AG171" s="84">
        <f t="shared" si="73"/>
        <v>36397.5</v>
      </c>
      <c r="AH171" s="84">
        <f t="shared" si="73"/>
        <v>31122.5</v>
      </c>
      <c r="AI171" s="84">
        <f t="shared" si="73"/>
        <v>29751</v>
      </c>
      <c r="AJ171" s="84">
        <f t="shared" si="73"/>
        <v>29329</v>
      </c>
      <c r="AK171" s="84">
        <f t="shared" si="73"/>
        <v>26058.5</v>
      </c>
      <c r="AL171" s="84">
        <f t="shared" si="73"/>
        <v>27746.5</v>
      </c>
      <c r="AM171" s="84">
        <f t="shared" ref="AM171:BR171" si="74">AM55*1055</f>
        <v>20572.5</v>
      </c>
      <c r="AN171" s="84">
        <f t="shared" si="74"/>
        <v>24265</v>
      </c>
      <c r="AO171" s="84">
        <f t="shared" si="74"/>
        <v>35237</v>
      </c>
      <c r="AP171" s="84">
        <f t="shared" si="74"/>
        <v>40934</v>
      </c>
      <c r="AQ171" s="84">
        <f t="shared" si="74"/>
        <v>43466</v>
      </c>
      <c r="AR171" s="84">
        <f t="shared" si="74"/>
        <v>36503</v>
      </c>
      <c r="AS171" s="84">
        <f t="shared" si="74"/>
        <v>40934</v>
      </c>
      <c r="AT171" s="84">
        <f t="shared" si="74"/>
        <v>33338</v>
      </c>
      <c r="AU171" s="84">
        <f t="shared" si="74"/>
        <v>33338</v>
      </c>
      <c r="AV171" s="84">
        <f t="shared" si="74"/>
        <v>29540</v>
      </c>
      <c r="AW171" s="84">
        <f t="shared" si="74"/>
        <v>30046.400000000001</v>
      </c>
      <c r="AX171" s="84">
        <f t="shared" si="74"/>
        <v>28485</v>
      </c>
      <c r="AY171" s="84">
        <f t="shared" si="74"/>
        <v>0</v>
      </c>
      <c r="AZ171" s="84">
        <f t="shared" si="74"/>
        <v>0</v>
      </c>
      <c r="BA171" s="84">
        <f t="shared" si="74"/>
        <v>0</v>
      </c>
      <c r="BB171" s="84">
        <f t="shared" si="74"/>
        <v>0</v>
      </c>
      <c r="BC171" s="84">
        <f t="shared" si="74"/>
        <v>54207.392824999995</v>
      </c>
      <c r="BD171" s="84">
        <f t="shared" si="74"/>
        <v>52865.981424999998</v>
      </c>
      <c r="BE171" s="84">
        <f t="shared" si="74"/>
        <v>60149.189749999998</v>
      </c>
      <c r="BF171" s="84">
        <f t="shared" si="74"/>
        <v>30406.165550000002</v>
      </c>
      <c r="BG171" s="84">
        <f t="shared" si="74"/>
        <v>45930.733200000002</v>
      </c>
      <c r="BH171" s="84">
        <f t="shared" si="74"/>
        <v>38967.749025000005</v>
      </c>
      <c r="BI171" s="84">
        <f t="shared" si="74"/>
        <v>38858.065950000004</v>
      </c>
      <c r="BJ171" s="84">
        <f t="shared" si="74"/>
        <v>39813.695500000002</v>
      </c>
      <c r="BK171" s="84">
        <f t="shared" si="74"/>
        <v>32805.325225000001</v>
      </c>
      <c r="BL171" s="84">
        <f t="shared" si="74"/>
        <v>46344.250999999997</v>
      </c>
      <c r="BM171" s="84">
        <f t="shared" si="74"/>
        <v>46054.284250000004</v>
      </c>
      <c r="BN171" s="84">
        <f t="shared" si="74"/>
        <v>56316.585750000006</v>
      </c>
      <c r="BO171" s="84">
        <f t="shared" si="74"/>
        <v>57501.667250000006</v>
      </c>
      <c r="BP171" s="84">
        <f t="shared" si="74"/>
        <v>49899.495499999997</v>
      </c>
      <c r="BQ171" s="84">
        <f t="shared" si="74"/>
        <v>52647.875999999997</v>
      </c>
      <c r="BR171" s="84">
        <f t="shared" si="74"/>
        <v>45015.44685</v>
      </c>
      <c r="BS171" s="84">
        <f t="shared" ref="BS171:BX171" si="75">BS55*1055</f>
        <v>46834.673024999996</v>
      </c>
      <c r="BT171" s="84">
        <f t="shared" si="75"/>
        <v>32457.365125</v>
      </c>
      <c r="BU171" s="84">
        <f t="shared" si="75"/>
        <v>42750.396796875</v>
      </c>
      <c r="BV171" s="84">
        <f t="shared" si="75"/>
        <v>36404.773895312501</v>
      </c>
      <c r="BW171" s="84">
        <f t="shared" si="75"/>
        <v>42745.590282812504</v>
      </c>
      <c r="BX171" s="84">
        <f t="shared" si="75"/>
        <v>34026.2585921875</v>
      </c>
    </row>
    <row r="172" spans="1:76" ht="12.6" x14ac:dyDescent="0.45">
      <c r="D172" s="5" t="s">
        <v>606</v>
      </c>
      <c r="E172" s="74" t="s">
        <v>260</v>
      </c>
      <c r="F172" s="319" t="s">
        <v>398</v>
      </c>
      <c r="G172" s="84"/>
      <c r="H172" s="84"/>
      <c r="I172" s="84"/>
      <c r="J172" s="84"/>
      <c r="K172" s="84"/>
      <c r="L172" s="84"/>
      <c r="M172" s="84"/>
      <c r="N172" s="84"/>
      <c r="O172" s="84"/>
      <c r="P172" s="84"/>
      <c r="Q172" s="84"/>
      <c r="R172" s="84"/>
      <c r="S172" s="84"/>
      <c r="T172" s="84"/>
      <c r="U172" s="84"/>
      <c r="V172" s="84"/>
      <c r="W172" s="84"/>
      <c r="X172" s="84"/>
      <c r="Y172" s="84"/>
      <c r="Z172" s="84"/>
      <c r="AA172" s="84"/>
      <c r="AB172" s="84"/>
      <c r="AC172" s="84"/>
      <c r="AD172" s="84"/>
      <c r="AE172" s="84"/>
      <c r="AF172" s="84"/>
      <c r="AG172" s="84"/>
      <c r="AH172" s="84"/>
      <c r="AI172" s="84"/>
      <c r="AJ172" s="84"/>
      <c r="AK172" s="84"/>
      <c r="AL172" s="84"/>
      <c r="AM172" s="84"/>
      <c r="AN172" s="84"/>
      <c r="AO172" s="84"/>
      <c r="AP172" s="84"/>
      <c r="AQ172" s="84">
        <f t="shared" ref="AQ172:BX172" si="76">AQ58*Natural_Gas1+AQ59*_AEP2014/2205</f>
        <v>1318.4106519863944</v>
      </c>
      <c r="AR172" s="84">
        <f t="shared" si="76"/>
        <v>1185.8453039285714</v>
      </c>
      <c r="AS172" s="84">
        <f t="shared" si="76"/>
        <v>1328.106420867347</v>
      </c>
      <c r="AT172" s="84">
        <f t="shared" si="76"/>
        <v>1221.5593051632652</v>
      </c>
      <c r="AU172" s="84">
        <f t="shared" si="76"/>
        <v>1284.8499776462586</v>
      </c>
      <c r="AV172" s="84">
        <f t="shared" si="76"/>
        <v>1240.4414476778911</v>
      </c>
      <c r="AW172" s="84">
        <f t="shared" si="76"/>
        <v>1309.9333859999999</v>
      </c>
      <c r="AX172" s="84">
        <f t="shared" si="76"/>
        <v>1308.6416068027213</v>
      </c>
      <c r="AY172" s="84">
        <f t="shared" si="76"/>
        <v>1240.4239197278912</v>
      </c>
      <c r="AZ172" s="84">
        <f t="shared" si="76"/>
        <v>1216.0023354727891</v>
      </c>
      <c r="BA172" s="84">
        <f t="shared" si="76"/>
        <v>1279.6648129557825</v>
      </c>
      <c r="BB172" s="84">
        <f t="shared" si="76"/>
        <v>1349.6425365884354</v>
      </c>
      <c r="BC172" s="84">
        <f t="shared" si="76"/>
        <v>1355.3256927365856</v>
      </c>
      <c r="BD172" s="84">
        <f t="shared" si="76"/>
        <v>1209.7677784315881</v>
      </c>
      <c r="BE172" s="84">
        <f t="shared" si="76"/>
        <v>1369.442883279055</v>
      </c>
      <c r="BF172" s="84">
        <f t="shared" si="76"/>
        <v>926.41168170679168</v>
      </c>
      <c r="BG172" s="84">
        <f t="shared" si="76"/>
        <v>1268.9072220476194</v>
      </c>
      <c r="BH172" s="84">
        <f t="shared" si="76"/>
        <v>1276.4604005086833</v>
      </c>
      <c r="BI172" s="84">
        <f t="shared" si="76"/>
        <v>1226.4128284816484</v>
      </c>
      <c r="BJ172" s="84">
        <f t="shared" si="76"/>
        <v>1281.5129848053657</v>
      </c>
      <c r="BK172" s="84">
        <f t="shared" si="76"/>
        <v>1119.6390628228996</v>
      </c>
      <c r="BL172" s="84">
        <f t="shared" si="76"/>
        <v>1345.3155673941333</v>
      </c>
      <c r="BM172" s="84">
        <f t="shared" si="76"/>
        <v>1321.1571616551003</v>
      </c>
      <c r="BN172" s="84">
        <f t="shared" si="76"/>
        <v>1282.1014907941947</v>
      </c>
      <c r="BO172" s="84">
        <f t="shared" si="76"/>
        <v>1367.6628636610558</v>
      </c>
      <c r="BP172" s="84">
        <f t="shared" si="76"/>
        <v>1259.3991966418266</v>
      </c>
      <c r="BQ172" s="84">
        <f t="shared" si="76"/>
        <v>1374.4837936196159</v>
      </c>
      <c r="BR172" s="84">
        <f t="shared" si="76"/>
        <v>1271.9262629354589</v>
      </c>
      <c r="BS172" s="84">
        <f t="shared" si="76"/>
        <v>1216.642566464631</v>
      </c>
      <c r="BT172" s="84">
        <f t="shared" si="76"/>
        <v>1075.3759962448603</v>
      </c>
      <c r="BU172" s="84">
        <f t="shared" si="76"/>
        <v>1261.5296243407433</v>
      </c>
      <c r="BV172" s="84">
        <f t="shared" si="76"/>
        <v>1313.5767397392094</v>
      </c>
      <c r="BW172" s="84">
        <f t="shared" si="76"/>
        <v>1142.6981955094886</v>
      </c>
      <c r="BX172" s="84">
        <f t="shared" si="76"/>
        <v>1167.6020034401845</v>
      </c>
    </row>
    <row r="173" spans="1:76" ht="12.6" x14ac:dyDescent="0.45">
      <c r="D173" s="5" t="s">
        <v>607</v>
      </c>
      <c r="E173" s="74" t="s">
        <v>608</v>
      </c>
      <c r="F173" s="319" t="s">
        <v>398</v>
      </c>
      <c r="G173" s="84"/>
      <c r="H173" s="84"/>
      <c r="I173" s="84"/>
      <c r="J173" s="84"/>
      <c r="K173" s="84"/>
      <c r="L173" s="84"/>
      <c r="M173" s="84"/>
      <c r="N173" s="84"/>
      <c r="O173" s="84"/>
      <c r="P173" s="84"/>
      <c r="Q173" s="84"/>
      <c r="R173" s="84"/>
      <c r="S173" s="84"/>
      <c r="T173" s="84"/>
      <c r="U173" s="84"/>
      <c r="V173" s="84"/>
      <c r="W173" s="84"/>
      <c r="X173" s="84"/>
      <c r="Y173" s="84"/>
      <c r="Z173" s="84"/>
      <c r="AA173" s="84"/>
      <c r="AB173" s="84"/>
      <c r="AC173" s="84"/>
      <c r="AD173" s="84"/>
      <c r="AE173" s="84"/>
      <c r="AF173" s="84"/>
      <c r="AG173" s="84"/>
      <c r="AH173" s="84"/>
      <c r="AI173" s="84"/>
      <c r="AJ173" s="84"/>
      <c r="AK173" s="84"/>
      <c r="AL173" s="84"/>
      <c r="AM173" s="84"/>
      <c r="AN173" s="84"/>
      <c r="AO173" s="84"/>
      <c r="AP173" s="84"/>
      <c r="AQ173" s="94">
        <f>AQ172/AQ174</f>
        <v>0.25850118152455215</v>
      </c>
      <c r="AR173" s="94">
        <f t="shared" ref="AR173:BX173" si="77">AR172/AR174</f>
        <v>0.28005237820909118</v>
      </c>
      <c r="AS173" s="94">
        <f t="shared" si="77"/>
        <v>0.23402106791369132</v>
      </c>
      <c r="AT173" s="94">
        <f t="shared" si="77"/>
        <v>0.28670666754839419</v>
      </c>
      <c r="AU173" s="94">
        <f t="shared" si="77"/>
        <v>0.25979962294579667</v>
      </c>
      <c r="AV173" s="94">
        <f t="shared" si="77"/>
        <v>0.23433037196352477</v>
      </c>
      <c r="AW173" s="94">
        <f t="shared" si="77"/>
        <v>0.24704738217950775</v>
      </c>
      <c r="AX173" s="94">
        <f t="shared" si="77"/>
        <v>0.22125569035047421</v>
      </c>
      <c r="AY173" s="94">
        <f t="shared" si="77"/>
        <v>0.23293680813110565</v>
      </c>
      <c r="AZ173" s="94">
        <f t="shared" si="77"/>
        <v>0.23880636596077354</v>
      </c>
      <c r="BA173" s="94">
        <f t="shared" si="77"/>
        <v>0.23039548678097366</v>
      </c>
      <c r="BB173" s="94">
        <f t="shared" si="77"/>
        <v>0.26701725057314729</v>
      </c>
      <c r="BC173" s="94">
        <f t="shared" si="77"/>
        <v>0.28035253277661631</v>
      </c>
      <c r="BD173" s="94">
        <f t="shared" si="77"/>
        <v>0.25125721591792954</v>
      </c>
      <c r="BE173" s="94">
        <f t="shared" si="77"/>
        <v>0.22733507698758362</v>
      </c>
      <c r="BF173" s="94">
        <f t="shared" si="77"/>
        <v>0.40807169272306731</v>
      </c>
      <c r="BG173" s="94">
        <f t="shared" si="77"/>
        <v>0.26660660542356873</v>
      </c>
      <c r="BH173" s="94">
        <f t="shared" si="77"/>
        <v>0.2632240369049122</v>
      </c>
      <c r="BI173" s="94">
        <f t="shared" si="77"/>
        <v>0.27274643466374499</v>
      </c>
      <c r="BJ173" s="94">
        <f t="shared" si="77"/>
        <v>0.26201124718454816</v>
      </c>
      <c r="BK173" s="94">
        <f t="shared" si="77"/>
        <v>0.23501804279316815</v>
      </c>
      <c r="BL173" s="94">
        <f t="shared" si="77"/>
        <v>0.25075487235778443</v>
      </c>
      <c r="BM173" s="94">
        <f t="shared" si="77"/>
        <v>0.25741654301054651</v>
      </c>
      <c r="BN173" s="94">
        <f t="shared" si="77"/>
        <v>0.23513925005948988</v>
      </c>
      <c r="BO173" s="94">
        <f t="shared" si="77"/>
        <v>0.25993071056518757</v>
      </c>
      <c r="BP173" s="94">
        <f t="shared" si="77"/>
        <v>0.24223647409000104</v>
      </c>
      <c r="BQ173" s="94">
        <f t="shared" si="77"/>
        <v>0.309175992002443</v>
      </c>
      <c r="BR173" s="94">
        <f t="shared" si="77"/>
        <v>0.36763256096417146</v>
      </c>
      <c r="BS173" s="94">
        <f t="shared" si="77"/>
        <v>0.23968621561677769</v>
      </c>
      <c r="BT173" s="94">
        <f t="shared" si="77"/>
        <v>0.28027301264768539</v>
      </c>
      <c r="BU173" s="94">
        <f t="shared" si="77"/>
        <v>0.29944135224585267</v>
      </c>
      <c r="BV173" s="94">
        <f t="shared" si="77"/>
        <v>0.31591099893156399</v>
      </c>
      <c r="BW173" s="94">
        <f t="shared" si="77"/>
        <v>0.23404231276835055</v>
      </c>
      <c r="BX173" s="94">
        <f t="shared" si="77"/>
        <v>0.38688438263208158</v>
      </c>
    </row>
    <row r="174" spans="1:76" ht="12.6" x14ac:dyDescent="0.45">
      <c r="D174" s="5" t="s">
        <v>54</v>
      </c>
      <c r="E174" s="74" t="s">
        <v>260</v>
      </c>
      <c r="F174" s="319" t="s">
        <v>398</v>
      </c>
      <c r="G174" s="84">
        <f t="shared" ref="G174:AL174" si="78">G63</f>
        <v>3595.99937817</v>
      </c>
      <c r="H174" s="84">
        <f t="shared" si="78"/>
        <v>4305.9588997600003</v>
      </c>
      <c r="I174" s="84">
        <f t="shared" si="78"/>
        <v>5109.1375166099997</v>
      </c>
      <c r="J174" s="84">
        <f t="shared" si="78"/>
        <v>5413.4215642599993</v>
      </c>
      <c r="K174" s="84">
        <f t="shared" si="78"/>
        <v>5219.2582824500005</v>
      </c>
      <c r="L174" s="84">
        <f t="shared" si="78"/>
        <v>5290.1947689600001</v>
      </c>
      <c r="M174" s="84">
        <f t="shared" si="78"/>
        <v>6032.9334254899995</v>
      </c>
      <c r="N174" s="84">
        <f t="shared" si="78"/>
        <v>5776.9113538399997</v>
      </c>
      <c r="O174" s="84">
        <f t="shared" si="78"/>
        <v>5319.1941384299998</v>
      </c>
      <c r="P174" s="84">
        <f t="shared" si="78"/>
        <v>6298.28675062</v>
      </c>
      <c r="Q174" s="84">
        <f t="shared" si="78"/>
        <v>2852.5735327900002</v>
      </c>
      <c r="R174" s="84">
        <f t="shared" si="78"/>
        <v>5096.83343427</v>
      </c>
      <c r="S174" s="84">
        <f t="shared" si="78"/>
        <v>5776.2468444900005</v>
      </c>
      <c r="T174" s="84">
        <f t="shared" si="78"/>
        <v>4701.88853896</v>
      </c>
      <c r="U174" s="84">
        <f t="shared" si="78"/>
        <v>4730.73414142</v>
      </c>
      <c r="V174" s="84">
        <f t="shared" si="78"/>
        <v>4578.0013166199997</v>
      </c>
      <c r="W174" s="84">
        <f t="shared" si="78"/>
        <v>5931.27256674</v>
      </c>
      <c r="X174" s="84">
        <f t="shared" si="78"/>
        <v>5818.6656741100005</v>
      </c>
      <c r="Y174" s="84">
        <f t="shared" si="78"/>
        <v>6878.8565495800003</v>
      </c>
      <c r="Z174" s="84">
        <f t="shared" si="78"/>
        <v>5775.3138098600002</v>
      </c>
      <c r="AA174" s="84">
        <f t="shared" si="78"/>
        <v>4083.5659907099998</v>
      </c>
      <c r="AB174" s="84">
        <f t="shared" si="78"/>
        <v>5800.2136329099994</v>
      </c>
      <c r="AC174" s="84">
        <f t="shared" si="78"/>
        <v>5420.4757959400004</v>
      </c>
      <c r="AD174" s="84">
        <f t="shared" si="78"/>
        <v>4857.1188302999999</v>
      </c>
      <c r="AE174" s="84">
        <f t="shared" si="78"/>
        <v>4910.7337919862503</v>
      </c>
      <c r="AF174" s="84">
        <f t="shared" si="78"/>
        <v>4765.5254393991672</v>
      </c>
      <c r="AG174" s="84">
        <f t="shared" si="78"/>
        <v>3821.934503827084</v>
      </c>
      <c r="AH174" s="84">
        <f t="shared" si="78"/>
        <v>4441.8008267424993</v>
      </c>
      <c r="AI174" s="84">
        <f t="shared" si="78"/>
        <v>4920.7174023841662</v>
      </c>
      <c r="AJ174" s="84">
        <f t="shared" si="78"/>
        <v>6092.8459551379165</v>
      </c>
      <c r="AK174" s="84">
        <f t="shared" si="78"/>
        <v>4460.5190496741661</v>
      </c>
      <c r="AL174" s="84">
        <f t="shared" si="78"/>
        <v>5459.8280169674999</v>
      </c>
      <c r="AM174" s="84">
        <f t="shared" ref="AM174:BR174" si="79">AM63</f>
        <v>3312.8716186012498</v>
      </c>
      <c r="AN174" s="84">
        <f t="shared" si="79"/>
        <v>4884.9786115937504</v>
      </c>
      <c r="AO174" s="84">
        <f t="shared" si="79"/>
        <v>5015.4962991562488</v>
      </c>
      <c r="AP174" s="84">
        <f t="shared" si="79"/>
        <v>4570.1749991616671</v>
      </c>
      <c r="AQ174" s="84">
        <f t="shared" si="79"/>
        <v>5100.211319</v>
      </c>
      <c r="AR174" s="84">
        <f t="shared" si="79"/>
        <v>4234.3696972400003</v>
      </c>
      <c r="AS174" s="84">
        <f t="shared" si="79"/>
        <v>5675.1575091399991</v>
      </c>
      <c r="AT174" s="84">
        <f t="shared" si="79"/>
        <v>4260.6588664599994</v>
      </c>
      <c r="AU174" s="84">
        <f t="shared" si="79"/>
        <v>4945.5421184900006</v>
      </c>
      <c r="AV174" s="84">
        <f t="shared" si="79"/>
        <v>5293.5581388099999</v>
      </c>
      <c r="AW174" s="84">
        <f t="shared" si="79"/>
        <v>5302.3568776299999</v>
      </c>
      <c r="AX174" s="84">
        <f t="shared" si="79"/>
        <v>5914.6122060399994</v>
      </c>
      <c r="AY174" s="84">
        <f t="shared" si="79"/>
        <v>5325.1520430800001</v>
      </c>
      <c r="AZ174" s="84">
        <f t="shared" si="79"/>
        <v>5092.0013399999998</v>
      </c>
      <c r="BA174" s="84">
        <f t="shared" si="79"/>
        <v>5554.2095499999996</v>
      </c>
      <c r="BB174" s="84">
        <f t="shared" si="79"/>
        <v>5054.5143944499996</v>
      </c>
      <c r="BC174" s="84">
        <f t="shared" si="79"/>
        <v>4834.36222</v>
      </c>
      <c r="BD174" s="84">
        <f t="shared" si="79"/>
        <v>4814.8578500000003</v>
      </c>
      <c r="BE174" s="84">
        <f t="shared" si="79"/>
        <v>6023.8960983299994</v>
      </c>
      <c r="BF174" s="84">
        <f t="shared" si="79"/>
        <v>2270.2179499999997</v>
      </c>
      <c r="BG174" s="84">
        <f t="shared" si="79"/>
        <v>4759.4740574099997</v>
      </c>
      <c r="BH174" s="84">
        <f t="shared" si="79"/>
        <v>4849.3306899999998</v>
      </c>
      <c r="BI174" s="84">
        <f t="shared" si="79"/>
        <v>4496.5311095400002</v>
      </c>
      <c r="BJ174" s="84">
        <f t="shared" si="79"/>
        <v>4891.0609699999995</v>
      </c>
      <c r="BK174" s="84">
        <f t="shared" si="79"/>
        <v>4764.0557699999999</v>
      </c>
      <c r="BL174" s="84">
        <f t="shared" si="79"/>
        <v>5365.0625199999995</v>
      </c>
      <c r="BM174" s="84">
        <f t="shared" si="79"/>
        <v>5132.3708500000002</v>
      </c>
      <c r="BN174" s="84">
        <f t="shared" si="79"/>
        <v>5452.5201150800003</v>
      </c>
      <c r="BO174" s="84">
        <f t="shared" si="79"/>
        <v>5261.6440000000002</v>
      </c>
      <c r="BP174" s="84">
        <f t="shared" si="79"/>
        <v>5199.0485799999997</v>
      </c>
      <c r="BQ174" s="84">
        <f t="shared" si="79"/>
        <v>4445.6355899999999</v>
      </c>
      <c r="BR174" s="84">
        <f t="shared" si="79"/>
        <v>3459.7758686000002</v>
      </c>
      <c r="BS174" s="84">
        <f t="shared" ref="BS174:BX174" si="80">BS63</f>
        <v>5075.9805411999996</v>
      </c>
      <c r="BT174" s="84">
        <f t="shared" si="80"/>
        <v>3836.8874194700002</v>
      </c>
      <c r="BU174" s="84">
        <f t="shared" si="80"/>
        <v>4212.9439199999997</v>
      </c>
      <c r="BV174" s="84">
        <f t="shared" si="80"/>
        <v>4158.0595299999995</v>
      </c>
      <c r="BW174" s="84">
        <f t="shared" si="80"/>
        <v>4882.4427599999999</v>
      </c>
      <c r="BX174" s="84">
        <f t="shared" si="80"/>
        <v>3017.961065</v>
      </c>
    </row>
    <row r="175" spans="1:76" x14ac:dyDescent="0.4">
      <c r="D175" s="11" t="s">
        <v>249</v>
      </c>
      <c r="E175" s="74" t="s">
        <v>6</v>
      </c>
      <c r="G175" s="84"/>
      <c r="H175" s="84"/>
      <c r="I175" s="84"/>
      <c r="J175" s="84"/>
      <c r="K175" s="84"/>
      <c r="L175" s="84"/>
      <c r="M175" s="84"/>
      <c r="N175" s="84"/>
      <c r="O175" s="84"/>
      <c r="P175" s="84"/>
      <c r="Q175" s="84"/>
      <c r="R175" s="84"/>
      <c r="S175" s="84"/>
      <c r="T175" s="84"/>
      <c r="U175" s="84"/>
      <c r="V175" s="84"/>
      <c r="W175" s="84"/>
      <c r="X175" s="84"/>
      <c r="Y175" s="84"/>
      <c r="Z175" s="84"/>
      <c r="AA175" s="84"/>
      <c r="AB175" s="84"/>
      <c r="AC175" s="84"/>
      <c r="AD175" s="84"/>
      <c r="AE175" s="84"/>
      <c r="AF175" s="84"/>
      <c r="AG175" s="84"/>
      <c r="AH175" s="84"/>
      <c r="AI175" s="84"/>
      <c r="AJ175" s="84"/>
      <c r="AK175" s="84"/>
      <c r="AL175" s="84"/>
      <c r="AM175" s="84"/>
      <c r="AN175" s="84"/>
      <c r="AO175" s="84"/>
      <c r="AP175" s="84"/>
      <c r="AQ175" s="84"/>
      <c r="AR175" s="84"/>
      <c r="AS175" s="84"/>
      <c r="AT175" s="84"/>
      <c r="AU175" s="84"/>
      <c r="AV175" s="84"/>
      <c r="AW175" s="84"/>
      <c r="AX175" s="84"/>
      <c r="AY175" s="84"/>
      <c r="AZ175" s="84"/>
      <c r="BA175" s="84"/>
      <c r="BB175" s="84"/>
      <c r="BC175" s="84"/>
      <c r="BD175" s="84"/>
      <c r="BE175" s="84"/>
      <c r="BF175" s="84"/>
      <c r="BG175" s="84"/>
      <c r="BH175" s="84"/>
      <c r="BI175" s="84"/>
      <c r="BJ175" s="84"/>
      <c r="BK175" s="84"/>
      <c r="BL175" s="84"/>
      <c r="BM175" s="84"/>
      <c r="BN175" s="84"/>
      <c r="BO175" s="84"/>
      <c r="BP175" s="84"/>
      <c r="BQ175" s="84"/>
      <c r="BR175" s="84"/>
      <c r="BS175" s="84"/>
      <c r="BT175" s="84"/>
      <c r="BU175" s="84"/>
      <c r="BV175" s="84"/>
      <c r="BW175" s="84"/>
      <c r="BX175" s="84"/>
    </row>
    <row r="176" spans="1:76" ht="12.6" x14ac:dyDescent="0.45">
      <c r="A176" s="74" t="s">
        <v>59</v>
      </c>
      <c r="D176" s="5" t="s">
        <v>33</v>
      </c>
      <c r="E176" s="74" t="s">
        <v>58</v>
      </c>
      <c r="F176" s="319" t="s">
        <v>743</v>
      </c>
      <c r="G176" s="84">
        <f t="shared" ref="G176:AL176" si="81">G70*3.6</f>
        <v>2739.8273823911268</v>
      </c>
      <c r="H176" s="84">
        <f t="shared" si="81"/>
        <v>2273.6632549786741</v>
      </c>
      <c r="I176" s="84">
        <f t="shared" si="81"/>
        <v>2264.0075999999999</v>
      </c>
      <c r="J176" s="84">
        <f t="shared" si="81"/>
        <v>2203.5843719999998</v>
      </c>
      <c r="K176" s="84">
        <f t="shared" si="81"/>
        <v>2674.7776483049943</v>
      </c>
      <c r="L176" s="84">
        <f t="shared" si="81"/>
        <v>2686.1635986824704</v>
      </c>
      <c r="M176" s="84">
        <f t="shared" si="81"/>
        <v>1950.4368000000002</v>
      </c>
      <c r="N176" s="84">
        <f t="shared" si="81"/>
        <v>2121.6709816386356</v>
      </c>
      <c r="O176" s="84">
        <f t="shared" si="81"/>
        <v>2609.3695909796929</v>
      </c>
      <c r="P176" s="84">
        <f t="shared" si="81"/>
        <v>2799.6299999999997</v>
      </c>
      <c r="Q176" s="84">
        <f t="shared" si="81"/>
        <v>1964.1427533966405</v>
      </c>
      <c r="R176" s="84">
        <f t="shared" si="81"/>
        <v>1789.8266297837317</v>
      </c>
      <c r="S176" s="84">
        <f t="shared" si="81"/>
        <v>2551.8636000000001</v>
      </c>
      <c r="T176" s="84">
        <f t="shared" si="81"/>
        <v>2468.3508000000002</v>
      </c>
      <c r="U176" s="84">
        <f t="shared" si="81"/>
        <v>2461.4842676468038</v>
      </c>
      <c r="V176" s="84">
        <f t="shared" si="81"/>
        <v>2179.0044000000003</v>
      </c>
      <c r="W176" s="84">
        <f t="shared" si="81"/>
        <v>2453.9409199017196</v>
      </c>
      <c r="X176" s="84">
        <f t="shared" si="81"/>
        <v>2413.0439999999999</v>
      </c>
      <c r="Y176" s="84">
        <f t="shared" si="81"/>
        <v>2608.3728000000001</v>
      </c>
      <c r="Z176" s="84">
        <f t="shared" si="81"/>
        <v>1906.3812240000004</v>
      </c>
      <c r="AA176" s="84">
        <f t="shared" si="81"/>
        <v>2453.8319999999999</v>
      </c>
      <c r="AB176" s="84">
        <f t="shared" si="81"/>
        <v>2497.070515419452</v>
      </c>
      <c r="AC176" s="84">
        <f t="shared" si="81"/>
        <v>2331.8496</v>
      </c>
      <c r="AD176" s="84">
        <f t="shared" si="81"/>
        <v>1507.2012</v>
      </c>
      <c r="AE176" s="84">
        <f t="shared" si="81"/>
        <v>2132.6565599999999</v>
      </c>
      <c r="AF176" s="84">
        <f t="shared" si="81"/>
        <v>2336.2560000000003</v>
      </c>
      <c r="AG176" s="84">
        <f t="shared" si="81"/>
        <v>2531.0663999999997</v>
      </c>
      <c r="AH176" s="84">
        <f t="shared" si="81"/>
        <v>1617.1056000000001</v>
      </c>
      <c r="AI176" s="84">
        <f t="shared" si="81"/>
        <v>2493.2196000000004</v>
      </c>
      <c r="AJ176" s="84">
        <f t="shared" si="81"/>
        <v>2107.4929224382781</v>
      </c>
      <c r="AK176" s="84">
        <f t="shared" si="81"/>
        <v>2140.86708</v>
      </c>
      <c r="AL176" s="84">
        <f t="shared" si="81"/>
        <v>1823.2596000000001</v>
      </c>
      <c r="AM176" s="84">
        <f t="shared" ref="AM176:BR176" si="82">AM70*3.6</f>
        <v>2069.0351999999998</v>
      </c>
      <c r="AN176" s="84">
        <f t="shared" si="82"/>
        <v>2345.9976000000001</v>
      </c>
      <c r="AO176" s="84">
        <f t="shared" si="82"/>
        <v>2014.6068000000002</v>
      </c>
      <c r="AP176" s="84">
        <f t="shared" si="82"/>
        <v>1706.2927199999999</v>
      </c>
      <c r="AQ176" s="84">
        <f t="shared" si="82"/>
        <v>2110.2517812438305</v>
      </c>
      <c r="AR176" s="84">
        <f t="shared" si="82"/>
        <v>2146.1710070410368</v>
      </c>
      <c r="AS176" s="84">
        <f t="shared" si="82"/>
        <v>2385.6768472538856</v>
      </c>
      <c r="AT176" s="84">
        <f t="shared" si="82"/>
        <v>2272.4343926359834</v>
      </c>
      <c r="AU176" s="84">
        <f t="shared" si="82"/>
        <v>2343.3778732839796</v>
      </c>
      <c r="AV176" s="84">
        <f t="shared" si="82"/>
        <v>2382.0336000000002</v>
      </c>
      <c r="AW176" s="84">
        <f t="shared" si="82"/>
        <v>1916.2656000000002</v>
      </c>
      <c r="AX176" s="84">
        <f t="shared" si="82"/>
        <v>1601.028</v>
      </c>
      <c r="AY176" s="84">
        <f t="shared" si="82"/>
        <v>2299.4798400000004</v>
      </c>
      <c r="AZ176" s="84">
        <f t="shared" si="82"/>
        <v>2420.6184000000003</v>
      </c>
      <c r="BA176" s="84">
        <f t="shared" si="82"/>
        <v>2132.1215999999999</v>
      </c>
      <c r="BB176" s="84">
        <f t="shared" si="82"/>
        <v>1759.212</v>
      </c>
      <c r="BC176" s="84">
        <f t="shared" si="82"/>
        <v>2214.56088</v>
      </c>
      <c r="BD176" s="84">
        <f t="shared" si="82"/>
        <v>1999.8899999999999</v>
      </c>
      <c r="BE176" s="84">
        <f t="shared" si="82"/>
        <v>2384.7228</v>
      </c>
      <c r="BF176" s="84">
        <f t="shared" si="82"/>
        <v>2330.3521799999999</v>
      </c>
      <c r="BG176" s="84">
        <f t="shared" si="82"/>
        <v>2402.0460000000003</v>
      </c>
      <c r="BH176" s="84">
        <f t="shared" si="82"/>
        <v>2371.9715999999999</v>
      </c>
      <c r="BI176" s="84">
        <f t="shared" si="82"/>
        <v>1619.838</v>
      </c>
      <c r="BJ176" s="84">
        <f t="shared" si="82"/>
        <v>1710.6048000000001</v>
      </c>
      <c r="BK176" s="84">
        <f t="shared" si="82"/>
        <v>2311.1711999999998</v>
      </c>
      <c r="BL176" s="84">
        <f t="shared" si="82"/>
        <v>2067.9336000000003</v>
      </c>
      <c r="BM176" s="84">
        <f t="shared" si="82"/>
        <v>2310.0727765682659</v>
      </c>
      <c r="BN176" s="84">
        <f t="shared" si="82"/>
        <v>1519.7868000000001</v>
      </c>
      <c r="BO176" s="84">
        <f t="shared" si="82"/>
        <v>2214.7775999999999</v>
      </c>
      <c r="BP176" s="84">
        <f t="shared" si="82"/>
        <v>1903.9860000000001</v>
      </c>
      <c r="BQ176" s="84">
        <f t="shared" si="82"/>
        <v>1929.1176</v>
      </c>
      <c r="BR176" s="84">
        <f t="shared" si="82"/>
        <v>2047.6404</v>
      </c>
      <c r="BS176" s="84">
        <f t="shared" ref="BS176:BX176" si="83">BS70*3.6</f>
        <v>1665.9792000000002</v>
      </c>
      <c r="BT176" s="84">
        <f t="shared" si="83"/>
        <v>1896.4692000000002</v>
      </c>
      <c r="BU176" s="84">
        <f t="shared" si="83"/>
        <v>2233.998</v>
      </c>
      <c r="BV176" s="84">
        <f t="shared" si="83"/>
        <v>2540.0210011976051</v>
      </c>
      <c r="BW176" s="84">
        <f t="shared" si="83"/>
        <v>1286.9748</v>
      </c>
      <c r="BX176" s="84">
        <f t="shared" si="83"/>
        <v>2551.1477435721326</v>
      </c>
    </row>
    <row r="177" spans="1:76" ht="12.6" x14ac:dyDescent="0.45">
      <c r="A177" s="74" t="s">
        <v>60</v>
      </c>
      <c r="D177" s="5" t="s">
        <v>710</v>
      </c>
      <c r="E177" s="74" t="s">
        <v>58</v>
      </c>
      <c r="F177" s="319" t="s">
        <v>743</v>
      </c>
      <c r="G177" s="84">
        <f t="shared" ref="G177:AL177" si="84">(G68+G69)*1055</f>
        <v>5415.0543969502323</v>
      </c>
      <c r="H177" s="84">
        <f t="shared" si="84"/>
        <v>4480.5227406076383</v>
      </c>
      <c r="I177" s="84">
        <f t="shared" si="84"/>
        <v>4404.6812430346654</v>
      </c>
      <c r="J177" s="84">
        <f t="shared" si="84"/>
        <v>3975.2819652414005</v>
      </c>
      <c r="K177" s="84">
        <f t="shared" si="84"/>
        <v>5771.1462252611736</v>
      </c>
      <c r="L177" s="84">
        <f t="shared" si="84"/>
        <v>4462.7987762851635</v>
      </c>
      <c r="M177" s="84">
        <f t="shared" si="84"/>
        <v>3084.4429679824002</v>
      </c>
      <c r="N177" s="84">
        <f t="shared" si="84"/>
        <v>3453.0560378871401</v>
      </c>
      <c r="O177" s="84">
        <f t="shared" si="84"/>
        <v>4354.2536178153568</v>
      </c>
      <c r="P177" s="84">
        <f t="shared" si="84"/>
        <v>4944.3511493959995</v>
      </c>
      <c r="Q177" s="84">
        <f t="shared" si="84"/>
        <v>629.09327527523499</v>
      </c>
      <c r="R177" s="84">
        <f t="shared" si="84"/>
        <v>590.86635364012147</v>
      </c>
      <c r="S177" s="84">
        <f t="shared" si="84"/>
        <v>5163.1670414986665</v>
      </c>
      <c r="T177" s="84">
        <f t="shared" si="84"/>
        <v>4086.4413018680007</v>
      </c>
      <c r="U177" s="84">
        <f t="shared" si="84"/>
        <v>4585.1307513448428</v>
      </c>
      <c r="V177" s="84">
        <f t="shared" si="84"/>
        <v>3723.3342385520004</v>
      </c>
      <c r="W177" s="84">
        <f t="shared" si="84"/>
        <v>4596.3245224535231</v>
      </c>
      <c r="X177" s="84">
        <f t="shared" si="84"/>
        <v>4311.236469208</v>
      </c>
      <c r="Y177" s="84">
        <f t="shared" si="84"/>
        <v>4348.6196582400007</v>
      </c>
      <c r="Z177" s="84">
        <f t="shared" si="84"/>
        <v>2616.4408763547999</v>
      </c>
      <c r="AA177" s="84">
        <f t="shared" si="84"/>
        <v>4095.1459996799999</v>
      </c>
      <c r="AB177" s="84">
        <f t="shared" si="84"/>
        <v>4890.6629826582139</v>
      </c>
      <c r="AC177" s="84">
        <f t="shared" si="84"/>
        <v>1505.7233793599999</v>
      </c>
      <c r="AD177" s="84">
        <f t="shared" si="84"/>
        <v>633.85693007999998</v>
      </c>
      <c r="AE177" s="84">
        <f t="shared" si="84"/>
        <v>4237.6263019360003</v>
      </c>
      <c r="AF177" s="84">
        <f t="shared" si="84"/>
        <v>5623.0752016253346</v>
      </c>
      <c r="AG177" s="84">
        <f t="shared" si="84"/>
        <v>5473.6177979347267</v>
      </c>
      <c r="AH177" s="84">
        <f t="shared" si="84"/>
        <v>2648.6027105613334</v>
      </c>
      <c r="AI177" s="84">
        <f t="shared" si="84"/>
        <v>5143.9867369498315</v>
      </c>
      <c r="AJ177" s="84">
        <f t="shared" si="84"/>
        <v>3283.9432474600812</v>
      </c>
      <c r="AK177" s="84">
        <f t="shared" si="84"/>
        <v>3790.4581784699994</v>
      </c>
      <c r="AL177" s="84">
        <f t="shared" si="84"/>
        <v>2051.4212763573332</v>
      </c>
      <c r="AM177" s="84">
        <f t="shared" ref="AM177:BR177" si="85">(AM68+AM69)*1055</f>
        <v>2975.5190322146668</v>
      </c>
      <c r="AN177" s="84">
        <f t="shared" si="85"/>
        <v>4692.0831369586667</v>
      </c>
      <c r="AO177" s="84">
        <f t="shared" si="85"/>
        <v>1165.76428964</v>
      </c>
      <c r="AP177" s="84">
        <f t="shared" si="85"/>
        <v>821.64536772320082</v>
      </c>
      <c r="AQ177" s="84">
        <f t="shared" si="85"/>
        <v>4668.6561313963584</v>
      </c>
      <c r="AR177" s="84">
        <f t="shared" si="85"/>
        <v>5029.2830981990828</v>
      </c>
      <c r="AS177" s="84">
        <f t="shared" si="85"/>
        <v>5338.6739512856293</v>
      </c>
      <c r="AT177" s="84">
        <f t="shared" si="85"/>
        <v>4798.0103260553587</v>
      </c>
      <c r="AU177" s="84">
        <f t="shared" si="85"/>
        <v>4788.8799305785087</v>
      </c>
      <c r="AV177" s="84">
        <f t="shared" si="85"/>
        <v>4227.1589706106661</v>
      </c>
      <c r="AW177" s="84">
        <f t="shared" si="85"/>
        <v>3339.0287774960007</v>
      </c>
      <c r="AX177" s="84">
        <f t="shared" si="85"/>
        <v>2587.3276182</v>
      </c>
      <c r="AY177" s="84">
        <f t="shared" si="85"/>
        <v>4511.5784262359994</v>
      </c>
      <c r="AZ177" s="84">
        <f t="shared" si="85"/>
        <v>4906.6684686520002</v>
      </c>
      <c r="BA177" s="84">
        <f t="shared" si="85"/>
        <v>1432.2744768560001</v>
      </c>
      <c r="BB177" s="84">
        <f t="shared" si="85"/>
        <v>960.63982433600006</v>
      </c>
      <c r="BC177" s="84">
        <f t="shared" si="85"/>
        <v>5092.1397502653335</v>
      </c>
      <c r="BD177" s="84">
        <f t="shared" si="85"/>
        <v>4907.7171695986672</v>
      </c>
      <c r="BE177" s="84">
        <f t="shared" si="85"/>
        <v>5312.4706192733338</v>
      </c>
      <c r="BF177" s="84">
        <f t="shared" si="85"/>
        <v>5030.6954378874007</v>
      </c>
      <c r="BG177" s="84">
        <f t="shared" si="85"/>
        <v>5132.5600924280006</v>
      </c>
      <c r="BH177" s="84">
        <f t="shared" si="85"/>
        <v>4897.910495872</v>
      </c>
      <c r="BI177" s="84">
        <f t="shared" si="85"/>
        <v>2943.439582226667</v>
      </c>
      <c r="BJ177" s="84">
        <f t="shared" si="85"/>
        <v>2438.2369003199997</v>
      </c>
      <c r="BK177" s="84">
        <f t="shared" si="85"/>
        <v>4453.796203961333</v>
      </c>
      <c r="BL177" s="84">
        <f t="shared" si="85"/>
        <v>3566.916052776</v>
      </c>
      <c r="BM177" s="84">
        <f t="shared" si="85"/>
        <v>547.75370842788186</v>
      </c>
      <c r="BN177" s="84">
        <f t="shared" si="85"/>
        <v>466.24812129600002</v>
      </c>
      <c r="BO177" s="84">
        <f t="shared" si="85"/>
        <v>5802.3785858173333</v>
      </c>
      <c r="BP177" s="84">
        <f t="shared" si="85"/>
        <v>4018.5891507320002</v>
      </c>
      <c r="BQ177" s="84">
        <f t="shared" si="85"/>
        <v>3809.6344072106672</v>
      </c>
      <c r="BR177" s="84">
        <f t="shared" si="85"/>
        <v>3989.4160662280001</v>
      </c>
      <c r="BS177" s="84">
        <f t="shared" ref="BS177:BX177" si="86">(BS68+BS69)*1055</f>
        <v>2741.6419226946659</v>
      </c>
      <c r="BT177" s="84">
        <f t="shared" si="86"/>
        <v>3220.1216886706675</v>
      </c>
      <c r="BU177" s="84">
        <f t="shared" si="86"/>
        <v>4172.6661176440002</v>
      </c>
      <c r="BV177" s="84">
        <f t="shared" si="86"/>
        <v>4277.6646371035895</v>
      </c>
      <c r="BW177" s="84">
        <f t="shared" si="86"/>
        <v>2016.8916577960001</v>
      </c>
      <c r="BX177" s="84">
        <f t="shared" si="86"/>
        <v>5314.9300337325449</v>
      </c>
    </row>
    <row r="178" spans="1:76" ht="12.6" x14ac:dyDescent="0.45">
      <c r="A178" s="74" t="s">
        <v>60</v>
      </c>
      <c r="D178" s="5" t="s">
        <v>299</v>
      </c>
      <c r="E178" s="74" t="s">
        <v>58</v>
      </c>
      <c r="F178" s="319" t="s">
        <v>743</v>
      </c>
      <c r="G178" s="84">
        <f t="shared" ref="G178:AL178" si="87">G65*1055</f>
        <v>3828.7127222817876</v>
      </c>
      <c r="H178" s="84">
        <f t="shared" si="87"/>
        <v>3159.8524584045408</v>
      </c>
      <c r="I178" s="84">
        <f t="shared" si="87"/>
        <v>3051.2839559626664</v>
      </c>
      <c r="J178" s="84">
        <f t="shared" si="87"/>
        <v>2828.5291359049997</v>
      </c>
      <c r="K178" s="84">
        <f t="shared" si="87"/>
        <v>3904.1546280462035</v>
      </c>
      <c r="L178" s="84">
        <f t="shared" si="87"/>
        <v>3363.0515000089435</v>
      </c>
      <c r="M178" s="84">
        <f t="shared" si="87"/>
        <v>2108.9688007999998</v>
      </c>
      <c r="N178" s="84">
        <f t="shared" si="87"/>
        <v>1554.1583826007586</v>
      </c>
      <c r="O178" s="84">
        <f t="shared" si="87"/>
        <v>2900.5586733748346</v>
      </c>
      <c r="P178" s="84">
        <f t="shared" si="87"/>
        <v>3247.9696183400001</v>
      </c>
      <c r="Q178" s="84">
        <f t="shared" si="87"/>
        <v>2044.9271720848076</v>
      </c>
      <c r="R178" s="84">
        <f t="shared" si="87"/>
        <v>1860.9021484291602</v>
      </c>
      <c r="S178" s="84">
        <f t="shared" si="87"/>
        <v>3936.7081646666666</v>
      </c>
      <c r="T178" s="84">
        <f t="shared" si="87"/>
        <v>2763.0248630040005</v>
      </c>
      <c r="U178" s="84">
        <f t="shared" si="87"/>
        <v>3417.3570196682526</v>
      </c>
      <c r="V178" s="84">
        <f t="shared" si="87"/>
        <v>2645.2346286880002</v>
      </c>
      <c r="W178" s="84">
        <f t="shared" si="87"/>
        <v>3132.720179255999</v>
      </c>
      <c r="X178" s="84">
        <f t="shared" si="87"/>
        <v>2825.013168</v>
      </c>
      <c r="Y178" s="84">
        <f t="shared" si="87"/>
        <v>2945.2490113200001</v>
      </c>
      <c r="Z178" s="84">
        <f t="shared" si="87"/>
        <v>1765.3271869068001</v>
      </c>
      <c r="AA178" s="84">
        <f t="shared" si="87"/>
        <v>2824.7539924799999</v>
      </c>
      <c r="AB178" s="84">
        <f t="shared" si="87"/>
        <v>3468.0634208977999</v>
      </c>
      <c r="AC178" s="84">
        <f t="shared" si="87"/>
        <v>3535.3033587013338</v>
      </c>
      <c r="AD178" s="84">
        <f t="shared" si="87"/>
        <v>1733.1551776613333</v>
      </c>
      <c r="AE178" s="84">
        <f t="shared" si="87"/>
        <v>3129.2117954159999</v>
      </c>
      <c r="AF178" s="84">
        <f t="shared" si="87"/>
        <v>3996.3845280333339</v>
      </c>
      <c r="AG178" s="84">
        <f t="shared" si="87"/>
        <v>3780.0756786867269</v>
      </c>
      <c r="AH178" s="84">
        <f t="shared" si="87"/>
        <v>1940.962829529333</v>
      </c>
      <c r="AI178" s="84">
        <f t="shared" si="87"/>
        <v>3514.4566515498318</v>
      </c>
      <c r="AJ178" s="84">
        <f t="shared" si="87"/>
        <v>2045.2611542016002</v>
      </c>
      <c r="AK178" s="84">
        <f t="shared" si="87"/>
        <v>2529.876684634</v>
      </c>
      <c r="AL178" s="84">
        <f t="shared" si="87"/>
        <v>1330.4612134613333</v>
      </c>
      <c r="AM178" s="84">
        <f t="shared" ref="AM178:BR178" si="88">AM65*1055</f>
        <v>1831.0690493666668</v>
      </c>
      <c r="AN178" s="84">
        <f t="shared" si="88"/>
        <v>3204.648910126667</v>
      </c>
      <c r="AO178" s="84">
        <f t="shared" si="88"/>
        <v>2693.9423480800001</v>
      </c>
      <c r="AP178" s="84">
        <f t="shared" si="88"/>
        <v>1959.904000472</v>
      </c>
      <c r="AQ178" s="84">
        <f t="shared" si="88"/>
        <v>3475.9946804871074</v>
      </c>
      <c r="AR178" s="84">
        <f t="shared" si="88"/>
        <v>3634.9901959289882</v>
      </c>
      <c r="AS178" s="84">
        <f t="shared" si="88"/>
        <v>3732.4141913654971</v>
      </c>
      <c r="AT178" s="84">
        <f t="shared" si="88"/>
        <v>3223.6726442165732</v>
      </c>
      <c r="AU178" s="84">
        <f t="shared" si="88"/>
        <v>3141.9608412748739</v>
      </c>
      <c r="AV178" s="84">
        <f t="shared" si="88"/>
        <v>2622.0979340266663</v>
      </c>
      <c r="AW178" s="84">
        <f t="shared" si="88"/>
        <v>2134.6588542880004</v>
      </c>
      <c r="AX178" s="84">
        <f t="shared" si="88"/>
        <v>1633.2377352000001</v>
      </c>
      <c r="AY178" s="84">
        <f t="shared" si="88"/>
        <v>2853.146670696</v>
      </c>
      <c r="AZ178" s="84">
        <f t="shared" si="88"/>
        <v>3208.7419635240003</v>
      </c>
      <c r="BA178" s="84">
        <f t="shared" si="88"/>
        <v>1704.1899135279998</v>
      </c>
      <c r="BB178" s="84">
        <f t="shared" si="88"/>
        <v>1837.433488224</v>
      </c>
      <c r="BC178" s="84">
        <f t="shared" si="88"/>
        <v>3710.1395648333332</v>
      </c>
      <c r="BD178" s="84">
        <f t="shared" si="88"/>
        <v>3602.9656877666666</v>
      </c>
      <c r="BE178" s="84">
        <f t="shared" si="88"/>
        <v>3884.4970161853335</v>
      </c>
      <c r="BF178" s="84">
        <f t="shared" si="88"/>
        <v>3521.0884933432003</v>
      </c>
      <c r="BG178" s="84">
        <f t="shared" si="88"/>
        <v>3460.5640980760004</v>
      </c>
      <c r="BH178" s="84">
        <f t="shared" si="88"/>
        <v>3280.1138622080007</v>
      </c>
      <c r="BI178" s="84">
        <f t="shared" si="88"/>
        <v>1901.4589608026668</v>
      </c>
      <c r="BJ178" s="84">
        <f t="shared" si="88"/>
        <v>1712.2243546479999</v>
      </c>
      <c r="BK178" s="84">
        <f t="shared" si="88"/>
        <v>3085.1997125053331</v>
      </c>
      <c r="BL178" s="84">
        <f t="shared" si="88"/>
        <v>2660.3920770159998</v>
      </c>
      <c r="BM178" s="84">
        <f t="shared" si="88"/>
        <v>3629.8472141035004</v>
      </c>
      <c r="BN178" s="84">
        <f t="shared" si="88"/>
        <v>2080.1062469653334</v>
      </c>
      <c r="BO178" s="84">
        <f t="shared" si="88"/>
        <v>3938.4300020333335</v>
      </c>
      <c r="BP178" s="84">
        <f t="shared" si="88"/>
        <v>3052.0617225000001</v>
      </c>
      <c r="BQ178" s="84">
        <f t="shared" si="88"/>
        <v>2679.8408000186669</v>
      </c>
      <c r="BR178" s="84">
        <f t="shared" si="88"/>
        <v>2806.3417315800002</v>
      </c>
      <c r="BS178" s="84">
        <f t="shared" ref="BS178:BX178" si="89">BS65*1055</f>
        <v>1829.6061475426661</v>
      </c>
      <c r="BT178" s="84">
        <f t="shared" si="89"/>
        <v>2288.2935429746672</v>
      </c>
      <c r="BU178" s="84">
        <f t="shared" si="89"/>
        <v>3082.8748120999999</v>
      </c>
      <c r="BV178" s="84">
        <f t="shared" si="89"/>
        <v>2763.1565028962864</v>
      </c>
      <c r="BW178" s="84">
        <f t="shared" si="89"/>
        <v>1479.7417534120002</v>
      </c>
      <c r="BX178" s="84">
        <f t="shared" si="89"/>
        <v>3600.7381701632003</v>
      </c>
    </row>
    <row r="179" spans="1:76" ht="12.6" x14ac:dyDescent="0.45">
      <c r="D179" s="5" t="s">
        <v>606</v>
      </c>
      <c r="E179" s="74" t="s">
        <v>260</v>
      </c>
      <c r="F179" s="319" t="s">
        <v>743</v>
      </c>
      <c r="G179" s="84"/>
      <c r="H179" s="84"/>
      <c r="I179" s="84"/>
      <c r="J179" s="84"/>
      <c r="K179" s="84"/>
      <c r="L179" s="84"/>
      <c r="M179" s="84"/>
      <c r="N179" s="84"/>
      <c r="O179" s="84"/>
      <c r="P179" s="84"/>
      <c r="Q179" s="84"/>
      <c r="R179" s="84"/>
      <c r="S179" s="84"/>
      <c r="T179" s="84"/>
      <c r="U179" s="84"/>
      <c r="V179" s="84"/>
      <c r="W179" s="84"/>
      <c r="X179" s="84"/>
      <c r="Y179" s="84"/>
      <c r="Z179" s="84"/>
      <c r="AA179" s="84"/>
      <c r="AB179" s="84"/>
      <c r="AC179" s="84"/>
      <c r="AD179" s="84"/>
      <c r="AE179" s="84"/>
      <c r="AF179" s="84"/>
      <c r="AG179" s="84"/>
      <c r="AH179" s="84"/>
      <c r="AI179" s="84"/>
      <c r="AJ179" s="84"/>
      <c r="AK179" s="84"/>
      <c r="AL179" s="84"/>
      <c r="AM179" s="84"/>
      <c r="AN179" s="84"/>
      <c r="AO179" s="84"/>
      <c r="AP179" s="84"/>
      <c r="AQ179" s="84">
        <f t="shared" ref="AQ179:BX179" si="90">AQ68*Natural_Gas1*1000+AQ69*FracII*1000+AQ70*France2011</f>
        <v>445.45017158241905</v>
      </c>
      <c r="AR179" s="84">
        <f t="shared" si="90"/>
        <v>473.00952670638338</v>
      </c>
      <c r="AS179" s="84">
        <f t="shared" si="90"/>
        <v>498.61272097523073</v>
      </c>
      <c r="AT179" s="84">
        <f t="shared" si="90"/>
        <v>433.67551410710837</v>
      </c>
      <c r="AU179" s="84">
        <f t="shared" si="90"/>
        <v>430.57823262921221</v>
      </c>
      <c r="AV179" s="84">
        <f t="shared" si="90"/>
        <v>341.77113685485864</v>
      </c>
      <c r="AW179" s="84">
        <f t="shared" si="90"/>
        <v>311.00385613024412</v>
      </c>
      <c r="AX179" s="84">
        <f t="shared" si="90"/>
        <v>243.39861343100006</v>
      </c>
      <c r="AY179" s="84">
        <f t="shared" si="90"/>
        <v>402.64848860466003</v>
      </c>
      <c r="AZ179" s="84">
        <f t="shared" si="90"/>
        <v>444.32981953180007</v>
      </c>
      <c r="BA179" s="84">
        <f t="shared" si="90"/>
        <v>114.159426083608</v>
      </c>
      <c r="BB179" s="84">
        <f t="shared" si="90"/>
        <v>83.059915279248003</v>
      </c>
      <c r="BC179" s="84">
        <f t="shared" si="90"/>
        <v>485.32317631050933</v>
      </c>
      <c r="BD179" s="84">
        <f t="shared" si="90"/>
        <v>466.45236478504268</v>
      </c>
      <c r="BE179" s="84">
        <f t="shared" si="90"/>
        <v>500.36336954229739</v>
      </c>
      <c r="BF179" s="84">
        <f t="shared" si="90"/>
        <v>469.95321855544262</v>
      </c>
      <c r="BG179" s="84">
        <f t="shared" si="90"/>
        <v>476.82829954870408</v>
      </c>
      <c r="BH179" s="84">
        <f t="shared" si="90"/>
        <v>455.46849607089604</v>
      </c>
      <c r="BI179" s="84">
        <f t="shared" si="90"/>
        <v>237.54627293034667</v>
      </c>
      <c r="BJ179" s="84">
        <f t="shared" si="90"/>
        <v>241.66859252236003</v>
      </c>
      <c r="BK179" s="84">
        <f t="shared" si="90"/>
        <v>418.80032538663733</v>
      </c>
      <c r="BL179" s="84">
        <f t="shared" si="90"/>
        <v>321.34496549916804</v>
      </c>
      <c r="BM179" s="84">
        <f t="shared" si="90"/>
        <v>73.136961277560545</v>
      </c>
      <c r="BN179" s="84">
        <f t="shared" si="90"/>
        <v>53.447287656528005</v>
      </c>
      <c r="BO179" s="84">
        <f t="shared" si="90"/>
        <v>532.48557130124539</v>
      </c>
      <c r="BP179" s="84">
        <f t="shared" si="90"/>
        <v>392.28565451757601</v>
      </c>
      <c r="BQ179" s="84">
        <f t="shared" si="90"/>
        <v>363.67316286064272</v>
      </c>
      <c r="BR179" s="84">
        <f t="shared" si="90"/>
        <v>381.37923083506394</v>
      </c>
      <c r="BS179" s="84">
        <f t="shared" si="90"/>
        <v>232.94294085969864</v>
      </c>
      <c r="BT179" s="84">
        <f t="shared" si="90"/>
        <v>308.29976752820272</v>
      </c>
      <c r="BU179" s="84">
        <f t="shared" si="90"/>
        <v>402.82492902179195</v>
      </c>
      <c r="BV179" s="84">
        <f t="shared" si="90"/>
        <v>403.24335676481883</v>
      </c>
      <c r="BW179" s="84">
        <f t="shared" si="90"/>
        <v>129.03207335552798</v>
      </c>
      <c r="BX179" s="84">
        <f t="shared" si="90"/>
        <v>478.47009207110432</v>
      </c>
    </row>
    <row r="180" spans="1:76" ht="12.6" x14ac:dyDescent="0.45">
      <c r="D180" s="5" t="s">
        <v>607</v>
      </c>
      <c r="E180" s="74" t="s">
        <v>608</v>
      </c>
      <c r="F180" s="319" t="s">
        <v>743</v>
      </c>
      <c r="G180" s="84"/>
      <c r="H180" s="84"/>
      <c r="I180" s="84"/>
      <c r="J180" s="84"/>
      <c r="K180" s="84"/>
      <c r="L180" s="84"/>
      <c r="M180" s="84"/>
      <c r="N180" s="84"/>
      <c r="O180" s="84"/>
      <c r="P180" s="84"/>
      <c r="Q180" s="84"/>
      <c r="R180" s="84"/>
      <c r="S180" s="84"/>
      <c r="T180" s="84"/>
      <c r="U180" s="84"/>
      <c r="V180" s="84"/>
      <c r="W180" s="84"/>
      <c r="X180" s="84"/>
      <c r="Y180" s="84"/>
      <c r="Z180" s="84"/>
      <c r="AA180" s="84"/>
      <c r="AB180" s="84"/>
      <c r="AC180" s="84"/>
      <c r="AD180" s="84"/>
      <c r="AE180" s="84"/>
      <c r="AF180" s="84"/>
      <c r="AG180" s="84"/>
      <c r="AH180" s="84"/>
      <c r="AI180" s="84"/>
      <c r="AJ180" s="84"/>
      <c r="AK180" s="84"/>
      <c r="AL180" s="84"/>
      <c r="AM180" s="84"/>
      <c r="AN180" s="84"/>
      <c r="AO180" s="84"/>
      <c r="AP180" s="84"/>
      <c r="AQ180" s="94">
        <f>AQ179/AQ181</f>
        <v>0.73313063130747047</v>
      </c>
      <c r="AR180" s="94">
        <f t="shared" ref="AR180:BX180" si="91">AR179/AR181</f>
        <v>0.51086459305149956</v>
      </c>
      <c r="AS180" s="94">
        <f t="shared" si="91"/>
        <v>0.4307297174976078</v>
      </c>
      <c r="AT180" s="94">
        <f t="shared" si="91"/>
        <v>0.45382536009534152</v>
      </c>
      <c r="AU180" s="94">
        <f t="shared" si="91"/>
        <v>0.42502737511027205</v>
      </c>
      <c r="AV180" s="94">
        <f t="shared" si="91"/>
        <v>0.33685308185970692</v>
      </c>
      <c r="AW180" s="94">
        <f t="shared" si="91"/>
        <v>0.40067489838990478</v>
      </c>
      <c r="AX180" s="94">
        <f t="shared" si="91"/>
        <v>0.42701511128245623</v>
      </c>
      <c r="AY180" s="94">
        <f t="shared" si="91"/>
        <v>0.45008773597659291</v>
      </c>
      <c r="AZ180" s="94">
        <f t="shared" si="91"/>
        <v>0.3753419661528975</v>
      </c>
      <c r="BA180" s="94">
        <f t="shared" si="91"/>
        <v>0.16523292239630627</v>
      </c>
      <c r="BB180" s="94">
        <f t="shared" si="91"/>
        <v>0.13353684128496462</v>
      </c>
      <c r="BC180" s="94">
        <f t="shared" si="91"/>
        <v>0.45285357498414602</v>
      </c>
      <c r="BD180" s="94">
        <f t="shared" si="91"/>
        <v>0.73689157154035179</v>
      </c>
      <c r="BE180" s="94">
        <f t="shared" si="91"/>
        <v>0.53231278276377947</v>
      </c>
      <c r="BF180" s="94">
        <f t="shared" si="91"/>
        <v>0.42470897179059097</v>
      </c>
      <c r="BG180" s="94">
        <f t="shared" si="91"/>
        <v>0.43105071374860249</v>
      </c>
      <c r="BH180" s="94">
        <f t="shared" si="91"/>
        <v>0.38098577672178674</v>
      </c>
      <c r="BI180" s="94">
        <f t="shared" si="91"/>
        <v>0.52265406585334806</v>
      </c>
      <c r="BJ180" s="94">
        <f t="shared" si="91"/>
        <v>0.43764685353560306</v>
      </c>
      <c r="BK180" s="94">
        <f t="shared" si="91"/>
        <v>0.4357510408767426</v>
      </c>
      <c r="BL180" s="94">
        <f t="shared" si="91"/>
        <v>0.32653690224486132</v>
      </c>
      <c r="BM180" s="94">
        <f t="shared" si="91"/>
        <v>6.7500656462907746E-2</v>
      </c>
      <c r="BN180" s="94">
        <f t="shared" si="91"/>
        <v>9.3570181471512609E-2</v>
      </c>
      <c r="BO180" s="94">
        <f t="shared" si="91"/>
        <v>0.45983209956929655</v>
      </c>
      <c r="BP180" s="94">
        <f t="shared" si="91"/>
        <v>0.45220248359374754</v>
      </c>
      <c r="BQ180" s="94">
        <f t="shared" si="91"/>
        <v>0.48425188130578256</v>
      </c>
      <c r="BR180" s="94">
        <f t="shared" si="91"/>
        <v>0.34502716837506692</v>
      </c>
      <c r="BS180" s="94">
        <f t="shared" si="91"/>
        <v>0.26214600591908466</v>
      </c>
      <c r="BT180" s="94">
        <f t="shared" si="91"/>
        <v>0.39904189428967474</v>
      </c>
      <c r="BU180" s="94">
        <f t="shared" si="91"/>
        <v>0.51315277582393881</v>
      </c>
      <c r="BV180" s="94">
        <f t="shared" si="91"/>
        <v>0.37113976692574213</v>
      </c>
      <c r="BW180" s="94">
        <f t="shared" si="91"/>
        <v>0.2875046197761319</v>
      </c>
      <c r="BX180" s="94">
        <f t="shared" si="91"/>
        <v>0.33674208382910892</v>
      </c>
    </row>
    <row r="181" spans="1:76" ht="12.6" x14ac:dyDescent="0.45">
      <c r="D181" s="5" t="s">
        <v>54</v>
      </c>
      <c r="E181" s="74" t="s">
        <v>260</v>
      </c>
      <c r="F181" s="319" t="s">
        <v>743</v>
      </c>
      <c r="G181" s="84">
        <f t="shared" ref="G181:AL181" si="92">G73</f>
        <v>936</v>
      </c>
      <c r="H181" s="84">
        <f t="shared" si="92"/>
        <v>780</v>
      </c>
      <c r="I181" s="84">
        <f t="shared" si="92"/>
        <v>736.92499999999995</v>
      </c>
      <c r="J181" s="84">
        <f t="shared" si="92"/>
        <v>532.73</v>
      </c>
      <c r="K181" s="84">
        <f t="shared" si="92"/>
        <v>1166</v>
      </c>
      <c r="L181" s="84">
        <f t="shared" si="92"/>
        <v>1040</v>
      </c>
      <c r="M181" s="84">
        <f t="shared" si="92"/>
        <v>604</v>
      </c>
      <c r="N181" s="84">
        <f t="shared" si="92"/>
        <v>648</v>
      </c>
      <c r="O181" s="84">
        <f t="shared" si="92"/>
        <v>869</v>
      </c>
      <c r="P181" s="84">
        <f t="shared" si="92"/>
        <v>1120.24</v>
      </c>
      <c r="Q181" s="84">
        <f t="shared" si="92"/>
        <v>410.72500000000002</v>
      </c>
      <c r="R181" s="84">
        <f t="shared" si="92"/>
        <v>303.89999999999998</v>
      </c>
      <c r="S181" s="84">
        <f t="shared" si="92"/>
        <v>846</v>
      </c>
      <c r="T181" s="84">
        <f t="shared" si="92"/>
        <v>949</v>
      </c>
      <c r="U181" s="84">
        <f t="shared" si="92"/>
        <v>691</v>
      </c>
      <c r="V181" s="84">
        <f t="shared" si="92"/>
        <v>628</v>
      </c>
      <c r="W181" s="84">
        <f t="shared" si="92"/>
        <v>823</v>
      </c>
      <c r="X181" s="84">
        <f t="shared" si="92"/>
        <v>800</v>
      </c>
      <c r="Y181" s="84">
        <f t="shared" si="92"/>
        <v>726</v>
      </c>
      <c r="Z181" s="84">
        <f t="shared" si="92"/>
        <v>407.66</v>
      </c>
      <c r="AA181" s="84">
        <f t="shared" si="92"/>
        <v>692</v>
      </c>
      <c r="AB181" s="84">
        <f t="shared" si="92"/>
        <v>927</v>
      </c>
      <c r="AC181" s="84">
        <f t="shared" si="92"/>
        <v>829.1</v>
      </c>
      <c r="AD181" s="84">
        <f t="shared" si="92"/>
        <v>297.8</v>
      </c>
      <c r="AE181" s="84">
        <f t="shared" si="92"/>
        <v>559.4</v>
      </c>
      <c r="AF181" s="84">
        <f t="shared" si="92"/>
        <v>998.4</v>
      </c>
      <c r="AG181" s="84">
        <f t="shared" si="92"/>
        <v>950.1</v>
      </c>
      <c r="AH181" s="84">
        <f t="shared" si="92"/>
        <v>283.5</v>
      </c>
      <c r="AI181" s="84">
        <f t="shared" si="92"/>
        <v>1052</v>
      </c>
      <c r="AJ181" s="84">
        <f t="shared" si="92"/>
        <v>739.82</v>
      </c>
      <c r="AK181" s="84">
        <f t="shared" si="92"/>
        <v>806.9</v>
      </c>
      <c r="AL181" s="84">
        <f t="shared" si="92"/>
        <v>489.6</v>
      </c>
      <c r="AM181" s="84">
        <f t="shared" ref="AM181:BR181" si="93">AM73</f>
        <v>584</v>
      </c>
      <c r="AN181" s="84">
        <f t="shared" si="93"/>
        <v>921</v>
      </c>
      <c r="AO181" s="84">
        <f t="shared" si="93"/>
        <v>839</v>
      </c>
      <c r="AP181" s="84">
        <f t="shared" si="93"/>
        <v>542.29999999999995</v>
      </c>
      <c r="AQ181" s="84">
        <f t="shared" si="93"/>
        <v>607.6</v>
      </c>
      <c r="AR181" s="84">
        <f t="shared" si="93"/>
        <v>925.9</v>
      </c>
      <c r="AS181" s="84">
        <f t="shared" si="93"/>
        <v>1157.5999999999999</v>
      </c>
      <c r="AT181" s="84">
        <f t="shared" si="93"/>
        <v>955.6</v>
      </c>
      <c r="AU181" s="84">
        <f t="shared" si="93"/>
        <v>1013.06</v>
      </c>
      <c r="AV181" s="84">
        <f t="shared" si="93"/>
        <v>1014.6</v>
      </c>
      <c r="AW181" s="84">
        <f t="shared" si="93"/>
        <v>776.2</v>
      </c>
      <c r="AX181" s="84">
        <f t="shared" si="93"/>
        <v>570</v>
      </c>
      <c r="AY181" s="84">
        <f t="shared" si="93"/>
        <v>894.6</v>
      </c>
      <c r="AZ181" s="84">
        <f t="shared" si="93"/>
        <v>1183.8</v>
      </c>
      <c r="BA181" s="84">
        <f t="shared" si="93"/>
        <v>690.9</v>
      </c>
      <c r="BB181" s="84">
        <f t="shared" si="93"/>
        <v>622</v>
      </c>
      <c r="BC181" s="84">
        <f t="shared" si="93"/>
        <v>1071.7</v>
      </c>
      <c r="BD181" s="84">
        <f t="shared" si="93"/>
        <v>633</v>
      </c>
      <c r="BE181" s="84">
        <f t="shared" si="93"/>
        <v>939.98</v>
      </c>
      <c r="BF181" s="84">
        <f t="shared" si="93"/>
        <v>1106.53</v>
      </c>
      <c r="BG181" s="84">
        <f t="shared" si="93"/>
        <v>1106.2</v>
      </c>
      <c r="BH181" s="84">
        <f t="shared" si="93"/>
        <v>1195.5</v>
      </c>
      <c r="BI181" s="84">
        <f t="shared" si="93"/>
        <v>454.5</v>
      </c>
      <c r="BJ181" s="84">
        <f t="shared" si="93"/>
        <v>552.20000000000005</v>
      </c>
      <c r="BK181" s="84">
        <f t="shared" si="93"/>
        <v>961.1</v>
      </c>
      <c r="BL181" s="84">
        <f t="shared" si="93"/>
        <v>984.1</v>
      </c>
      <c r="BM181" s="84">
        <f t="shared" si="93"/>
        <v>1083.5</v>
      </c>
      <c r="BN181" s="84">
        <f t="shared" si="93"/>
        <v>571.20000000000005</v>
      </c>
      <c r="BO181" s="84">
        <f t="shared" si="93"/>
        <v>1158</v>
      </c>
      <c r="BP181" s="84">
        <f t="shared" si="93"/>
        <v>867.5</v>
      </c>
      <c r="BQ181" s="84">
        <f t="shared" si="93"/>
        <v>751</v>
      </c>
      <c r="BR181" s="84">
        <f t="shared" si="93"/>
        <v>1105.3599999999999</v>
      </c>
      <c r="BS181" s="84">
        <f t="shared" ref="BS181:BX181" si="94">BS73</f>
        <v>888.6</v>
      </c>
      <c r="BT181" s="84">
        <f t="shared" si="94"/>
        <v>772.6</v>
      </c>
      <c r="BU181" s="84">
        <f t="shared" si="94"/>
        <v>785</v>
      </c>
      <c r="BV181" s="84">
        <f t="shared" si="94"/>
        <v>1086.5</v>
      </c>
      <c r="BW181" s="84">
        <f t="shared" si="94"/>
        <v>448.79999999999995</v>
      </c>
      <c r="BX181" s="84">
        <f t="shared" si="94"/>
        <v>1420.88</v>
      </c>
    </row>
    <row r="182" spans="1:76" x14ac:dyDescent="0.4">
      <c r="D182" s="11" t="s">
        <v>256</v>
      </c>
      <c r="E182" s="74" t="s">
        <v>6</v>
      </c>
      <c r="G182" s="84"/>
      <c r="H182" s="84"/>
      <c r="I182" s="84"/>
      <c r="J182" s="84"/>
      <c r="K182" s="84"/>
      <c r="L182" s="84"/>
      <c r="M182" s="84"/>
      <c r="N182" s="84"/>
      <c r="O182" s="84"/>
      <c r="P182" s="84"/>
      <c r="Q182" s="84"/>
      <c r="R182" s="84"/>
      <c r="S182" s="84"/>
      <c r="T182" s="84"/>
      <c r="U182" s="84"/>
      <c r="V182" s="84"/>
      <c r="W182" s="84"/>
      <c r="X182" s="84"/>
      <c r="Y182" s="84"/>
      <c r="Z182" s="84"/>
      <c r="AA182" s="84"/>
      <c r="AB182" s="84"/>
      <c r="AC182" s="84"/>
      <c r="AD182" s="84"/>
      <c r="AE182" s="84"/>
      <c r="AF182" s="84"/>
      <c r="AG182" s="84"/>
      <c r="AH182" s="84"/>
      <c r="AI182" s="84"/>
      <c r="AJ182" s="84"/>
      <c r="AK182" s="84"/>
      <c r="AL182" s="84"/>
      <c r="AM182" s="84"/>
      <c r="AN182" s="84"/>
      <c r="AO182" s="84"/>
      <c r="AP182" s="84"/>
      <c r="AQ182" s="84"/>
      <c r="AR182" s="84"/>
      <c r="AS182" s="84"/>
      <c r="AT182" s="84"/>
      <c r="AU182" s="84"/>
      <c r="AV182" s="84"/>
      <c r="AW182" s="84"/>
      <c r="AX182" s="84"/>
      <c r="AY182" s="84"/>
      <c r="AZ182" s="84"/>
      <c r="BA182" s="84"/>
      <c r="BB182" s="84"/>
      <c r="BC182" s="84"/>
      <c r="BD182" s="84"/>
      <c r="BE182" s="84"/>
      <c r="BF182" s="84"/>
      <c r="BG182" s="84"/>
      <c r="BH182" s="84"/>
      <c r="BI182" s="84"/>
      <c r="BJ182" s="84"/>
      <c r="BK182" s="84"/>
      <c r="BL182" s="84"/>
      <c r="BM182" s="84"/>
      <c r="BN182" s="84"/>
      <c r="BO182" s="84"/>
      <c r="BP182" s="84"/>
      <c r="BQ182" s="84"/>
      <c r="BR182" s="84"/>
      <c r="BS182" s="84"/>
      <c r="BT182" s="84"/>
      <c r="BU182" s="84"/>
      <c r="BV182" s="84"/>
      <c r="BW182" s="84"/>
      <c r="BX182" s="84"/>
    </row>
    <row r="183" spans="1:76" ht="12.6" x14ac:dyDescent="0.45">
      <c r="A183" s="74" t="s">
        <v>59</v>
      </c>
      <c r="D183" s="5" t="s">
        <v>33</v>
      </c>
      <c r="E183" s="74" t="s">
        <v>58</v>
      </c>
      <c r="F183" s="319" t="s">
        <v>744</v>
      </c>
      <c r="G183" s="84">
        <f t="shared" ref="G183:AL183" si="95">G81*3.6</f>
        <v>422.37360000000001</v>
      </c>
      <c r="H183" s="84">
        <f t="shared" si="95"/>
        <v>291.31560000000002</v>
      </c>
      <c r="I183" s="84">
        <f t="shared" si="95"/>
        <v>295.03440000000001</v>
      </c>
      <c r="J183" s="84">
        <f t="shared" si="95"/>
        <v>294.48360000000002</v>
      </c>
      <c r="K183" s="84">
        <f t="shared" si="95"/>
        <v>301.22640000000001</v>
      </c>
      <c r="L183" s="84">
        <f t="shared" si="95"/>
        <v>238.70880000000002</v>
      </c>
      <c r="M183" s="84">
        <f t="shared" si="95"/>
        <v>207.7056</v>
      </c>
      <c r="N183" s="84">
        <f t="shared" si="95"/>
        <v>190.90512000000001</v>
      </c>
      <c r="O183" s="84">
        <f t="shared" si="95"/>
        <v>175.68360000000001</v>
      </c>
      <c r="P183" s="84">
        <f t="shared" si="95"/>
        <v>175.68360000000001</v>
      </c>
      <c r="Q183" s="84">
        <f t="shared" si="95"/>
        <v>199.44720000000001</v>
      </c>
      <c r="R183" s="84">
        <f t="shared" si="95"/>
        <v>199.44720000000001</v>
      </c>
      <c r="S183" s="84">
        <f t="shared" si="95"/>
        <v>190.86120000000003</v>
      </c>
      <c r="T183" s="84">
        <f t="shared" si="95"/>
        <v>172.1088</v>
      </c>
      <c r="U183" s="84">
        <f t="shared" si="95"/>
        <v>189.3492</v>
      </c>
      <c r="V183" s="84">
        <f t="shared" si="95"/>
        <v>161.56440000000001</v>
      </c>
      <c r="W183" s="84">
        <f t="shared" si="95"/>
        <v>158.43960000000001</v>
      </c>
      <c r="X183" s="84">
        <f t="shared" si="95"/>
        <v>153.9864</v>
      </c>
      <c r="Y183" s="84">
        <f t="shared" si="95"/>
        <v>158.38560000000001</v>
      </c>
      <c r="Z183" s="84">
        <f t="shared" si="95"/>
        <v>181.7244</v>
      </c>
      <c r="AA183" s="84">
        <f t="shared" si="95"/>
        <v>140.34959999999998</v>
      </c>
      <c r="AB183" s="84">
        <f t="shared" si="95"/>
        <v>187.48439999999999</v>
      </c>
      <c r="AC183" s="84">
        <f t="shared" si="95"/>
        <v>193.9032</v>
      </c>
      <c r="AD183" s="84">
        <f t="shared" si="95"/>
        <v>211.1832</v>
      </c>
      <c r="AE183" s="84">
        <f t="shared" si="95"/>
        <v>222.80040000000002</v>
      </c>
      <c r="AF183" s="84">
        <f t="shared" si="95"/>
        <v>203.92920000000001</v>
      </c>
      <c r="AG183" s="84">
        <f t="shared" si="95"/>
        <v>184.31639999999999</v>
      </c>
      <c r="AH183" s="84">
        <f t="shared" si="95"/>
        <v>173.52719999999999</v>
      </c>
      <c r="AI183" s="84">
        <f t="shared" si="95"/>
        <v>185.5368</v>
      </c>
      <c r="AJ183" s="84">
        <f t="shared" si="95"/>
        <v>179.35920000000002</v>
      </c>
      <c r="AK183" s="84">
        <f t="shared" si="95"/>
        <v>182.0196</v>
      </c>
      <c r="AL183" s="84">
        <f t="shared" si="95"/>
        <v>207.072</v>
      </c>
      <c r="AM183" s="84">
        <f t="shared" ref="AM183:BR183" si="96">AM81*3.6</f>
        <v>167.65200000000002</v>
      </c>
      <c r="AN183" s="84">
        <f t="shared" si="96"/>
        <v>180.2988</v>
      </c>
      <c r="AO183" s="84">
        <f t="shared" si="96"/>
        <v>193.8672</v>
      </c>
      <c r="AP183" s="84">
        <f t="shared" si="96"/>
        <v>208.8</v>
      </c>
      <c r="AQ183" s="84">
        <f t="shared" si="96"/>
        <v>222.48</v>
      </c>
      <c r="AR183" s="84">
        <f t="shared" si="96"/>
        <v>203.4</v>
      </c>
      <c r="AS183" s="84">
        <f t="shared" si="96"/>
        <v>208.8</v>
      </c>
      <c r="AT183" s="84">
        <f t="shared" si="96"/>
        <v>194.4</v>
      </c>
      <c r="AU183" s="84">
        <f t="shared" si="96"/>
        <v>198</v>
      </c>
      <c r="AV183" s="84">
        <f t="shared" si="96"/>
        <v>190.8</v>
      </c>
      <c r="AW183" s="84">
        <f t="shared" si="96"/>
        <v>187.20000000000002</v>
      </c>
      <c r="AX183" s="84">
        <f t="shared" si="96"/>
        <v>192.6</v>
      </c>
      <c r="AY183" s="84">
        <f t="shared" si="96"/>
        <v>194.76000000000002</v>
      </c>
      <c r="AZ183" s="84">
        <f t="shared" si="96"/>
        <v>178.56</v>
      </c>
      <c r="BA183" s="84">
        <f t="shared" si="96"/>
        <v>206.64</v>
      </c>
      <c r="BB183" s="84">
        <f t="shared" si="96"/>
        <v>203.76000000000002</v>
      </c>
      <c r="BC183" s="84">
        <f t="shared" si="96"/>
        <v>228.45600000000002</v>
      </c>
      <c r="BD183" s="84">
        <f t="shared" si="96"/>
        <v>195.12</v>
      </c>
      <c r="BE183" s="84">
        <f t="shared" si="96"/>
        <v>214.56</v>
      </c>
      <c r="BF183" s="84">
        <f t="shared" si="96"/>
        <v>186.48</v>
      </c>
      <c r="BG183" s="84">
        <f t="shared" si="96"/>
        <v>182.52</v>
      </c>
      <c r="BH183" s="84">
        <f t="shared" si="96"/>
        <v>226.8</v>
      </c>
      <c r="BI183" s="84">
        <f t="shared" si="96"/>
        <v>230.04</v>
      </c>
      <c r="BJ183" s="84">
        <f t="shared" si="96"/>
        <v>252.72000000000003</v>
      </c>
      <c r="BK183" s="84">
        <f t="shared" si="96"/>
        <v>280.44000000000005</v>
      </c>
      <c r="BL183" s="84">
        <f t="shared" si="96"/>
        <v>261</v>
      </c>
      <c r="BM183" s="84">
        <f t="shared" si="96"/>
        <v>221.76000000000002</v>
      </c>
      <c r="BN183" s="84">
        <f t="shared" si="96"/>
        <v>221.04</v>
      </c>
      <c r="BO183" s="84">
        <f t="shared" si="96"/>
        <v>315</v>
      </c>
      <c r="BP183" s="84">
        <f t="shared" si="96"/>
        <v>285.48</v>
      </c>
      <c r="BQ183" s="84">
        <f t="shared" si="96"/>
        <v>270.36</v>
      </c>
      <c r="BR183" s="84">
        <f t="shared" si="96"/>
        <v>272.15999999999997</v>
      </c>
      <c r="BS183" s="84">
        <f t="shared" ref="BS183:BX183" si="97">BS81*3.6</f>
        <v>241.55999999999997</v>
      </c>
      <c r="BT183" s="84">
        <f t="shared" si="97"/>
        <v>221.76000000000002</v>
      </c>
      <c r="BU183" s="84">
        <f t="shared" si="97"/>
        <v>230.04</v>
      </c>
      <c r="BV183" s="84">
        <f t="shared" si="97"/>
        <v>187.56</v>
      </c>
      <c r="BW183" s="84">
        <f t="shared" si="97"/>
        <v>223.3476</v>
      </c>
      <c r="BX183" s="84">
        <f t="shared" si="97"/>
        <v>251.27280000000002</v>
      </c>
    </row>
    <row r="184" spans="1:76" ht="12.6" x14ac:dyDescent="0.45">
      <c r="A184" s="74" t="s">
        <v>60</v>
      </c>
      <c r="D184" s="5" t="s">
        <v>288</v>
      </c>
      <c r="E184" s="74" t="s">
        <v>58</v>
      </c>
      <c r="F184" s="319" t="s">
        <v>744</v>
      </c>
      <c r="G184" s="84">
        <f t="shared" ref="G184:AL184" si="98">(G76+G77+G78+G79+G80)*1055</f>
        <v>2292.7553343641262</v>
      </c>
      <c r="H184" s="84">
        <f t="shared" si="98"/>
        <v>1191.888777935296</v>
      </c>
      <c r="I184" s="84">
        <f t="shared" si="98"/>
        <v>1385.6605672332967</v>
      </c>
      <c r="J184" s="84">
        <f t="shared" si="98"/>
        <v>1101.9356250597241</v>
      </c>
      <c r="K184" s="84">
        <f t="shared" si="98"/>
        <v>1147.5551121423798</v>
      </c>
      <c r="L184" s="84">
        <f t="shared" si="98"/>
        <v>1036.306566253548</v>
      </c>
      <c r="M184" s="84">
        <f t="shared" si="98"/>
        <v>735.13118414825601</v>
      </c>
      <c r="N184" s="84">
        <f t="shared" si="98"/>
        <v>525.10077956012287</v>
      </c>
      <c r="O184" s="84">
        <f t="shared" si="98"/>
        <v>798.66147695097993</v>
      </c>
      <c r="P184" s="84">
        <f t="shared" si="98"/>
        <v>614.43766402390713</v>
      </c>
      <c r="Q184" s="84">
        <f t="shared" si="98"/>
        <v>724.57997189814273</v>
      </c>
      <c r="R184" s="84">
        <f t="shared" si="98"/>
        <v>796.43372729141538</v>
      </c>
      <c r="S184" s="84">
        <f t="shared" si="98"/>
        <v>728.52068552740593</v>
      </c>
      <c r="T184" s="84">
        <f t="shared" si="98"/>
        <v>636.33757511797842</v>
      </c>
      <c r="U184" s="84">
        <f t="shared" si="98"/>
        <v>806.12608844156853</v>
      </c>
      <c r="V184" s="84">
        <f t="shared" si="98"/>
        <v>645.54110510050396</v>
      </c>
      <c r="W184" s="84">
        <f t="shared" si="98"/>
        <v>779.24809878224062</v>
      </c>
      <c r="X184" s="84">
        <f t="shared" si="98"/>
        <v>824.2305841335932</v>
      </c>
      <c r="Y184" s="84">
        <f t="shared" si="98"/>
        <v>662.29835650000416</v>
      </c>
      <c r="Z184" s="84">
        <f t="shared" si="98"/>
        <v>774.05963619552938</v>
      </c>
      <c r="AA184" s="84">
        <f t="shared" si="98"/>
        <v>435.74609560978018</v>
      </c>
      <c r="AB184" s="84">
        <f t="shared" si="98"/>
        <v>770.42304375064759</v>
      </c>
      <c r="AC184" s="84">
        <f t="shared" si="98"/>
        <v>876.69756384347193</v>
      </c>
      <c r="AD184" s="84">
        <f t="shared" si="98"/>
        <v>1090.0629145511955</v>
      </c>
      <c r="AE184" s="84">
        <f t="shared" si="98"/>
        <v>962.88836993418329</v>
      </c>
      <c r="AF184" s="84">
        <f t="shared" si="98"/>
        <v>962.88836993418329</v>
      </c>
      <c r="AG184" s="84">
        <f t="shared" si="98"/>
        <v>660.68589580799312</v>
      </c>
      <c r="AH184" s="84">
        <f t="shared" si="98"/>
        <v>567.21975694981097</v>
      </c>
      <c r="AI184" s="84">
        <f t="shared" si="98"/>
        <v>772.3707953523425</v>
      </c>
      <c r="AJ184" s="84">
        <f t="shared" si="98"/>
        <v>541.82075208215451</v>
      </c>
      <c r="AK184" s="84">
        <f t="shared" si="98"/>
        <v>522.28498688171362</v>
      </c>
      <c r="AL184" s="84">
        <f t="shared" si="98"/>
        <v>664.52329081986454</v>
      </c>
      <c r="AM184" s="84">
        <f t="shared" ref="AM184:BR184" si="99">(AM76+AM77+AM78+AM79+AM80)*1055</f>
        <v>390.10515674851518</v>
      </c>
      <c r="AN184" s="84">
        <f t="shared" si="99"/>
        <v>465.13461382821072</v>
      </c>
      <c r="AO184" s="84">
        <f t="shared" si="99"/>
        <v>510.51761237571378</v>
      </c>
      <c r="AP184" s="84">
        <f t="shared" si="99"/>
        <v>440.72634455146311</v>
      </c>
      <c r="AQ184" s="84">
        <f t="shared" si="99"/>
        <v>902.23998454552191</v>
      </c>
      <c r="AR184" s="84">
        <f t="shared" si="99"/>
        <v>954.36466724462014</v>
      </c>
      <c r="AS184" s="84">
        <f t="shared" si="99"/>
        <v>896.89027663956699</v>
      </c>
      <c r="AT184" s="84">
        <f t="shared" si="99"/>
        <v>749.42065305483891</v>
      </c>
      <c r="AU184" s="84">
        <f t="shared" si="99"/>
        <v>860.22752959081106</v>
      </c>
      <c r="AV184" s="84">
        <f t="shared" si="99"/>
        <v>847.37774921329424</v>
      </c>
      <c r="AW184" s="84">
        <f t="shared" si="99"/>
        <v>658.40069791933388</v>
      </c>
      <c r="AX184" s="84">
        <f t="shared" si="99"/>
        <v>775.22751170069807</v>
      </c>
      <c r="AY184" s="84">
        <f t="shared" si="99"/>
        <v>816.99011988082862</v>
      </c>
      <c r="AZ184" s="84">
        <f t="shared" si="99"/>
        <v>610.4831916780181</v>
      </c>
      <c r="BA184" s="84">
        <f t="shared" si="99"/>
        <v>887.01694179343622</v>
      </c>
      <c r="BB184" s="84">
        <f t="shared" si="99"/>
        <v>753.61315434817504</v>
      </c>
      <c r="BC184" s="84">
        <f t="shared" si="99"/>
        <v>881.12014003713114</v>
      </c>
      <c r="BD184" s="84">
        <f t="shared" si="99"/>
        <v>942.5234759414958</v>
      </c>
      <c r="BE184" s="84">
        <f t="shared" si="99"/>
        <v>912.55715762102409</v>
      </c>
      <c r="BF184" s="84">
        <f t="shared" si="99"/>
        <v>757.21761862232472</v>
      </c>
      <c r="BG184" s="84">
        <f t="shared" si="99"/>
        <v>695.63722079925913</v>
      </c>
      <c r="BH184" s="84">
        <f t="shared" si="99"/>
        <v>748.47450242541527</v>
      </c>
      <c r="BI184" s="84">
        <f t="shared" si="99"/>
        <v>864.31797669476305</v>
      </c>
      <c r="BJ184" s="84">
        <f t="shared" si="99"/>
        <v>843.25078368857612</v>
      </c>
      <c r="BK184" s="84">
        <f t="shared" si="99"/>
        <v>850.25922615186687</v>
      </c>
      <c r="BL184" s="84">
        <f t="shared" si="99"/>
        <v>859.52849289156654</v>
      </c>
      <c r="BM184" s="84">
        <f t="shared" si="99"/>
        <v>689.75233736436564</v>
      </c>
      <c r="BN184" s="84">
        <f t="shared" si="99"/>
        <v>561.77786579245458</v>
      </c>
      <c r="BO184" s="84">
        <f t="shared" si="99"/>
        <v>918.54765604256193</v>
      </c>
      <c r="BP184" s="84">
        <f t="shared" si="99"/>
        <v>885.22494282371974</v>
      </c>
      <c r="BQ184" s="84">
        <f t="shared" si="99"/>
        <v>710.68620746150259</v>
      </c>
      <c r="BR184" s="84">
        <f t="shared" si="99"/>
        <v>834.2037682946459</v>
      </c>
      <c r="BS184" s="84">
        <f t="shared" ref="BS184:BX184" si="100">(BS76+BS77+BS78+BS79+BS80)*1055</f>
        <v>376.66906275368757</v>
      </c>
      <c r="BT184" s="84">
        <f t="shared" si="100"/>
        <v>588.00331010547961</v>
      </c>
      <c r="BU184" s="84">
        <f t="shared" si="100"/>
        <v>957.39761005924424</v>
      </c>
      <c r="BV184" s="84">
        <f t="shared" si="100"/>
        <v>707.59027123350745</v>
      </c>
      <c r="BW184" s="84">
        <f t="shared" si="100"/>
        <v>499.20126069001935</v>
      </c>
      <c r="BX184" s="84">
        <f t="shared" si="100"/>
        <v>534.959271251372</v>
      </c>
    </row>
    <row r="185" spans="1:76" ht="12.6" x14ac:dyDescent="0.45">
      <c r="A185" s="74" t="s">
        <v>60</v>
      </c>
      <c r="D185" s="5" t="s">
        <v>299</v>
      </c>
      <c r="E185" s="74" t="s">
        <v>58</v>
      </c>
      <c r="F185" s="319" t="s">
        <v>744</v>
      </c>
      <c r="G185" s="84">
        <f t="shared" ref="G185:AL185" si="101">G75*1055</f>
        <v>3181.00208463648</v>
      </c>
      <c r="H185" s="84">
        <f t="shared" si="101"/>
        <v>2809.9784094537604</v>
      </c>
      <c r="I185" s="84">
        <f t="shared" si="101"/>
        <v>3090.9028145803204</v>
      </c>
      <c r="J185" s="84">
        <f t="shared" si="101"/>
        <v>3010.6417843684799</v>
      </c>
      <c r="K185" s="84">
        <f t="shared" si="101"/>
        <v>3092.8251051316806</v>
      </c>
      <c r="L185" s="84">
        <f t="shared" si="101"/>
        <v>2092.1864780678402</v>
      </c>
      <c r="M185" s="84">
        <f t="shared" si="101"/>
        <v>2871.9452812723202</v>
      </c>
      <c r="N185" s="84">
        <f t="shared" si="101"/>
        <v>2994.6478950057603</v>
      </c>
      <c r="O185" s="84">
        <f t="shared" si="101"/>
        <v>2753.7892086744005</v>
      </c>
      <c r="P185" s="84">
        <f t="shared" si="101"/>
        <v>2722.2658035091204</v>
      </c>
      <c r="Q185" s="84">
        <f t="shared" si="101"/>
        <v>3038.8929758424006</v>
      </c>
      <c r="R185" s="84">
        <f t="shared" si="101"/>
        <v>3092.5227223483207</v>
      </c>
      <c r="S185" s="84">
        <f t="shared" si="101"/>
        <v>3152.5997017708805</v>
      </c>
      <c r="T185" s="84">
        <f t="shared" si="101"/>
        <v>2742.2554653662401</v>
      </c>
      <c r="U185" s="84">
        <f t="shared" si="101"/>
        <v>3004.1621532964805</v>
      </c>
      <c r="V185" s="84">
        <f t="shared" si="101"/>
        <v>2862.89539654176</v>
      </c>
      <c r="W185" s="84">
        <f t="shared" si="101"/>
        <v>2913.2205312009601</v>
      </c>
      <c r="X185" s="84">
        <f t="shared" si="101"/>
        <v>2826.6850582344005</v>
      </c>
      <c r="Y185" s="84">
        <f t="shared" si="101"/>
        <v>2731.0241048414405</v>
      </c>
      <c r="Z185" s="84">
        <f t="shared" si="101"/>
        <v>2957.4656120376003</v>
      </c>
      <c r="AA185" s="84">
        <f t="shared" si="101"/>
        <v>2647.3504689316801</v>
      </c>
      <c r="AB185" s="84">
        <f t="shared" si="101"/>
        <v>3035.4155738337604</v>
      </c>
      <c r="AC185" s="84">
        <f t="shared" si="101"/>
        <v>3009.9506237208002</v>
      </c>
      <c r="AD185" s="84">
        <f t="shared" si="101"/>
        <v>3562.0907867510405</v>
      </c>
      <c r="AE185" s="84">
        <f t="shared" si="101"/>
        <v>3213.4326381518408</v>
      </c>
      <c r="AF185" s="84">
        <f t="shared" si="101"/>
        <v>2961.5261808427204</v>
      </c>
      <c r="AG185" s="84">
        <f t="shared" si="101"/>
        <v>3069.36884065104</v>
      </c>
      <c r="AH185" s="84">
        <f t="shared" si="101"/>
        <v>2908.5227986737605</v>
      </c>
      <c r="AI185" s="84">
        <f t="shared" si="101"/>
        <v>2945.4242976288001</v>
      </c>
      <c r="AJ185" s="84">
        <f t="shared" si="101"/>
        <v>2524.5830588875201</v>
      </c>
      <c r="AK185" s="84">
        <f t="shared" si="101"/>
        <v>2395.7247956356805</v>
      </c>
      <c r="AL185" s="84">
        <f t="shared" si="101"/>
        <v>2511.0406299470405</v>
      </c>
      <c r="AM185" s="84">
        <f t="shared" ref="AM185:BR185" si="102">AM75*1055</f>
        <v>2263.7455100841603</v>
      </c>
      <c r="AN185" s="84">
        <f t="shared" si="102"/>
        <v>2363.4670322822408</v>
      </c>
      <c r="AO185" s="84">
        <f t="shared" si="102"/>
        <v>2377.5278317084799</v>
      </c>
      <c r="AP185" s="84">
        <f t="shared" si="102"/>
        <v>2456.23375046304</v>
      </c>
      <c r="AQ185" s="84">
        <f t="shared" si="102"/>
        <v>2533.09297436208</v>
      </c>
      <c r="AR185" s="84">
        <f t="shared" si="102"/>
        <v>2234.6843647262399</v>
      </c>
      <c r="AS185" s="84">
        <f t="shared" si="102"/>
        <v>2442.5185313606403</v>
      </c>
      <c r="AT185" s="84">
        <f t="shared" si="102"/>
        <v>2393.7269093884802</v>
      </c>
      <c r="AU185" s="84">
        <f t="shared" si="102"/>
        <v>2363.1538501137597</v>
      </c>
      <c r="AV185" s="84">
        <f t="shared" si="102"/>
        <v>2332.9479699331205</v>
      </c>
      <c r="AW185" s="84">
        <f t="shared" si="102"/>
        <v>2411.7294843835198</v>
      </c>
      <c r="AX185" s="84">
        <f t="shared" si="102"/>
        <v>2325.4531966598406</v>
      </c>
      <c r="AY185" s="84">
        <f t="shared" si="102"/>
        <v>2430.0884390875203</v>
      </c>
      <c r="AZ185" s="84">
        <f t="shared" si="102"/>
        <v>2332.1380160491208</v>
      </c>
      <c r="BA185" s="84">
        <f t="shared" si="102"/>
        <v>1871.2202591275202</v>
      </c>
      <c r="BB185" s="84">
        <f t="shared" si="102"/>
        <v>2513.9240657740806</v>
      </c>
      <c r="BC185" s="84">
        <f t="shared" si="102"/>
        <v>2541.0953187360005</v>
      </c>
      <c r="BD185" s="84">
        <f t="shared" si="102"/>
        <v>2358.6073089782403</v>
      </c>
      <c r="BE185" s="84">
        <f t="shared" si="102"/>
        <v>2548.2229129152006</v>
      </c>
      <c r="BF185" s="84">
        <f t="shared" si="102"/>
        <v>2336.8357485763204</v>
      </c>
      <c r="BG185" s="84">
        <f t="shared" si="102"/>
        <v>2353.3480084248004</v>
      </c>
      <c r="BH185" s="84">
        <f t="shared" si="102"/>
        <v>2230.8397836235199</v>
      </c>
      <c r="BI185" s="84">
        <f t="shared" si="102"/>
        <v>2326.3063480843207</v>
      </c>
      <c r="BJ185" s="84">
        <f t="shared" si="102"/>
        <v>2359.7736425712001</v>
      </c>
      <c r="BK185" s="84">
        <f t="shared" si="102"/>
        <v>2242.4923201679999</v>
      </c>
      <c r="BL185" s="84">
        <f t="shared" si="102"/>
        <v>2427.6801762057603</v>
      </c>
      <c r="BM185" s="84">
        <f t="shared" si="102"/>
        <v>2276.58597899184</v>
      </c>
      <c r="BN185" s="84">
        <f t="shared" si="102"/>
        <v>2488.1135353372802</v>
      </c>
      <c r="BO185" s="84">
        <f t="shared" si="102"/>
        <v>2638.5057725184001</v>
      </c>
      <c r="BP185" s="84">
        <f t="shared" si="102"/>
        <v>2308.8437423452801</v>
      </c>
      <c r="BQ185" s="84">
        <f t="shared" si="102"/>
        <v>2403.5003529220799</v>
      </c>
      <c r="BR185" s="84">
        <f t="shared" si="102"/>
        <v>2720.7430902072006</v>
      </c>
      <c r="BS185" s="84">
        <f t="shared" ref="BS185:BX185" si="103">BS75*1055</f>
        <v>2226.4228351094403</v>
      </c>
      <c r="BT185" s="84">
        <f t="shared" si="103"/>
        <v>2270.6031196353606</v>
      </c>
      <c r="BU185" s="84">
        <f t="shared" si="103"/>
        <v>618.26479812000002</v>
      </c>
      <c r="BV185" s="84">
        <f t="shared" si="103"/>
        <v>496.7717155200001</v>
      </c>
      <c r="BW185" s="84">
        <f t="shared" si="103"/>
        <v>2368.2295611201603</v>
      </c>
      <c r="BX185" s="84">
        <f t="shared" si="103"/>
        <v>2429.6672630678404</v>
      </c>
    </row>
    <row r="186" spans="1:76" ht="12.6" x14ac:dyDescent="0.45">
      <c r="D186" s="5" t="s">
        <v>606</v>
      </c>
      <c r="E186" s="74" t="s">
        <v>260</v>
      </c>
      <c r="F186" s="319" t="s">
        <v>744</v>
      </c>
      <c r="G186" s="84"/>
      <c r="H186" s="84"/>
      <c r="I186" s="84"/>
      <c r="J186" s="84"/>
      <c r="K186" s="84"/>
      <c r="L186" s="84"/>
      <c r="M186" s="84"/>
      <c r="N186" s="84"/>
      <c r="O186" s="84"/>
      <c r="P186" s="84"/>
      <c r="Q186" s="84"/>
      <c r="R186" s="84"/>
      <c r="S186" s="84"/>
      <c r="T186" s="84"/>
      <c r="U186" s="84"/>
      <c r="V186" s="84"/>
      <c r="W186" s="84"/>
      <c r="X186" s="84"/>
      <c r="Y186" s="84"/>
      <c r="Z186" s="84"/>
      <c r="AA186" s="84"/>
      <c r="AB186" s="84"/>
      <c r="AC186" s="84"/>
      <c r="AD186" s="84"/>
      <c r="AE186" s="84"/>
      <c r="AF186" s="84"/>
      <c r="AG186" s="84"/>
      <c r="AH186" s="84"/>
      <c r="AI186" s="84"/>
      <c r="AJ186" s="84"/>
      <c r="AK186" s="84"/>
      <c r="AL186" s="84"/>
      <c r="AM186" s="84"/>
      <c r="AN186" s="84"/>
      <c r="AO186" s="84"/>
      <c r="AP186" s="84"/>
      <c r="AQ186" s="84">
        <f t="shared" ref="AQ186:BX186" si="104">(AQ76+AQ77)*Distillate1+AQ81*Germany2011+AQ74*MSW*1000</f>
        <v>201.73657171656652</v>
      </c>
      <c r="AR186" s="84">
        <f t="shared" si="104"/>
        <v>175.13524466782013</v>
      </c>
      <c r="AS186" s="84">
        <f t="shared" si="104"/>
        <v>189.36154330039093</v>
      </c>
      <c r="AT186" s="84">
        <f t="shared" si="104"/>
        <v>186.95328590798596</v>
      </c>
      <c r="AU186" s="84">
        <f t="shared" si="104"/>
        <v>185.22794171888245</v>
      </c>
      <c r="AV186" s="84">
        <f t="shared" si="104"/>
        <v>176.16231660355774</v>
      </c>
      <c r="AW186" s="84">
        <f t="shared" si="104"/>
        <v>176.89929303233413</v>
      </c>
      <c r="AX186" s="84">
        <f t="shared" si="104"/>
        <v>184.75330528478889</v>
      </c>
      <c r="AY186" s="84">
        <f t="shared" si="104"/>
        <v>190.20732495523009</v>
      </c>
      <c r="AZ186" s="84">
        <f t="shared" si="104"/>
        <v>192.96319190908824</v>
      </c>
      <c r="BA186" s="84">
        <f t="shared" si="104"/>
        <v>191.77676713362933</v>
      </c>
      <c r="BB186" s="84">
        <f t="shared" si="104"/>
        <v>205.39816767946681</v>
      </c>
      <c r="BC186" s="84">
        <f t="shared" si="104"/>
        <v>202.28261244738394</v>
      </c>
      <c r="BD186" s="84">
        <f t="shared" si="104"/>
        <v>180.18225153845501</v>
      </c>
      <c r="BE186" s="84">
        <f t="shared" si="104"/>
        <v>197.98746798068868</v>
      </c>
      <c r="BF186" s="84">
        <f t="shared" si="104"/>
        <v>185.41771629906407</v>
      </c>
      <c r="BG186" s="84">
        <f t="shared" si="104"/>
        <v>192.50262404601366</v>
      </c>
      <c r="BH186" s="84">
        <f t="shared" si="104"/>
        <v>182.15619887895764</v>
      </c>
      <c r="BI186" s="84">
        <f t="shared" si="104"/>
        <v>185.04701357434593</v>
      </c>
      <c r="BJ186" s="84">
        <f t="shared" si="104"/>
        <v>190.75499696469552</v>
      </c>
      <c r="BK186" s="84">
        <f t="shared" si="104"/>
        <v>184.61526443370536</v>
      </c>
      <c r="BL186" s="84">
        <f t="shared" si="104"/>
        <v>199.72236136078081</v>
      </c>
      <c r="BM186" s="84">
        <f t="shared" si="104"/>
        <v>194.76347562768581</v>
      </c>
      <c r="BN186" s="84">
        <f t="shared" si="104"/>
        <v>217.50683661804572</v>
      </c>
      <c r="BO186" s="84">
        <f t="shared" si="104"/>
        <v>221.12603217426795</v>
      </c>
      <c r="BP186" s="84">
        <f t="shared" si="104"/>
        <v>189.2030932730072</v>
      </c>
      <c r="BQ186" s="84">
        <f t="shared" si="104"/>
        <v>208.07552205878073</v>
      </c>
      <c r="BR186" s="84">
        <f t="shared" si="104"/>
        <v>211.75727403100746</v>
      </c>
      <c r="BS186" s="84">
        <f t="shared" si="104"/>
        <v>220.70944438746855</v>
      </c>
      <c r="BT186" s="84">
        <f t="shared" si="104"/>
        <v>193.27724319152944</v>
      </c>
      <c r="BU186" s="84">
        <f t="shared" si="104"/>
        <v>189.71530430165075</v>
      </c>
      <c r="BV186" s="84">
        <f t="shared" si="104"/>
        <v>193.42111635989841</v>
      </c>
      <c r="BW186" s="84">
        <f t="shared" si="104"/>
        <v>208.23073802330833</v>
      </c>
      <c r="BX186" s="84">
        <f t="shared" si="104"/>
        <v>217.08676552666401</v>
      </c>
    </row>
    <row r="187" spans="1:76" ht="12.6" x14ac:dyDescent="0.45">
      <c r="D187" s="5" t="s">
        <v>607</v>
      </c>
      <c r="E187" s="74" t="s">
        <v>608</v>
      </c>
      <c r="F187" s="319" t="s">
        <v>744</v>
      </c>
      <c r="G187" s="84"/>
      <c r="H187" s="84"/>
      <c r="I187" s="84"/>
      <c r="J187" s="84"/>
      <c r="K187" s="84"/>
      <c r="L187" s="84"/>
      <c r="M187" s="84"/>
      <c r="N187" s="84"/>
      <c r="O187" s="84"/>
      <c r="P187" s="84"/>
      <c r="Q187" s="84"/>
      <c r="R187" s="84"/>
      <c r="S187" s="84"/>
      <c r="T187" s="84"/>
      <c r="U187" s="84"/>
      <c r="V187" s="84"/>
      <c r="W187" s="84"/>
      <c r="X187" s="84"/>
      <c r="Y187" s="84"/>
      <c r="Z187" s="84"/>
      <c r="AA187" s="84"/>
      <c r="AB187" s="84"/>
      <c r="AC187" s="84"/>
      <c r="AD187" s="84"/>
      <c r="AE187" s="84"/>
      <c r="AF187" s="84"/>
      <c r="AG187" s="84"/>
      <c r="AH187" s="84"/>
      <c r="AI187" s="84"/>
      <c r="AJ187" s="84"/>
      <c r="AK187" s="84"/>
      <c r="AL187" s="84"/>
      <c r="AM187" s="84"/>
      <c r="AN187" s="84"/>
      <c r="AO187" s="84"/>
      <c r="AP187" s="84"/>
      <c r="AQ187" s="94">
        <f>AQ186/AQ188</f>
        <v>0.29407663515534477</v>
      </c>
      <c r="AR187" s="94">
        <f t="shared" ref="AR187:BX187" si="105">AR186/AR188</f>
        <v>0.19744672454094717</v>
      </c>
      <c r="AS187" s="94">
        <f t="shared" si="105"/>
        <v>0.23523173080793905</v>
      </c>
      <c r="AT187" s="94">
        <f t="shared" si="105"/>
        <v>0.21994504224468936</v>
      </c>
      <c r="AU187" s="94">
        <f t="shared" si="105"/>
        <v>0.25478396384990709</v>
      </c>
      <c r="AV187" s="94">
        <f t="shared" si="105"/>
        <v>0.18388550793690786</v>
      </c>
      <c r="AW187" s="94">
        <f t="shared" si="105"/>
        <v>0.17224858133625523</v>
      </c>
      <c r="AX187" s="94">
        <f t="shared" si="105"/>
        <v>0.24865855354614924</v>
      </c>
      <c r="AY187" s="94">
        <f t="shared" si="105"/>
        <v>0.22834012599667478</v>
      </c>
      <c r="AZ187" s="94">
        <f t="shared" si="105"/>
        <v>0.34957099983530476</v>
      </c>
      <c r="BA187" s="94">
        <f t="shared" si="105"/>
        <v>0.2471350091928213</v>
      </c>
      <c r="BB187" s="94">
        <f t="shared" si="105"/>
        <v>0.27349955749596111</v>
      </c>
      <c r="BC187" s="94">
        <f t="shared" si="105"/>
        <v>0.20047830767827943</v>
      </c>
      <c r="BD187" s="94">
        <f t="shared" si="105"/>
        <v>0.21247907021044221</v>
      </c>
      <c r="BE187" s="94">
        <f t="shared" si="105"/>
        <v>0.23156429003589318</v>
      </c>
      <c r="BF187" s="94">
        <f t="shared" si="105"/>
        <v>0.2505644814852217</v>
      </c>
      <c r="BG187" s="94">
        <f t="shared" si="105"/>
        <v>0.25362664564692183</v>
      </c>
      <c r="BH187" s="94">
        <f t="shared" si="105"/>
        <v>0.21230326209668723</v>
      </c>
      <c r="BI187" s="94">
        <f t="shared" si="105"/>
        <v>0.22649573264913822</v>
      </c>
      <c r="BJ187" s="94">
        <f t="shared" si="105"/>
        <v>0.18537900579659428</v>
      </c>
      <c r="BK187" s="94">
        <f t="shared" si="105"/>
        <v>0.22296529520978908</v>
      </c>
      <c r="BL187" s="94">
        <f t="shared" si="105"/>
        <v>0.22773359334182533</v>
      </c>
      <c r="BM187" s="94">
        <f t="shared" si="105"/>
        <v>0.42617828364920307</v>
      </c>
      <c r="BN187" s="94">
        <f t="shared" si="105"/>
        <v>0.3919042101226049</v>
      </c>
      <c r="BO187" s="94">
        <f t="shared" si="105"/>
        <v>0.26933743261177584</v>
      </c>
      <c r="BP187" s="94">
        <f t="shared" si="105"/>
        <v>0.20085254062951932</v>
      </c>
      <c r="BQ187" s="94">
        <f t="shared" si="105"/>
        <v>0.28859295708568755</v>
      </c>
      <c r="BR187" s="94">
        <f t="shared" si="105"/>
        <v>0.23528586003445273</v>
      </c>
      <c r="BS187" s="94">
        <f t="shared" si="105"/>
        <v>0.6013881318459634</v>
      </c>
      <c r="BT187" s="94">
        <f t="shared" si="105"/>
        <v>0.34452271513641608</v>
      </c>
      <c r="BU187" s="94">
        <f t="shared" si="105"/>
        <v>0.18383265920702591</v>
      </c>
      <c r="BV187" s="94">
        <f t="shared" si="105"/>
        <v>0.25517297672809813</v>
      </c>
      <c r="BW187" s="94">
        <f t="shared" si="105"/>
        <v>0.55676667920670675</v>
      </c>
      <c r="BX187" s="94">
        <f t="shared" si="105"/>
        <v>0.40201252875308152</v>
      </c>
    </row>
    <row r="188" spans="1:76" ht="12.6" x14ac:dyDescent="0.45">
      <c r="D188" s="5" t="s">
        <v>54</v>
      </c>
      <c r="E188" s="74" t="s">
        <v>260</v>
      </c>
      <c r="F188" s="319" t="s">
        <v>744</v>
      </c>
      <c r="G188" s="84">
        <f t="shared" ref="G188:AL188" si="106">G84</f>
        <v>1440.655</v>
      </c>
      <c r="H188" s="84">
        <f t="shared" si="106"/>
        <v>839</v>
      </c>
      <c r="I188" s="84">
        <f t="shared" si="106"/>
        <v>1116.8150000000001</v>
      </c>
      <c r="J188" s="84">
        <f t="shared" si="106"/>
        <v>1129.6500000000001</v>
      </c>
      <c r="K188" s="84">
        <f t="shared" si="106"/>
        <v>1129.7070000000001</v>
      </c>
      <c r="L188" s="84">
        <f t="shared" si="106"/>
        <v>791.08900000000006</v>
      </c>
      <c r="M188" s="84">
        <f t="shared" si="106"/>
        <v>586.19000000000005</v>
      </c>
      <c r="N188" s="84">
        <f t="shared" si="106"/>
        <v>477.94499999999999</v>
      </c>
      <c r="O188" s="84">
        <f t="shared" si="106"/>
        <v>557.35500000000002</v>
      </c>
      <c r="P188" s="84">
        <f t="shared" si="106"/>
        <v>513.51</v>
      </c>
      <c r="Q188" s="84">
        <f t="shared" si="106"/>
        <v>591.33100000000002</v>
      </c>
      <c r="R188" s="84">
        <f t="shared" si="106"/>
        <v>719.53700000000003</v>
      </c>
      <c r="S188" s="84">
        <f t="shared" si="106"/>
        <v>694.33699999999999</v>
      </c>
      <c r="T188" s="84">
        <f t="shared" si="106"/>
        <v>538.23199999999997</v>
      </c>
      <c r="U188" s="84">
        <f t="shared" si="106"/>
        <v>829.98500000000001</v>
      </c>
      <c r="V188" s="84">
        <f t="shared" si="106"/>
        <v>484.59</v>
      </c>
      <c r="W188" s="84">
        <f t="shared" si="106"/>
        <v>476.12099999999998</v>
      </c>
      <c r="X188" s="84">
        <f t="shared" si="106"/>
        <v>745.44200000000001</v>
      </c>
      <c r="Y188" s="84">
        <f t="shared" si="106"/>
        <v>566.23500000000001</v>
      </c>
      <c r="Z188" s="84">
        <f t="shared" si="106"/>
        <v>528.87699999999995</v>
      </c>
      <c r="AA188" s="84">
        <f t="shared" si="106"/>
        <v>429.483</v>
      </c>
      <c r="AB188" s="84">
        <f t="shared" si="106"/>
        <v>696.18399999999997</v>
      </c>
      <c r="AC188" s="84">
        <f t="shared" si="106"/>
        <v>935.60299999999995</v>
      </c>
      <c r="AD188" s="84">
        <f t="shared" si="106"/>
        <v>998.59799999999996</v>
      </c>
      <c r="AE188" s="84">
        <f t="shared" si="106"/>
        <v>886.96199999999999</v>
      </c>
      <c r="AF188" s="84">
        <f t="shared" si="106"/>
        <v>812.47</v>
      </c>
      <c r="AG188" s="84">
        <f t="shared" si="106"/>
        <v>768.82299999999998</v>
      </c>
      <c r="AH188" s="84">
        <f t="shared" si="106"/>
        <v>563.00099999999998</v>
      </c>
      <c r="AI188" s="84">
        <f t="shared" si="106"/>
        <v>722.33299999999997</v>
      </c>
      <c r="AJ188" s="84">
        <f t="shared" si="106"/>
        <v>789.73800000000006</v>
      </c>
      <c r="AK188" s="84">
        <f t="shared" si="106"/>
        <v>585.73500000000001</v>
      </c>
      <c r="AL188" s="84">
        <f t="shared" si="106"/>
        <v>1060.248</v>
      </c>
      <c r="AM188" s="84">
        <f t="shared" ref="AM188:BR188" si="107">AM84</f>
        <v>624.58000000000004</v>
      </c>
      <c r="AN188" s="84">
        <f t="shared" si="107"/>
        <v>732.66</v>
      </c>
      <c r="AO188" s="84">
        <f t="shared" si="107"/>
        <v>686.78300000000002</v>
      </c>
      <c r="AP188" s="84">
        <f t="shared" si="107"/>
        <v>784.02</v>
      </c>
      <c r="AQ188" s="84">
        <f t="shared" si="107"/>
        <v>686</v>
      </c>
      <c r="AR188" s="84">
        <f t="shared" si="107"/>
        <v>887</v>
      </c>
      <c r="AS188" s="84">
        <f t="shared" si="107"/>
        <v>805</v>
      </c>
      <c r="AT188" s="84">
        <f t="shared" si="107"/>
        <v>850</v>
      </c>
      <c r="AU188" s="84">
        <f t="shared" si="107"/>
        <v>727</v>
      </c>
      <c r="AV188" s="84">
        <f t="shared" si="107"/>
        <v>958</v>
      </c>
      <c r="AW188" s="84">
        <f t="shared" si="107"/>
        <v>1027</v>
      </c>
      <c r="AX188" s="84">
        <f t="shared" si="107"/>
        <v>743</v>
      </c>
      <c r="AY188" s="84">
        <f t="shared" si="107"/>
        <v>833</v>
      </c>
      <c r="AZ188" s="84">
        <f t="shared" si="107"/>
        <v>552</v>
      </c>
      <c r="BA188" s="84">
        <f t="shared" si="107"/>
        <v>776</v>
      </c>
      <c r="BB188" s="84">
        <f t="shared" si="107"/>
        <v>751</v>
      </c>
      <c r="BC188" s="84">
        <f t="shared" si="107"/>
        <v>1009</v>
      </c>
      <c r="BD188" s="84">
        <f t="shared" si="107"/>
        <v>848</v>
      </c>
      <c r="BE188" s="84">
        <f t="shared" si="107"/>
        <v>855</v>
      </c>
      <c r="BF188" s="84">
        <f t="shared" si="107"/>
        <v>740</v>
      </c>
      <c r="BG188" s="84">
        <f t="shared" si="107"/>
        <v>759</v>
      </c>
      <c r="BH188" s="84">
        <f t="shared" si="107"/>
        <v>858</v>
      </c>
      <c r="BI188" s="84">
        <f t="shared" si="107"/>
        <v>817</v>
      </c>
      <c r="BJ188" s="84">
        <f t="shared" si="107"/>
        <v>1029</v>
      </c>
      <c r="BK188" s="84">
        <f t="shared" si="107"/>
        <v>828</v>
      </c>
      <c r="BL188" s="84">
        <f t="shared" si="107"/>
        <v>877</v>
      </c>
      <c r="BM188" s="84">
        <f t="shared" si="107"/>
        <v>457</v>
      </c>
      <c r="BN188" s="84">
        <f t="shared" si="107"/>
        <v>555</v>
      </c>
      <c r="BO188" s="84">
        <f t="shared" si="107"/>
        <v>821</v>
      </c>
      <c r="BP188" s="84">
        <f t="shared" si="107"/>
        <v>942</v>
      </c>
      <c r="BQ188" s="84">
        <f t="shared" si="107"/>
        <v>721</v>
      </c>
      <c r="BR188" s="84">
        <f t="shared" si="107"/>
        <v>900</v>
      </c>
      <c r="BS188" s="84">
        <f t="shared" ref="BS188:BX188" si="108">BS84</f>
        <v>367</v>
      </c>
      <c r="BT188" s="84">
        <f t="shared" si="108"/>
        <v>561</v>
      </c>
      <c r="BU188" s="84">
        <f t="shared" si="108"/>
        <v>1032</v>
      </c>
      <c r="BV188" s="84">
        <f t="shared" si="108"/>
        <v>758</v>
      </c>
      <c r="BW188" s="84">
        <f t="shared" si="108"/>
        <v>374</v>
      </c>
      <c r="BX188" s="84">
        <f t="shared" si="108"/>
        <v>540</v>
      </c>
    </row>
    <row r="189" spans="1:76" x14ac:dyDescent="0.4">
      <c r="D189" s="11" t="s">
        <v>285</v>
      </c>
      <c r="E189" s="74" t="s">
        <v>6</v>
      </c>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c r="AH189" s="38"/>
      <c r="AI189" s="38"/>
      <c r="AJ189" s="38"/>
      <c r="AK189" s="38"/>
      <c r="AL189" s="38"/>
      <c r="AM189" s="38"/>
      <c r="AN189" s="38"/>
      <c r="AO189" s="38"/>
      <c r="AP189" s="38"/>
      <c r="AQ189" s="27"/>
      <c r="AR189" s="27"/>
      <c r="AS189" s="27"/>
      <c r="AT189" s="27"/>
      <c r="AU189" s="27"/>
      <c r="AV189" s="27"/>
      <c r="AW189" s="27"/>
      <c r="AX189" s="27"/>
      <c r="AY189" s="27"/>
      <c r="AZ189" s="27"/>
      <c r="BA189" s="27"/>
      <c r="BB189" s="27"/>
    </row>
    <row r="190" spans="1:76" ht="12.6" x14ac:dyDescent="0.45">
      <c r="A190" s="74" t="s">
        <v>59</v>
      </c>
      <c r="D190" s="5" t="s">
        <v>33</v>
      </c>
      <c r="E190" s="74" t="s">
        <v>58</v>
      </c>
      <c r="F190" s="319" t="s">
        <v>745</v>
      </c>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c r="AH190" s="38"/>
      <c r="AI190" s="38"/>
      <c r="AJ190" s="38"/>
      <c r="AK190" s="38"/>
      <c r="AL190" s="38"/>
      <c r="AM190" s="38"/>
      <c r="AN190" s="38"/>
      <c r="AO190" s="38"/>
      <c r="AP190" s="38"/>
      <c r="AQ190" s="27"/>
      <c r="AR190" s="27"/>
      <c r="AS190" s="27"/>
      <c r="AT190" s="27"/>
      <c r="AU190" s="27"/>
      <c r="AV190" s="27"/>
      <c r="AW190" s="27"/>
      <c r="AX190" s="27"/>
      <c r="AY190" s="27"/>
      <c r="AZ190" s="27"/>
      <c r="BA190" s="27"/>
      <c r="BB190" s="27"/>
      <c r="BC190" s="74">
        <f t="shared" ref="BC190:BX190" si="109">BC87*3.6</f>
        <v>903.6</v>
      </c>
      <c r="BD190" s="74">
        <f t="shared" si="109"/>
        <v>709.2</v>
      </c>
      <c r="BE190" s="74">
        <f t="shared" si="109"/>
        <v>766.80000000000007</v>
      </c>
      <c r="BF190" s="74">
        <f t="shared" si="109"/>
        <v>716.4</v>
      </c>
      <c r="BG190" s="74">
        <f t="shared" si="109"/>
        <v>725.04000000000008</v>
      </c>
      <c r="BH190" s="74">
        <f t="shared" si="109"/>
        <v>787.72320000000002</v>
      </c>
      <c r="BI190" s="74">
        <f t="shared" si="109"/>
        <v>867.6</v>
      </c>
      <c r="BJ190" s="74">
        <f t="shared" si="109"/>
        <v>896.4</v>
      </c>
      <c r="BK190" s="74">
        <f t="shared" si="109"/>
        <v>666</v>
      </c>
      <c r="BL190" s="74">
        <f t="shared" si="109"/>
        <v>554.4</v>
      </c>
      <c r="BM190" s="74">
        <f t="shared" si="109"/>
        <v>655.20000000000005</v>
      </c>
      <c r="BN190" s="74">
        <f t="shared" si="109"/>
        <v>705.6</v>
      </c>
      <c r="BO190" s="74">
        <f t="shared" si="109"/>
        <v>900.55799999999999</v>
      </c>
      <c r="BP190" s="74">
        <f t="shared" si="109"/>
        <v>701.12160000000006</v>
      </c>
      <c r="BQ190" s="74">
        <f t="shared" si="109"/>
        <v>752.65560000000005</v>
      </c>
      <c r="BR190" s="74">
        <f t="shared" si="109"/>
        <v>575.38080000000002</v>
      </c>
      <c r="BS190" s="74">
        <f t="shared" si="109"/>
        <v>793.08</v>
      </c>
      <c r="BT190" s="74">
        <f t="shared" si="109"/>
        <v>790.2</v>
      </c>
      <c r="BU190" s="74">
        <f t="shared" si="109"/>
        <v>813.6</v>
      </c>
      <c r="BV190" s="74">
        <f t="shared" si="109"/>
        <v>864.47159999999997</v>
      </c>
      <c r="BW190" s="74">
        <f t="shared" si="109"/>
        <v>465.49800000000005</v>
      </c>
      <c r="BX190" s="74">
        <f t="shared" si="109"/>
        <v>800.57159999999999</v>
      </c>
    </row>
    <row r="191" spans="1:76" ht="12.6" x14ac:dyDescent="0.45">
      <c r="A191" s="74" t="s">
        <v>60</v>
      </c>
      <c r="D191" s="5" t="s">
        <v>289</v>
      </c>
      <c r="E191" s="74" t="s">
        <v>58</v>
      </c>
      <c r="F191" s="319" t="s">
        <v>745</v>
      </c>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c r="AH191" s="38"/>
      <c r="AI191" s="38"/>
      <c r="AJ191" s="38"/>
      <c r="AK191" s="38"/>
      <c r="AL191" s="38"/>
      <c r="AM191" s="38"/>
      <c r="AN191" s="38"/>
      <c r="AO191" s="38"/>
      <c r="AP191" s="38"/>
      <c r="AQ191" s="27"/>
      <c r="AR191" s="27"/>
      <c r="AS191" s="27"/>
      <c r="AT191" s="27"/>
      <c r="AU191" s="27"/>
      <c r="AV191" s="27"/>
      <c r="AW191" s="27"/>
      <c r="AX191" s="27"/>
      <c r="AY191" s="27"/>
      <c r="AZ191" s="27"/>
      <c r="BA191" s="27"/>
      <c r="BB191" s="27"/>
      <c r="BC191" s="226">
        <f t="shared" ref="BC191:BX191" si="110">BC89*3.6</f>
        <v>1317.6000000000001</v>
      </c>
      <c r="BD191" s="226">
        <f t="shared" si="110"/>
        <v>1270.8</v>
      </c>
      <c r="BE191" s="226">
        <f t="shared" si="110"/>
        <v>1382.4</v>
      </c>
      <c r="BF191" s="226">
        <f t="shared" si="110"/>
        <v>1422</v>
      </c>
      <c r="BG191" s="226">
        <f t="shared" si="110"/>
        <v>1149.8399999999999</v>
      </c>
      <c r="BH191" s="226">
        <f t="shared" si="110"/>
        <v>1151.0640000000001</v>
      </c>
      <c r="BI191" s="226">
        <f t="shared" si="110"/>
        <v>1450.8</v>
      </c>
      <c r="BJ191" s="226">
        <f t="shared" si="110"/>
        <v>1368</v>
      </c>
      <c r="BK191" s="226">
        <f t="shared" si="110"/>
        <v>669.6</v>
      </c>
      <c r="BL191" s="226">
        <f t="shared" si="110"/>
        <v>925.2</v>
      </c>
      <c r="BM191" s="226">
        <f t="shared" si="110"/>
        <v>1047.6000000000001</v>
      </c>
      <c r="BN191" s="226">
        <f t="shared" si="110"/>
        <v>1267.2</v>
      </c>
      <c r="BO191" s="226">
        <f t="shared" si="110"/>
        <v>1468.7136</v>
      </c>
      <c r="BP191" s="226">
        <f t="shared" si="110"/>
        <v>1393.7472</v>
      </c>
      <c r="BQ191" s="226">
        <f t="shared" si="110"/>
        <v>1392.3534528</v>
      </c>
      <c r="BR191" s="226">
        <f t="shared" si="110"/>
        <v>1088.6004</v>
      </c>
      <c r="BS191" s="226">
        <f t="shared" si="110"/>
        <v>1436.04</v>
      </c>
      <c r="BT191" s="226">
        <f t="shared" si="110"/>
        <v>1380.96</v>
      </c>
      <c r="BU191" s="226">
        <f t="shared" si="110"/>
        <v>1363.32</v>
      </c>
      <c r="BV191" s="226">
        <f t="shared" si="110"/>
        <v>1357.848</v>
      </c>
      <c r="BW191" s="226">
        <f t="shared" si="110"/>
        <v>480.41999999999996</v>
      </c>
      <c r="BX191" s="226">
        <f t="shared" si="110"/>
        <v>1485.6084000000001</v>
      </c>
    </row>
    <row r="192" spans="1:76" ht="12.6" x14ac:dyDescent="0.45">
      <c r="A192" s="74" t="s">
        <v>60</v>
      </c>
      <c r="D192" s="5" t="s">
        <v>299</v>
      </c>
      <c r="E192" s="74" t="s">
        <v>58</v>
      </c>
      <c r="F192" s="319" t="s">
        <v>745</v>
      </c>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c r="AH192" s="38"/>
      <c r="AI192" s="38"/>
      <c r="AJ192" s="38"/>
      <c r="AK192" s="38"/>
      <c r="AL192" s="38"/>
      <c r="AM192" s="38"/>
      <c r="AN192" s="38"/>
      <c r="AO192" s="38"/>
      <c r="AP192" s="38"/>
      <c r="AQ192" s="27"/>
      <c r="AR192" s="27"/>
      <c r="AS192" s="27"/>
      <c r="AT192" s="27"/>
      <c r="AU192" s="27"/>
      <c r="AV192" s="27"/>
      <c r="AW192" s="27"/>
      <c r="AX192" s="27"/>
      <c r="AY192" s="27"/>
      <c r="AZ192" s="27"/>
      <c r="BA192" s="27"/>
      <c r="BB192" s="27"/>
      <c r="BC192" s="74">
        <f t="shared" ref="BC192:BX192" si="111">BC86*3.6</f>
        <v>1610.6038373540478</v>
      </c>
      <c r="BD192" s="74">
        <f t="shared" si="111"/>
        <v>1284.7288752634606</v>
      </c>
      <c r="BE192" s="74">
        <f t="shared" si="111"/>
        <v>1064.9423803311058</v>
      </c>
      <c r="BF192" s="74">
        <f t="shared" si="111"/>
        <v>1289.7805542583178</v>
      </c>
      <c r="BG192" s="74">
        <f t="shared" si="111"/>
        <v>1102.3035487849966</v>
      </c>
      <c r="BH192" s="74">
        <f t="shared" si="111"/>
        <v>1030.2261318300455</v>
      </c>
      <c r="BI192" s="74">
        <f t="shared" si="111"/>
        <v>1242.3807346529868</v>
      </c>
      <c r="BJ192" s="74">
        <f t="shared" si="111"/>
        <v>863.88105474457132</v>
      </c>
      <c r="BK192" s="74">
        <f t="shared" si="111"/>
        <v>1352.5414794386697</v>
      </c>
      <c r="BL192" s="74">
        <f t="shared" si="111"/>
        <v>1146.1595040453924</v>
      </c>
      <c r="BM192" s="74">
        <f t="shared" si="111"/>
        <v>1320.7253292899647</v>
      </c>
      <c r="BN192" s="74">
        <f t="shared" si="111"/>
        <v>1197.4460067687799</v>
      </c>
      <c r="BO192" s="74">
        <f t="shared" si="111"/>
        <v>881.26929882210209</v>
      </c>
      <c r="BP192" s="74">
        <f t="shared" si="111"/>
        <v>948.5441527446302</v>
      </c>
      <c r="BQ192" s="74">
        <f t="shared" si="111"/>
        <v>934.49240489432702</v>
      </c>
      <c r="BR192" s="74">
        <f t="shared" si="111"/>
        <v>1795.8914702391046</v>
      </c>
      <c r="BS192" s="74">
        <f t="shared" si="111"/>
        <v>893.53649068322989</v>
      </c>
      <c r="BT192" s="74">
        <f t="shared" si="111"/>
        <v>893.6696580160077</v>
      </c>
      <c r="BU192" s="74">
        <f t="shared" si="111"/>
        <v>933.17752045044097</v>
      </c>
      <c r="BV192" s="74">
        <f t="shared" si="111"/>
        <v>826.55346851654213</v>
      </c>
      <c r="BW192" s="74">
        <f t="shared" si="111"/>
        <v>3402.6206896551726</v>
      </c>
      <c r="BX192" s="74">
        <f t="shared" si="111"/>
        <v>1067.6830912502605</v>
      </c>
    </row>
    <row r="193" spans="1:76" ht="12.6" x14ac:dyDescent="0.45">
      <c r="D193" s="5" t="s">
        <v>606</v>
      </c>
      <c r="E193" s="74" t="s">
        <v>260</v>
      </c>
      <c r="F193" s="319" t="s">
        <v>745</v>
      </c>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c r="AH193" s="38"/>
      <c r="AI193" s="38"/>
      <c r="AJ193" s="38"/>
      <c r="AK193" s="38"/>
      <c r="AL193" s="38"/>
      <c r="AM193" s="38"/>
      <c r="AN193" s="38"/>
      <c r="AO193" s="38"/>
      <c r="AP193" s="38"/>
      <c r="AQ193" s="27"/>
      <c r="AR193" s="27"/>
      <c r="AS193" s="27"/>
      <c r="AT193" s="27"/>
      <c r="AU193" s="27"/>
      <c r="AV193" s="27"/>
      <c r="AW193" s="27"/>
      <c r="AX193" s="27"/>
      <c r="AY193" s="27"/>
      <c r="AZ193" s="27"/>
      <c r="BA193" s="27"/>
      <c r="BB193" s="27"/>
      <c r="BC193" s="74">
        <f t="shared" ref="BC193:BX193" si="112">BC89*3.142*Natural_Gas1+BC87*Gulf_Power2015/2205+BC85*RCI</f>
        <v>286.0279476870295</v>
      </c>
      <c r="BD193" s="74">
        <f t="shared" si="112"/>
        <v>234.93733223376418</v>
      </c>
      <c r="BE193" s="74">
        <f t="shared" si="112"/>
        <v>254.17353580843539</v>
      </c>
      <c r="BF193" s="74">
        <f t="shared" si="112"/>
        <v>244.19093047018137</v>
      </c>
      <c r="BG193" s="74">
        <f t="shared" si="112"/>
        <v>232.27901384054874</v>
      </c>
      <c r="BH193" s="74">
        <f t="shared" si="112"/>
        <v>242.27976124050386</v>
      </c>
      <c r="BI193" s="74">
        <f t="shared" si="112"/>
        <v>277.44299368161001</v>
      </c>
      <c r="BJ193" s="74">
        <f t="shared" si="112"/>
        <v>277.13318126394563</v>
      </c>
      <c r="BK193" s="74">
        <f t="shared" si="112"/>
        <v>185.25117119859411</v>
      </c>
      <c r="BL193" s="74">
        <f t="shared" si="112"/>
        <v>177.20859212746032</v>
      </c>
      <c r="BM193" s="74">
        <f t="shared" si="112"/>
        <v>209.63305061730159</v>
      </c>
      <c r="BN193" s="74">
        <f t="shared" si="112"/>
        <v>232.76374638222222</v>
      </c>
      <c r="BO193" s="74">
        <f t="shared" si="112"/>
        <v>285.70788452840651</v>
      </c>
      <c r="BP193" s="74">
        <f t="shared" si="112"/>
        <v>237.82874423758403</v>
      </c>
      <c r="BQ193" s="74">
        <f t="shared" si="112"/>
        <v>250.81588268571289</v>
      </c>
      <c r="BR193" s="74">
        <f t="shared" si="112"/>
        <v>188.43085434037681</v>
      </c>
      <c r="BS193" s="74">
        <f t="shared" si="112"/>
        <v>264.23986583269163</v>
      </c>
      <c r="BT193" s="74">
        <f t="shared" si="112"/>
        <v>253.87524499979142</v>
      </c>
      <c r="BU193" s="74">
        <f t="shared" si="112"/>
        <v>256.47731480614743</v>
      </c>
      <c r="BV193" s="74">
        <f t="shared" si="112"/>
        <v>269.4023477364567</v>
      </c>
      <c r="BW193" s="74">
        <f t="shared" si="112"/>
        <v>127.71569328981519</v>
      </c>
      <c r="BX193" s="74">
        <f t="shared" si="112"/>
        <v>262.06570084679043</v>
      </c>
    </row>
    <row r="194" spans="1:76" ht="12.6" x14ac:dyDescent="0.45">
      <c r="D194" s="5" t="s">
        <v>607</v>
      </c>
      <c r="E194" s="74" t="s">
        <v>608</v>
      </c>
      <c r="F194" s="319" t="s">
        <v>745</v>
      </c>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c r="AH194" s="38"/>
      <c r="AI194" s="38"/>
      <c r="AJ194" s="38"/>
      <c r="AK194" s="38"/>
      <c r="AL194" s="38"/>
      <c r="AM194" s="38"/>
      <c r="AN194" s="38"/>
      <c r="AO194" s="38"/>
      <c r="AP194" s="38"/>
      <c r="AQ194" s="27"/>
      <c r="AR194" s="27"/>
      <c r="AS194" s="27"/>
      <c r="AT194" s="27"/>
      <c r="AU194" s="27"/>
      <c r="AV194" s="27"/>
      <c r="AW194" s="27"/>
      <c r="AX194" s="27"/>
      <c r="AY194" s="27"/>
      <c r="AZ194" s="27"/>
      <c r="BA194" s="27"/>
      <c r="BB194" s="27"/>
      <c r="BC194" s="74">
        <f>BC193/BC195</f>
        <v>0.48725091524918074</v>
      </c>
      <c r="BD194" s="74">
        <f t="shared" ref="BD194:BX194" si="113">BD193/BD195</f>
        <v>0.41351381461138048</v>
      </c>
      <c r="BE194" s="74">
        <f t="shared" si="113"/>
        <v>0.34534186608527701</v>
      </c>
      <c r="BF194" s="74">
        <f t="shared" si="113"/>
        <v>0.421127793119139</v>
      </c>
      <c r="BG194" s="74">
        <f t="shared" si="113"/>
        <v>0.35386976442258877</v>
      </c>
      <c r="BH194" s="74">
        <f t="shared" si="113"/>
        <v>0.37904241571717379</v>
      </c>
      <c r="BI194" s="74">
        <f t="shared" si="113"/>
        <v>0.44533225970141943</v>
      </c>
      <c r="BJ194" s="74">
        <f t="shared" si="113"/>
        <v>0.3324588630836377</v>
      </c>
      <c r="BK194" s="74">
        <f t="shared" si="113"/>
        <v>0.58343144784371825</v>
      </c>
      <c r="BL194" s="74">
        <f t="shared" si="113"/>
        <v>0.41050763084629371</v>
      </c>
      <c r="BM194" s="74">
        <f t="shared" si="113"/>
        <v>0.43364019567433532</v>
      </c>
      <c r="BN194" s="74">
        <f t="shared" si="113"/>
        <v>0.39787624844678943</v>
      </c>
      <c r="BO194" s="74">
        <f t="shared" si="113"/>
        <v>0.31842745896264746</v>
      </c>
      <c r="BP194" s="74">
        <f t="shared" si="113"/>
        <v>0.32086492212768247</v>
      </c>
      <c r="BQ194" s="74">
        <f t="shared" si="113"/>
        <v>0.30754018802281485</v>
      </c>
      <c r="BR194" s="74">
        <f t="shared" si="113"/>
        <v>0.7044617512122554</v>
      </c>
      <c r="BS194" s="74">
        <f t="shared" si="113"/>
        <v>0.28268256483820836</v>
      </c>
      <c r="BT194" s="74">
        <f t="shared" si="113"/>
        <v>0.3393778999952814</v>
      </c>
      <c r="BU194" s="74">
        <f t="shared" si="113"/>
        <v>0.37543732378391786</v>
      </c>
      <c r="BV194" s="74">
        <f t="shared" si="113"/>
        <v>0.31693362512045398</v>
      </c>
      <c r="BW194" s="74">
        <f t="shared" si="113"/>
        <v>1.765306443659264</v>
      </c>
      <c r="BX194" s="74">
        <f t="shared" si="113"/>
        <v>0.40152824467480219</v>
      </c>
    </row>
    <row r="195" spans="1:76" x14ac:dyDescent="0.4">
      <c r="D195" s="74" t="s">
        <v>54</v>
      </c>
      <c r="E195" s="74" t="s">
        <v>260</v>
      </c>
      <c r="F195" s="319" t="s">
        <v>745</v>
      </c>
      <c r="G195" s="39"/>
      <c r="H195" s="39"/>
      <c r="I195" s="39"/>
      <c r="J195" s="39"/>
      <c r="K195" s="39"/>
      <c r="L195" s="39"/>
      <c r="M195" s="39"/>
      <c r="N195" s="39"/>
      <c r="O195" s="39"/>
      <c r="P195" s="39"/>
      <c r="Q195" s="39"/>
      <c r="R195" s="39"/>
      <c r="S195" s="39"/>
      <c r="T195" s="39"/>
      <c r="U195" s="39"/>
      <c r="V195" s="39"/>
      <c r="W195" s="39"/>
      <c r="X195" s="39"/>
      <c r="Y195" s="39"/>
      <c r="Z195" s="39"/>
      <c r="AA195" s="39"/>
      <c r="AB195" s="39"/>
      <c r="AC195" s="39"/>
      <c r="AD195" s="39"/>
      <c r="AE195" s="39"/>
      <c r="AF195" s="39"/>
      <c r="AG195" s="39"/>
      <c r="AH195" s="39"/>
      <c r="AI195" s="39"/>
      <c r="AJ195" s="39"/>
      <c r="AK195" s="39"/>
      <c r="AL195" s="39"/>
      <c r="AM195" s="39"/>
      <c r="AN195" s="39"/>
      <c r="AO195" s="39"/>
      <c r="AP195" s="39"/>
      <c r="AZ195" s="76"/>
      <c r="BA195" s="76"/>
      <c r="BB195" s="76"/>
      <c r="BC195" s="74">
        <f t="shared" ref="BC195:BX195" si="114">BC95</f>
        <v>587.02393107</v>
      </c>
      <c r="BD195" s="74">
        <f t="shared" si="114"/>
        <v>568.14869039999996</v>
      </c>
      <c r="BE195" s="74">
        <f t="shared" si="114"/>
        <v>736.00556657000004</v>
      </c>
      <c r="BF195" s="74">
        <f t="shared" si="114"/>
        <v>579.84995162999996</v>
      </c>
      <c r="BG195" s="74">
        <f t="shared" si="114"/>
        <v>656.39689284999997</v>
      </c>
      <c r="BH195" s="74">
        <f t="shared" si="114"/>
        <v>639.18904902000008</v>
      </c>
      <c r="BI195" s="74">
        <f t="shared" si="114"/>
        <v>623.00223627999992</v>
      </c>
      <c r="BJ195" s="74">
        <f t="shared" si="114"/>
        <v>833.58638326999994</v>
      </c>
      <c r="BK195" s="74">
        <f t="shared" si="114"/>
        <v>317.52003064499996</v>
      </c>
      <c r="BL195" s="74">
        <f t="shared" si="114"/>
        <v>431.681603</v>
      </c>
      <c r="BM195" s="74">
        <f t="shared" si="114"/>
        <v>483.42624302000002</v>
      </c>
      <c r="BN195" s="74">
        <f t="shared" si="114"/>
        <v>585.0154345499999</v>
      </c>
      <c r="BO195" s="74">
        <f t="shared" si="114"/>
        <v>897.24637899999993</v>
      </c>
      <c r="BP195" s="74">
        <f t="shared" si="114"/>
        <v>741.21141899999998</v>
      </c>
      <c r="BQ195" s="74">
        <f t="shared" si="114"/>
        <v>815.55481999999995</v>
      </c>
      <c r="BR195" s="74">
        <f t="shared" si="114"/>
        <v>267.48202300000003</v>
      </c>
      <c r="BS195" s="74">
        <f t="shared" si="114"/>
        <v>934.75827200000003</v>
      </c>
      <c r="BT195" s="74">
        <f t="shared" si="114"/>
        <v>748.06062800000007</v>
      </c>
      <c r="BU195" s="74">
        <f t="shared" si="114"/>
        <v>683.14282719999994</v>
      </c>
      <c r="BV195" s="74">
        <f t="shared" si="114"/>
        <v>850.02765999999997</v>
      </c>
      <c r="BW195" s="74">
        <f t="shared" si="114"/>
        <v>72.347605000000001</v>
      </c>
      <c r="BX195" s="74">
        <f t="shared" si="114"/>
        <v>652.67065100000002</v>
      </c>
    </row>
    <row r="196" spans="1:76" x14ac:dyDescent="0.4">
      <c r="G196" s="39"/>
      <c r="H196" s="39"/>
      <c r="I196" s="39"/>
      <c r="J196" s="39"/>
      <c r="K196" s="39"/>
      <c r="L196" s="39"/>
      <c r="M196" s="39"/>
      <c r="N196" s="39"/>
      <c r="O196" s="39"/>
      <c r="P196" s="39"/>
      <c r="Q196" s="39"/>
      <c r="R196" s="39"/>
      <c r="S196" s="39"/>
      <c r="T196" s="39"/>
      <c r="U196" s="39"/>
      <c r="V196" s="39"/>
      <c r="W196" s="39"/>
      <c r="X196" s="39"/>
      <c r="Y196" s="39"/>
      <c r="Z196" s="39"/>
      <c r="AA196" s="39"/>
      <c r="AB196" s="39"/>
      <c r="AC196" s="39"/>
      <c r="AD196" s="39"/>
      <c r="AE196" s="39"/>
      <c r="AF196" s="39"/>
      <c r="AG196" s="39"/>
      <c r="AH196" s="39"/>
      <c r="AI196" s="39"/>
      <c r="AJ196" s="39"/>
      <c r="AK196" s="39"/>
      <c r="AL196" s="39"/>
      <c r="AM196" s="39"/>
      <c r="AN196" s="39"/>
      <c r="AO196" s="39"/>
      <c r="AP196" s="39"/>
      <c r="AZ196" s="76"/>
      <c r="BA196" s="76"/>
      <c r="BB196" s="76"/>
    </row>
    <row r="197" spans="1:76" s="78" customFormat="1" x14ac:dyDescent="0.4">
      <c r="A197" s="74"/>
      <c r="B197" s="74"/>
      <c r="C197" s="74"/>
      <c r="D197" s="11" t="s">
        <v>281</v>
      </c>
      <c r="E197" s="74"/>
      <c r="F197" s="74"/>
    </row>
    <row r="198" spans="1:76" ht="12.6" x14ac:dyDescent="0.45">
      <c r="A198" s="74" t="s">
        <v>59</v>
      </c>
      <c r="D198" s="5" t="s">
        <v>33</v>
      </c>
      <c r="E198" s="74" t="s">
        <v>58</v>
      </c>
      <c r="G198" s="84">
        <f t="shared" ref="G198:AL198" si="115">G99*3.6</f>
        <v>5417.28</v>
      </c>
      <c r="H198" s="84">
        <f t="shared" si="115"/>
        <v>5530.9680000000008</v>
      </c>
      <c r="I198" s="84">
        <f t="shared" si="115"/>
        <v>5424.48</v>
      </c>
      <c r="J198" s="84">
        <f t="shared" si="115"/>
        <v>5725.8</v>
      </c>
      <c r="K198" s="84">
        <f t="shared" si="115"/>
        <v>6805.8</v>
      </c>
      <c r="L198" s="84">
        <f t="shared" si="115"/>
        <v>5490</v>
      </c>
      <c r="M198" s="84">
        <f t="shared" si="115"/>
        <v>6717.6</v>
      </c>
      <c r="N198" s="84">
        <f t="shared" si="115"/>
        <v>7459.2</v>
      </c>
      <c r="O198" s="84">
        <f t="shared" si="115"/>
        <v>6973.2</v>
      </c>
      <c r="P198" s="84">
        <f t="shared" si="115"/>
        <v>6944.4000000000005</v>
      </c>
      <c r="Q198" s="84">
        <f t="shared" si="115"/>
        <v>5896.8</v>
      </c>
      <c r="R198" s="84">
        <f t="shared" si="115"/>
        <v>6325.2</v>
      </c>
      <c r="S198" s="84">
        <f t="shared" si="115"/>
        <v>6494.4000000000005</v>
      </c>
      <c r="T198" s="84">
        <f t="shared" si="115"/>
        <v>6152.4000000000005</v>
      </c>
      <c r="U198" s="84">
        <f t="shared" si="115"/>
        <v>6120</v>
      </c>
      <c r="V198" s="84">
        <f t="shared" si="115"/>
        <v>6850.8</v>
      </c>
      <c r="W198" s="84">
        <f t="shared" si="115"/>
        <v>6523.2</v>
      </c>
      <c r="X198" s="84">
        <f t="shared" si="115"/>
        <v>6642</v>
      </c>
      <c r="Y198" s="84">
        <f t="shared" si="115"/>
        <v>7286.4000000000005</v>
      </c>
      <c r="Z198" s="84">
        <f t="shared" si="115"/>
        <v>6696</v>
      </c>
      <c r="AA198" s="84">
        <f t="shared" si="115"/>
        <v>5353.2</v>
      </c>
      <c r="AB198" s="84">
        <f t="shared" si="115"/>
        <v>6246</v>
      </c>
      <c r="AC198" s="84">
        <f t="shared" si="115"/>
        <v>6303.6</v>
      </c>
      <c r="AD198" s="84">
        <f t="shared" si="115"/>
        <v>7236</v>
      </c>
      <c r="AE198" s="84">
        <f t="shared" si="115"/>
        <v>6346.8</v>
      </c>
      <c r="AF198" s="84">
        <f t="shared" si="115"/>
        <v>5943.6</v>
      </c>
      <c r="AG198" s="84">
        <f t="shared" si="115"/>
        <v>6710.4000000000005</v>
      </c>
      <c r="AH198" s="84">
        <f t="shared" si="115"/>
        <v>5997.6</v>
      </c>
      <c r="AI198" s="84">
        <f t="shared" si="115"/>
        <v>5940</v>
      </c>
      <c r="AJ198" s="84">
        <f t="shared" si="115"/>
        <v>6274.8</v>
      </c>
      <c r="AK198" s="84">
        <f t="shared" si="115"/>
        <v>6984</v>
      </c>
      <c r="AL198" s="84">
        <f t="shared" si="115"/>
        <v>6739.2</v>
      </c>
      <c r="AM198" s="84">
        <f t="shared" ref="AM198:BR198" si="116">AM99*3.6</f>
        <v>6818.4000000000005</v>
      </c>
      <c r="AN198" s="84">
        <f t="shared" si="116"/>
        <v>4770</v>
      </c>
      <c r="AO198" s="84">
        <f t="shared" si="116"/>
        <v>5454</v>
      </c>
      <c r="AP198" s="84">
        <f t="shared" si="116"/>
        <v>6591.6</v>
      </c>
      <c r="AQ198" s="84">
        <f t="shared" si="116"/>
        <v>5666.4000000000005</v>
      </c>
      <c r="AR198" s="84">
        <f t="shared" si="116"/>
        <v>5508</v>
      </c>
      <c r="AS198" s="84">
        <f t="shared" si="116"/>
        <v>6015.6</v>
      </c>
      <c r="AT198" s="84">
        <f t="shared" si="116"/>
        <v>5864.4000000000005</v>
      </c>
      <c r="AU198" s="84">
        <f t="shared" si="116"/>
        <v>5871.6</v>
      </c>
      <c r="AV198" s="84">
        <f t="shared" si="116"/>
        <v>6289.2</v>
      </c>
      <c r="AW198" s="84">
        <f t="shared" si="116"/>
        <v>6199.2</v>
      </c>
      <c r="AX198" s="84">
        <f t="shared" si="116"/>
        <v>6152.4000000000005</v>
      </c>
      <c r="AY198" s="84">
        <f t="shared" si="116"/>
        <v>5328</v>
      </c>
      <c r="AZ198" s="84">
        <f t="shared" si="116"/>
        <v>5151.6000000000004</v>
      </c>
      <c r="BA198" s="84">
        <f t="shared" si="116"/>
        <v>3326.4</v>
      </c>
      <c r="BB198" s="84">
        <f t="shared" si="116"/>
        <v>5698.8</v>
      </c>
      <c r="BC198" s="84">
        <f t="shared" si="116"/>
        <v>6508.8</v>
      </c>
      <c r="BD198" s="84">
        <f t="shared" si="116"/>
        <v>4834.8</v>
      </c>
      <c r="BE198" s="84">
        <f t="shared" si="116"/>
        <v>5490</v>
      </c>
      <c r="BF198" s="84">
        <f t="shared" si="116"/>
        <v>5392.8</v>
      </c>
      <c r="BG198" s="84">
        <f t="shared" si="116"/>
        <v>5486.4000000000005</v>
      </c>
      <c r="BH198" s="84">
        <f t="shared" si="116"/>
        <v>6310.8</v>
      </c>
      <c r="BI198" s="84">
        <f t="shared" si="116"/>
        <v>5817.6</v>
      </c>
      <c r="BJ198" s="84">
        <f t="shared" si="116"/>
        <v>6517.0439999999999</v>
      </c>
      <c r="BK198" s="84">
        <f t="shared" si="116"/>
        <v>6134.4000000000005</v>
      </c>
      <c r="BL198" s="84">
        <f t="shared" si="116"/>
        <v>5727.2867999999999</v>
      </c>
      <c r="BM198" s="84">
        <f t="shared" si="116"/>
        <v>0</v>
      </c>
      <c r="BN198" s="84">
        <f t="shared" si="116"/>
        <v>0</v>
      </c>
      <c r="BO198" s="84">
        <f t="shared" si="116"/>
        <v>101977.2</v>
      </c>
      <c r="BP198" s="84">
        <f t="shared" si="116"/>
        <v>84837.6</v>
      </c>
      <c r="BQ198" s="84">
        <f t="shared" si="116"/>
        <v>97434</v>
      </c>
      <c r="BR198" s="84">
        <f t="shared" si="116"/>
        <v>104389.2</v>
      </c>
      <c r="BS198" s="84">
        <f t="shared" ref="BS198:BX198" si="117">BS99*3.6</f>
        <v>108622.8</v>
      </c>
      <c r="BT198" s="84">
        <f t="shared" si="117"/>
        <v>89679.6</v>
      </c>
      <c r="BU198" s="84">
        <f t="shared" si="117"/>
        <v>96098.400000000009</v>
      </c>
      <c r="BV198" s="84">
        <f t="shared" si="117"/>
        <v>87444</v>
      </c>
      <c r="BW198" s="84">
        <f t="shared" si="117"/>
        <v>79106.400000000009</v>
      </c>
      <c r="BX198" s="84">
        <f t="shared" si="117"/>
        <v>36230.400000000001</v>
      </c>
    </row>
    <row r="199" spans="1:76" ht="12.6" x14ac:dyDescent="0.45">
      <c r="A199" s="74" t="s">
        <v>68</v>
      </c>
      <c r="D199" s="5" t="s">
        <v>299</v>
      </c>
      <c r="E199" s="74" t="s">
        <v>58</v>
      </c>
      <c r="G199" s="84">
        <f t="shared" ref="G199:AL199" si="118">G96*1055</f>
        <v>37325.9</v>
      </c>
      <c r="H199" s="84">
        <f t="shared" si="118"/>
        <v>30141.35</v>
      </c>
      <c r="I199" s="84">
        <f t="shared" si="118"/>
        <v>33148.1</v>
      </c>
      <c r="J199" s="84">
        <f t="shared" si="118"/>
        <v>29645.5</v>
      </c>
      <c r="K199" s="84">
        <f t="shared" si="118"/>
        <v>33654.5</v>
      </c>
      <c r="L199" s="84">
        <f t="shared" si="118"/>
        <v>31122.5</v>
      </c>
      <c r="M199" s="84">
        <f t="shared" si="118"/>
        <v>36714</v>
      </c>
      <c r="N199" s="84">
        <f t="shared" si="118"/>
        <v>35659</v>
      </c>
      <c r="O199" s="84">
        <f t="shared" si="118"/>
        <v>33485.699999999997</v>
      </c>
      <c r="P199" s="84">
        <f t="shared" si="118"/>
        <v>34920.5</v>
      </c>
      <c r="Q199" s="84">
        <f t="shared" si="118"/>
        <v>28601.05</v>
      </c>
      <c r="R199" s="84">
        <f t="shared" si="118"/>
        <v>40520.44</v>
      </c>
      <c r="S199" s="84">
        <f t="shared" si="118"/>
        <v>33021.5</v>
      </c>
      <c r="T199" s="84">
        <f t="shared" si="118"/>
        <v>32810.5</v>
      </c>
      <c r="U199" s="84">
        <f t="shared" si="118"/>
        <v>33127</v>
      </c>
      <c r="V199" s="84">
        <f t="shared" si="118"/>
        <v>30700.5</v>
      </c>
      <c r="W199" s="84">
        <f t="shared" si="118"/>
        <v>30384</v>
      </c>
      <c r="X199" s="84">
        <f t="shared" si="118"/>
        <v>28696</v>
      </c>
      <c r="Y199" s="84">
        <f t="shared" si="118"/>
        <v>29645.5</v>
      </c>
      <c r="Z199" s="84">
        <f t="shared" si="118"/>
        <v>29329</v>
      </c>
      <c r="AA199" s="84">
        <f t="shared" si="118"/>
        <v>15719.5</v>
      </c>
      <c r="AB199" s="84">
        <f t="shared" si="118"/>
        <v>26691.5</v>
      </c>
      <c r="AC199" s="84">
        <f t="shared" si="118"/>
        <v>29012.5</v>
      </c>
      <c r="AD199" s="84">
        <f t="shared" si="118"/>
        <v>30700.5</v>
      </c>
      <c r="AE199" s="84">
        <f t="shared" si="118"/>
        <v>32072</v>
      </c>
      <c r="AF199" s="84">
        <f t="shared" si="118"/>
        <v>32388.5</v>
      </c>
      <c r="AG199" s="84">
        <f t="shared" si="118"/>
        <v>32810.5</v>
      </c>
      <c r="AH199" s="84">
        <f t="shared" si="118"/>
        <v>31650</v>
      </c>
      <c r="AI199" s="84">
        <f t="shared" si="118"/>
        <v>29645.5</v>
      </c>
      <c r="AJ199" s="84">
        <f t="shared" si="118"/>
        <v>29118</v>
      </c>
      <c r="AK199" s="84">
        <f t="shared" si="118"/>
        <v>31966.5</v>
      </c>
      <c r="AL199" s="84">
        <f t="shared" si="118"/>
        <v>31122.5</v>
      </c>
      <c r="AM199" s="84">
        <f t="shared" ref="AM199:BR199" si="119">AM96*1055</f>
        <v>29751</v>
      </c>
      <c r="AN199" s="84">
        <f t="shared" si="119"/>
        <v>20678</v>
      </c>
      <c r="AO199" s="84">
        <f t="shared" si="119"/>
        <v>18357</v>
      </c>
      <c r="AP199" s="84">
        <f t="shared" si="119"/>
        <v>17829.5</v>
      </c>
      <c r="AQ199" s="84">
        <f t="shared" si="119"/>
        <v>41461.5</v>
      </c>
      <c r="AR199" s="84">
        <f t="shared" si="119"/>
        <v>26375</v>
      </c>
      <c r="AS199" s="84">
        <f t="shared" si="119"/>
        <v>38824</v>
      </c>
      <c r="AT199" s="84">
        <f t="shared" si="119"/>
        <v>38929.5</v>
      </c>
      <c r="AU199" s="84">
        <f t="shared" si="119"/>
        <v>31861</v>
      </c>
      <c r="AV199" s="84">
        <f t="shared" si="119"/>
        <v>30911.5</v>
      </c>
      <c r="AW199" s="84">
        <f t="shared" si="119"/>
        <v>31122.5</v>
      </c>
      <c r="AX199" s="84">
        <f t="shared" si="119"/>
        <v>24581.5</v>
      </c>
      <c r="AY199" s="84">
        <f t="shared" si="119"/>
        <v>24898</v>
      </c>
      <c r="AZ199" s="84">
        <f t="shared" si="119"/>
        <v>18779</v>
      </c>
      <c r="BA199" s="84">
        <f t="shared" si="119"/>
        <v>29751.000000000004</v>
      </c>
      <c r="BB199" s="84">
        <f t="shared" si="119"/>
        <v>36292</v>
      </c>
      <c r="BC199" s="84">
        <f t="shared" si="119"/>
        <v>45888.360359666243</v>
      </c>
      <c r="BD199" s="84">
        <f t="shared" si="119"/>
        <v>36677.035953878869</v>
      </c>
      <c r="BE199" s="84">
        <f t="shared" si="119"/>
        <v>38514.745755488999</v>
      </c>
      <c r="BF199" s="84">
        <f t="shared" si="119"/>
        <v>40869.079716254702</v>
      </c>
      <c r="BG199" s="84">
        <f t="shared" si="119"/>
        <v>38503.587071000424</v>
      </c>
      <c r="BH199" s="84">
        <f t="shared" si="119"/>
        <v>37009.479461114875</v>
      </c>
      <c r="BI199" s="84">
        <f t="shared" si="119"/>
        <v>38432.27308035559</v>
      </c>
      <c r="BJ199" s="84">
        <f t="shared" si="119"/>
        <v>38195.099574891894</v>
      </c>
      <c r="BK199" s="84">
        <f t="shared" si="119"/>
        <v>39369.633083999375</v>
      </c>
      <c r="BL199" s="84">
        <f t="shared" si="119"/>
        <v>35247.802493240204</v>
      </c>
      <c r="BM199" s="84">
        <f t="shared" si="119"/>
        <v>32739.113234473309</v>
      </c>
      <c r="BN199" s="84">
        <f t="shared" si="119"/>
        <v>30489.5</v>
      </c>
      <c r="BO199" s="84">
        <f t="shared" si="119"/>
        <v>32705</v>
      </c>
      <c r="BP199" s="84">
        <f t="shared" si="119"/>
        <v>29144.375</v>
      </c>
      <c r="BQ199" s="84">
        <f t="shared" si="119"/>
        <v>32705</v>
      </c>
      <c r="BR199" s="84">
        <f t="shared" si="119"/>
        <v>31650</v>
      </c>
      <c r="BS199" s="84">
        <f t="shared" ref="BS199:BX199" si="120">BS96*1055</f>
        <v>32570.927083333332</v>
      </c>
      <c r="BT199" s="84">
        <f t="shared" si="120"/>
        <v>31606.041666666664</v>
      </c>
      <c r="BU199" s="84">
        <f t="shared" si="120"/>
        <v>32705</v>
      </c>
      <c r="BV199" s="84">
        <f t="shared" si="120"/>
        <v>32397.291666666664</v>
      </c>
      <c r="BW199" s="84">
        <f t="shared" si="120"/>
        <v>25715.625</v>
      </c>
      <c r="BX199" s="84">
        <f t="shared" si="120"/>
        <v>13715</v>
      </c>
    </row>
    <row r="200" spans="1:76" ht="12.6" x14ac:dyDescent="0.45">
      <c r="D200" s="5" t="s">
        <v>300</v>
      </c>
      <c r="E200" s="72" t="s">
        <v>302</v>
      </c>
      <c r="F200" s="72"/>
      <c r="G200" s="94">
        <f>G199/G202</f>
        <v>1.9528202583572907</v>
      </c>
      <c r="H200" s="94">
        <f t="shared" ref="H200:BS200" si="121">H199/H202</f>
        <v>1.8289342405014397</v>
      </c>
      <c r="I200" s="94">
        <f t="shared" si="121"/>
        <v>1.8972636655958675</v>
      </c>
      <c r="J200" s="94">
        <f t="shared" si="121"/>
        <v>1.8635728953734432</v>
      </c>
      <c r="K200" s="94">
        <f t="shared" si="121"/>
        <v>1.8696614760804158</v>
      </c>
      <c r="L200" s="94">
        <f t="shared" si="121"/>
        <v>1.9315603468140887</v>
      </c>
      <c r="M200" s="94">
        <f t="shared" si="121"/>
        <v>1.9165151109026122</v>
      </c>
      <c r="N200" s="94">
        <f t="shared" si="121"/>
        <v>1.8492508323040171</v>
      </c>
      <c r="O200" s="94">
        <f t="shared" si="121"/>
        <v>1.9101002060355778</v>
      </c>
      <c r="P200" s="94">
        <f t="shared" si="121"/>
        <v>1.8053728071162294</v>
      </c>
      <c r="Q200" s="94">
        <f t="shared" si="121"/>
        <v>1.5344881606754426</v>
      </c>
      <c r="R200" s="94">
        <f t="shared" si="121"/>
        <v>3.3650756509291133</v>
      </c>
      <c r="S200" s="94">
        <f t="shared" si="121"/>
        <v>1.093412669668808</v>
      </c>
      <c r="T200" s="94">
        <f t="shared" si="121"/>
        <v>0.95579410393847586</v>
      </c>
      <c r="U200" s="94">
        <f t="shared" si="121"/>
        <v>0.83780981284774914</v>
      </c>
      <c r="V200" s="94">
        <f t="shared" si="121"/>
        <v>0.83689074255806351</v>
      </c>
      <c r="W200" s="94">
        <f t="shared" si="121"/>
        <v>0.71486718584570497</v>
      </c>
      <c r="X200" s="94">
        <f t="shared" si="121"/>
        <v>0.75757015760711743</v>
      </c>
      <c r="Y200" s="94">
        <f t="shared" si="121"/>
        <v>0.85737629059779619</v>
      </c>
      <c r="Z200" s="94">
        <f t="shared" si="121"/>
        <v>0.70985308710700201</v>
      </c>
      <c r="AA200" s="94">
        <f t="shared" si="121"/>
        <v>0.64650456927113753</v>
      </c>
      <c r="AB200" s="94">
        <f t="shared" si="121"/>
        <v>0.67378956934417122</v>
      </c>
      <c r="AC200" s="94">
        <f t="shared" si="121"/>
        <v>0.75054041496833046</v>
      </c>
      <c r="AD200" s="94">
        <f t="shared" si="121"/>
        <v>0.82862954468818839</v>
      </c>
      <c r="AE200" s="94">
        <f t="shared" si="121"/>
        <v>0.86716236312018391</v>
      </c>
      <c r="AF200" s="94">
        <f t="shared" si="121"/>
        <v>0.92769169077421021</v>
      </c>
      <c r="AG200" s="94">
        <f t="shared" si="121"/>
        <v>0.84482581043849936</v>
      </c>
      <c r="AH200" s="94">
        <f t="shared" si="121"/>
        <v>0.82131416369086752</v>
      </c>
      <c r="AI200" s="94">
        <f t="shared" si="121"/>
        <v>0.75749948896156993</v>
      </c>
      <c r="AJ200" s="94">
        <f t="shared" si="121"/>
        <v>0.77213545119461169</v>
      </c>
      <c r="AK200" s="94">
        <f t="shared" si="121"/>
        <v>0.85497071331140173</v>
      </c>
      <c r="AL200" s="94">
        <f t="shared" si="121"/>
        <v>0.86501848300397455</v>
      </c>
      <c r="AM200" s="94">
        <f t="shared" si="121"/>
        <v>0.78923493208828521</v>
      </c>
      <c r="AN200" s="94">
        <f t="shared" si="121"/>
        <v>0.7847531249705878</v>
      </c>
      <c r="AO200" s="94">
        <f t="shared" si="121"/>
        <v>0.49909929911896789</v>
      </c>
      <c r="AP200" s="94">
        <f t="shared" si="121"/>
        <v>0.53217519034792482</v>
      </c>
      <c r="AQ200" s="94">
        <f t="shared" si="121"/>
        <v>1.0497379547813759</v>
      </c>
      <c r="AR200" s="94">
        <f t="shared" si="121"/>
        <v>0.7847833849083552</v>
      </c>
      <c r="AS200" s="94">
        <f t="shared" si="121"/>
        <v>0.9955892912093548</v>
      </c>
      <c r="AT200" s="94">
        <f t="shared" si="121"/>
        <v>1.0364064746286141</v>
      </c>
      <c r="AU200" s="94">
        <f t="shared" si="121"/>
        <v>0.80603622748431492</v>
      </c>
      <c r="AV200" s="94">
        <f t="shared" si="121"/>
        <v>0.8801178748362849</v>
      </c>
      <c r="AW200" s="94">
        <f t="shared" si="121"/>
        <v>0.85897825126959593</v>
      </c>
      <c r="AX200" s="94">
        <f t="shared" si="121"/>
        <v>0.6958078577898551</v>
      </c>
      <c r="AY200" s="94">
        <f t="shared" si="121"/>
        <v>0.85169120464123482</v>
      </c>
      <c r="AZ200" s="94">
        <f t="shared" si="121"/>
        <v>0.74052604597973104</v>
      </c>
      <c r="BA200" s="94">
        <f t="shared" si="121"/>
        <v>1.0254015302957193</v>
      </c>
      <c r="BB200" s="94">
        <f t="shared" si="121"/>
        <v>0.9805733430601713</v>
      </c>
      <c r="BC200" s="94">
        <f t="shared" si="121"/>
        <v>1.4261673408648137</v>
      </c>
      <c r="BD200" s="94">
        <f t="shared" si="121"/>
        <v>0.97597221803828815</v>
      </c>
      <c r="BE200" s="94">
        <f t="shared" si="121"/>
        <v>1.0339112721766639</v>
      </c>
      <c r="BF200" s="94">
        <f t="shared" si="121"/>
        <v>1.077344924640957</v>
      </c>
      <c r="BG200" s="94">
        <f t="shared" si="121"/>
        <v>1.3050736220384511</v>
      </c>
      <c r="BH200" s="94">
        <f t="shared" si="121"/>
        <v>0.93453561590613798</v>
      </c>
      <c r="BI200" s="94">
        <f t="shared" si="121"/>
        <v>1.0342655367570599</v>
      </c>
      <c r="BJ200" s="94">
        <f t="shared" si="121"/>
        <v>1.0525545517772237</v>
      </c>
      <c r="BK200" s="94">
        <f t="shared" si="121"/>
        <v>1.1597723762446055</v>
      </c>
      <c r="BL200" s="94">
        <f t="shared" si="121"/>
        <v>0.88910812464030375</v>
      </c>
      <c r="BM200" s="94">
        <f t="shared" si="121"/>
        <v>0.87069793980142307</v>
      </c>
      <c r="BN200" s="94">
        <f t="shared" si="121"/>
        <v>1.0931270615230173</v>
      </c>
      <c r="BO200" s="94">
        <f t="shared" si="121"/>
        <v>0.79531637566266233</v>
      </c>
      <c r="BP200" s="94">
        <f t="shared" si="121"/>
        <v>0.98517307237264651</v>
      </c>
      <c r="BQ200" s="94">
        <f t="shared" si="121"/>
        <v>0.76540522829928148</v>
      </c>
      <c r="BR200" s="94">
        <f t="shared" si="121"/>
        <v>0.82699694285490322</v>
      </c>
      <c r="BS200" s="94">
        <f t="shared" si="121"/>
        <v>0.83796668510466776</v>
      </c>
      <c r="BT200" s="94">
        <f>BT199/BT202</f>
        <v>0.81463069402202859</v>
      </c>
      <c r="BU200" s="94">
        <f>BU199/BU202</f>
        <v>0.77850511782908827</v>
      </c>
      <c r="BV200" s="94">
        <f>BV199/BV202</f>
        <v>0.93490582825921753</v>
      </c>
      <c r="BW200" s="94">
        <f>BW199/BW202</f>
        <v>0.98053935026309769</v>
      </c>
      <c r="BX200" s="94">
        <f>BX199/BX202</f>
        <v>0.47573623781608798</v>
      </c>
    </row>
    <row r="201" spans="1:76" ht="12.6" x14ac:dyDescent="0.45">
      <c r="A201" s="74" t="s">
        <v>70</v>
      </c>
      <c r="D201" s="5" t="s">
        <v>301</v>
      </c>
      <c r="E201" s="74" t="s">
        <v>58</v>
      </c>
      <c r="G201" s="84">
        <f t="shared" ref="G201:AL201" si="122">G101*1055</f>
        <v>36045.129999999997</v>
      </c>
      <c r="H201" s="84">
        <f t="shared" si="122"/>
        <v>26902.5</v>
      </c>
      <c r="I201" s="84">
        <f t="shared" si="122"/>
        <v>31744.95</v>
      </c>
      <c r="J201" s="84">
        <f t="shared" si="122"/>
        <v>33232.5</v>
      </c>
      <c r="K201" s="84">
        <f t="shared" si="122"/>
        <v>35975.5</v>
      </c>
      <c r="L201" s="84">
        <f t="shared" si="122"/>
        <v>30700.5</v>
      </c>
      <c r="M201" s="84">
        <f t="shared" si="122"/>
        <v>32599.5</v>
      </c>
      <c r="N201" s="84">
        <f t="shared" si="122"/>
        <v>33971</v>
      </c>
      <c r="O201" s="84">
        <f t="shared" si="122"/>
        <v>33760</v>
      </c>
      <c r="P201" s="84">
        <f t="shared" si="122"/>
        <v>33728.35</v>
      </c>
      <c r="Q201" s="84">
        <f t="shared" si="122"/>
        <v>35870</v>
      </c>
      <c r="R201" s="84">
        <f t="shared" si="122"/>
        <v>27957.5</v>
      </c>
      <c r="S201" s="84">
        <f t="shared" si="122"/>
        <v>26058.5</v>
      </c>
      <c r="T201" s="84">
        <f t="shared" si="122"/>
        <v>27219</v>
      </c>
      <c r="U201" s="84">
        <f t="shared" si="122"/>
        <v>29962</v>
      </c>
      <c r="V201" s="84">
        <f t="shared" si="122"/>
        <v>26480.5</v>
      </c>
      <c r="W201" s="84">
        <f t="shared" si="122"/>
        <v>30278.5</v>
      </c>
      <c r="X201" s="84">
        <f t="shared" si="122"/>
        <v>27430</v>
      </c>
      <c r="Y201" s="84">
        <f t="shared" si="122"/>
        <v>27535.5</v>
      </c>
      <c r="Z201" s="84">
        <f t="shared" si="122"/>
        <v>29223.5</v>
      </c>
      <c r="AA201" s="84">
        <f t="shared" si="122"/>
        <v>18357</v>
      </c>
      <c r="AB201" s="84">
        <f t="shared" si="122"/>
        <v>30806</v>
      </c>
      <c r="AC201" s="84">
        <f t="shared" si="122"/>
        <v>29856.5</v>
      </c>
      <c r="AD201" s="84">
        <f t="shared" si="122"/>
        <v>27324.5</v>
      </c>
      <c r="AE201" s="84">
        <f t="shared" si="122"/>
        <v>28696</v>
      </c>
      <c r="AF201" s="84">
        <f t="shared" si="122"/>
        <v>29118</v>
      </c>
      <c r="AG201" s="84">
        <f t="shared" si="122"/>
        <v>31375.699999999997</v>
      </c>
      <c r="AH201" s="84">
        <f t="shared" si="122"/>
        <v>29329</v>
      </c>
      <c r="AI201" s="84">
        <f t="shared" si="122"/>
        <v>29223.5</v>
      </c>
      <c r="AJ201" s="84">
        <f t="shared" si="122"/>
        <v>28696</v>
      </c>
      <c r="AK201" s="84">
        <f t="shared" si="122"/>
        <v>27852</v>
      </c>
      <c r="AL201" s="84">
        <f t="shared" si="122"/>
        <v>28485</v>
      </c>
      <c r="AM201" s="84">
        <f t="shared" ref="AM201:BR201" si="123">AM101*1055</f>
        <v>29434.5</v>
      </c>
      <c r="AN201" s="84">
        <f t="shared" si="123"/>
        <v>11098.6</v>
      </c>
      <c r="AO201" s="84">
        <f t="shared" si="123"/>
        <v>30310.15</v>
      </c>
      <c r="AP201" s="84">
        <f t="shared" si="123"/>
        <v>28590.5</v>
      </c>
      <c r="AQ201" s="84">
        <f t="shared" si="123"/>
        <v>30732.149999999998</v>
      </c>
      <c r="AR201" s="84">
        <f t="shared" si="123"/>
        <v>28379.5</v>
      </c>
      <c r="AS201" s="84">
        <f t="shared" si="123"/>
        <v>31755.5</v>
      </c>
      <c r="AT201" s="84">
        <f t="shared" si="123"/>
        <v>30173</v>
      </c>
      <c r="AU201" s="84">
        <f t="shared" si="123"/>
        <v>30806</v>
      </c>
      <c r="AV201" s="84">
        <f t="shared" si="123"/>
        <v>27641</v>
      </c>
      <c r="AW201" s="84">
        <f t="shared" si="123"/>
        <v>30489.5</v>
      </c>
      <c r="AX201" s="84">
        <f t="shared" si="123"/>
        <v>28907</v>
      </c>
      <c r="AY201" s="84">
        <f t="shared" si="123"/>
        <v>23737.5</v>
      </c>
      <c r="AZ201" s="84">
        <f t="shared" si="123"/>
        <v>18884.5</v>
      </c>
      <c r="BA201" s="84">
        <f t="shared" si="123"/>
        <v>23104.5</v>
      </c>
      <c r="BB201" s="84">
        <f t="shared" si="123"/>
        <v>29223.5</v>
      </c>
      <c r="BC201" s="84">
        <f t="shared" si="123"/>
        <v>1055</v>
      </c>
      <c r="BD201" s="84">
        <f t="shared" si="123"/>
        <v>1157.4689720006809</v>
      </c>
      <c r="BE201" s="84">
        <f t="shared" si="123"/>
        <v>1028.7917904559279</v>
      </c>
      <c r="BF201" s="84">
        <f t="shared" si="123"/>
        <v>1086.2403596160357</v>
      </c>
      <c r="BG201" s="84">
        <f t="shared" si="123"/>
        <v>815.41695888659262</v>
      </c>
      <c r="BH201" s="84">
        <f t="shared" si="123"/>
        <v>1136.7428198839687</v>
      </c>
      <c r="BI201" s="84">
        <f t="shared" si="123"/>
        <v>1028.7328935453318</v>
      </c>
      <c r="BJ201" s="84">
        <f t="shared" si="123"/>
        <v>960.79603839300569</v>
      </c>
      <c r="BK201" s="84">
        <f t="shared" si="123"/>
        <v>972.02472590310549</v>
      </c>
      <c r="BL201" s="84">
        <f t="shared" si="123"/>
        <v>1048.7765444209037</v>
      </c>
      <c r="BM201" s="84">
        <f t="shared" si="123"/>
        <v>1078.5513923719193</v>
      </c>
      <c r="BN201" s="84">
        <f t="shared" si="123"/>
        <v>0</v>
      </c>
      <c r="BO201" s="84">
        <f t="shared" si="123"/>
        <v>0</v>
      </c>
      <c r="BP201" s="84">
        <f t="shared" si="123"/>
        <v>0</v>
      </c>
      <c r="BQ201" s="84">
        <f t="shared" si="123"/>
        <v>0</v>
      </c>
      <c r="BR201" s="84">
        <f t="shared" si="123"/>
        <v>0</v>
      </c>
      <c r="BS201" s="84">
        <f t="shared" ref="BS201:BX201" si="124">BS101*1055</f>
        <v>0</v>
      </c>
      <c r="BT201" s="84">
        <f t="shared" si="124"/>
        <v>0</v>
      </c>
      <c r="BU201" s="84">
        <f t="shared" si="124"/>
        <v>0</v>
      </c>
      <c r="BV201" s="84">
        <f t="shared" si="124"/>
        <v>0</v>
      </c>
      <c r="BW201" s="84">
        <f t="shared" si="124"/>
        <v>0</v>
      </c>
      <c r="BX201" s="84">
        <f t="shared" si="124"/>
        <v>0</v>
      </c>
    </row>
    <row r="202" spans="1:76" ht="12.6" x14ac:dyDescent="0.45">
      <c r="D202" s="5" t="s">
        <v>269</v>
      </c>
      <c r="E202" s="74" t="s">
        <v>260</v>
      </c>
      <c r="G202" s="84">
        <f t="shared" ref="G202:R202" si="125">G97*0.453</f>
        <v>19113.843089378071</v>
      </c>
      <c r="H202" s="84">
        <f t="shared" si="125"/>
        <v>16480.280882999999</v>
      </c>
      <c r="I202" s="84">
        <f t="shared" si="125"/>
        <v>17471.530500000001</v>
      </c>
      <c r="J202" s="84">
        <f t="shared" si="125"/>
        <v>15907.883224530002</v>
      </c>
      <c r="K202" s="84">
        <f t="shared" si="125"/>
        <v>18000.317400000004</v>
      </c>
      <c r="L202" s="84">
        <f t="shared" si="125"/>
        <v>16112.621099999998</v>
      </c>
      <c r="M202" s="84">
        <f t="shared" si="125"/>
        <v>19156.645200000003</v>
      </c>
      <c r="N202" s="84">
        <f t="shared" si="125"/>
        <v>19282.943869530001</v>
      </c>
      <c r="O202" s="84">
        <f t="shared" si="125"/>
        <v>17530.86036753</v>
      </c>
      <c r="P202" s="84">
        <f t="shared" si="125"/>
        <v>19342.542361530002</v>
      </c>
      <c r="Q202" s="84">
        <f t="shared" si="125"/>
        <v>18638.820900000002</v>
      </c>
      <c r="R202" s="84">
        <f t="shared" si="125"/>
        <v>12041.4648</v>
      </c>
      <c r="S202" s="84">
        <f t="shared" ref="S202:AX202" si="126">S97</f>
        <v>30200.400010000005</v>
      </c>
      <c r="T202" s="84">
        <f t="shared" si="126"/>
        <v>34328</v>
      </c>
      <c r="U202" s="84">
        <f t="shared" si="126"/>
        <v>39540</v>
      </c>
      <c r="V202" s="84">
        <f t="shared" si="126"/>
        <v>36684</v>
      </c>
      <c r="W202" s="84">
        <f t="shared" si="126"/>
        <v>42503</v>
      </c>
      <c r="X202" s="84">
        <f t="shared" si="126"/>
        <v>37879</v>
      </c>
      <c r="Y202" s="84">
        <f t="shared" si="126"/>
        <v>34577</v>
      </c>
      <c r="Z202" s="84">
        <f t="shared" si="126"/>
        <v>41317</v>
      </c>
      <c r="AA202" s="84">
        <f t="shared" si="126"/>
        <v>24314.6</v>
      </c>
      <c r="AB202" s="84">
        <f t="shared" si="126"/>
        <v>39614</v>
      </c>
      <c r="AC202" s="84">
        <f t="shared" si="126"/>
        <v>38655.480000000003</v>
      </c>
      <c r="AD202" s="84">
        <f t="shared" si="126"/>
        <v>37049.728912999999</v>
      </c>
      <c r="AE202" s="84">
        <f t="shared" si="126"/>
        <v>36985</v>
      </c>
      <c r="AF202" s="84">
        <f t="shared" si="126"/>
        <v>34913</v>
      </c>
      <c r="AG202" s="84">
        <f t="shared" si="126"/>
        <v>38837</v>
      </c>
      <c r="AH202" s="84">
        <f t="shared" si="126"/>
        <v>38535.802009999999</v>
      </c>
      <c r="AI202" s="84">
        <f t="shared" si="126"/>
        <v>39136</v>
      </c>
      <c r="AJ202" s="84">
        <f t="shared" si="126"/>
        <v>37711</v>
      </c>
      <c r="AK202" s="84">
        <f t="shared" si="126"/>
        <v>37389</v>
      </c>
      <c r="AL202" s="84">
        <f t="shared" si="126"/>
        <v>35979</v>
      </c>
      <c r="AM202" s="84">
        <f t="shared" si="126"/>
        <v>37696</v>
      </c>
      <c r="AN202" s="84">
        <f t="shared" si="126"/>
        <v>26349.688000000002</v>
      </c>
      <c r="AO202" s="84">
        <f t="shared" si="126"/>
        <v>36780.256018</v>
      </c>
      <c r="AP202" s="84">
        <f t="shared" si="126"/>
        <v>33503.065011999999</v>
      </c>
      <c r="AQ202" s="84">
        <f t="shared" si="126"/>
        <v>39497</v>
      </c>
      <c r="AR202" s="84">
        <f t="shared" si="126"/>
        <v>33608</v>
      </c>
      <c r="AS202" s="84">
        <f t="shared" si="126"/>
        <v>38996</v>
      </c>
      <c r="AT202" s="84">
        <f t="shared" si="126"/>
        <v>37562</v>
      </c>
      <c r="AU202" s="84">
        <f t="shared" si="126"/>
        <v>39528</v>
      </c>
      <c r="AV202" s="84">
        <f t="shared" si="126"/>
        <v>35122</v>
      </c>
      <c r="AW202" s="84">
        <f t="shared" si="126"/>
        <v>36232</v>
      </c>
      <c r="AX202" s="84">
        <f t="shared" si="126"/>
        <v>35328</v>
      </c>
      <c r="AY202" s="84">
        <f t="shared" ref="AY202:BX202" si="127">AY97</f>
        <v>29233.599999999999</v>
      </c>
      <c r="AZ202" s="84">
        <f t="shared" si="127"/>
        <v>25359</v>
      </c>
      <c r="BA202" s="84">
        <f t="shared" si="127"/>
        <v>29014</v>
      </c>
      <c r="BB202" s="84">
        <f t="shared" si="127"/>
        <v>37011</v>
      </c>
      <c r="BC202" s="84">
        <f t="shared" si="127"/>
        <v>32176</v>
      </c>
      <c r="BD202" s="84">
        <f t="shared" si="127"/>
        <v>37580</v>
      </c>
      <c r="BE202" s="84">
        <f t="shared" si="127"/>
        <v>37251.5</v>
      </c>
      <c r="BF202" s="84">
        <f t="shared" si="127"/>
        <v>37935</v>
      </c>
      <c r="BG202" s="84">
        <f t="shared" si="127"/>
        <v>29503</v>
      </c>
      <c r="BH202" s="84">
        <f t="shared" si="127"/>
        <v>39602</v>
      </c>
      <c r="BI202" s="84">
        <f t="shared" si="127"/>
        <v>37159</v>
      </c>
      <c r="BJ202" s="84">
        <f t="shared" si="127"/>
        <v>36288</v>
      </c>
      <c r="BK202" s="84">
        <f t="shared" si="127"/>
        <v>33946</v>
      </c>
      <c r="BL202" s="84">
        <f t="shared" si="127"/>
        <v>39644</v>
      </c>
      <c r="BM202" s="84">
        <f t="shared" si="127"/>
        <v>37601</v>
      </c>
      <c r="BN202" s="84">
        <f t="shared" si="127"/>
        <v>27892</v>
      </c>
      <c r="BO202" s="84">
        <f t="shared" si="127"/>
        <v>41122</v>
      </c>
      <c r="BP202" s="84">
        <f t="shared" si="127"/>
        <v>29583</v>
      </c>
      <c r="BQ202" s="84">
        <f t="shared" si="127"/>
        <v>42729</v>
      </c>
      <c r="BR202" s="84">
        <f t="shared" si="127"/>
        <v>38271</v>
      </c>
      <c r="BS202" s="84">
        <f t="shared" si="127"/>
        <v>38869</v>
      </c>
      <c r="BT202" s="84">
        <f t="shared" si="127"/>
        <v>38798</v>
      </c>
      <c r="BU202" s="84">
        <f t="shared" si="127"/>
        <v>42010</v>
      </c>
      <c r="BV202" s="84">
        <f t="shared" si="127"/>
        <v>34653</v>
      </c>
      <c r="BW202" s="84">
        <f t="shared" si="127"/>
        <v>26226</v>
      </c>
      <c r="BX202" s="84">
        <f t="shared" si="127"/>
        <v>28829</v>
      </c>
    </row>
    <row r="203" spans="1:76" s="78" customFormat="1" x14ac:dyDescent="0.4">
      <c r="A203" s="74"/>
      <c r="B203" s="74"/>
      <c r="C203" s="74"/>
      <c r="D203" s="11" t="s">
        <v>282</v>
      </c>
      <c r="E203" s="1" t="s">
        <v>6</v>
      </c>
      <c r="F203" s="1"/>
    </row>
    <row r="204" spans="1:76" ht="12.6" x14ac:dyDescent="0.45">
      <c r="A204" s="74" t="s">
        <v>59</v>
      </c>
      <c r="D204" s="5" t="s">
        <v>33</v>
      </c>
      <c r="E204" s="74" t="s">
        <v>58</v>
      </c>
      <c r="G204" s="38">
        <f t="shared" ref="G204:AL204" si="128">G107*3.6</f>
        <v>0</v>
      </c>
      <c r="H204" s="38">
        <f t="shared" si="128"/>
        <v>0</v>
      </c>
      <c r="I204" s="38">
        <f t="shared" si="128"/>
        <v>0</v>
      </c>
      <c r="J204" s="38">
        <f t="shared" si="128"/>
        <v>0</v>
      </c>
      <c r="K204" s="38">
        <f t="shared" si="128"/>
        <v>0</v>
      </c>
      <c r="L204" s="38">
        <f t="shared" si="128"/>
        <v>0</v>
      </c>
      <c r="M204" s="38">
        <f t="shared" si="128"/>
        <v>0</v>
      </c>
      <c r="N204" s="38">
        <f t="shared" si="128"/>
        <v>0</v>
      </c>
      <c r="O204" s="38">
        <f t="shared" si="128"/>
        <v>0</v>
      </c>
      <c r="P204" s="38">
        <f t="shared" si="128"/>
        <v>0</v>
      </c>
      <c r="Q204" s="38">
        <f t="shared" si="128"/>
        <v>0</v>
      </c>
      <c r="R204" s="38">
        <f t="shared" si="128"/>
        <v>0</v>
      </c>
      <c r="S204" s="38">
        <f t="shared" si="128"/>
        <v>0</v>
      </c>
      <c r="T204" s="38">
        <f t="shared" si="128"/>
        <v>0</v>
      </c>
      <c r="U204" s="38">
        <f t="shared" si="128"/>
        <v>0</v>
      </c>
      <c r="V204" s="38">
        <f t="shared" si="128"/>
        <v>0</v>
      </c>
      <c r="W204" s="38">
        <f t="shared" si="128"/>
        <v>0</v>
      </c>
      <c r="X204" s="38">
        <f t="shared" si="128"/>
        <v>0</v>
      </c>
      <c r="Y204" s="38">
        <f t="shared" si="128"/>
        <v>0</v>
      </c>
      <c r="Z204" s="38">
        <f t="shared" si="128"/>
        <v>0</v>
      </c>
      <c r="AA204" s="38">
        <f t="shared" si="128"/>
        <v>0</v>
      </c>
      <c r="AB204" s="38">
        <f t="shared" si="128"/>
        <v>0</v>
      </c>
      <c r="AC204" s="38">
        <f t="shared" si="128"/>
        <v>0</v>
      </c>
      <c r="AD204" s="38">
        <f t="shared" si="128"/>
        <v>0</v>
      </c>
      <c r="AE204" s="38">
        <f t="shared" si="128"/>
        <v>0</v>
      </c>
      <c r="AF204" s="38">
        <f t="shared" si="128"/>
        <v>0</v>
      </c>
      <c r="AG204" s="38">
        <f t="shared" si="128"/>
        <v>0</v>
      </c>
      <c r="AH204" s="38">
        <f t="shared" si="128"/>
        <v>0</v>
      </c>
      <c r="AI204" s="38">
        <f t="shared" si="128"/>
        <v>0</v>
      </c>
      <c r="AJ204" s="38">
        <f t="shared" si="128"/>
        <v>0</v>
      </c>
      <c r="AK204" s="38">
        <f t="shared" si="128"/>
        <v>0</v>
      </c>
      <c r="AL204" s="38">
        <f t="shared" si="128"/>
        <v>0</v>
      </c>
      <c r="AM204" s="38">
        <f t="shared" ref="AM204:BR204" si="129">AM107*3.6</f>
        <v>0</v>
      </c>
      <c r="AN204" s="38">
        <f t="shared" si="129"/>
        <v>0</v>
      </c>
      <c r="AO204" s="38">
        <f t="shared" si="129"/>
        <v>0</v>
      </c>
      <c r="AP204" s="38">
        <f t="shared" si="129"/>
        <v>0</v>
      </c>
      <c r="AQ204" s="38">
        <f t="shared" si="129"/>
        <v>0</v>
      </c>
      <c r="AR204" s="38">
        <f t="shared" si="129"/>
        <v>0</v>
      </c>
      <c r="AS204" s="38">
        <f t="shared" si="129"/>
        <v>0</v>
      </c>
      <c r="AT204" s="38">
        <f t="shared" si="129"/>
        <v>0</v>
      </c>
      <c r="AU204" s="38">
        <f t="shared" si="129"/>
        <v>0</v>
      </c>
      <c r="AV204" s="38">
        <f t="shared" si="129"/>
        <v>0</v>
      </c>
      <c r="AW204" s="38">
        <f t="shared" si="129"/>
        <v>0</v>
      </c>
      <c r="AX204" s="38">
        <f t="shared" si="129"/>
        <v>0</v>
      </c>
      <c r="AY204" s="38">
        <f t="shared" si="129"/>
        <v>0</v>
      </c>
      <c r="AZ204" s="38">
        <f t="shared" si="129"/>
        <v>0</v>
      </c>
      <c r="BA204" s="38">
        <f t="shared" si="129"/>
        <v>0</v>
      </c>
      <c r="BB204" s="38">
        <f t="shared" si="129"/>
        <v>0</v>
      </c>
      <c r="BC204" s="38">
        <f t="shared" si="129"/>
        <v>0</v>
      </c>
      <c r="BD204" s="38">
        <f t="shared" si="129"/>
        <v>0</v>
      </c>
      <c r="BE204" s="38">
        <f t="shared" si="129"/>
        <v>0</v>
      </c>
      <c r="BF204" s="38">
        <f t="shared" si="129"/>
        <v>0</v>
      </c>
      <c r="BG204" s="38">
        <f t="shared" si="129"/>
        <v>0</v>
      </c>
      <c r="BH204" s="38">
        <f t="shared" si="129"/>
        <v>0</v>
      </c>
      <c r="BI204" s="38">
        <f t="shared" si="129"/>
        <v>0</v>
      </c>
      <c r="BJ204" s="38">
        <f t="shared" si="129"/>
        <v>0</v>
      </c>
      <c r="BK204" s="38">
        <f t="shared" si="129"/>
        <v>0</v>
      </c>
      <c r="BL204" s="38">
        <f t="shared" si="129"/>
        <v>0</v>
      </c>
      <c r="BM204" s="38">
        <f t="shared" si="129"/>
        <v>0</v>
      </c>
      <c r="BN204" s="38">
        <f t="shared" si="129"/>
        <v>0</v>
      </c>
      <c r="BO204" s="38">
        <f t="shared" si="129"/>
        <v>0</v>
      </c>
      <c r="BP204" s="38">
        <f t="shared" si="129"/>
        <v>0</v>
      </c>
      <c r="BQ204" s="38">
        <f t="shared" si="129"/>
        <v>0</v>
      </c>
      <c r="BR204" s="38">
        <f t="shared" si="129"/>
        <v>0</v>
      </c>
      <c r="BS204" s="38">
        <f t="shared" ref="BS204:BX204" si="130">BS107*3.6</f>
        <v>0</v>
      </c>
      <c r="BT204" s="38">
        <f t="shared" si="130"/>
        <v>0</v>
      </c>
      <c r="BU204" s="38">
        <f t="shared" si="130"/>
        <v>0</v>
      </c>
      <c r="BV204" s="38">
        <f t="shared" si="130"/>
        <v>0</v>
      </c>
      <c r="BW204" s="38">
        <f t="shared" si="130"/>
        <v>0</v>
      </c>
      <c r="BX204" s="38">
        <f t="shared" si="130"/>
        <v>0</v>
      </c>
    </row>
    <row r="205" spans="1:76" ht="12.6" x14ac:dyDescent="0.45">
      <c r="D205" s="5" t="s">
        <v>299</v>
      </c>
      <c r="E205" s="74" t="s">
        <v>58</v>
      </c>
      <c r="G205" s="38"/>
      <c r="H205" s="38"/>
      <c r="I205" s="38"/>
      <c r="J205" s="38"/>
      <c r="K205" s="38"/>
      <c r="L205" s="38"/>
      <c r="M205" s="38"/>
      <c r="N205" s="38"/>
      <c r="O205" s="38"/>
      <c r="P205" s="38"/>
      <c r="Q205" s="38"/>
      <c r="R205" s="38"/>
      <c r="S205" s="84">
        <f t="shared" ref="S205:AX205" si="131">S104*1.1778</f>
        <v>17972.234405050011</v>
      </c>
      <c r="T205" s="84">
        <f t="shared" si="131"/>
        <v>17662.083080757708</v>
      </c>
      <c r="U205" s="84">
        <f t="shared" si="131"/>
        <v>17946.089032238338</v>
      </c>
      <c r="V205" s="84">
        <f t="shared" si="131"/>
        <v>18537.563302128226</v>
      </c>
      <c r="W205" s="84">
        <f t="shared" si="131"/>
        <v>17237.560178853179</v>
      </c>
      <c r="X205" s="84">
        <f t="shared" si="131"/>
        <v>16148.016292475739</v>
      </c>
      <c r="Y205" s="84">
        <f t="shared" si="131"/>
        <v>17178.848526659403</v>
      </c>
      <c r="Z205" s="84">
        <f t="shared" si="131"/>
        <v>18029.864405607976</v>
      </c>
      <c r="AA205" s="84">
        <f t="shared" si="131"/>
        <v>17189.81901333436</v>
      </c>
      <c r="AB205" s="84">
        <f t="shared" si="131"/>
        <v>18666.093829396854</v>
      </c>
      <c r="AC205" s="84">
        <f t="shared" si="131"/>
        <v>18218.728456654415</v>
      </c>
      <c r="AD205" s="84">
        <f t="shared" si="131"/>
        <v>19142.964207658442</v>
      </c>
      <c r="AE205" s="84">
        <f t="shared" si="131"/>
        <v>19650.023806236255</v>
      </c>
      <c r="AF205" s="84">
        <f t="shared" si="131"/>
        <v>17466.750935155211</v>
      </c>
      <c r="AG205" s="84">
        <f t="shared" si="131"/>
        <v>19520.480952965841</v>
      </c>
      <c r="AH205" s="84">
        <f t="shared" si="131"/>
        <v>17178.495240456043</v>
      </c>
      <c r="AI205" s="84">
        <f t="shared" si="131"/>
        <v>16983.43975775308</v>
      </c>
      <c r="AJ205" s="84">
        <f t="shared" si="131"/>
        <v>18288.68272202311</v>
      </c>
      <c r="AK205" s="84">
        <f t="shared" si="131"/>
        <v>19810.625006717411</v>
      </c>
      <c r="AL205" s="84">
        <f t="shared" si="131"/>
        <v>18482.067552532615</v>
      </c>
      <c r="AM205" s="84">
        <f t="shared" si="131"/>
        <v>18796.83789281268</v>
      </c>
      <c r="AN205" s="84">
        <f t="shared" si="131"/>
        <v>18925.461745409262</v>
      </c>
      <c r="AO205" s="84">
        <f t="shared" si="131"/>
        <v>17895.034132155732</v>
      </c>
      <c r="AP205" s="84">
        <f t="shared" si="131"/>
        <v>19981.265271222324</v>
      </c>
      <c r="AQ205" s="84">
        <f t="shared" si="131"/>
        <v>19490.006557740027</v>
      </c>
      <c r="AR205" s="84">
        <f t="shared" si="131"/>
        <v>21317.737772045999</v>
      </c>
      <c r="AS205" s="84">
        <f t="shared" si="131"/>
        <v>24031.853328050707</v>
      </c>
      <c r="AT205" s="84">
        <f t="shared" si="131"/>
        <v>23955.875899298517</v>
      </c>
      <c r="AU205" s="84">
        <f t="shared" si="131"/>
        <v>24721.362066846545</v>
      </c>
      <c r="AV205" s="84">
        <f t="shared" si="131"/>
        <v>22850.717656844521</v>
      </c>
      <c r="AW205" s="84">
        <f t="shared" si="131"/>
        <v>24822.912321871245</v>
      </c>
      <c r="AX205" s="84">
        <f t="shared" si="131"/>
        <v>24444.093068175524</v>
      </c>
      <c r="AY205" s="84">
        <f t="shared" ref="AY205:BS205" si="132">AY104*1.1778</f>
        <v>22614.064684546116</v>
      </c>
      <c r="AZ205" s="84">
        <f t="shared" si="132"/>
        <v>24457.104527601408</v>
      </c>
      <c r="BA205" s="84">
        <f t="shared" si="132"/>
        <v>24796.198185665642</v>
      </c>
      <c r="BB205" s="84">
        <f t="shared" si="132"/>
        <v>23492.462905714267</v>
      </c>
      <c r="BC205" s="84">
        <f t="shared" si="132"/>
        <v>23354.959136586564</v>
      </c>
      <c r="BD205" s="84">
        <f t="shared" si="132"/>
        <v>21925.671431761715</v>
      </c>
      <c r="BE205" s="84">
        <f t="shared" si="132"/>
        <v>25855.048745360633</v>
      </c>
      <c r="BF205" s="84">
        <f t="shared" si="132"/>
        <v>24984.092320983964</v>
      </c>
      <c r="BG205" s="84">
        <f t="shared" si="132"/>
        <v>25583.039559035831</v>
      </c>
      <c r="BH205" s="84">
        <f t="shared" si="132"/>
        <v>24203.3618392553</v>
      </c>
      <c r="BI205" s="84">
        <f t="shared" si="132"/>
        <v>24784.231236297717</v>
      </c>
      <c r="BJ205" s="84">
        <f t="shared" si="132"/>
        <v>25929.529588635167</v>
      </c>
      <c r="BK205" s="84">
        <f t="shared" si="132"/>
        <v>24544.560727341199</v>
      </c>
      <c r="BL205" s="84">
        <f t="shared" si="132"/>
        <v>20206.928721513752</v>
      </c>
      <c r="BM205" s="84">
        <f t="shared" si="132"/>
        <v>24267.146194843936</v>
      </c>
      <c r="BN205" s="84">
        <f t="shared" si="132"/>
        <v>27270.38976503451</v>
      </c>
      <c r="BO205" s="84">
        <f t="shared" si="132"/>
        <v>0</v>
      </c>
      <c r="BP205" s="84">
        <f t="shared" si="132"/>
        <v>0</v>
      </c>
      <c r="BQ205" s="84">
        <f t="shared" si="132"/>
        <v>0</v>
      </c>
      <c r="BR205" s="84">
        <f t="shared" si="132"/>
        <v>0</v>
      </c>
      <c r="BS205" s="84">
        <f t="shared" si="132"/>
        <v>0</v>
      </c>
      <c r="BT205" s="84"/>
      <c r="BU205" s="84"/>
      <c r="BV205" s="84"/>
      <c r="BW205" s="84"/>
      <c r="BX205" s="84"/>
    </row>
    <row r="206" spans="1:76" ht="12.6" x14ac:dyDescent="0.45">
      <c r="A206" s="74" t="s">
        <v>71</v>
      </c>
      <c r="D206" s="5" t="s">
        <v>300</v>
      </c>
      <c r="E206" s="72" t="s">
        <v>302</v>
      </c>
      <c r="F206" s="72"/>
      <c r="G206" s="94">
        <f>G205/G208</f>
        <v>0</v>
      </c>
      <c r="H206" s="94">
        <f t="shared" ref="H206:BR206" si="133">H205/H208</f>
        <v>0</v>
      </c>
      <c r="I206" s="94">
        <f t="shared" si="133"/>
        <v>0</v>
      </c>
      <c r="J206" s="94">
        <f t="shared" si="133"/>
        <v>0</v>
      </c>
      <c r="K206" s="94">
        <f t="shared" si="133"/>
        <v>0</v>
      </c>
      <c r="L206" s="94">
        <f t="shared" si="133"/>
        <v>0</v>
      </c>
      <c r="M206" s="94">
        <f t="shared" si="133"/>
        <v>0</v>
      </c>
      <c r="N206" s="94">
        <f t="shared" si="133"/>
        <v>0</v>
      </c>
      <c r="O206" s="94">
        <f t="shared" si="133"/>
        <v>0</v>
      </c>
      <c r="P206" s="94">
        <f t="shared" si="133"/>
        <v>0</v>
      </c>
      <c r="Q206" s="94">
        <f t="shared" si="133"/>
        <v>0</v>
      </c>
      <c r="R206" s="94">
        <f t="shared" si="133"/>
        <v>0</v>
      </c>
      <c r="S206" s="94">
        <f t="shared" si="133"/>
        <v>2.0092886693304948</v>
      </c>
      <c r="T206" s="94">
        <f t="shared" si="133"/>
        <v>2.4071534508209642</v>
      </c>
      <c r="U206" s="94">
        <f t="shared" si="133"/>
        <v>2.6741970932546191</v>
      </c>
      <c r="V206" s="94">
        <f t="shared" si="133"/>
        <v>2.1190913621190668</v>
      </c>
      <c r="W206" s="94">
        <f t="shared" si="133"/>
        <v>2.2538386813424856</v>
      </c>
      <c r="X206" s="94">
        <f t="shared" si="133"/>
        <v>1.821578556237756</v>
      </c>
      <c r="Y206" s="94">
        <f t="shared" si="133"/>
        <v>3.8265259655117814</v>
      </c>
      <c r="Z206" s="94">
        <f t="shared" si="133"/>
        <v>1.897383069769581</v>
      </c>
      <c r="AA206" s="94">
        <f t="shared" si="133"/>
        <v>2.0391541909015229</v>
      </c>
      <c r="AB206" s="94">
        <f t="shared" si="133"/>
        <v>2.0591221487045459</v>
      </c>
      <c r="AC206" s="94">
        <f t="shared" si="133"/>
        <v>2.2722002041199802</v>
      </c>
      <c r="AD206" s="94">
        <f t="shared" si="133"/>
        <v>2.595767900664995</v>
      </c>
      <c r="AE206" s="94">
        <f t="shared" si="133"/>
        <v>2.6473741668510322</v>
      </c>
      <c r="AF206" s="94">
        <f t="shared" si="133"/>
        <v>5.2775731021390415</v>
      </c>
      <c r="AG206" s="94">
        <f t="shared" si="133"/>
        <v>2.4683558697985792</v>
      </c>
      <c r="AH206" s="94">
        <f t="shared" si="133"/>
        <v>2.0569556540732883</v>
      </c>
      <c r="AI206" s="94">
        <f t="shared" si="133"/>
        <v>2.0066066321001301</v>
      </c>
      <c r="AJ206" s="94">
        <f t="shared" si="133"/>
        <v>2.5704405872629064</v>
      </c>
      <c r="AK206" s="94">
        <f t="shared" si="133"/>
        <v>2.2593310687267523</v>
      </c>
      <c r="AL206" s="94">
        <f t="shared" si="133"/>
        <v>2.2476953062198954</v>
      </c>
      <c r="AM206" s="94">
        <f t="shared" si="133"/>
        <v>2.0739180803141033</v>
      </c>
      <c r="AN206" s="94">
        <f t="shared" si="133"/>
        <v>1.960435710310553</v>
      </c>
      <c r="AO206" s="94">
        <f t="shared" si="133"/>
        <v>2.1861309687437904</v>
      </c>
      <c r="AP206" s="94">
        <f t="shared" si="133"/>
        <v>2.2426659222140874</v>
      </c>
      <c r="AQ206" s="94">
        <f t="shared" si="133"/>
        <v>2.8592132324725337</v>
      </c>
      <c r="AR206" s="94">
        <f t="shared" si="133"/>
        <v>2.6592728257677347</v>
      </c>
      <c r="AS206" s="94">
        <f t="shared" si="133"/>
        <v>2.8258908457781953</v>
      </c>
      <c r="AT206" s="94">
        <f t="shared" si="133"/>
        <v>3.0146694326991592</v>
      </c>
      <c r="AU206" s="94">
        <f t="shared" si="133"/>
        <v>3.1869783920391583</v>
      </c>
      <c r="AV206" s="94">
        <f t="shared" si="133"/>
        <v>2.529210764793655</v>
      </c>
      <c r="AW206" s="94">
        <f t="shared" si="133"/>
        <v>2.6420534007541212</v>
      </c>
      <c r="AX206" s="94">
        <f t="shared" si="133"/>
        <v>3.5716015375209049</v>
      </c>
      <c r="AY206" s="94">
        <f t="shared" si="133"/>
        <v>2.9784182492969928</v>
      </c>
      <c r="AZ206" s="94">
        <f t="shared" si="133"/>
        <v>2.7916973410308157</v>
      </c>
      <c r="BA206" s="94">
        <f t="shared" si="133"/>
        <v>2.717619296151176</v>
      </c>
      <c r="BB206" s="94">
        <f t="shared" si="133"/>
        <v>2.6199463233532057</v>
      </c>
      <c r="BC206" s="94">
        <f t="shared" si="133"/>
        <v>3.4441520712207594</v>
      </c>
      <c r="BD206" s="94">
        <f t="shared" si="133"/>
        <v>3.6546740076879174</v>
      </c>
      <c r="BE206" s="94">
        <f t="shared" si="133"/>
        <v>3.0263509333961087</v>
      </c>
      <c r="BF206" s="94">
        <f t="shared" si="133"/>
        <v>2.8938694580802324</v>
      </c>
      <c r="BG206" s="94">
        <f t="shared" si="133"/>
        <v>3.8394134972210678</v>
      </c>
      <c r="BH206" s="94">
        <f t="shared" si="133"/>
        <v>4.3032421740329534</v>
      </c>
      <c r="BI206" s="94">
        <f t="shared" si="133"/>
        <v>3.0782701808570834</v>
      </c>
      <c r="BJ206" s="94">
        <f t="shared" si="133"/>
        <v>2.8933720702553352</v>
      </c>
      <c r="BK206" s="94">
        <f t="shared" si="133"/>
        <v>2.8858108621514771</v>
      </c>
      <c r="BL206" s="94">
        <f t="shared" si="133"/>
        <v>8.8621819585187502</v>
      </c>
      <c r="BM206" s="94">
        <f t="shared" si="133"/>
        <v>6.3427809265866903</v>
      </c>
      <c r="BN206" s="94">
        <f t="shared" si="133"/>
        <v>3.7153327103100318</v>
      </c>
      <c r="BO206" s="94">
        <f t="shared" si="133"/>
        <v>0</v>
      </c>
      <c r="BP206" s="94">
        <f t="shared" si="133"/>
        <v>0</v>
      </c>
      <c r="BQ206" s="94">
        <f t="shared" si="133"/>
        <v>0</v>
      </c>
      <c r="BR206" s="94">
        <f t="shared" si="133"/>
        <v>0</v>
      </c>
      <c r="BS206" s="94"/>
      <c r="BT206" s="94"/>
      <c r="BU206" s="94"/>
      <c r="BV206" s="94"/>
      <c r="BW206" s="94"/>
      <c r="BX206" s="94"/>
    </row>
    <row r="207" spans="1:76" ht="12.6" x14ac:dyDescent="0.45">
      <c r="D207" s="5" t="s">
        <v>301</v>
      </c>
      <c r="E207" s="74" t="s">
        <v>58</v>
      </c>
      <c r="G207" s="38">
        <f t="shared" ref="G207:AL207" si="134">G109*1055</f>
        <v>0</v>
      </c>
      <c r="H207" s="38">
        <f t="shared" si="134"/>
        <v>0</v>
      </c>
      <c r="I207" s="38">
        <f t="shared" si="134"/>
        <v>0</v>
      </c>
      <c r="J207" s="38">
        <f t="shared" si="134"/>
        <v>0</v>
      </c>
      <c r="K207" s="38">
        <f t="shared" si="134"/>
        <v>0</v>
      </c>
      <c r="L207" s="38">
        <f t="shared" si="134"/>
        <v>0</v>
      </c>
      <c r="M207" s="38">
        <f t="shared" si="134"/>
        <v>0</v>
      </c>
      <c r="N207" s="38">
        <f t="shared" si="134"/>
        <v>0</v>
      </c>
      <c r="O207" s="38">
        <f t="shared" si="134"/>
        <v>0</v>
      </c>
      <c r="P207" s="38">
        <f t="shared" si="134"/>
        <v>0</v>
      </c>
      <c r="Q207" s="38">
        <f t="shared" si="134"/>
        <v>0</v>
      </c>
      <c r="R207" s="38">
        <f t="shared" si="134"/>
        <v>0</v>
      </c>
      <c r="S207" s="38">
        <f t="shared" si="134"/>
        <v>0</v>
      </c>
      <c r="T207" s="38">
        <f t="shared" si="134"/>
        <v>0</v>
      </c>
      <c r="U207" s="38">
        <f t="shared" si="134"/>
        <v>0</v>
      </c>
      <c r="V207" s="38">
        <f t="shared" si="134"/>
        <v>0</v>
      </c>
      <c r="W207" s="38">
        <f t="shared" si="134"/>
        <v>0</v>
      </c>
      <c r="X207" s="38">
        <f t="shared" si="134"/>
        <v>0</v>
      </c>
      <c r="Y207" s="38">
        <f t="shared" si="134"/>
        <v>0</v>
      </c>
      <c r="Z207" s="38">
        <f t="shared" si="134"/>
        <v>0</v>
      </c>
      <c r="AA207" s="38">
        <f t="shared" si="134"/>
        <v>0</v>
      </c>
      <c r="AB207" s="38">
        <f t="shared" si="134"/>
        <v>0</v>
      </c>
      <c r="AC207" s="38">
        <f t="shared" si="134"/>
        <v>0</v>
      </c>
      <c r="AD207" s="38">
        <f t="shared" si="134"/>
        <v>0</v>
      </c>
      <c r="AE207" s="38">
        <f t="shared" si="134"/>
        <v>0</v>
      </c>
      <c r="AF207" s="38">
        <f t="shared" si="134"/>
        <v>0</v>
      </c>
      <c r="AG207" s="38">
        <f t="shared" si="134"/>
        <v>0</v>
      </c>
      <c r="AH207" s="38">
        <f t="shared" si="134"/>
        <v>0</v>
      </c>
      <c r="AI207" s="38">
        <f t="shared" si="134"/>
        <v>0</v>
      </c>
      <c r="AJ207" s="38">
        <f t="shared" si="134"/>
        <v>0</v>
      </c>
      <c r="AK207" s="38">
        <f t="shared" si="134"/>
        <v>0</v>
      </c>
      <c r="AL207" s="38">
        <f t="shared" si="134"/>
        <v>0</v>
      </c>
      <c r="AM207" s="38">
        <f t="shared" ref="AM207:BR207" si="135">AM109*1055</f>
        <v>0</v>
      </c>
      <c r="AN207" s="38">
        <f t="shared" si="135"/>
        <v>0</v>
      </c>
      <c r="AO207" s="38">
        <f t="shared" si="135"/>
        <v>0</v>
      </c>
      <c r="AP207" s="38">
        <f t="shared" si="135"/>
        <v>0</v>
      </c>
      <c r="AQ207" s="38">
        <f t="shared" si="135"/>
        <v>0</v>
      </c>
      <c r="AR207" s="38">
        <f t="shared" si="135"/>
        <v>0</v>
      </c>
      <c r="AS207" s="38">
        <f t="shared" si="135"/>
        <v>0</v>
      </c>
      <c r="AT207" s="38">
        <f t="shared" si="135"/>
        <v>0</v>
      </c>
      <c r="AU207" s="38">
        <f t="shared" si="135"/>
        <v>0</v>
      </c>
      <c r="AV207" s="38">
        <f t="shared" si="135"/>
        <v>0</v>
      </c>
      <c r="AW207" s="38">
        <f t="shared" si="135"/>
        <v>0</v>
      </c>
      <c r="AX207" s="38">
        <f t="shared" si="135"/>
        <v>0</v>
      </c>
      <c r="AY207" s="38">
        <f t="shared" si="135"/>
        <v>0</v>
      </c>
      <c r="AZ207" s="38">
        <f t="shared" si="135"/>
        <v>0</v>
      </c>
      <c r="BA207" s="38">
        <f t="shared" si="135"/>
        <v>0</v>
      </c>
      <c r="BB207" s="38">
        <f t="shared" si="135"/>
        <v>0</v>
      </c>
      <c r="BC207" s="38">
        <f t="shared" si="135"/>
        <v>0</v>
      </c>
      <c r="BD207" s="38">
        <f t="shared" si="135"/>
        <v>0</v>
      </c>
      <c r="BE207" s="38">
        <f t="shared" si="135"/>
        <v>0</v>
      </c>
      <c r="BF207" s="38">
        <f t="shared" si="135"/>
        <v>0</v>
      </c>
      <c r="BG207" s="38">
        <f t="shared" si="135"/>
        <v>0</v>
      </c>
      <c r="BH207" s="38">
        <f t="shared" si="135"/>
        <v>0</v>
      </c>
      <c r="BI207" s="38">
        <f t="shared" si="135"/>
        <v>0</v>
      </c>
      <c r="BJ207" s="38">
        <f t="shared" si="135"/>
        <v>0</v>
      </c>
      <c r="BK207" s="38">
        <f t="shared" si="135"/>
        <v>0</v>
      </c>
      <c r="BL207" s="38">
        <f t="shared" si="135"/>
        <v>0</v>
      </c>
      <c r="BM207" s="38">
        <f t="shared" si="135"/>
        <v>0</v>
      </c>
      <c r="BN207" s="38">
        <f t="shared" si="135"/>
        <v>0</v>
      </c>
      <c r="BO207" s="38">
        <f t="shared" si="135"/>
        <v>0</v>
      </c>
      <c r="BP207" s="38">
        <f t="shared" si="135"/>
        <v>0</v>
      </c>
      <c r="BQ207" s="38">
        <f t="shared" si="135"/>
        <v>0</v>
      </c>
      <c r="BR207" s="38">
        <f t="shared" si="135"/>
        <v>0</v>
      </c>
      <c r="BS207" s="38">
        <f t="shared" ref="BS207:BX207" si="136">BS109*1055</f>
        <v>0</v>
      </c>
      <c r="BT207" s="38">
        <f t="shared" si="136"/>
        <v>0</v>
      </c>
      <c r="BU207" s="38">
        <f t="shared" si="136"/>
        <v>0</v>
      </c>
      <c r="BV207" s="38">
        <f t="shared" si="136"/>
        <v>0</v>
      </c>
      <c r="BW207" s="38">
        <f t="shared" si="136"/>
        <v>0</v>
      </c>
      <c r="BX207" s="38">
        <f t="shared" si="136"/>
        <v>0</v>
      </c>
    </row>
    <row r="208" spans="1:76" ht="12.6" x14ac:dyDescent="0.45">
      <c r="A208" s="74" t="s">
        <v>115</v>
      </c>
      <c r="D208" s="5" t="s">
        <v>269</v>
      </c>
      <c r="E208" s="74" t="s">
        <v>260</v>
      </c>
      <c r="G208" s="84">
        <f t="shared" ref="G208:AL208" si="137">G105*0.453</f>
        <v>8181.7236000000003</v>
      </c>
      <c r="H208" s="84">
        <f t="shared" si="137"/>
        <v>8347.6122000000014</v>
      </c>
      <c r="I208" s="84">
        <f t="shared" si="137"/>
        <v>8884.3266000000003</v>
      </c>
      <c r="J208" s="84">
        <f t="shared" si="137"/>
        <v>7609.7657999999992</v>
      </c>
      <c r="K208" s="84">
        <f t="shared" si="137"/>
        <v>6392.2830000000004</v>
      </c>
      <c r="L208" s="84">
        <f t="shared" si="137"/>
        <v>9254.1558000000005</v>
      </c>
      <c r="M208" s="84">
        <f t="shared" si="137"/>
        <v>8789.6496000000006</v>
      </c>
      <c r="N208" s="84">
        <f t="shared" si="137"/>
        <v>9161.9250000000011</v>
      </c>
      <c r="O208" s="84">
        <f t="shared" si="137"/>
        <v>9127.9500000000007</v>
      </c>
      <c r="P208" s="84">
        <f t="shared" si="137"/>
        <v>9442.7849999999999</v>
      </c>
      <c r="Q208" s="84">
        <f t="shared" si="137"/>
        <v>9104.4845999999998</v>
      </c>
      <c r="R208" s="84">
        <f t="shared" si="137"/>
        <v>7502.1329999999998</v>
      </c>
      <c r="S208" s="84">
        <f t="shared" si="137"/>
        <v>8944.5756000000001</v>
      </c>
      <c r="T208" s="84">
        <f t="shared" si="137"/>
        <v>7337.3316000000004</v>
      </c>
      <c r="U208" s="84">
        <f t="shared" si="137"/>
        <v>6710.8326000000006</v>
      </c>
      <c r="V208" s="84">
        <f t="shared" si="137"/>
        <v>8747.8829999999998</v>
      </c>
      <c r="W208" s="84">
        <f t="shared" si="137"/>
        <v>7648.0896000000002</v>
      </c>
      <c r="X208" s="84">
        <f t="shared" si="137"/>
        <v>8864.847600000001</v>
      </c>
      <c r="Y208" s="84">
        <f t="shared" si="137"/>
        <v>4489.4111999999996</v>
      </c>
      <c r="Z208" s="84">
        <f t="shared" si="137"/>
        <v>9502.4904000000006</v>
      </c>
      <c r="AA208" s="84">
        <f t="shared" si="137"/>
        <v>8429.8770000000004</v>
      </c>
      <c r="AB208" s="84">
        <f t="shared" si="137"/>
        <v>9065.0735999999997</v>
      </c>
      <c r="AC208" s="84">
        <f t="shared" si="137"/>
        <v>8018.1</v>
      </c>
      <c r="AD208" s="84">
        <f t="shared" si="137"/>
        <v>7374.6825371999994</v>
      </c>
      <c r="AE208" s="84">
        <f t="shared" si="137"/>
        <v>7422.4580916000004</v>
      </c>
      <c r="AF208" s="84">
        <f t="shared" si="137"/>
        <v>3309.6179999999999</v>
      </c>
      <c r="AG208" s="84">
        <f t="shared" si="137"/>
        <v>7908.2927999999993</v>
      </c>
      <c r="AH208" s="84">
        <f t="shared" si="137"/>
        <v>8351.4174000000003</v>
      </c>
      <c r="AI208" s="84">
        <f t="shared" si="137"/>
        <v>8463.7613999999994</v>
      </c>
      <c r="AJ208" s="84">
        <f t="shared" si="137"/>
        <v>7114.9992000000002</v>
      </c>
      <c r="AK208" s="84">
        <f t="shared" si="137"/>
        <v>8768.3586000000014</v>
      </c>
      <c r="AL208" s="84">
        <f t="shared" si="137"/>
        <v>8222.6747999999989</v>
      </c>
      <c r="AM208" s="84">
        <f t="shared" ref="AM208:BR208" si="138">AM105*0.453</f>
        <v>9063.4427999999989</v>
      </c>
      <c r="AN208" s="84">
        <f t="shared" si="138"/>
        <v>9653.7017999999989</v>
      </c>
      <c r="AO208" s="84">
        <f t="shared" si="138"/>
        <v>8185.71</v>
      </c>
      <c r="AP208" s="84">
        <f t="shared" si="138"/>
        <v>8909.6040000000012</v>
      </c>
      <c r="AQ208" s="84">
        <f t="shared" si="138"/>
        <v>6816.5628000000006</v>
      </c>
      <c r="AR208" s="84">
        <f t="shared" si="138"/>
        <v>8016.3786000000009</v>
      </c>
      <c r="AS208" s="84">
        <f t="shared" si="138"/>
        <v>8504.1689999999999</v>
      </c>
      <c r="AT208" s="84">
        <f t="shared" si="138"/>
        <v>7946.4354000000003</v>
      </c>
      <c r="AU208" s="84">
        <f t="shared" si="138"/>
        <v>7756.9907999999996</v>
      </c>
      <c r="AV208" s="84">
        <f t="shared" si="138"/>
        <v>9034.722600000001</v>
      </c>
      <c r="AW208" s="84">
        <f t="shared" si="138"/>
        <v>9395.3106000000007</v>
      </c>
      <c r="AX208" s="84">
        <f t="shared" si="138"/>
        <v>6844.0146000000004</v>
      </c>
      <c r="AY208" s="84">
        <f t="shared" si="138"/>
        <v>7592.6423999999997</v>
      </c>
      <c r="AZ208" s="84">
        <f t="shared" si="138"/>
        <v>8760.6576000000005</v>
      </c>
      <c r="BA208" s="84">
        <f t="shared" si="138"/>
        <v>9124.2353999999996</v>
      </c>
      <c r="BB208" s="84">
        <f t="shared" si="138"/>
        <v>8966.7726000000002</v>
      </c>
      <c r="BC208" s="84">
        <f t="shared" si="138"/>
        <v>6781.0476000000008</v>
      </c>
      <c r="BD208" s="84">
        <f t="shared" si="138"/>
        <v>5999.3508000000002</v>
      </c>
      <c r="BE208" s="84">
        <f t="shared" si="138"/>
        <v>8543.3082000000013</v>
      </c>
      <c r="BF208" s="84">
        <f t="shared" si="138"/>
        <v>8633.4552000000003</v>
      </c>
      <c r="BG208" s="84">
        <f t="shared" si="138"/>
        <v>6663.2676000000001</v>
      </c>
      <c r="BH208" s="84">
        <f t="shared" si="138"/>
        <v>5624.4480000000003</v>
      </c>
      <c r="BI208" s="84">
        <f t="shared" si="138"/>
        <v>8051.3502000000008</v>
      </c>
      <c r="BJ208" s="84">
        <f t="shared" si="138"/>
        <v>8961.6990000000005</v>
      </c>
      <c r="BK208" s="84">
        <f t="shared" si="138"/>
        <v>8505.2562000000016</v>
      </c>
      <c r="BL208" s="84">
        <f t="shared" si="138"/>
        <v>2280.1302000000001</v>
      </c>
      <c r="BM208" s="84">
        <f t="shared" si="138"/>
        <v>3825.9473999999996</v>
      </c>
      <c r="BN208" s="84">
        <f t="shared" si="138"/>
        <v>7339.9589999999998</v>
      </c>
      <c r="BO208" s="84">
        <f t="shared" si="138"/>
        <v>7571.6232000000009</v>
      </c>
      <c r="BP208" s="84">
        <f t="shared" si="138"/>
        <v>3917.4533999999999</v>
      </c>
      <c r="BQ208" s="84">
        <f t="shared" si="138"/>
        <v>8147.3862000000008</v>
      </c>
      <c r="BR208" s="84">
        <f t="shared" si="138"/>
        <v>8259.8207999999995</v>
      </c>
      <c r="BS208" s="84">
        <f t="shared" ref="BS208:BX208" si="139">BS105*0.453</f>
        <v>8235.0869999999995</v>
      </c>
      <c r="BT208" s="84">
        <f t="shared" si="139"/>
        <v>6888.3180000000002</v>
      </c>
      <c r="BU208" s="84">
        <f t="shared" si="139"/>
        <v>7075.6788000000006</v>
      </c>
      <c r="BV208" s="84">
        <f t="shared" si="139"/>
        <v>7604.6922000000013</v>
      </c>
      <c r="BW208" s="84">
        <f t="shared" si="139"/>
        <v>7455.0210000000006</v>
      </c>
      <c r="BX208" s="84">
        <f t="shared" si="139"/>
        <v>7122.7908000000007</v>
      </c>
    </row>
    <row r="209" spans="1:76" s="78" customFormat="1" x14ac:dyDescent="0.4">
      <c r="A209" s="74"/>
      <c r="B209" s="74"/>
      <c r="C209" s="74"/>
      <c r="D209" s="11" t="s">
        <v>283</v>
      </c>
      <c r="E209" s="74"/>
      <c r="F209" s="74"/>
    </row>
    <row r="210" spans="1:76" ht="12.6" x14ac:dyDescent="0.45">
      <c r="A210" s="74" t="s">
        <v>59</v>
      </c>
      <c r="D210" s="5" t="s">
        <v>33</v>
      </c>
      <c r="E210" s="74" t="s">
        <v>58</v>
      </c>
      <c r="G210" s="84">
        <f t="shared" ref="G210:AL210" si="140">G115*3.6</f>
        <v>8323.2000000000007</v>
      </c>
      <c r="H210" s="84">
        <f t="shared" si="140"/>
        <v>6865.2</v>
      </c>
      <c r="I210" s="84">
        <f t="shared" si="140"/>
        <v>8071.2</v>
      </c>
      <c r="J210" s="84">
        <f t="shared" si="140"/>
        <v>9644.4</v>
      </c>
      <c r="K210" s="84">
        <f t="shared" si="140"/>
        <v>9219.6</v>
      </c>
      <c r="L210" s="84">
        <f t="shared" si="140"/>
        <v>7920</v>
      </c>
      <c r="M210" s="84">
        <f t="shared" si="140"/>
        <v>6458.4000000000005</v>
      </c>
      <c r="N210" s="84">
        <f t="shared" si="140"/>
        <v>6598.8</v>
      </c>
      <c r="O210" s="84">
        <f t="shared" si="140"/>
        <v>4665.6000000000004</v>
      </c>
      <c r="P210" s="84">
        <f t="shared" si="140"/>
        <v>7189.2</v>
      </c>
      <c r="Q210" s="84">
        <f t="shared" si="140"/>
        <v>8028</v>
      </c>
      <c r="R210" s="84">
        <f t="shared" si="140"/>
        <v>8928</v>
      </c>
      <c r="S210" s="84">
        <f t="shared" si="140"/>
        <v>4253.5710000000008</v>
      </c>
      <c r="T210" s="84">
        <f t="shared" si="140"/>
        <v>4552.1225999999997</v>
      </c>
      <c r="U210" s="84">
        <f t="shared" si="140"/>
        <v>4408.2954</v>
      </c>
      <c r="V210" s="84">
        <f t="shared" si="140"/>
        <v>3759.7248</v>
      </c>
      <c r="W210" s="84">
        <f t="shared" si="140"/>
        <v>4097.7305999999999</v>
      </c>
      <c r="X210" s="84">
        <f t="shared" si="140"/>
        <v>3741.9678000000004</v>
      </c>
      <c r="Y210" s="84">
        <f t="shared" si="140"/>
        <v>3499.0002000000004</v>
      </c>
      <c r="Z210" s="84">
        <f t="shared" si="140"/>
        <v>4254.5789999999997</v>
      </c>
      <c r="AA210" s="84">
        <f t="shared" si="140"/>
        <v>3305.7630000000004</v>
      </c>
      <c r="AB210" s="84">
        <f t="shared" si="140"/>
        <v>2722.6548000000003</v>
      </c>
      <c r="AC210" s="84">
        <f t="shared" si="140"/>
        <v>4082.1318000000001</v>
      </c>
      <c r="AD210" s="84">
        <f t="shared" si="140"/>
        <v>4110.3</v>
      </c>
      <c r="AE210" s="84">
        <f t="shared" si="140"/>
        <v>4587.201</v>
      </c>
      <c r="AF210" s="84">
        <f t="shared" si="140"/>
        <v>4552.1225999999997</v>
      </c>
      <c r="AG210" s="84">
        <f t="shared" si="140"/>
        <v>4408.2954</v>
      </c>
      <c r="AH210" s="84">
        <f t="shared" si="140"/>
        <v>3759.7248</v>
      </c>
      <c r="AI210" s="84">
        <f t="shared" si="140"/>
        <v>4097.7305999999999</v>
      </c>
      <c r="AJ210" s="84">
        <f t="shared" si="140"/>
        <v>3741.9678000000004</v>
      </c>
      <c r="AK210" s="84">
        <f t="shared" si="140"/>
        <v>3499.0002000000004</v>
      </c>
      <c r="AL210" s="84">
        <f t="shared" si="140"/>
        <v>4254.5789999999997</v>
      </c>
      <c r="AM210" s="84">
        <f t="shared" ref="AM210:BR210" si="141">AM115*3.6</f>
        <v>3305.7630000000004</v>
      </c>
      <c r="AN210" s="84">
        <f t="shared" si="141"/>
        <v>2722.6548000000003</v>
      </c>
      <c r="AO210" s="84">
        <f t="shared" si="141"/>
        <v>4082.1318000000001</v>
      </c>
      <c r="AP210" s="84">
        <f t="shared" si="141"/>
        <v>4110.3</v>
      </c>
      <c r="AQ210" s="84">
        <f t="shared" si="141"/>
        <v>4554.9000000000005</v>
      </c>
      <c r="AR210" s="84">
        <f t="shared" si="141"/>
        <v>4001.0129999999999</v>
      </c>
      <c r="AS210" s="84">
        <f t="shared" si="141"/>
        <v>4185.2376000000004</v>
      </c>
      <c r="AT210" s="84">
        <f t="shared" si="141"/>
        <v>3593.8944000000006</v>
      </c>
      <c r="AU210" s="84">
        <f t="shared" si="141"/>
        <v>4467.7368000000006</v>
      </c>
      <c r="AV210" s="84">
        <f t="shared" si="141"/>
        <v>3964.4280000000003</v>
      </c>
      <c r="AW210" s="84">
        <f t="shared" si="141"/>
        <v>3653.9568000000004</v>
      </c>
      <c r="AX210" s="84">
        <f t="shared" si="141"/>
        <v>3951.0666000000006</v>
      </c>
      <c r="AY210" s="84">
        <f t="shared" si="141"/>
        <v>3795.0066000000002</v>
      </c>
      <c r="AZ210" s="84">
        <f t="shared" si="141"/>
        <v>4201.0722000000005</v>
      </c>
      <c r="BA210" s="84">
        <f t="shared" si="141"/>
        <v>4154.6304</v>
      </c>
      <c r="BB210" s="84">
        <f t="shared" si="141"/>
        <v>4329.0702000000001</v>
      </c>
      <c r="BC210" s="84">
        <f t="shared" si="141"/>
        <v>4754.880000000001</v>
      </c>
      <c r="BD210" s="84">
        <f t="shared" si="141"/>
        <v>4014.1800000000007</v>
      </c>
      <c r="BE210" s="84">
        <f t="shared" si="141"/>
        <v>4163.22</v>
      </c>
      <c r="BF210" s="84">
        <f t="shared" si="141"/>
        <v>4283.2800000000007</v>
      </c>
      <c r="BG210" s="84">
        <f t="shared" si="141"/>
        <v>3914.2799999999997</v>
      </c>
      <c r="BH210" s="84">
        <f t="shared" si="141"/>
        <v>3673.2060000000001</v>
      </c>
      <c r="BI210" s="84">
        <f t="shared" si="141"/>
        <v>4814.8002000000006</v>
      </c>
      <c r="BJ210" s="84">
        <f t="shared" si="141"/>
        <v>3364.38</v>
      </c>
      <c r="BK210" s="84">
        <f t="shared" si="141"/>
        <v>2967.4800000000005</v>
      </c>
      <c r="BL210" s="84">
        <f t="shared" si="141"/>
        <v>3211.38</v>
      </c>
      <c r="BM210" s="84">
        <f t="shared" si="141"/>
        <v>4075.7400000000002</v>
      </c>
      <c r="BN210" s="84">
        <f t="shared" si="141"/>
        <v>3826.6200000000003</v>
      </c>
      <c r="BO210" s="84">
        <f t="shared" si="141"/>
        <v>4930.7400000000007</v>
      </c>
      <c r="BP210" s="84">
        <f t="shared" si="141"/>
        <v>3990.1266000000001</v>
      </c>
      <c r="BQ210" s="84">
        <f t="shared" si="141"/>
        <v>4108.68</v>
      </c>
      <c r="BR210" s="84">
        <f t="shared" si="141"/>
        <v>4335.7032000000008</v>
      </c>
      <c r="BS210" s="84">
        <f t="shared" ref="BS210:BX210" si="142">BS115*3.6</f>
        <v>4114.7586000000001</v>
      </c>
      <c r="BT210" s="84">
        <f t="shared" si="142"/>
        <v>3559.7303999999999</v>
      </c>
      <c r="BU210" s="84">
        <f t="shared" si="142"/>
        <v>4486.2156000000004</v>
      </c>
      <c r="BV210" s="84">
        <f t="shared" si="142"/>
        <v>3940.5329999999999</v>
      </c>
      <c r="BW210" s="84">
        <f t="shared" si="142"/>
        <v>2991.9114</v>
      </c>
      <c r="BX210" s="84">
        <f t="shared" si="142"/>
        <v>4075.7723999999998</v>
      </c>
    </row>
    <row r="211" spans="1:76" ht="12.6" x14ac:dyDescent="0.45">
      <c r="A211" s="74" t="s">
        <v>68</v>
      </c>
      <c r="D211" s="5" t="s">
        <v>299</v>
      </c>
      <c r="E211" s="74" t="s">
        <v>58</v>
      </c>
      <c r="G211" s="84">
        <f t="shared" ref="G211:AL211" si="143">G112*2.77</f>
        <v>23025.262599361107</v>
      </c>
      <c r="H211" s="84">
        <f t="shared" si="143"/>
        <v>19563.832096361111</v>
      </c>
      <c r="I211" s="84">
        <f t="shared" si="143"/>
        <v>23905.024794500001</v>
      </c>
      <c r="J211" s="84">
        <f t="shared" si="143"/>
        <v>21589.143742083335</v>
      </c>
      <c r="K211" s="84">
        <f t="shared" si="143"/>
        <v>23821.396078444446</v>
      </c>
      <c r="L211" s="84">
        <f t="shared" si="143"/>
        <v>20933.052629777776</v>
      </c>
      <c r="M211" s="84">
        <f t="shared" si="143"/>
        <v>20310.663607333336</v>
      </c>
      <c r="N211" s="84">
        <f t="shared" si="143"/>
        <v>22219.806592944442</v>
      </c>
      <c r="O211" s="84">
        <f t="shared" si="143"/>
        <v>7346.2806899166662</v>
      </c>
      <c r="P211" s="84">
        <f t="shared" si="143"/>
        <v>23754.149273194445</v>
      </c>
      <c r="Q211" s="84">
        <f t="shared" si="143"/>
        <v>21567.304461916665</v>
      </c>
      <c r="R211" s="84">
        <f t="shared" si="143"/>
        <v>18486.942681944445</v>
      </c>
      <c r="S211" s="84">
        <f t="shared" si="143"/>
        <v>9905.52</v>
      </c>
      <c r="T211" s="84">
        <f t="shared" si="143"/>
        <v>8789.2100000000009</v>
      </c>
      <c r="U211" s="84">
        <f t="shared" si="143"/>
        <v>8215.82</v>
      </c>
      <c r="V211" s="84">
        <f t="shared" si="143"/>
        <v>7395.9</v>
      </c>
      <c r="W211" s="84">
        <f t="shared" si="143"/>
        <v>7038.57</v>
      </c>
      <c r="X211" s="84">
        <f t="shared" si="143"/>
        <v>6398.7</v>
      </c>
      <c r="Y211" s="84">
        <f t="shared" si="143"/>
        <v>6664.62</v>
      </c>
      <c r="Z211" s="84">
        <f t="shared" si="143"/>
        <v>6204.8</v>
      </c>
      <c r="AA211" s="84">
        <f t="shared" si="143"/>
        <v>4257.49</v>
      </c>
      <c r="AB211" s="84">
        <f t="shared" si="143"/>
        <v>4376.6000000000004</v>
      </c>
      <c r="AC211" s="84">
        <f t="shared" si="143"/>
        <v>6731.1</v>
      </c>
      <c r="AD211" s="84">
        <f t="shared" si="143"/>
        <v>8257.3700000000008</v>
      </c>
      <c r="AE211" s="84">
        <f t="shared" si="143"/>
        <v>9201.94</v>
      </c>
      <c r="AF211" s="84">
        <f t="shared" si="143"/>
        <v>8789.2100000000009</v>
      </c>
      <c r="AG211" s="84">
        <f t="shared" si="143"/>
        <v>8215.82</v>
      </c>
      <c r="AH211" s="84">
        <f t="shared" si="143"/>
        <v>7395.9</v>
      </c>
      <c r="AI211" s="84">
        <f t="shared" si="143"/>
        <v>7038.57</v>
      </c>
      <c r="AJ211" s="84">
        <f t="shared" si="143"/>
        <v>6398.7</v>
      </c>
      <c r="AK211" s="84">
        <f t="shared" si="143"/>
        <v>6664.62</v>
      </c>
      <c r="AL211" s="84">
        <f t="shared" si="143"/>
        <v>6204.8</v>
      </c>
      <c r="AM211" s="84">
        <f t="shared" ref="AM211:BR211" si="144">AM112*2.77</f>
        <v>4257.49</v>
      </c>
      <c r="AN211" s="84">
        <f t="shared" si="144"/>
        <v>4376.6000000000004</v>
      </c>
      <c r="AO211" s="84">
        <f t="shared" si="144"/>
        <v>6731.1</v>
      </c>
      <c r="AP211" s="84">
        <f t="shared" si="144"/>
        <v>8257.3700000000008</v>
      </c>
      <c r="AQ211" s="84">
        <f t="shared" si="144"/>
        <v>9888.9</v>
      </c>
      <c r="AR211" s="84">
        <f t="shared" si="144"/>
        <v>8930.48</v>
      </c>
      <c r="AS211" s="84">
        <f t="shared" si="144"/>
        <v>8653.48</v>
      </c>
      <c r="AT211" s="84">
        <f t="shared" si="144"/>
        <v>7107.82</v>
      </c>
      <c r="AU211" s="84">
        <f t="shared" si="144"/>
        <v>9636.83</v>
      </c>
      <c r="AV211" s="84">
        <f t="shared" si="144"/>
        <v>8642.4</v>
      </c>
      <c r="AW211" s="84">
        <f t="shared" si="144"/>
        <v>7091.2</v>
      </c>
      <c r="AX211" s="84">
        <f t="shared" si="144"/>
        <v>6955.47</v>
      </c>
      <c r="AY211" s="84">
        <f t="shared" si="144"/>
        <v>7202</v>
      </c>
      <c r="AZ211" s="84">
        <f t="shared" si="144"/>
        <v>7742.15</v>
      </c>
      <c r="BA211" s="84">
        <f t="shared" si="144"/>
        <v>7598.11</v>
      </c>
      <c r="BB211" s="84">
        <f t="shared" si="144"/>
        <v>7955.44</v>
      </c>
      <c r="BC211" s="84">
        <f t="shared" si="144"/>
        <v>9556.5</v>
      </c>
      <c r="BD211" s="84">
        <f t="shared" si="144"/>
        <v>8844.61</v>
      </c>
      <c r="BE211" s="84">
        <f t="shared" si="144"/>
        <v>9321.0499999999993</v>
      </c>
      <c r="BF211" s="84">
        <f t="shared" si="144"/>
        <v>8974.7999999999993</v>
      </c>
      <c r="BG211" s="84">
        <f t="shared" si="144"/>
        <v>8750.43</v>
      </c>
      <c r="BH211" s="84">
        <f t="shared" si="144"/>
        <v>8080.09</v>
      </c>
      <c r="BI211" s="84">
        <f t="shared" si="144"/>
        <v>8725.5</v>
      </c>
      <c r="BJ211" s="84">
        <f t="shared" si="144"/>
        <v>8797.52</v>
      </c>
      <c r="BK211" s="84">
        <f t="shared" si="144"/>
        <v>5805.92</v>
      </c>
      <c r="BL211" s="84">
        <f t="shared" si="144"/>
        <v>4487.3999999999996</v>
      </c>
      <c r="BM211" s="84">
        <f t="shared" si="144"/>
        <v>9204.7100000000009</v>
      </c>
      <c r="BN211" s="84">
        <f t="shared" si="144"/>
        <v>9866.74</v>
      </c>
      <c r="BO211" s="84">
        <f t="shared" si="144"/>
        <v>9955.3799999999992</v>
      </c>
      <c r="BP211" s="84">
        <f t="shared" si="144"/>
        <v>7891.7300000000005</v>
      </c>
      <c r="BQ211" s="84">
        <f t="shared" si="144"/>
        <v>9448.4699999999993</v>
      </c>
      <c r="BR211" s="84">
        <f t="shared" si="144"/>
        <v>6952.7</v>
      </c>
      <c r="BS211" s="84">
        <f t="shared" ref="BS211:BX211" si="145">BS112*2.77</f>
        <v>6501.19</v>
      </c>
      <c r="BT211" s="84">
        <f t="shared" si="145"/>
        <v>6431.94</v>
      </c>
      <c r="BU211" s="84">
        <f t="shared" si="145"/>
        <v>6780.96</v>
      </c>
      <c r="BV211" s="84">
        <f t="shared" si="145"/>
        <v>6531.66</v>
      </c>
      <c r="BW211" s="84">
        <f t="shared" si="145"/>
        <v>5082.95</v>
      </c>
      <c r="BX211" s="84">
        <f t="shared" si="145"/>
        <v>8246.2900000000009</v>
      </c>
    </row>
    <row r="212" spans="1:76" ht="12.6" x14ac:dyDescent="0.45">
      <c r="A212" s="74" t="s">
        <v>69</v>
      </c>
      <c r="D212" s="5" t="s">
        <v>300</v>
      </c>
      <c r="E212" s="74" t="s">
        <v>58</v>
      </c>
      <c r="G212" s="94">
        <f>G211/G214</f>
        <v>1.5559268818905898</v>
      </c>
      <c r="H212" s="94">
        <f t="shared" ref="H212:BS212" si="146">H211/H214</f>
        <v>1.4824203619474423</v>
      </c>
      <c r="I212" s="94">
        <f t="shared" si="146"/>
        <v>1.6438868717150661</v>
      </c>
      <c r="J212" s="94">
        <f t="shared" si="146"/>
        <v>1.7167137933829022</v>
      </c>
      <c r="K212" s="94">
        <f t="shared" si="146"/>
        <v>1.691729191650424</v>
      </c>
      <c r="L212" s="94">
        <f t="shared" si="146"/>
        <v>1.7369449519176028</v>
      </c>
      <c r="M212" s="94">
        <f t="shared" si="146"/>
        <v>1.7510548322907531</v>
      </c>
      <c r="N212" s="94">
        <f t="shared" si="146"/>
        <v>1.6413585923243761</v>
      </c>
      <c r="O212" s="94">
        <f t="shared" si="146"/>
        <v>1.5807393622450261</v>
      </c>
      <c r="P212" s="94">
        <f t="shared" si="146"/>
        <v>1.5801911553087473</v>
      </c>
      <c r="Q212" s="94">
        <f t="shared" si="146"/>
        <v>1.842445691625116</v>
      </c>
      <c r="R212" s="94">
        <f t="shared" si="146"/>
        <v>1.698710997333478</v>
      </c>
      <c r="S212" s="94">
        <f t="shared" si="146"/>
        <v>0.87910394856256091</v>
      </c>
      <c r="T212" s="94">
        <f t="shared" si="146"/>
        <v>0.81667910843704428</v>
      </c>
      <c r="U212" s="94">
        <f t="shared" si="146"/>
        <v>0.71668410147687622</v>
      </c>
      <c r="V212" s="94">
        <f t="shared" si="146"/>
        <v>0.76931790557545621</v>
      </c>
      <c r="W212" s="94">
        <f t="shared" si="146"/>
        <v>0.56959889501260164</v>
      </c>
      <c r="X212" s="94">
        <f t="shared" si="146"/>
        <v>0.5388790083689754</v>
      </c>
      <c r="Y212" s="94">
        <f t="shared" si="146"/>
        <v>0.5440750845201282</v>
      </c>
      <c r="Z212" s="94">
        <f t="shared" si="146"/>
        <v>0.505834361746896</v>
      </c>
      <c r="AA212" s="94">
        <f t="shared" si="146"/>
        <v>0.45456375070053157</v>
      </c>
      <c r="AB212" s="94">
        <f t="shared" si="146"/>
        <v>0.83154134394074519</v>
      </c>
      <c r="AC212" s="94">
        <f t="shared" si="146"/>
        <v>0.55061703612103718</v>
      </c>
      <c r="AD212" s="94">
        <f t="shared" si="146"/>
        <v>0.68960002485355121</v>
      </c>
      <c r="AE212" s="94">
        <f t="shared" si="146"/>
        <v>0.79975831532011277</v>
      </c>
      <c r="AF212" s="94">
        <f t="shared" si="146"/>
        <v>0.81667910843704428</v>
      </c>
      <c r="AG212" s="94">
        <f t="shared" si="146"/>
        <v>0.71668410147687622</v>
      </c>
      <c r="AH212" s="94">
        <f t="shared" si="146"/>
        <v>0.76931790557545621</v>
      </c>
      <c r="AI212" s="94">
        <f t="shared" si="146"/>
        <v>0.56959889501260164</v>
      </c>
      <c r="AJ212" s="94">
        <f t="shared" si="146"/>
        <v>0.5388790083689754</v>
      </c>
      <c r="AK212" s="94">
        <f t="shared" si="146"/>
        <v>0.5440750845201282</v>
      </c>
      <c r="AL212" s="94">
        <f t="shared" si="146"/>
        <v>0.505834361746896</v>
      </c>
      <c r="AM212" s="94">
        <f t="shared" si="146"/>
        <v>0.45456375070053157</v>
      </c>
      <c r="AN212" s="94">
        <f t="shared" si="146"/>
        <v>0.83154134394074519</v>
      </c>
      <c r="AO212" s="94">
        <f t="shared" si="146"/>
        <v>0.55061703612103718</v>
      </c>
      <c r="AP212" s="94">
        <f t="shared" si="146"/>
        <v>0.68960002485355121</v>
      </c>
      <c r="AQ212" s="94">
        <f t="shared" si="146"/>
        <v>0.94969358171015128</v>
      </c>
      <c r="AR212" s="94">
        <f t="shared" si="146"/>
        <v>0.78073948403499793</v>
      </c>
      <c r="AS212" s="94">
        <f t="shared" si="146"/>
        <v>0.61212100719833606</v>
      </c>
      <c r="AT212" s="94">
        <f t="shared" si="146"/>
        <v>0.7999831625616407</v>
      </c>
      <c r="AU212" s="94">
        <f t="shared" si="146"/>
        <v>0.62769352982261239</v>
      </c>
      <c r="AV212" s="94">
        <f t="shared" si="146"/>
        <v>0.57734019883445731</v>
      </c>
      <c r="AW212" s="94">
        <f t="shared" si="146"/>
        <v>0.65413347470310912</v>
      </c>
      <c r="AX212" s="94">
        <f t="shared" si="146"/>
        <v>0.55739105083591789</v>
      </c>
      <c r="AY212" s="94">
        <f t="shared" si="146"/>
        <v>0.55665524552113588</v>
      </c>
      <c r="AZ212" s="94">
        <f t="shared" si="146"/>
        <v>0.63373434685208263</v>
      </c>
      <c r="BA212" s="94">
        <f t="shared" si="146"/>
        <v>0.63640681771296059</v>
      </c>
      <c r="BB212" s="94">
        <f t="shared" si="146"/>
        <v>0.6925</v>
      </c>
      <c r="BC212" s="94">
        <f t="shared" si="146"/>
        <v>0.82725934903047094</v>
      </c>
      <c r="BD212" s="94">
        <f t="shared" si="146"/>
        <v>0.7909685208370596</v>
      </c>
      <c r="BE212" s="94">
        <f t="shared" si="146"/>
        <v>0.75431334466294397</v>
      </c>
      <c r="BF212" s="94">
        <f t="shared" si="146"/>
        <v>0.74560106338788734</v>
      </c>
      <c r="BG212" s="94">
        <f t="shared" si="146"/>
        <v>0.71014689173835421</v>
      </c>
      <c r="BH212" s="94">
        <f t="shared" si="146"/>
        <v>0.67440864702445535</v>
      </c>
      <c r="BI212" s="94">
        <f t="shared" si="146"/>
        <v>0.67284709749238669</v>
      </c>
      <c r="BJ212" s="94">
        <f t="shared" si="146"/>
        <v>0.61698015288589669</v>
      </c>
      <c r="BK212" s="94">
        <f t="shared" si="146"/>
        <v>0.69175741689503156</v>
      </c>
      <c r="BL212" s="94">
        <f t="shared" si="146"/>
        <v>0.67744565217391295</v>
      </c>
      <c r="BM212" s="94">
        <f t="shared" si="146"/>
        <v>0.70838156072033254</v>
      </c>
      <c r="BN212" s="94">
        <f t="shared" si="146"/>
        <v>0.85567080045095822</v>
      </c>
      <c r="BO212" s="94">
        <f t="shared" si="146"/>
        <v>0.87792834808411235</v>
      </c>
      <c r="BP212" s="94">
        <f t="shared" si="146"/>
        <v>0.79093655122827378</v>
      </c>
      <c r="BQ212" s="94">
        <f t="shared" si="146"/>
        <v>0.78097372197131498</v>
      </c>
      <c r="BR212" s="94">
        <f t="shared" si="146"/>
        <v>0.55949824047793972</v>
      </c>
      <c r="BS212" s="94">
        <f t="shared" si="146"/>
        <v>0.47756863039508773</v>
      </c>
      <c r="BT212" s="94">
        <f>BT211/BT214</f>
        <v>0.58242114874950335</v>
      </c>
      <c r="BU212" s="94">
        <f>BU211/BU214</f>
        <v>0.59065573800478777</v>
      </c>
      <c r="BV212" s="94">
        <f>BV211/BV214</f>
        <v>0.58781718761811852</v>
      </c>
      <c r="BW212" s="94">
        <f>BW211/BW214</f>
        <v>1.0109348305578592</v>
      </c>
      <c r="BX212" s="94">
        <f>BX211/BX214</f>
        <v>0.71047529953114252</v>
      </c>
    </row>
    <row r="213" spans="1:76" ht="12.6" x14ac:dyDescent="0.45">
      <c r="A213" s="74" t="s">
        <v>70</v>
      </c>
      <c r="D213" s="5" t="s">
        <v>301</v>
      </c>
      <c r="E213" s="74" t="s">
        <v>58</v>
      </c>
      <c r="G213" s="84">
        <f t="shared" ref="G213:AL213" si="147">G117*3.6</f>
        <v>3474.6102000000001</v>
      </c>
      <c r="H213" s="84">
        <f t="shared" si="147"/>
        <v>3123.9288000000001</v>
      </c>
      <c r="I213" s="84">
        <f t="shared" si="147"/>
        <v>3383.2961999999998</v>
      </c>
      <c r="J213" s="84">
        <f t="shared" si="147"/>
        <v>3058.596</v>
      </c>
      <c r="K213" s="84">
        <f t="shared" si="147"/>
        <v>3194.2332000000001</v>
      </c>
      <c r="L213" s="84">
        <f t="shared" si="147"/>
        <v>3356.9406000000004</v>
      </c>
      <c r="M213" s="84">
        <f t="shared" si="147"/>
        <v>3267.5454</v>
      </c>
      <c r="N213" s="84">
        <f t="shared" si="147"/>
        <v>3201.9587999999999</v>
      </c>
      <c r="O213" s="84">
        <f t="shared" si="147"/>
        <v>2463.9210000000003</v>
      </c>
      <c r="P213" s="84">
        <f t="shared" si="147"/>
        <v>3487.8311999999996</v>
      </c>
      <c r="Q213" s="84">
        <f t="shared" si="147"/>
        <v>3035.3184000000001</v>
      </c>
      <c r="R213" s="84">
        <f t="shared" si="147"/>
        <v>3341.6711999999998</v>
      </c>
      <c r="S213" s="84">
        <f t="shared" si="147"/>
        <v>25057.131520000003</v>
      </c>
      <c r="T213" s="84">
        <f t="shared" si="147"/>
        <v>23154.276759999997</v>
      </c>
      <c r="U213" s="84">
        <f t="shared" si="147"/>
        <v>24313.397430000001</v>
      </c>
      <c r="V213" s="84">
        <f t="shared" si="147"/>
        <v>19438.181549999998</v>
      </c>
      <c r="W213" s="84">
        <f t="shared" si="147"/>
        <v>24912.008520000003</v>
      </c>
      <c r="X213" s="84">
        <f t="shared" si="147"/>
        <v>24419.6447505</v>
      </c>
      <c r="Y213" s="84">
        <f t="shared" si="147"/>
        <v>25610.910347500001</v>
      </c>
      <c r="Z213" s="84">
        <f t="shared" si="147"/>
        <v>25544.705344999995</v>
      </c>
      <c r="AA213" s="84">
        <f t="shared" si="147"/>
        <v>19137.828591999998</v>
      </c>
      <c r="AB213" s="84">
        <f t="shared" si="147"/>
        <v>11564.66329</v>
      </c>
      <c r="AC213" s="84">
        <f t="shared" si="147"/>
        <v>26800.929809999998</v>
      </c>
      <c r="AD213" s="84">
        <f t="shared" si="147"/>
        <v>32704.731019999999</v>
      </c>
      <c r="AE213" s="84">
        <f t="shared" si="147"/>
        <v>24899.942230000001</v>
      </c>
      <c r="AF213" s="84">
        <f t="shared" si="147"/>
        <v>23154.276759999997</v>
      </c>
      <c r="AG213" s="84">
        <f t="shared" si="147"/>
        <v>24313.397430000001</v>
      </c>
      <c r="AH213" s="84">
        <f t="shared" si="147"/>
        <v>19438.181549999998</v>
      </c>
      <c r="AI213" s="84">
        <f t="shared" si="147"/>
        <v>24912.008520000003</v>
      </c>
      <c r="AJ213" s="84">
        <f t="shared" si="147"/>
        <v>24419.6447505</v>
      </c>
      <c r="AK213" s="84">
        <f t="shared" si="147"/>
        <v>25610.910347500001</v>
      </c>
      <c r="AL213" s="84">
        <f t="shared" si="147"/>
        <v>25544.705344999995</v>
      </c>
      <c r="AM213" s="84">
        <f t="shared" ref="AM213:BR213" si="148">AM117*3.6</f>
        <v>19137.828591999998</v>
      </c>
      <c r="AN213" s="84">
        <f t="shared" si="148"/>
        <v>11564.66329</v>
      </c>
      <c r="AO213" s="84">
        <f t="shared" si="148"/>
        <v>26800.929809999998</v>
      </c>
      <c r="AP213" s="84">
        <f t="shared" si="148"/>
        <v>32704.731019999999</v>
      </c>
      <c r="AQ213" s="84">
        <f t="shared" si="148"/>
        <v>25129.807339999996</v>
      </c>
      <c r="AR213" s="84">
        <f t="shared" si="148"/>
        <v>24219.767459999999</v>
      </c>
      <c r="AS213" s="84">
        <f t="shared" si="148"/>
        <v>28878.997349999998</v>
      </c>
      <c r="AT213" s="84">
        <f t="shared" si="148"/>
        <v>18992.413089999998</v>
      </c>
      <c r="AU213" s="84">
        <f t="shared" si="148"/>
        <v>30246.915509999999</v>
      </c>
      <c r="AV213" s="84">
        <f t="shared" si="148"/>
        <v>30595.430739999996</v>
      </c>
      <c r="AW213" s="84">
        <f t="shared" si="148"/>
        <v>22367.078089999999</v>
      </c>
      <c r="AX213" s="84">
        <f t="shared" si="148"/>
        <v>26864.686169999997</v>
      </c>
      <c r="AY213" s="84">
        <f t="shared" si="148"/>
        <v>30303.332479999997</v>
      </c>
      <c r="AZ213" s="84">
        <f t="shared" si="148"/>
        <v>26007.659440000003</v>
      </c>
      <c r="BA213" s="84">
        <f t="shared" si="148"/>
        <v>24722.071989999997</v>
      </c>
      <c r="BB213" s="84">
        <f t="shared" si="148"/>
        <v>25576.449430000001</v>
      </c>
      <c r="BC213" s="84">
        <f t="shared" si="148"/>
        <v>25543.853999999999</v>
      </c>
      <c r="BD213" s="84">
        <f t="shared" si="148"/>
        <v>24128.047999999995</v>
      </c>
      <c r="BE213" s="84">
        <f t="shared" si="148"/>
        <v>26810.657299999999</v>
      </c>
      <c r="BF213" s="84">
        <f t="shared" si="148"/>
        <v>25131.938999999998</v>
      </c>
      <c r="BG213" s="84">
        <f t="shared" si="148"/>
        <v>25828.159000000003</v>
      </c>
      <c r="BH213" s="84">
        <f t="shared" si="148"/>
        <v>25243.200499999999</v>
      </c>
      <c r="BI213" s="84">
        <f t="shared" si="148"/>
        <v>26437.614560000002</v>
      </c>
      <c r="BJ213" s="84">
        <f t="shared" si="148"/>
        <v>28438.229400000004</v>
      </c>
      <c r="BK213" s="84">
        <f t="shared" si="148"/>
        <v>17049.031999999999</v>
      </c>
      <c r="BL213" s="84">
        <f t="shared" si="148"/>
        <v>14926.273200000003</v>
      </c>
      <c r="BM213" s="84">
        <f t="shared" si="148"/>
        <v>25458.059999999998</v>
      </c>
      <c r="BN213" s="84">
        <f t="shared" si="148"/>
        <v>24690.415199999996</v>
      </c>
      <c r="BO213" s="84">
        <f t="shared" si="148"/>
        <v>24561.978000000003</v>
      </c>
      <c r="BP213" s="84">
        <f t="shared" si="148"/>
        <v>21108.139499999997</v>
      </c>
      <c r="BQ213" s="84">
        <f t="shared" si="148"/>
        <v>24931.976999999999</v>
      </c>
      <c r="BR213" s="84">
        <f t="shared" si="148"/>
        <v>24924.70421</v>
      </c>
      <c r="BS213" s="84">
        <f t="shared" ref="BS213:BX213" si="149">BS117*3.6</f>
        <v>27250.120170000002</v>
      </c>
      <c r="BT213" s="84">
        <f t="shared" si="149"/>
        <v>23701.90382</v>
      </c>
      <c r="BU213" s="84">
        <f t="shared" si="149"/>
        <v>23753.5298</v>
      </c>
      <c r="BV213" s="84">
        <f t="shared" si="149"/>
        <v>24498.463919999998</v>
      </c>
      <c r="BW213" s="84">
        <f t="shared" si="149"/>
        <v>10250.972829999999</v>
      </c>
      <c r="BX213" s="84">
        <f t="shared" si="149"/>
        <v>22989.12098</v>
      </c>
    </row>
    <row r="214" spans="1:76" ht="12.6" x14ac:dyDescent="0.45">
      <c r="D214" s="5" t="s">
        <v>269</v>
      </c>
      <c r="E214" s="74" t="s">
        <v>260</v>
      </c>
      <c r="G214" s="84">
        <f t="shared" ref="G214:AL214" si="150">G113</f>
        <v>14798.422</v>
      </c>
      <c r="H214" s="84">
        <f t="shared" si="150"/>
        <v>13197.223</v>
      </c>
      <c r="I214" s="84">
        <f t="shared" si="150"/>
        <v>14541.770000000002</v>
      </c>
      <c r="J214" s="84">
        <f t="shared" si="150"/>
        <v>12575.855</v>
      </c>
      <c r="K214" s="84">
        <f t="shared" si="150"/>
        <v>14081.093000000001</v>
      </c>
      <c r="L214" s="84">
        <f t="shared" si="150"/>
        <v>12051.65</v>
      </c>
      <c r="M214" s="84">
        <f t="shared" si="150"/>
        <v>11599.101999999999</v>
      </c>
      <c r="N214" s="84">
        <f t="shared" si="150"/>
        <v>13537.448</v>
      </c>
      <c r="O214" s="84">
        <f t="shared" si="150"/>
        <v>4647.37</v>
      </c>
      <c r="P214" s="84">
        <f t="shared" si="150"/>
        <v>15032.453</v>
      </c>
      <c r="Q214" s="84">
        <f t="shared" si="150"/>
        <v>11705.802</v>
      </c>
      <c r="R214" s="84">
        <f t="shared" si="150"/>
        <v>10882.924000000001</v>
      </c>
      <c r="S214" s="84">
        <f t="shared" si="150"/>
        <v>11267.745999999999</v>
      </c>
      <c r="T214" s="84">
        <f t="shared" si="150"/>
        <v>10762.134</v>
      </c>
      <c r="U214" s="84">
        <f t="shared" si="150"/>
        <v>11463.655999999999</v>
      </c>
      <c r="V214" s="84">
        <f t="shared" si="150"/>
        <v>9613.5810000000001</v>
      </c>
      <c r="W214" s="84">
        <f t="shared" si="150"/>
        <v>12357.064</v>
      </c>
      <c r="X214" s="84">
        <f t="shared" si="150"/>
        <v>11874.093999999999</v>
      </c>
      <c r="Y214" s="84">
        <f t="shared" si="150"/>
        <v>12249.449000000001</v>
      </c>
      <c r="Z214" s="84">
        <f t="shared" si="150"/>
        <v>12266.466</v>
      </c>
      <c r="AA214" s="84">
        <f t="shared" si="150"/>
        <v>9366.1010000000006</v>
      </c>
      <c r="AB214" s="84">
        <f t="shared" si="150"/>
        <v>5263.2380000000003</v>
      </c>
      <c r="AC214" s="84">
        <f t="shared" si="150"/>
        <v>12224.648999999999</v>
      </c>
      <c r="AD214" s="84">
        <f t="shared" si="150"/>
        <v>11974.144</v>
      </c>
      <c r="AE214" s="84">
        <f t="shared" si="150"/>
        <v>11505.901</v>
      </c>
      <c r="AF214" s="84">
        <f t="shared" si="150"/>
        <v>10762.134</v>
      </c>
      <c r="AG214" s="84">
        <f t="shared" si="150"/>
        <v>11463.655999999999</v>
      </c>
      <c r="AH214" s="84">
        <f t="shared" si="150"/>
        <v>9613.5810000000001</v>
      </c>
      <c r="AI214" s="84">
        <f t="shared" si="150"/>
        <v>12357.064</v>
      </c>
      <c r="AJ214" s="84">
        <f t="shared" si="150"/>
        <v>11874.093999999999</v>
      </c>
      <c r="AK214" s="84">
        <f t="shared" si="150"/>
        <v>12249.449000000001</v>
      </c>
      <c r="AL214" s="84">
        <f t="shared" si="150"/>
        <v>12266.466</v>
      </c>
      <c r="AM214" s="84">
        <f t="shared" ref="AM214:BR214" si="151">AM113</f>
        <v>9366.1010000000006</v>
      </c>
      <c r="AN214" s="84">
        <f t="shared" si="151"/>
        <v>5263.2380000000003</v>
      </c>
      <c r="AO214" s="84">
        <f t="shared" si="151"/>
        <v>12224.648999999999</v>
      </c>
      <c r="AP214" s="84">
        <f t="shared" si="151"/>
        <v>11974.144</v>
      </c>
      <c r="AQ214" s="84">
        <f t="shared" si="151"/>
        <v>10412.727000000001</v>
      </c>
      <c r="AR214" s="84">
        <f t="shared" si="151"/>
        <v>11438.489</v>
      </c>
      <c r="AS214" s="84">
        <f t="shared" si="151"/>
        <v>14136.878000000001</v>
      </c>
      <c r="AT214" s="84">
        <f t="shared" si="151"/>
        <v>8884.9619999999995</v>
      </c>
      <c r="AU214" s="84">
        <f t="shared" si="151"/>
        <v>15352.763000000001</v>
      </c>
      <c r="AV214" s="84">
        <f t="shared" si="151"/>
        <v>14969.337000000001</v>
      </c>
      <c r="AW214" s="84">
        <f t="shared" si="151"/>
        <v>10840.601000000001</v>
      </c>
      <c r="AX214" s="84">
        <f t="shared" si="151"/>
        <v>12478.618</v>
      </c>
      <c r="AY214" s="84">
        <f t="shared" si="151"/>
        <v>12937.99</v>
      </c>
      <c r="AZ214" s="84">
        <f t="shared" si="151"/>
        <v>12216.712</v>
      </c>
      <c r="BA214" s="84">
        <f t="shared" si="151"/>
        <v>11939.076999999999</v>
      </c>
      <c r="BB214" s="84">
        <f t="shared" si="151"/>
        <v>11488</v>
      </c>
      <c r="BC214" s="84">
        <f t="shared" si="151"/>
        <v>11552</v>
      </c>
      <c r="BD214" s="84">
        <f t="shared" si="151"/>
        <v>11182</v>
      </c>
      <c r="BE214" s="84">
        <f t="shared" si="151"/>
        <v>12357</v>
      </c>
      <c r="BF214" s="84">
        <f t="shared" si="151"/>
        <v>12037</v>
      </c>
      <c r="BG214" s="84">
        <f t="shared" si="151"/>
        <v>12322</v>
      </c>
      <c r="BH214" s="84">
        <f t="shared" si="151"/>
        <v>11981</v>
      </c>
      <c r="BI214" s="84">
        <f t="shared" si="151"/>
        <v>12968.028</v>
      </c>
      <c r="BJ214" s="84">
        <f t="shared" si="151"/>
        <v>14259</v>
      </c>
      <c r="BK214" s="84">
        <f t="shared" si="151"/>
        <v>8393</v>
      </c>
      <c r="BL214" s="84">
        <f t="shared" si="151"/>
        <v>6624</v>
      </c>
      <c r="BM214" s="84">
        <f t="shared" si="151"/>
        <v>12994</v>
      </c>
      <c r="BN214" s="84">
        <f t="shared" si="151"/>
        <v>11531</v>
      </c>
      <c r="BO214" s="84">
        <f t="shared" si="151"/>
        <v>11339.627</v>
      </c>
      <c r="BP214" s="84">
        <f t="shared" si="151"/>
        <v>9977.7029999999995</v>
      </c>
      <c r="BQ214" s="84">
        <f t="shared" si="151"/>
        <v>12098.32</v>
      </c>
      <c r="BR214" s="84">
        <f t="shared" si="151"/>
        <v>12426.67</v>
      </c>
      <c r="BS214" s="84">
        <f t="shared" ref="BS214:BX214" si="152">BS113</f>
        <v>13613.101000000001</v>
      </c>
      <c r="BT214" s="84">
        <f t="shared" si="152"/>
        <v>11043.451999999999</v>
      </c>
      <c r="BU214" s="84">
        <f t="shared" si="152"/>
        <v>11480.393</v>
      </c>
      <c r="BV214" s="84">
        <f t="shared" si="152"/>
        <v>11111.72</v>
      </c>
      <c r="BW214" s="84">
        <f t="shared" si="152"/>
        <v>5027.97</v>
      </c>
      <c r="BX214" s="84">
        <f t="shared" si="152"/>
        <v>11606.723</v>
      </c>
    </row>
    <row r="215" spans="1:76" s="78" customFormat="1" x14ac:dyDescent="0.4">
      <c r="A215" s="74"/>
      <c r="B215" s="74"/>
      <c r="C215" s="74"/>
      <c r="D215" s="11" t="s">
        <v>284</v>
      </c>
      <c r="E215" s="1" t="s">
        <v>6</v>
      </c>
      <c r="F215" s="1"/>
    </row>
    <row r="216" spans="1:76" ht="12.6" x14ac:dyDescent="0.45">
      <c r="A216" s="74" t="s">
        <v>59</v>
      </c>
      <c r="D216" s="5" t="s">
        <v>33</v>
      </c>
      <c r="E216" s="74" t="s">
        <v>58</v>
      </c>
      <c r="G216" s="84">
        <f t="shared" ref="G216:BR216" si="153">G123*3.6</f>
        <v>3054.6</v>
      </c>
      <c r="H216" s="84">
        <f t="shared" si="153"/>
        <v>2790.9720000000002</v>
      </c>
      <c r="I216" s="84">
        <f t="shared" si="153"/>
        <v>3253.248</v>
      </c>
      <c r="J216" s="84">
        <f t="shared" si="153"/>
        <v>3038.4792000000002</v>
      </c>
      <c r="K216" s="84">
        <f t="shared" si="153"/>
        <v>2892.4920000000002</v>
      </c>
      <c r="L216" s="84">
        <f t="shared" si="153"/>
        <v>2794.4639999999999</v>
      </c>
      <c r="M216" s="84">
        <f t="shared" si="153"/>
        <v>2896.74</v>
      </c>
      <c r="N216" s="84">
        <f t="shared" si="153"/>
        <v>2894.076</v>
      </c>
      <c r="O216" s="84">
        <f t="shared" si="153"/>
        <v>2929.32</v>
      </c>
      <c r="P216" s="84">
        <f t="shared" si="153"/>
        <v>2050.5240000000003</v>
      </c>
      <c r="Q216" s="84">
        <f t="shared" si="153"/>
        <v>3304.3319999999999</v>
      </c>
      <c r="R216" s="84">
        <f t="shared" si="153"/>
        <v>3409.0200000000004</v>
      </c>
      <c r="S216" s="84">
        <f t="shared" si="153"/>
        <v>3379.7520000000004</v>
      </c>
      <c r="T216" s="84">
        <f t="shared" si="153"/>
        <v>2991.3840000000005</v>
      </c>
      <c r="U216" s="84">
        <f t="shared" si="153"/>
        <v>3298.3560000000002</v>
      </c>
      <c r="V216" s="84">
        <f t="shared" si="153"/>
        <v>3057.4079999999999</v>
      </c>
      <c r="W216" s="84">
        <f t="shared" si="153"/>
        <v>3057.4079999999999</v>
      </c>
      <c r="X216" s="84">
        <f t="shared" si="153"/>
        <v>2948.2920000000004</v>
      </c>
      <c r="Y216" s="84">
        <f t="shared" si="153"/>
        <v>3014.424</v>
      </c>
      <c r="Z216" s="84">
        <f t="shared" si="153"/>
        <v>1417.248</v>
      </c>
      <c r="AA216" s="84">
        <f t="shared" si="153"/>
        <v>2866.3560000000002</v>
      </c>
      <c r="AB216" s="84">
        <f t="shared" si="153"/>
        <v>2985.9479999999999</v>
      </c>
      <c r="AC216" s="84">
        <f t="shared" si="153"/>
        <v>3025.152</v>
      </c>
      <c r="AD216" s="84">
        <f t="shared" si="153"/>
        <v>2748.672</v>
      </c>
      <c r="AE216" s="84">
        <f t="shared" si="153"/>
        <v>3358.7280000000001</v>
      </c>
      <c r="AF216" s="84">
        <f t="shared" si="153"/>
        <v>3152.1959999999999</v>
      </c>
      <c r="AG216" s="84">
        <f t="shared" si="153"/>
        <v>3268.8360000000002</v>
      </c>
      <c r="AH216" s="84">
        <f t="shared" si="153"/>
        <v>3187.404</v>
      </c>
      <c r="AI216" s="84">
        <f t="shared" si="153"/>
        <v>3097.7280000000001</v>
      </c>
      <c r="AJ216" s="84">
        <f t="shared" si="153"/>
        <v>2936.88</v>
      </c>
      <c r="AK216" s="84">
        <f t="shared" si="153"/>
        <v>3028.5720000000001</v>
      </c>
      <c r="AL216" s="84">
        <f t="shared" si="153"/>
        <v>2475.5039999999999</v>
      </c>
      <c r="AM216" s="84">
        <f t="shared" si="153"/>
        <v>2091.8880000000004</v>
      </c>
      <c r="AN216" s="84">
        <f t="shared" si="153"/>
        <v>3322.7640000000001</v>
      </c>
      <c r="AO216" s="84">
        <f t="shared" si="153"/>
        <v>3355.056</v>
      </c>
      <c r="AP216" s="84">
        <f t="shared" si="153"/>
        <v>3642.0119999999997</v>
      </c>
      <c r="AQ216" s="84">
        <f t="shared" si="153"/>
        <v>3714.1560000000004</v>
      </c>
      <c r="AR216" s="84">
        <f t="shared" si="153"/>
        <v>3312.6444000000001</v>
      </c>
      <c r="AS216" s="84">
        <f t="shared" si="153"/>
        <v>3633.0516000000002</v>
      </c>
      <c r="AT216" s="84">
        <f t="shared" si="153"/>
        <v>3426.4764</v>
      </c>
      <c r="AU216" s="84">
        <f t="shared" si="153"/>
        <v>3445.1136000000001</v>
      </c>
      <c r="AV216" s="84">
        <f t="shared" si="153"/>
        <v>3213.9324000000001</v>
      </c>
      <c r="AW216" s="84">
        <f t="shared" si="153"/>
        <v>3237.2712000000001</v>
      </c>
      <c r="AX216" s="84">
        <f t="shared" si="153"/>
        <v>3273.3755999999998</v>
      </c>
      <c r="AY216" s="84">
        <f t="shared" si="153"/>
        <v>2681.694</v>
      </c>
      <c r="AZ216" s="84">
        <f t="shared" si="153"/>
        <v>2107.8324000000002</v>
      </c>
      <c r="BA216" s="84">
        <f t="shared" si="153"/>
        <v>3545.9387999999999</v>
      </c>
      <c r="BB216" s="84">
        <f t="shared" si="153"/>
        <v>3772.7280000000001</v>
      </c>
      <c r="BC216" s="84">
        <f t="shared" si="153"/>
        <v>3818.8368</v>
      </c>
      <c r="BD216" s="84">
        <f t="shared" si="153"/>
        <v>3487.8168000000001</v>
      </c>
      <c r="BE216" s="84">
        <f t="shared" si="153"/>
        <v>3824.6760000000004</v>
      </c>
      <c r="BF216" s="84">
        <f t="shared" si="153"/>
        <v>3413.7683999999999</v>
      </c>
      <c r="BG216" s="84">
        <f t="shared" si="153"/>
        <v>1971.0575999999999</v>
      </c>
      <c r="BH216" s="84">
        <f t="shared" si="153"/>
        <v>3158.2979999999998</v>
      </c>
      <c r="BI216" s="84">
        <f t="shared" si="153"/>
        <v>3237.1668</v>
      </c>
      <c r="BJ216" s="84">
        <f t="shared" si="153"/>
        <v>3272.4648000000002</v>
      </c>
      <c r="BK216" s="84">
        <f t="shared" si="153"/>
        <v>3195.5148000000004</v>
      </c>
      <c r="BL216" s="84">
        <f t="shared" si="153"/>
        <v>3159.7920000000004</v>
      </c>
      <c r="BM216" s="84">
        <f t="shared" si="153"/>
        <v>3421.8684000000003</v>
      </c>
      <c r="BN216" s="84">
        <f t="shared" si="153"/>
        <v>3745.9079999999999</v>
      </c>
      <c r="BO216" s="84">
        <f t="shared" si="153"/>
        <v>3740.8283999999999</v>
      </c>
      <c r="BP216" s="84">
        <f t="shared" si="153"/>
        <v>3281.4972000000002</v>
      </c>
      <c r="BQ216" s="84">
        <f t="shared" si="153"/>
        <v>3558.4956000000002</v>
      </c>
      <c r="BR216" s="84">
        <f t="shared" si="153"/>
        <v>3300.7464</v>
      </c>
      <c r="BS216" s="84">
        <f t="shared" ref="BS216:BX216" si="154">BS123*3.6</f>
        <v>1690.5600000000002</v>
      </c>
      <c r="BT216" s="84">
        <f t="shared" si="154"/>
        <v>2975.6628000000001</v>
      </c>
      <c r="BU216" s="84">
        <f t="shared" si="154"/>
        <v>3049.4880000000003</v>
      </c>
      <c r="BV216" s="84">
        <f t="shared" si="154"/>
        <v>3003.1523999999999</v>
      </c>
      <c r="BW216" s="84">
        <f t="shared" si="154"/>
        <v>2873.2284</v>
      </c>
      <c r="BX216" s="84">
        <f t="shared" si="154"/>
        <v>2790.1044000000002</v>
      </c>
    </row>
    <row r="217" spans="1:76" ht="12.6" x14ac:dyDescent="0.45">
      <c r="D217" s="5" t="s">
        <v>299</v>
      </c>
      <c r="E217" s="74" t="s">
        <v>58</v>
      </c>
      <c r="G217" s="84">
        <f t="shared" ref="G217:BR217" si="155">G120*3.6</f>
        <v>12730.48511</v>
      </c>
      <c r="H217" s="84">
        <f t="shared" si="155"/>
        <v>7718.1479500000005</v>
      </c>
      <c r="I217" s="84">
        <f t="shared" si="155"/>
        <v>8684.373810000001</v>
      </c>
      <c r="J217" s="84">
        <f t="shared" si="155"/>
        <v>8862.5845300000019</v>
      </c>
      <c r="K217" s="84">
        <f t="shared" si="155"/>
        <v>8629.2812799999992</v>
      </c>
      <c r="L217" s="84">
        <f t="shared" si="155"/>
        <v>8571.7594599999993</v>
      </c>
      <c r="M217" s="84">
        <f t="shared" si="155"/>
        <v>9132.2274099999995</v>
      </c>
      <c r="N217" s="84">
        <f t="shared" si="155"/>
        <v>8099.4273699999985</v>
      </c>
      <c r="O217" s="84">
        <f t="shared" si="155"/>
        <v>7493.6394500000006</v>
      </c>
      <c r="P217" s="84">
        <f t="shared" si="155"/>
        <v>6566.0717100000011</v>
      </c>
      <c r="Q217" s="84">
        <f t="shared" si="155"/>
        <v>9070.4204000000009</v>
      </c>
      <c r="R217" s="84">
        <f t="shared" si="155"/>
        <v>9122.457620000001</v>
      </c>
      <c r="S217" s="84">
        <f t="shared" si="155"/>
        <v>9400.4520499999999</v>
      </c>
      <c r="T217" s="84">
        <f t="shared" si="155"/>
        <v>8174.6965799999998</v>
      </c>
      <c r="U217" s="84">
        <f t="shared" si="155"/>
        <v>8951.1497400000007</v>
      </c>
      <c r="V217" s="84">
        <f t="shared" si="155"/>
        <v>9498.15272</v>
      </c>
      <c r="W217" s="84">
        <f t="shared" si="155"/>
        <v>8187.0646300000008</v>
      </c>
      <c r="X217" s="84">
        <f t="shared" si="155"/>
        <v>8658.5324799999999</v>
      </c>
      <c r="Y217" s="84">
        <f t="shared" si="155"/>
        <v>8801.6556099999998</v>
      </c>
      <c r="Z217" s="84">
        <f t="shared" si="155"/>
        <v>2933.8852033333337</v>
      </c>
      <c r="AA217" s="84">
        <f t="shared" si="155"/>
        <v>10620.595499999999</v>
      </c>
      <c r="AB217" s="84">
        <f t="shared" si="155"/>
        <v>8153.952049999999</v>
      </c>
      <c r="AC217" s="84">
        <f t="shared" si="155"/>
        <v>8420.9966700000004</v>
      </c>
      <c r="AD217" s="84">
        <f t="shared" si="155"/>
        <v>8208.3908599999995</v>
      </c>
      <c r="AE217" s="84">
        <f t="shared" si="155"/>
        <v>9741.4307399999998</v>
      </c>
      <c r="AF217" s="84">
        <f t="shared" si="155"/>
        <v>9374.0428699999993</v>
      </c>
      <c r="AG217" s="84">
        <f t="shared" si="155"/>
        <v>8244.82467</v>
      </c>
      <c r="AH217" s="84">
        <f t="shared" si="155"/>
        <v>8030.6593499999999</v>
      </c>
      <c r="AI217" s="84">
        <f t="shared" si="155"/>
        <v>9094.2673300000006</v>
      </c>
      <c r="AJ217" s="84">
        <f t="shared" si="155"/>
        <v>7888.0182000000004</v>
      </c>
      <c r="AK217" s="84">
        <f t="shared" si="155"/>
        <v>8427.7693199999994</v>
      </c>
      <c r="AL217" s="84">
        <f t="shared" si="155"/>
        <v>7028.2711400000007</v>
      </c>
      <c r="AM217" s="84">
        <f t="shared" si="155"/>
        <v>2482.3410399999998</v>
      </c>
      <c r="AN217" s="84">
        <f t="shared" si="155"/>
        <v>2482.3410399999998</v>
      </c>
      <c r="AO217" s="84">
        <f t="shared" si="155"/>
        <v>2972.21</v>
      </c>
      <c r="AP217" s="84">
        <f t="shared" si="155"/>
        <v>3875.23</v>
      </c>
      <c r="AQ217" s="84">
        <f t="shared" si="155"/>
        <v>3468.04</v>
      </c>
      <c r="AR217" s="84">
        <f t="shared" si="155"/>
        <v>3661.94</v>
      </c>
      <c r="AS217" s="84">
        <f t="shared" si="155"/>
        <v>3872.4600000000005</v>
      </c>
      <c r="AT217" s="84">
        <f t="shared" si="155"/>
        <v>4117.3224599999994</v>
      </c>
      <c r="AU217" s="84">
        <f t="shared" si="155"/>
        <v>6833.59</v>
      </c>
      <c r="AV217" s="84">
        <f t="shared" si="155"/>
        <v>2860.9972699999998</v>
      </c>
      <c r="AW217" s="84">
        <f t="shared" si="155"/>
        <v>6094</v>
      </c>
      <c r="AX217" s="84">
        <f t="shared" si="155"/>
        <v>4005.4199999999996</v>
      </c>
      <c r="AY217" s="84">
        <f t="shared" si="155"/>
        <v>3675.79</v>
      </c>
      <c r="AZ217" s="84">
        <f t="shared" si="155"/>
        <v>1609.3700000000001</v>
      </c>
      <c r="BA217" s="84">
        <f t="shared" si="155"/>
        <v>3545.6</v>
      </c>
      <c r="BB217" s="84">
        <f t="shared" si="155"/>
        <v>4540.4510399999999</v>
      </c>
      <c r="BC217" s="84">
        <f t="shared" si="155"/>
        <v>4021.6605099999997</v>
      </c>
      <c r="BD217" s="84">
        <f t="shared" si="155"/>
        <v>4365.2457699999995</v>
      </c>
      <c r="BE217" s="84">
        <f t="shared" si="155"/>
        <v>4390.45</v>
      </c>
      <c r="BF217" s="84">
        <f t="shared" si="155"/>
        <v>6066.0673200000001</v>
      </c>
      <c r="BG217" s="84">
        <f t="shared" si="155"/>
        <v>2581.64</v>
      </c>
      <c r="BH217" s="84">
        <f t="shared" si="155"/>
        <v>5315.63</v>
      </c>
      <c r="BI217" s="84">
        <f t="shared" si="155"/>
        <v>4000.1930099999995</v>
      </c>
      <c r="BJ217" s="84">
        <f t="shared" si="155"/>
        <v>3534.52</v>
      </c>
      <c r="BK217" s="84">
        <f t="shared" si="155"/>
        <v>5210.37</v>
      </c>
      <c r="BL217" s="84">
        <f t="shared" si="155"/>
        <v>5279.62</v>
      </c>
      <c r="BM217" s="84">
        <f t="shared" si="155"/>
        <v>5066.33</v>
      </c>
      <c r="BN217" s="84">
        <f t="shared" si="155"/>
        <v>4041.0606666666758</v>
      </c>
      <c r="BO217" s="84">
        <f t="shared" si="155"/>
        <v>5856.7716600000003</v>
      </c>
      <c r="BP217" s="84">
        <f t="shared" si="155"/>
        <v>5098.5035500000004</v>
      </c>
      <c r="BQ217" s="84">
        <f t="shared" si="155"/>
        <v>4846.0956100000003</v>
      </c>
      <c r="BR217" s="84">
        <f t="shared" si="155"/>
        <v>2919.58</v>
      </c>
      <c r="BS217" s="84">
        <f t="shared" ref="BS217:BX217" si="156">BS120*3.6</f>
        <v>407.79108999999994</v>
      </c>
      <c r="BT217" s="84">
        <f t="shared" si="156"/>
        <v>3481.4190999999996</v>
      </c>
      <c r="BU217" s="84">
        <f t="shared" si="156"/>
        <v>3093.2562300000004</v>
      </c>
      <c r="BV217" s="84">
        <f t="shared" si="156"/>
        <v>2911.2893900000004</v>
      </c>
      <c r="BW217" s="84">
        <f t="shared" si="156"/>
        <v>3156.8111100000001</v>
      </c>
      <c r="BX217" s="84">
        <f t="shared" si="156"/>
        <v>3368.32</v>
      </c>
    </row>
    <row r="218" spans="1:76" ht="12.6" x14ac:dyDescent="0.45">
      <c r="A218" s="74" t="s">
        <v>60</v>
      </c>
      <c r="D218" s="5" t="s">
        <v>300</v>
      </c>
      <c r="E218" s="74" t="s">
        <v>58</v>
      </c>
      <c r="G218" s="94">
        <f>G217/G220</f>
        <v>1.9218095041558112</v>
      </c>
      <c r="H218" s="94">
        <f t="shared" ref="H218:BS218" si="157">H217/H220</f>
        <v>0.86312553594841113</v>
      </c>
      <c r="I218" s="94">
        <f t="shared" si="157"/>
        <v>0.79777912133611784</v>
      </c>
      <c r="J218" s="94">
        <f t="shared" si="157"/>
        <v>0.90017342380248133</v>
      </c>
      <c r="K218" s="94">
        <f t="shared" si="157"/>
        <v>0.89252044667801134</v>
      </c>
      <c r="L218" s="94">
        <f t="shared" si="157"/>
        <v>0.8879600100152103</v>
      </c>
      <c r="M218" s="94">
        <f t="shared" si="157"/>
        <v>1.0195561234252928</v>
      </c>
      <c r="N218" s="94">
        <f t="shared" si="157"/>
        <v>0.86718909795571941</v>
      </c>
      <c r="O218" s="94">
        <f t="shared" si="157"/>
        <v>0.68520047101340953</v>
      </c>
      <c r="P218" s="94">
        <f t="shared" si="157"/>
        <v>1.2999957254643337</v>
      </c>
      <c r="Q218" s="94">
        <f t="shared" si="157"/>
        <v>0.96808761181720837</v>
      </c>
      <c r="R218" s="94">
        <f t="shared" si="157"/>
        <v>1.0966005429595334</v>
      </c>
      <c r="S218" s="94">
        <f t="shared" si="157"/>
        <v>1.1408192375106627</v>
      </c>
      <c r="T218" s="94">
        <f t="shared" si="157"/>
        <v>0.99878242742339263</v>
      </c>
      <c r="U218" s="94">
        <f t="shared" si="157"/>
        <v>0.93335158852719358</v>
      </c>
      <c r="V218" s="94">
        <f t="shared" si="157"/>
        <v>0.98244644470367681</v>
      </c>
      <c r="W218" s="94">
        <f t="shared" si="157"/>
        <v>0.92167726037396591</v>
      </c>
      <c r="X218" s="94">
        <f t="shared" si="157"/>
        <v>0.93961418285234699</v>
      </c>
      <c r="Y218" s="94">
        <f t="shared" si="157"/>
        <v>0.92018909360755108</v>
      </c>
      <c r="Z218" s="94">
        <f t="shared" si="157"/>
        <v>0.85269216066038678</v>
      </c>
      <c r="AA218" s="94">
        <f t="shared" si="157"/>
        <v>1.3268977196629719</v>
      </c>
      <c r="AB218" s="94">
        <f t="shared" si="157"/>
        <v>0.97729531511546974</v>
      </c>
      <c r="AC218" s="94">
        <f t="shared" si="157"/>
        <v>1.0727694507853922</v>
      </c>
      <c r="AD218" s="94">
        <f t="shared" si="157"/>
        <v>1.3985683860219336</v>
      </c>
      <c r="AE218" s="94">
        <f t="shared" si="157"/>
        <v>1.1387387666885769</v>
      </c>
      <c r="AF218" s="94">
        <f t="shared" si="157"/>
        <v>1.184307089398605</v>
      </c>
      <c r="AG218" s="94">
        <f t="shared" si="157"/>
        <v>0.93079698124096566</v>
      </c>
      <c r="AH218" s="94">
        <f t="shared" si="157"/>
        <v>0.8408524129906999</v>
      </c>
      <c r="AI218" s="94">
        <f t="shared" si="157"/>
        <v>0.92134189492188789</v>
      </c>
      <c r="AJ218" s="94">
        <f t="shared" si="157"/>
        <v>0.83750010617370363</v>
      </c>
      <c r="AK218" s="94">
        <f t="shared" si="157"/>
        <v>0.81947260613228867</v>
      </c>
      <c r="AL218" s="94">
        <f t="shared" si="157"/>
        <v>0.9261289317288256</v>
      </c>
      <c r="AM218" s="94">
        <f t="shared" si="157"/>
        <v>0.48038817463059025</v>
      </c>
      <c r="AN218" s="94">
        <f t="shared" si="157"/>
        <v>0.25863161206837271</v>
      </c>
      <c r="AO218" s="94">
        <f t="shared" si="157"/>
        <v>0.31240822605657892</v>
      </c>
      <c r="AP218" s="94">
        <f t="shared" si="157"/>
        <v>0.31109948314791835</v>
      </c>
      <c r="AQ218" s="94">
        <f t="shared" si="157"/>
        <v>0.33619568146699053</v>
      </c>
      <c r="AR218" s="94">
        <f t="shared" si="157"/>
        <v>0.3692104493713641</v>
      </c>
      <c r="AS218" s="94">
        <f t="shared" si="157"/>
        <v>0.33515857080504585</v>
      </c>
      <c r="AT218" s="94">
        <f t="shared" si="157"/>
        <v>0.36520041741524517</v>
      </c>
      <c r="AU218" s="94">
        <f t="shared" si="157"/>
        <v>0.63612032313202216</v>
      </c>
      <c r="AV218" s="94">
        <f t="shared" si="157"/>
        <v>0.23257508337267846</v>
      </c>
      <c r="AW218" s="94">
        <f t="shared" si="157"/>
        <v>0.54072769134475451</v>
      </c>
      <c r="AX218" s="94">
        <f t="shared" si="157"/>
        <v>0.37081838488634239</v>
      </c>
      <c r="AY218" s="94">
        <f t="shared" si="157"/>
        <v>0.44496666856720418</v>
      </c>
      <c r="AZ218" s="94">
        <f t="shared" si="157"/>
        <v>0.38337876522293862</v>
      </c>
      <c r="BA218" s="94">
        <f t="shared" si="157"/>
        <v>0.33646680061694434</v>
      </c>
      <c r="BB218" s="94">
        <f t="shared" si="157"/>
        <v>0.47759090891878692</v>
      </c>
      <c r="BC218" s="94">
        <f t="shared" si="157"/>
        <v>0.37067840334910679</v>
      </c>
      <c r="BD218" s="94">
        <f t="shared" si="157"/>
        <v>0.40611349865734242</v>
      </c>
      <c r="BE218" s="94">
        <f t="shared" si="157"/>
        <v>0.36764755140006605</v>
      </c>
      <c r="BF218" s="94">
        <f t="shared" si="157"/>
        <v>0.52559467049799502</v>
      </c>
      <c r="BG218" s="94">
        <f t="shared" si="157"/>
        <v>0.67312210030865716</v>
      </c>
      <c r="BH218" s="94">
        <f t="shared" si="157"/>
        <v>0.55812623686695095</v>
      </c>
      <c r="BI218" s="94">
        <f t="shared" si="157"/>
        <v>0.43836250551666284</v>
      </c>
      <c r="BJ218" s="94">
        <f t="shared" si="157"/>
        <v>0.37642503145732481</v>
      </c>
      <c r="BK218" s="94">
        <f t="shared" si="157"/>
        <v>0.53865639687618017</v>
      </c>
      <c r="BL218" s="94">
        <f t="shared" si="157"/>
        <v>0.67786082027833061</v>
      </c>
      <c r="BM218" s="94">
        <f t="shared" si="157"/>
        <v>0.60072297862355184</v>
      </c>
      <c r="BN218" s="94">
        <f t="shared" si="157"/>
        <v>0.45753612926245241</v>
      </c>
      <c r="BO218" s="94">
        <f t="shared" si="157"/>
        <v>0.64563588574676489</v>
      </c>
      <c r="BP218" s="94">
        <f t="shared" si="157"/>
        <v>0.62631331613537256</v>
      </c>
      <c r="BQ218" s="94">
        <f t="shared" si="157"/>
        <v>0.55020400176388784</v>
      </c>
      <c r="BR218" s="94">
        <f t="shared" si="157"/>
        <v>0.31048243788447666</v>
      </c>
      <c r="BS218" s="94">
        <f t="shared" si="157"/>
        <v>0.17240995315065144</v>
      </c>
      <c r="BT218" s="94">
        <f>BT217/BT220</f>
        <v>0.39751316425433803</v>
      </c>
      <c r="BU218" s="94">
        <f>BU217/BU220</f>
        <v>0.33355714892971861</v>
      </c>
      <c r="BV218" s="94">
        <f>BV217/BV220</f>
        <v>0.32444864703540699</v>
      </c>
      <c r="BW218" s="94">
        <f>BW217/BW220</f>
        <v>0.37851107232116354</v>
      </c>
      <c r="BX218" s="94">
        <f>BX217/BX220</f>
        <v>0.48692714697774619</v>
      </c>
    </row>
    <row r="219" spans="1:76" ht="12.6" x14ac:dyDescent="0.45">
      <c r="A219" s="74" t="s">
        <v>60</v>
      </c>
      <c r="D219" s="5" t="s">
        <v>301</v>
      </c>
      <c r="E219" s="74" t="s">
        <v>58</v>
      </c>
      <c r="G219" s="84">
        <f t="shared" ref="G219:BR219" si="158">G125*1055</f>
        <v>16815.531716444442</v>
      </c>
      <c r="H219" s="84">
        <f t="shared" si="158"/>
        <v>17151.260005777778</v>
      </c>
      <c r="I219" s="84">
        <f t="shared" si="158"/>
        <v>22051.357175111116</v>
      </c>
      <c r="J219" s="84">
        <f t="shared" si="158"/>
        <v>21521.727200444446</v>
      </c>
      <c r="K219" s="84">
        <f t="shared" si="158"/>
        <v>17784.440199777779</v>
      </c>
      <c r="L219" s="84">
        <f t="shared" si="158"/>
        <v>17571.500312666667</v>
      </c>
      <c r="M219" s="84">
        <f t="shared" si="158"/>
        <v>18697.034002222226</v>
      </c>
      <c r="N219" s="84">
        <f t="shared" si="158"/>
        <v>19581.190490666671</v>
      </c>
      <c r="O219" s="84">
        <f t="shared" si="158"/>
        <v>20919.98403711111</v>
      </c>
      <c r="P219" s="84">
        <f t="shared" si="158"/>
        <v>10322.02505</v>
      </c>
      <c r="Q219" s="84">
        <f t="shared" si="158"/>
        <v>19384.049111333337</v>
      </c>
      <c r="R219" s="84">
        <f t="shared" si="158"/>
        <v>18922.092744666665</v>
      </c>
      <c r="S219" s="84">
        <f t="shared" si="158"/>
        <v>19209.705578666668</v>
      </c>
      <c r="T219" s="84">
        <f t="shared" si="158"/>
        <v>16188.070982222223</v>
      </c>
      <c r="U219" s="84">
        <f t="shared" si="158"/>
        <v>18957.689382444441</v>
      </c>
      <c r="V219" s="84">
        <f t="shared" si="158"/>
        <v>19899.600415777779</v>
      </c>
      <c r="W219" s="84">
        <f t="shared" si="158"/>
        <v>14762.525629777776</v>
      </c>
      <c r="X219" s="84">
        <f t="shared" si="158"/>
        <v>17941.945322888885</v>
      </c>
      <c r="Y219" s="84">
        <f t="shared" si="158"/>
        <v>20154.696321111111</v>
      </c>
      <c r="Z219" s="84">
        <f t="shared" si="158"/>
        <v>7220.1580317777771</v>
      </c>
      <c r="AA219" s="84">
        <f t="shared" si="158"/>
        <v>17599.057709777779</v>
      </c>
      <c r="AB219" s="84">
        <f t="shared" si="158"/>
        <v>17776.200978000001</v>
      </c>
      <c r="AC219" s="84">
        <f t="shared" si="158"/>
        <v>17156.579503333334</v>
      </c>
      <c r="AD219" s="84">
        <f t="shared" si="158"/>
        <v>13738.982306888891</v>
      </c>
      <c r="AE219" s="84">
        <f t="shared" si="158"/>
        <v>19029.642586222224</v>
      </c>
      <c r="AF219" s="84">
        <f t="shared" si="158"/>
        <v>17455.711249333333</v>
      </c>
      <c r="AG219" s="84">
        <f t="shared" si="158"/>
        <v>19538.674506444448</v>
      </c>
      <c r="AH219" s="84">
        <f t="shared" si="158"/>
        <v>22841.962499777776</v>
      </c>
      <c r="AI219" s="84">
        <f t="shared" si="158"/>
        <v>22552.229866000001</v>
      </c>
      <c r="AJ219" s="84">
        <f t="shared" si="158"/>
        <v>24271.827444222225</v>
      </c>
      <c r="AK219" s="84">
        <f t="shared" si="158"/>
        <v>22753.090893999997</v>
      </c>
      <c r="AL219" s="84">
        <f t="shared" si="158"/>
        <v>16656.866702888892</v>
      </c>
      <c r="AM219" s="84">
        <f t="shared" si="158"/>
        <v>11217.020514666667</v>
      </c>
      <c r="AN219" s="84">
        <f t="shared" si="158"/>
        <v>21758.824805777782</v>
      </c>
      <c r="AO219" s="84">
        <f t="shared" si="158"/>
        <v>23846.86758311111</v>
      </c>
      <c r="AP219" s="84">
        <f t="shared" si="158"/>
        <v>25354.725160888891</v>
      </c>
      <c r="AQ219" s="84">
        <f t="shared" si="158"/>
        <v>22941.313115777779</v>
      </c>
      <c r="AR219" s="84">
        <f t="shared" si="158"/>
        <v>21737.226845777779</v>
      </c>
      <c r="AS219" s="84">
        <f t="shared" si="158"/>
        <v>24365.498596666668</v>
      </c>
      <c r="AT219" s="84">
        <f t="shared" si="158"/>
        <v>23470.263154666667</v>
      </c>
      <c r="AU219" s="84">
        <f t="shared" si="158"/>
        <v>21997.922222222223</v>
      </c>
      <c r="AV219" s="84">
        <f t="shared" si="158"/>
        <v>24118.161958444445</v>
      </c>
      <c r="AW219" s="84">
        <f t="shared" si="158"/>
        <v>23197.808888888889</v>
      </c>
      <c r="AX219" s="84">
        <f t="shared" si="158"/>
        <v>23951.537696666663</v>
      </c>
      <c r="AY219" s="84">
        <f t="shared" si="158"/>
        <v>16763.376642666666</v>
      </c>
      <c r="AZ219" s="84">
        <f t="shared" si="158"/>
        <v>9919.0631111111124</v>
      </c>
      <c r="BA219" s="84">
        <f t="shared" si="158"/>
        <v>21401.978511111109</v>
      </c>
      <c r="BB219" s="84">
        <f t="shared" si="158"/>
        <v>22150.987764666668</v>
      </c>
      <c r="BC219" s="84">
        <f t="shared" si="158"/>
        <v>19856.244510888886</v>
      </c>
      <c r="BD219" s="84">
        <f t="shared" si="158"/>
        <v>20314.921187333333</v>
      </c>
      <c r="BE219" s="84">
        <f t="shared" si="158"/>
        <v>23802.511772666669</v>
      </c>
      <c r="BF219" s="84">
        <f t="shared" si="158"/>
        <v>23037.824000000001</v>
      </c>
      <c r="BG219" s="84">
        <f t="shared" si="158"/>
        <v>7722.1906131111109</v>
      </c>
      <c r="BH219" s="84">
        <f t="shared" si="158"/>
        <v>20530.42083266667</v>
      </c>
      <c r="BI219" s="84">
        <f t="shared" si="158"/>
        <v>20001.150824</v>
      </c>
      <c r="BJ219" s="84">
        <f t="shared" si="158"/>
        <v>20032.147896222225</v>
      </c>
      <c r="BK219" s="84">
        <f t="shared" si="158"/>
        <v>20942.70189133333</v>
      </c>
      <c r="BL219" s="84">
        <f t="shared" si="158"/>
        <v>18134.407144222227</v>
      </c>
      <c r="BM219" s="84">
        <f t="shared" si="158"/>
        <v>20047.066487111111</v>
      </c>
      <c r="BN219" s="84">
        <f t="shared" si="158"/>
        <v>21808.300132666667</v>
      </c>
      <c r="BO219" s="84">
        <f t="shared" si="158"/>
        <v>22033.958818444444</v>
      </c>
      <c r="BP219" s="84">
        <f t="shared" si="158"/>
        <v>16228.027208222222</v>
      </c>
      <c r="BQ219" s="84">
        <f t="shared" si="158"/>
        <v>20715.843318888892</v>
      </c>
      <c r="BR219" s="84">
        <f t="shared" si="158"/>
        <v>21504.448832444446</v>
      </c>
      <c r="BS219" s="84">
        <f t="shared" ref="BS219:BX219" si="159">BS125*1055</f>
        <v>5519.4786666666669</v>
      </c>
      <c r="BT219" s="84">
        <f t="shared" si="159"/>
        <v>21697.630585777777</v>
      </c>
      <c r="BU219" s="84">
        <f t="shared" si="159"/>
        <v>20055.705671111107</v>
      </c>
      <c r="BV219" s="84">
        <f t="shared" si="159"/>
        <v>21443.374601111114</v>
      </c>
      <c r="BW219" s="84">
        <f t="shared" si="159"/>
        <v>18993.446005111113</v>
      </c>
      <c r="BX219" s="84">
        <f t="shared" si="159"/>
        <v>12186.648929999999</v>
      </c>
    </row>
    <row r="220" spans="1:76" ht="12.6" x14ac:dyDescent="0.45">
      <c r="D220" s="5" t="s">
        <v>269</v>
      </c>
      <c r="E220" s="74" t="s">
        <v>260</v>
      </c>
      <c r="G220" s="84">
        <f t="shared" ref="G220:BR220" si="160">G121</f>
        <v>6624.2179999999998</v>
      </c>
      <c r="H220" s="84">
        <f t="shared" si="160"/>
        <v>8942.0920000000006</v>
      </c>
      <c r="I220" s="84">
        <f t="shared" si="160"/>
        <v>10885.687</v>
      </c>
      <c r="J220" s="84">
        <f t="shared" si="160"/>
        <v>9845.4189999999999</v>
      </c>
      <c r="K220" s="84">
        <f t="shared" si="160"/>
        <v>9668.4410000000007</v>
      </c>
      <c r="L220" s="84">
        <f t="shared" si="160"/>
        <v>9653.3169999999991</v>
      </c>
      <c r="M220" s="84">
        <f t="shared" si="160"/>
        <v>8957.0619999999999</v>
      </c>
      <c r="N220" s="84">
        <f t="shared" si="160"/>
        <v>9339.8629999999994</v>
      </c>
      <c r="O220" s="84">
        <f t="shared" si="160"/>
        <v>10936.419</v>
      </c>
      <c r="P220" s="84">
        <f t="shared" si="160"/>
        <v>5050.8410000000003</v>
      </c>
      <c r="Q220" s="84">
        <f t="shared" si="160"/>
        <v>9369.4210000000003</v>
      </c>
      <c r="R220" s="84">
        <f t="shared" si="160"/>
        <v>8318.8520000000008</v>
      </c>
      <c r="S220" s="84">
        <f t="shared" si="160"/>
        <v>8240.0889999999999</v>
      </c>
      <c r="T220" s="84">
        <f t="shared" si="160"/>
        <v>8184.6620000000003</v>
      </c>
      <c r="U220" s="84">
        <f t="shared" si="160"/>
        <v>9590.33</v>
      </c>
      <c r="V220" s="84">
        <f t="shared" si="160"/>
        <v>9667.8580000000002</v>
      </c>
      <c r="W220" s="84">
        <f t="shared" si="160"/>
        <v>8882.7890000000007</v>
      </c>
      <c r="X220" s="84">
        <f t="shared" si="160"/>
        <v>9214.9869999999992</v>
      </c>
      <c r="Y220" s="84">
        <f t="shared" si="160"/>
        <v>9565.0509999999995</v>
      </c>
      <c r="Z220" s="84">
        <f t="shared" si="160"/>
        <v>3440.732</v>
      </c>
      <c r="AA220" s="84">
        <f t="shared" si="160"/>
        <v>8004.08</v>
      </c>
      <c r="AB220" s="84">
        <f t="shared" si="160"/>
        <v>8343.3860000000004</v>
      </c>
      <c r="AC220" s="84">
        <f t="shared" si="160"/>
        <v>7849.7730000000001</v>
      </c>
      <c r="AD220" s="84">
        <f t="shared" si="160"/>
        <v>5869.1379999999999</v>
      </c>
      <c r="AE220" s="84">
        <f t="shared" si="160"/>
        <v>8554.5789999999997</v>
      </c>
      <c r="AF220" s="84">
        <f t="shared" si="160"/>
        <v>7915.2129999999997</v>
      </c>
      <c r="AG220" s="84">
        <f t="shared" si="160"/>
        <v>8857.8119999999999</v>
      </c>
      <c r="AH220" s="84">
        <f t="shared" si="160"/>
        <v>9550.6170000000002</v>
      </c>
      <c r="AI220" s="84">
        <f t="shared" si="160"/>
        <v>9870.6759999999995</v>
      </c>
      <c r="AJ220" s="84">
        <f t="shared" si="160"/>
        <v>9418.5280000000002</v>
      </c>
      <c r="AK220" s="84">
        <f t="shared" si="160"/>
        <v>10284.382</v>
      </c>
      <c r="AL220" s="84">
        <f t="shared" si="160"/>
        <v>7588.8689999999997</v>
      </c>
      <c r="AM220" s="84">
        <f t="shared" si="160"/>
        <v>5167.3649999999998</v>
      </c>
      <c r="AN220" s="84">
        <f t="shared" si="160"/>
        <v>9597.98</v>
      </c>
      <c r="AO220" s="84">
        <f t="shared" si="160"/>
        <v>9513.866</v>
      </c>
      <c r="AP220" s="84">
        <f t="shared" si="160"/>
        <v>12456.562</v>
      </c>
      <c r="AQ220" s="84">
        <f t="shared" si="160"/>
        <v>10315.540000000001</v>
      </c>
      <c r="AR220" s="84">
        <f t="shared" si="160"/>
        <v>9918.2999999999993</v>
      </c>
      <c r="AS220" s="84">
        <f t="shared" si="160"/>
        <v>11554.112999999999</v>
      </c>
      <c r="AT220" s="84">
        <f t="shared" si="160"/>
        <v>11274.145</v>
      </c>
      <c r="AU220" s="84">
        <f t="shared" si="160"/>
        <v>10742.606</v>
      </c>
      <c r="AV220" s="84">
        <f t="shared" si="160"/>
        <v>12301.392</v>
      </c>
      <c r="AW220" s="84">
        <f t="shared" si="160"/>
        <v>11269.998</v>
      </c>
      <c r="AX220" s="84">
        <f t="shared" si="160"/>
        <v>10801.567999999999</v>
      </c>
      <c r="AY220" s="84">
        <f t="shared" si="160"/>
        <v>8260.8209999999999</v>
      </c>
      <c r="AZ220" s="84">
        <f t="shared" si="160"/>
        <v>4197.8590000000004</v>
      </c>
      <c r="BA220" s="84">
        <f t="shared" si="160"/>
        <v>10537.741</v>
      </c>
      <c r="BB220" s="84">
        <f t="shared" si="160"/>
        <v>9506.9879999999994</v>
      </c>
      <c r="BC220" s="84">
        <f t="shared" si="160"/>
        <v>10849.46</v>
      </c>
      <c r="BD220" s="84">
        <f t="shared" si="160"/>
        <v>10748.832</v>
      </c>
      <c r="BE220" s="84">
        <f t="shared" si="160"/>
        <v>11942.008</v>
      </c>
      <c r="BF220" s="84">
        <f t="shared" si="160"/>
        <v>11541.341</v>
      </c>
      <c r="BG220" s="84">
        <f t="shared" si="160"/>
        <v>3835.3220000000001</v>
      </c>
      <c r="BH220" s="84">
        <f t="shared" si="160"/>
        <v>9524.0640000000003</v>
      </c>
      <c r="BI220" s="84">
        <f t="shared" si="160"/>
        <v>9125.3083000000006</v>
      </c>
      <c r="BJ220" s="84">
        <f t="shared" si="160"/>
        <v>9389.7049999999999</v>
      </c>
      <c r="BK220" s="84">
        <f t="shared" si="160"/>
        <v>9672.9009999999998</v>
      </c>
      <c r="BL220" s="84">
        <f t="shared" si="160"/>
        <v>7788.6490000000003</v>
      </c>
      <c r="BM220" s="84">
        <f t="shared" si="160"/>
        <v>8433.7209999999995</v>
      </c>
      <c r="BN220" s="84">
        <f t="shared" si="160"/>
        <v>8832.2219999999998</v>
      </c>
      <c r="BO220" s="84">
        <f t="shared" si="160"/>
        <v>9071.3230000000003</v>
      </c>
      <c r="BP220" s="84">
        <f t="shared" si="160"/>
        <v>8140.5</v>
      </c>
      <c r="BQ220" s="84">
        <f t="shared" si="160"/>
        <v>8807.8160000000007</v>
      </c>
      <c r="BR220" s="84">
        <f t="shared" si="160"/>
        <v>9403.366</v>
      </c>
      <c r="BS220" s="84">
        <f t="shared" ref="BS220:BX220" si="161">BS121</f>
        <v>2365.241</v>
      </c>
      <c r="BT220" s="84">
        <f t="shared" si="161"/>
        <v>8757.9969999999994</v>
      </c>
      <c r="BU220" s="84">
        <f t="shared" si="161"/>
        <v>9273.5419999999995</v>
      </c>
      <c r="BV220" s="84">
        <f t="shared" si="161"/>
        <v>8973.0360000000001</v>
      </c>
      <c r="BW220" s="84">
        <f t="shared" si="161"/>
        <v>8340.0759999999991</v>
      </c>
      <c r="BX220" s="84">
        <f t="shared" si="161"/>
        <v>6917.5029999999997</v>
      </c>
    </row>
    <row r="221" spans="1:76" s="78" customFormat="1" x14ac:dyDescent="0.4"/>
    <row r="222" spans="1:76" s="78" customFormat="1" x14ac:dyDescent="0.4">
      <c r="D222" s="219"/>
    </row>
    <row r="223" spans="1:76" s="78" customFormat="1" ht="12.6" x14ac:dyDescent="0.45">
      <c r="D223" s="220"/>
      <c r="E223" s="221"/>
      <c r="F223" s="221"/>
      <c r="G223" s="222"/>
      <c r="H223" s="222"/>
      <c r="I223" s="222"/>
      <c r="J223" s="222"/>
      <c r="K223" s="222"/>
      <c r="L223" s="222"/>
      <c r="M223" s="222"/>
      <c r="N223" s="222"/>
      <c r="O223" s="222"/>
      <c r="P223" s="222"/>
      <c r="Q223" s="222"/>
      <c r="R223" s="222"/>
      <c r="S223" s="222"/>
      <c r="T223" s="222"/>
      <c r="U223" s="222"/>
      <c r="V223" s="222"/>
      <c r="W223" s="222"/>
      <c r="X223" s="222"/>
      <c r="Y223" s="222"/>
      <c r="Z223" s="222"/>
      <c r="AA223" s="222"/>
      <c r="AB223" s="222"/>
      <c r="AC223" s="222"/>
      <c r="AD223" s="222"/>
      <c r="AE223" s="222"/>
      <c r="AF223" s="222"/>
      <c r="AG223" s="222"/>
      <c r="AH223" s="222"/>
      <c r="AI223" s="222"/>
      <c r="AJ223" s="222"/>
      <c r="AK223" s="222"/>
      <c r="AL223" s="222"/>
      <c r="AM223" s="222"/>
      <c r="AN223" s="222"/>
      <c r="AO223" s="222"/>
      <c r="AP223" s="222"/>
      <c r="AQ223" s="222"/>
      <c r="AR223" s="222"/>
      <c r="AS223" s="222"/>
      <c r="AT223" s="222"/>
      <c r="AU223" s="222"/>
      <c r="AV223" s="222"/>
      <c r="AW223" s="222"/>
      <c r="AX223" s="222"/>
      <c r="AY223" s="222"/>
      <c r="AZ223" s="222"/>
      <c r="BA223" s="222"/>
      <c r="BB223" s="222"/>
    </row>
    <row r="224" spans="1:76" s="78" customFormat="1" ht="12.6" x14ac:dyDescent="0.45">
      <c r="D224" s="220"/>
      <c r="E224" s="221"/>
      <c r="F224" s="221"/>
      <c r="G224" s="222"/>
      <c r="H224" s="222"/>
      <c r="I224" s="222"/>
      <c r="J224" s="222"/>
      <c r="K224" s="222"/>
      <c r="L224" s="222"/>
      <c r="M224" s="222"/>
      <c r="N224" s="222"/>
      <c r="O224" s="222"/>
      <c r="P224" s="222"/>
      <c r="Q224" s="222"/>
      <c r="R224" s="222"/>
      <c r="S224" s="222"/>
      <c r="T224" s="222"/>
      <c r="U224" s="222"/>
      <c r="V224" s="222"/>
      <c r="W224" s="222"/>
      <c r="X224" s="222"/>
      <c r="Y224" s="222"/>
      <c r="Z224" s="222"/>
      <c r="AA224" s="222"/>
      <c r="AB224" s="222"/>
      <c r="AC224" s="222"/>
      <c r="AD224" s="222"/>
      <c r="AE224" s="222"/>
      <c r="AF224" s="222"/>
      <c r="AG224" s="222"/>
      <c r="AH224" s="222"/>
      <c r="AI224" s="222"/>
      <c r="AJ224" s="222"/>
      <c r="AK224" s="222"/>
      <c r="AL224" s="222"/>
      <c r="AM224" s="222"/>
      <c r="AN224" s="222"/>
      <c r="AO224" s="222"/>
      <c r="AP224" s="222"/>
      <c r="AQ224" s="222"/>
      <c r="AR224" s="222"/>
      <c r="AS224" s="222"/>
      <c r="AT224" s="222"/>
      <c r="AU224" s="222"/>
      <c r="AV224" s="222"/>
      <c r="AW224" s="222"/>
      <c r="AX224" s="222"/>
      <c r="AY224" s="222"/>
      <c r="AZ224" s="222"/>
      <c r="BA224" s="222"/>
      <c r="BB224" s="222"/>
    </row>
    <row r="225" spans="4:54" s="78" customFormat="1" ht="12.6" x14ac:dyDescent="0.45">
      <c r="D225" s="220"/>
      <c r="E225" s="221"/>
      <c r="F225" s="221"/>
      <c r="G225" s="222"/>
      <c r="H225" s="222"/>
      <c r="I225" s="222"/>
      <c r="J225" s="222"/>
      <c r="K225" s="222"/>
      <c r="L225" s="222"/>
      <c r="M225" s="222"/>
      <c r="N225" s="222"/>
      <c r="O225" s="222"/>
      <c r="P225" s="222"/>
      <c r="Q225" s="222"/>
      <c r="R225" s="222"/>
      <c r="S225" s="222"/>
      <c r="T225" s="222"/>
      <c r="U225" s="222"/>
      <c r="V225" s="222"/>
      <c r="W225" s="222"/>
      <c r="X225" s="222"/>
      <c r="Y225" s="222"/>
      <c r="Z225" s="222"/>
      <c r="AA225" s="222"/>
      <c r="AB225" s="222"/>
      <c r="AC225" s="222"/>
      <c r="AD225" s="222"/>
      <c r="AE225" s="222"/>
      <c r="AF225" s="222"/>
      <c r="AG225" s="222"/>
      <c r="AH225" s="222"/>
      <c r="AI225" s="222"/>
      <c r="AJ225" s="222"/>
      <c r="AK225" s="222"/>
      <c r="AL225" s="222"/>
      <c r="AM225" s="222"/>
      <c r="AN225" s="222"/>
      <c r="AO225" s="222"/>
      <c r="AP225" s="222"/>
      <c r="AQ225" s="222"/>
      <c r="AR225" s="222"/>
      <c r="AS225" s="222"/>
      <c r="AT225" s="222"/>
      <c r="AU225" s="222"/>
      <c r="AV225" s="222"/>
      <c r="AW225" s="222"/>
      <c r="AX225" s="222"/>
      <c r="AY225" s="222"/>
      <c r="AZ225" s="222"/>
      <c r="BA225" s="222"/>
      <c r="BB225" s="222"/>
    </row>
    <row r="226" spans="4:54" s="78" customFormat="1" ht="12.6" x14ac:dyDescent="0.45">
      <c r="D226" s="220"/>
      <c r="E226" s="221"/>
      <c r="F226" s="221"/>
      <c r="G226" s="222"/>
      <c r="H226" s="222"/>
      <c r="I226" s="222"/>
      <c r="J226" s="222"/>
      <c r="K226" s="222"/>
      <c r="L226" s="222"/>
      <c r="M226" s="222"/>
      <c r="N226" s="222"/>
      <c r="O226" s="222"/>
      <c r="P226" s="222"/>
      <c r="Q226" s="222"/>
      <c r="R226" s="222"/>
      <c r="S226" s="222"/>
      <c r="T226" s="222"/>
      <c r="U226" s="222"/>
      <c r="V226" s="222"/>
      <c r="W226" s="222"/>
      <c r="X226" s="222"/>
      <c r="Y226" s="222"/>
      <c r="Z226" s="222"/>
      <c r="AA226" s="222"/>
      <c r="AB226" s="222"/>
      <c r="AC226" s="222"/>
      <c r="AD226" s="222"/>
      <c r="AE226" s="222"/>
      <c r="AF226" s="222"/>
      <c r="AG226" s="222"/>
      <c r="AH226" s="222"/>
      <c r="AI226" s="222"/>
      <c r="AJ226" s="222"/>
      <c r="AK226" s="222"/>
      <c r="AL226" s="222"/>
      <c r="AM226" s="222"/>
      <c r="AN226" s="222"/>
      <c r="AO226" s="222"/>
      <c r="AP226" s="222"/>
      <c r="AQ226" s="222"/>
      <c r="AR226" s="222"/>
      <c r="AS226" s="222"/>
      <c r="AT226" s="222"/>
      <c r="AU226" s="222"/>
      <c r="AV226" s="222"/>
      <c r="AW226" s="222"/>
      <c r="AX226" s="222"/>
      <c r="AY226" s="222"/>
      <c r="AZ226" s="222"/>
      <c r="BA226" s="222"/>
      <c r="BB226" s="222"/>
    </row>
    <row r="227" spans="4:54" s="78" customFormat="1" x14ac:dyDescent="0.4"/>
    <row r="228" spans="4:54" s="78" customFormat="1" x14ac:dyDescent="0.4"/>
    <row r="229" spans="4:54" s="78" customFormat="1" x14ac:dyDescent="0.4">
      <c r="D229" s="219"/>
    </row>
    <row r="230" spans="4:54" s="78" customFormat="1" ht="12.6" x14ac:dyDescent="0.45">
      <c r="D230" s="220"/>
      <c r="E230" s="221"/>
      <c r="F230" s="221"/>
    </row>
    <row r="231" spans="4:54" s="78" customFormat="1" ht="12.6" x14ac:dyDescent="0.45">
      <c r="D231" s="220"/>
      <c r="E231" s="221"/>
      <c r="F231" s="221"/>
    </row>
    <row r="232" spans="4:54" s="78" customFormat="1" ht="12.6" x14ac:dyDescent="0.45">
      <c r="D232" s="220"/>
      <c r="E232" s="221"/>
      <c r="F232" s="221"/>
    </row>
    <row r="233" spans="4:54" s="78" customFormat="1" ht="12.6" x14ac:dyDescent="0.45">
      <c r="D233" s="220"/>
      <c r="E233" s="221"/>
      <c r="F233" s="221"/>
    </row>
    <row r="234" spans="4:54" x14ac:dyDescent="0.4">
      <c r="AZ234" s="76"/>
      <c r="BA234" s="76"/>
      <c r="BB234" s="76"/>
    </row>
    <row r="235" spans="4:54" x14ac:dyDescent="0.4">
      <c r="AK235" s="67"/>
      <c r="AL235" s="67"/>
      <c r="AM235" s="67"/>
      <c r="AZ235" s="76"/>
      <c r="BA235" s="76"/>
      <c r="BB235" s="76"/>
    </row>
    <row r="236" spans="4:54" x14ac:dyDescent="0.4">
      <c r="AZ236" s="76"/>
      <c r="BA236" s="76"/>
      <c r="BB236" s="76"/>
    </row>
    <row r="237" spans="4:54" x14ac:dyDescent="0.4">
      <c r="AZ237" s="76"/>
      <c r="BA237" s="76"/>
      <c r="BB237" s="76"/>
    </row>
  </sheetData>
  <mergeCells count="1">
    <mergeCell ref="D3:E3"/>
  </mergeCells>
  <pageMargins left="0.7" right="0.7" top="0.75" bottom="0.75" header="0.3" footer="0.3"/>
  <legacy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J74"/>
  <sheetViews>
    <sheetView zoomScale="80" zoomScaleNormal="80" workbookViewId="0">
      <pane xSplit="12" ySplit="22" topLeftCell="M23" activePane="bottomRight" state="frozen"/>
      <selection activeCell="D223" sqref="D223:BK223"/>
      <selection pane="topRight" activeCell="D223" sqref="D223:BK223"/>
      <selection pane="bottomLeft" activeCell="D223" sqref="D223:BK223"/>
      <selection pane="bottomRight" activeCell="B1" sqref="B1:J1"/>
    </sheetView>
  </sheetViews>
  <sheetFormatPr defaultColWidth="8.83203125" defaultRowHeight="12.3" x14ac:dyDescent="0.4"/>
  <cols>
    <col min="3" max="3" width="9.6640625" bestFit="1" customWidth="1"/>
    <col min="5" max="5" width="9.1640625" style="74"/>
    <col min="7" max="7" width="14" customWidth="1"/>
    <col min="8" max="8" width="11.6640625" customWidth="1"/>
    <col min="9" max="10" width="11.6640625" style="74" customWidth="1"/>
    <col min="12" max="12" width="12" customWidth="1"/>
    <col min="16" max="16" width="9.1640625" style="74"/>
    <col min="18" max="18" width="13" style="74" customWidth="1"/>
    <col min="19" max="19" width="8.83203125" style="74"/>
    <col min="26" max="26" width="10" style="74" bestFit="1" customWidth="1"/>
    <col min="27" max="27" width="8.83203125" style="74"/>
    <col min="31" max="31" width="9.1640625" style="74"/>
    <col min="35" max="36" width="8.83203125" style="74"/>
    <col min="37" max="37" width="9.1640625" style="74"/>
    <col min="43" max="44" width="8.83203125" style="74"/>
    <col min="51" max="52" width="8.83203125" style="74"/>
    <col min="59" max="60" width="8.83203125" style="74"/>
    <col min="67" max="68" width="8.83203125" style="74"/>
    <col min="69" max="69" width="13.1640625" bestFit="1" customWidth="1"/>
    <col min="70" max="70" width="13.1640625" customWidth="1"/>
    <col min="71" max="71" width="17.33203125" customWidth="1"/>
    <col min="72" max="73" width="8.1640625" customWidth="1"/>
  </cols>
  <sheetData>
    <row r="1" spans="1:88" s="74" customFormat="1" x14ac:dyDescent="0.4">
      <c r="B1" s="72" t="s">
        <v>831</v>
      </c>
      <c r="C1" s="72" t="s">
        <v>831</v>
      </c>
      <c r="D1" s="72" t="s">
        <v>831</v>
      </c>
      <c r="E1" s="72" t="s">
        <v>831</v>
      </c>
      <c r="F1" s="72" t="s">
        <v>831</v>
      </c>
      <c r="G1" s="72" t="s">
        <v>831</v>
      </c>
      <c r="H1" s="72" t="s">
        <v>831</v>
      </c>
      <c r="I1" s="72" t="s">
        <v>831</v>
      </c>
      <c r="J1" s="72" t="s">
        <v>831</v>
      </c>
    </row>
    <row r="2" spans="1:88" x14ac:dyDescent="0.4">
      <c r="B2" s="227" t="s">
        <v>619</v>
      </c>
      <c r="C2" s="227" t="s">
        <v>629</v>
      </c>
      <c r="D2" s="227" t="s">
        <v>630</v>
      </c>
      <c r="E2" s="227" t="s">
        <v>712</v>
      </c>
      <c r="F2" s="227" t="s">
        <v>620</v>
      </c>
      <c r="G2" s="227" t="s">
        <v>621</v>
      </c>
      <c r="H2" s="227" t="s">
        <v>622</v>
      </c>
      <c r="I2" s="227" t="s">
        <v>686</v>
      </c>
      <c r="J2" s="227" t="s">
        <v>687</v>
      </c>
      <c r="K2" s="233" t="s">
        <v>623</v>
      </c>
      <c r="L2" s="233" t="s">
        <v>628</v>
      </c>
      <c r="M2" s="233" t="s">
        <v>631</v>
      </c>
      <c r="N2" s="233" t="s">
        <v>624</v>
      </c>
      <c r="O2" s="233" t="s">
        <v>632</v>
      </c>
      <c r="P2" s="233" t="s">
        <v>713</v>
      </c>
      <c r="Q2" s="233" t="s">
        <v>625</v>
      </c>
      <c r="R2" s="233" t="s">
        <v>688</v>
      </c>
      <c r="S2" s="233" t="s">
        <v>689</v>
      </c>
      <c r="T2" s="239" t="s">
        <v>626</v>
      </c>
      <c r="U2" s="239" t="s">
        <v>633</v>
      </c>
      <c r="V2" s="239" t="s">
        <v>634</v>
      </c>
      <c r="W2" s="239" t="s">
        <v>635</v>
      </c>
      <c r="X2" s="239" t="s">
        <v>636</v>
      </c>
      <c r="Y2" s="239" t="s">
        <v>637</v>
      </c>
      <c r="Z2" s="239" t="s">
        <v>690</v>
      </c>
      <c r="AA2" s="239" t="s">
        <v>691</v>
      </c>
      <c r="AB2" s="243" t="s">
        <v>627</v>
      </c>
      <c r="AC2" s="243" t="s">
        <v>638</v>
      </c>
      <c r="AD2" s="243" t="s">
        <v>639</v>
      </c>
      <c r="AE2" s="243" t="s">
        <v>714</v>
      </c>
      <c r="AF2" s="243" t="s">
        <v>640</v>
      </c>
      <c r="AG2" s="243" t="s">
        <v>641</v>
      </c>
      <c r="AH2" s="243" t="s">
        <v>642</v>
      </c>
      <c r="AI2" s="243" t="s">
        <v>692</v>
      </c>
      <c r="AJ2" s="243" t="s">
        <v>693</v>
      </c>
      <c r="AK2" s="247" t="s">
        <v>709</v>
      </c>
      <c r="AL2" s="247" t="s">
        <v>643</v>
      </c>
      <c r="AM2" s="247" t="s">
        <v>644</v>
      </c>
      <c r="AN2" s="247" t="s">
        <v>645</v>
      </c>
      <c r="AO2" s="247" t="s">
        <v>646</v>
      </c>
      <c r="AP2" s="247" t="s">
        <v>647</v>
      </c>
      <c r="AQ2" s="247" t="s">
        <v>694</v>
      </c>
      <c r="AR2" s="247" t="s">
        <v>695</v>
      </c>
      <c r="AS2" s="251" t="s">
        <v>648</v>
      </c>
      <c r="AT2" s="251" t="s">
        <v>649</v>
      </c>
      <c r="AU2" s="251" t="s">
        <v>650</v>
      </c>
      <c r="AV2" s="251" t="s">
        <v>651</v>
      </c>
      <c r="AW2" s="251" t="s">
        <v>652</v>
      </c>
      <c r="AX2" s="251" t="s">
        <v>653</v>
      </c>
      <c r="AY2" s="251" t="s">
        <v>696</v>
      </c>
      <c r="AZ2" s="251" t="s">
        <v>697</v>
      </c>
      <c r="BA2" s="255" t="s">
        <v>654</v>
      </c>
      <c r="BB2" s="255" t="s">
        <v>655</v>
      </c>
      <c r="BC2" s="255" t="s">
        <v>656</v>
      </c>
      <c r="BD2" s="255" t="s">
        <v>657</v>
      </c>
      <c r="BE2" s="255" t="s">
        <v>658</v>
      </c>
      <c r="BF2" s="255" t="s">
        <v>659</v>
      </c>
      <c r="BG2" s="255" t="s">
        <v>698</v>
      </c>
      <c r="BH2" s="255" t="s">
        <v>699</v>
      </c>
      <c r="BI2" s="72" t="s">
        <v>660</v>
      </c>
      <c r="BJ2" s="72" t="s">
        <v>661</v>
      </c>
      <c r="BK2" s="72" t="s">
        <v>662</v>
      </c>
      <c r="BL2" s="72" t="s">
        <v>663</v>
      </c>
      <c r="BM2" s="72" t="s">
        <v>664</v>
      </c>
      <c r="BN2" s="72" t="s">
        <v>665</v>
      </c>
      <c r="BO2" s="227" t="s">
        <v>700</v>
      </c>
      <c r="BP2" s="227" t="s">
        <v>701</v>
      </c>
      <c r="BQ2" s="258" t="s">
        <v>666</v>
      </c>
      <c r="BR2" s="258" t="s">
        <v>667</v>
      </c>
      <c r="BS2" s="258" t="s">
        <v>668</v>
      </c>
      <c r="BT2" s="258" t="s">
        <v>669</v>
      </c>
      <c r="BU2" s="258" t="s">
        <v>670</v>
      </c>
      <c r="BV2" s="263" t="s">
        <v>671</v>
      </c>
      <c r="BW2" s="263" t="s">
        <v>672</v>
      </c>
      <c r="BX2" s="263" t="s">
        <v>673</v>
      </c>
      <c r="BY2" s="263" t="s">
        <v>674</v>
      </c>
      <c r="BZ2" s="263" t="s">
        <v>675</v>
      </c>
      <c r="CA2" s="237" t="s">
        <v>676</v>
      </c>
      <c r="CB2" s="237" t="s">
        <v>677</v>
      </c>
      <c r="CC2" s="237" t="s">
        <v>678</v>
      </c>
      <c r="CD2" s="237" t="s">
        <v>679</v>
      </c>
      <c r="CE2" s="237" t="s">
        <v>680</v>
      </c>
      <c r="CF2" s="266" t="s">
        <v>681</v>
      </c>
      <c r="CG2" s="266" t="s">
        <v>682</v>
      </c>
      <c r="CH2" s="266" t="s">
        <v>683</v>
      </c>
      <c r="CI2" s="266" t="s">
        <v>684</v>
      </c>
      <c r="CJ2" s="266" t="s">
        <v>685</v>
      </c>
    </row>
    <row r="3" spans="1:88" x14ac:dyDescent="0.4">
      <c r="A3" s="35">
        <v>41640</v>
      </c>
      <c r="B3" s="228">
        <v>6688.116</v>
      </c>
      <c r="C3" s="228">
        <v>95498.599999999991</v>
      </c>
      <c r="D3" s="228">
        <v>71982.650000000009</v>
      </c>
      <c r="E3" s="228">
        <v>18810.649999999998</v>
      </c>
      <c r="F3" s="228"/>
      <c r="G3" s="228"/>
      <c r="H3" s="229">
        <v>23647.00747</v>
      </c>
      <c r="I3" s="229">
        <f>B3+C3+E3</f>
        <v>120997.36599999998</v>
      </c>
      <c r="J3" s="232">
        <f>I3/H3</f>
        <v>5.1168151468427636</v>
      </c>
      <c r="K3" s="234">
        <v>10289.790000000001</v>
      </c>
      <c r="L3" s="234">
        <v>140516.505</v>
      </c>
      <c r="M3" s="234"/>
      <c r="N3" s="234"/>
      <c r="O3" s="234">
        <v>75863.803239352128</v>
      </c>
      <c r="P3" s="234">
        <v>1263.2153569286143</v>
      </c>
      <c r="Q3" s="234">
        <v>13362.699712213593</v>
      </c>
      <c r="R3" s="234">
        <f>K3+L3+P3</f>
        <v>152069.51035692863</v>
      </c>
      <c r="S3" s="235">
        <f>R3/Q3</f>
        <v>11.38014874478816</v>
      </c>
      <c r="T3" s="240">
        <v>11509.092000000001</v>
      </c>
      <c r="U3" s="240">
        <v>58786.503609999985</v>
      </c>
      <c r="V3" s="240">
        <v>28861.974599999998</v>
      </c>
      <c r="W3" s="240"/>
      <c r="X3" s="240"/>
      <c r="Y3" s="240">
        <v>17631.194339999998</v>
      </c>
      <c r="Z3" s="240">
        <f>T3+U3</f>
        <v>70295.595609999989</v>
      </c>
      <c r="AA3" s="241">
        <f>Z3/Y3</f>
        <v>3.9870013485427895</v>
      </c>
      <c r="AB3" s="244">
        <v>7342.2359999999999</v>
      </c>
      <c r="AC3" s="244">
        <v>16815.531716444442</v>
      </c>
      <c r="AD3" s="244">
        <v>13144.743544739611</v>
      </c>
      <c r="AE3" s="244">
        <v>3715.1996668896677</v>
      </c>
      <c r="AF3" s="244"/>
      <c r="AG3" s="244"/>
      <c r="AH3" s="244">
        <v>8295.3719999999994</v>
      </c>
      <c r="AI3" s="244">
        <f>AB3+AC3+AE3</f>
        <v>27872.967383334111</v>
      </c>
      <c r="AJ3" s="245">
        <f>AI3/AH3</f>
        <v>3.3600623797623679</v>
      </c>
      <c r="AK3" s="248">
        <v>7.2</v>
      </c>
      <c r="AL3" s="248">
        <v>58236</v>
      </c>
      <c r="AM3" s="248">
        <v>48319</v>
      </c>
      <c r="AN3" s="248"/>
      <c r="AO3" s="248"/>
      <c r="AP3" s="248">
        <v>3595.99937817</v>
      </c>
      <c r="AQ3" s="248">
        <f>AK3+AL3</f>
        <v>58243.199999999997</v>
      </c>
      <c r="AR3" s="249">
        <f>AQ3/AP3</f>
        <v>16.196665759614202</v>
      </c>
      <c r="AS3" s="252">
        <v>2739.8273823911268</v>
      </c>
      <c r="AT3" s="252">
        <v>5415.0543969502323</v>
      </c>
      <c r="AU3" s="252">
        <v>3828.7127222817876</v>
      </c>
      <c r="AV3" s="252"/>
      <c r="AW3" s="252"/>
      <c r="AX3" s="252">
        <v>936</v>
      </c>
      <c r="AY3" s="252">
        <f>AS3+AT3</f>
        <v>8154.8817793413591</v>
      </c>
      <c r="AZ3" s="253">
        <f>AY3/AX3</f>
        <v>8.7124805334843582</v>
      </c>
      <c r="BA3" s="36">
        <v>422.37360000000001</v>
      </c>
      <c r="BB3" s="36">
        <v>2292.7553343641262</v>
      </c>
      <c r="BC3" s="36">
        <v>3181.00208463648</v>
      </c>
      <c r="BD3" s="36"/>
      <c r="BE3" s="36"/>
      <c r="BF3" s="36">
        <v>1440.655</v>
      </c>
      <c r="BG3" s="36">
        <f>BA3+BB3+BC3</f>
        <v>5896.1310190006061</v>
      </c>
      <c r="BH3" s="256">
        <f>BG3/BF3</f>
        <v>4.0926738316950315</v>
      </c>
      <c r="BQ3" s="77">
        <v>5417.28</v>
      </c>
      <c r="BR3" s="77">
        <v>37325.9</v>
      </c>
      <c r="BS3" s="259">
        <v>1.9528202583572907</v>
      </c>
      <c r="BT3" s="77">
        <v>36045.129999999997</v>
      </c>
      <c r="BU3" s="77">
        <v>19113.843089378071</v>
      </c>
      <c r="BV3" s="264">
        <v>0</v>
      </c>
      <c r="BW3" s="264"/>
      <c r="BX3" s="265">
        <v>0</v>
      </c>
      <c r="BY3" s="264">
        <v>0</v>
      </c>
      <c r="BZ3" s="264">
        <v>8181.7236000000003</v>
      </c>
      <c r="CA3" s="238">
        <v>8323.2000000000007</v>
      </c>
      <c r="CB3" s="238">
        <v>23025.262599361107</v>
      </c>
      <c r="CC3" s="262">
        <v>1.5559268818905898</v>
      </c>
      <c r="CD3" s="238">
        <v>3474.6102000000001</v>
      </c>
      <c r="CE3" s="238">
        <v>14798.422</v>
      </c>
      <c r="CF3" s="267">
        <v>3054.6</v>
      </c>
      <c r="CG3" s="267">
        <v>12730.48511</v>
      </c>
      <c r="CH3" s="268">
        <v>1.9218095041558112</v>
      </c>
      <c r="CI3" s="267">
        <v>16815.531716444442</v>
      </c>
      <c r="CJ3" s="267">
        <v>6624.2179999999998</v>
      </c>
    </row>
    <row r="4" spans="1:88" x14ac:dyDescent="0.4">
      <c r="A4" s="35">
        <v>41671</v>
      </c>
      <c r="B4" s="228">
        <v>6628.14</v>
      </c>
      <c r="C4" s="228">
        <v>88634.76999999999</v>
      </c>
      <c r="D4" s="228">
        <v>61833.55</v>
      </c>
      <c r="E4" s="228">
        <v>7469.4</v>
      </c>
      <c r="F4" s="228"/>
      <c r="G4" s="228"/>
      <c r="H4" s="229">
        <v>20865.17129771</v>
      </c>
      <c r="I4" s="229">
        <f t="shared" ref="I4:I62" si="0">B4+C4+E4</f>
        <v>102732.30999999998</v>
      </c>
      <c r="J4" s="232">
        <f t="shared" ref="J4:J62" si="1">I4/H4</f>
        <v>4.923626484258727</v>
      </c>
      <c r="K4" s="234">
        <v>9146.4804000000004</v>
      </c>
      <c r="L4" s="234">
        <v>124199.875</v>
      </c>
      <c r="M4" s="234"/>
      <c r="N4" s="234"/>
      <c r="O4" s="234">
        <v>65946.803239352128</v>
      </c>
      <c r="P4" s="234">
        <v>1.055E-2</v>
      </c>
      <c r="Q4" s="234">
        <v>13714.058690833588</v>
      </c>
      <c r="R4" s="234">
        <f t="shared" ref="R4:R62" si="2">K4+L4+P4</f>
        <v>133346.36595000001</v>
      </c>
      <c r="S4" s="235">
        <f t="shared" ref="S4:S57" si="3">R4/Q4</f>
        <v>9.7233334752408549</v>
      </c>
      <c r="T4" s="240">
        <v>10373.075999999999</v>
      </c>
      <c r="U4" s="240">
        <v>51172.578379999999</v>
      </c>
      <c r="V4" s="240">
        <v>25746.65941</v>
      </c>
      <c r="W4" s="240"/>
      <c r="X4" s="240"/>
      <c r="Y4" s="240">
        <v>15934.09331</v>
      </c>
      <c r="Z4" s="240">
        <f t="shared" ref="Z4:Z62" si="4">T4+U4</f>
        <v>61545.65438</v>
      </c>
      <c r="AA4" s="241">
        <f t="shared" ref="AA4:AA57" si="5">Z4/Y4</f>
        <v>3.8625137422394071</v>
      </c>
      <c r="AB4" s="244">
        <v>7231.2840000000006</v>
      </c>
      <c r="AC4" s="244">
        <v>17151.260005777778</v>
      </c>
      <c r="AD4" s="244">
        <v>8132.8797721380552</v>
      </c>
      <c r="AE4" s="244">
        <v>-1605.9607915991112</v>
      </c>
      <c r="AF4" s="244"/>
      <c r="AG4" s="244"/>
      <c r="AH4" s="244">
        <v>10362.859</v>
      </c>
      <c r="AI4" s="244">
        <f t="shared" ref="AI4:AI62" si="6">AB4+AC4+AE4</f>
        <v>22776.583214178667</v>
      </c>
      <c r="AJ4" s="245">
        <f t="shared" ref="AJ4:AJ57" si="7">AI4/AH4</f>
        <v>2.1979053477595967</v>
      </c>
      <c r="AK4" s="248">
        <v>6325.2</v>
      </c>
      <c r="AL4" s="248">
        <v>54227</v>
      </c>
      <c r="AM4" s="248">
        <v>46103.5</v>
      </c>
      <c r="AN4" s="248"/>
      <c r="AO4" s="248"/>
      <c r="AP4" s="248">
        <v>4305.9588997600003</v>
      </c>
      <c r="AQ4" s="248">
        <f t="shared" ref="AQ4:AQ62" si="8">AK4+AL4</f>
        <v>60552.2</v>
      </c>
      <c r="AR4" s="249">
        <f t="shared" ref="AR4:AR57" si="9">AQ4/AP4</f>
        <v>14.062419407527315</v>
      </c>
      <c r="AS4" s="252">
        <v>2273.6632549786741</v>
      </c>
      <c r="AT4" s="252">
        <v>4480.5227406076383</v>
      </c>
      <c r="AU4" s="252">
        <v>3159.8524584045408</v>
      </c>
      <c r="AV4" s="252"/>
      <c r="AW4" s="252"/>
      <c r="AX4" s="252">
        <v>780</v>
      </c>
      <c r="AY4" s="252">
        <f t="shared" ref="AY4:AY62" si="10">AS4+AT4</f>
        <v>6754.1859955863129</v>
      </c>
      <c r="AZ4" s="253">
        <f t="shared" ref="AZ4:AZ57" si="11">AY4/AX4</f>
        <v>8.6592128148542464</v>
      </c>
      <c r="BA4" s="36">
        <v>291.31560000000002</v>
      </c>
      <c r="BB4" s="36">
        <v>1191.888777935296</v>
      </c>
      <c r="BC4" s="36">
        <v>2809.9784094537604</v>
      </c>
      <c r="BD4" s="36"/>
      <c r="BE4" s="36"/>
      <c r="BF4" s="36">
        <v>839</v>
      </c>
      <c r="BG4" s="36">
        <f t="shared" ref="BG4:BG57" si="12">BA4+BB4+BC4</f>
        <v>4293.1827873890561</v>
      </c>
      <c r="BH4" s="256">
        <f t="shared" ref="BH4:BH57" si="13">BG4/BF4</f>
        <v>5.11702358449232</v>
      </c>
      <c r="BQ4" s="77">
        <v>5530.9680000000008</v>
      </c>
      <c r="BR4" s="77">
        <v>30141.35</v>
      </c>
      <c r="BS4" s="259">
        <v>1.8289342405014397</v>
      </c>
      <c r="BT4" s="77">
        <v>26902.5</v>
      </c>
      <c r="BU4" s="77">
        <v>16480.280882999999</v>
      </c>
      <c r="BV4" s="264">
        <v>0</v>
      </c>
      <c r="BW4" s="264"/>
      <c r="BX4" s="265">
        <v>0</v>
      </c>
      <c r="BY4" s="264">
        <v>0</v>
      </c>
      <c r="BZ4" s="264">
        <v>8347.6122000000014</v>
      </c>
      <c r="CA4" s="238">
        <v>6865.2</v>
      </c>
      <c r="CB4" s="238">
        <v>19563.832096361111</v>
      </c>
      <c r="CC4" s="262">
        <v>1.4824203619474423</v>
      </c>
      <c r="CD4" s="238">
        <v>3123.9288000000001</v>
      </c>
      <c r="CE4" s="238">
        <v>13197.223</v>
      </c>
      <c r="CF4" s="267">
        <v>2790.9720000000002</v>
      </c>
      <c r="CG4" s="267">
        <v>7718.1479500000005</v>
      </c>
      <c r="CH4" s="268">
        <v>0.86312553594841113</v>
      </c>
      <c r="CI4" s="267">
        <v>17151.260005777778</v>
      </c>
      <c r="CJ4" s="267">
        <v>8942.0920000000006</v>
      </c>
    </row>
    <row r="5" spans="1:88" x14ac:dyDescent="0.4">
      <c r="A5" s="35">
        <v>41699</v>
      </c>
      <c r="B5" s="228">
        <v>6617.52</v>
      </c>
      <c r="C5" s="228">
        <v>104339.5</v>
      </c>
      <c r="D5" s="228">
        <v>66633.8</v>
      </c>
      <c r="E5" s="228">
        <v>3376</v>
      </c>
      <c r="F5" s="228"/>
      <c r="G5" s="228"/>
      <c r="H5" s="229">
        <v>23038.121861699998</v>
      </c>
      <c r="I5" s="229">
        <f t="shared" si="0"/>
        <v>114333.02</v>
      </c>
      <c r="J5" s="232">
        <f t="shared" si="1"/>
        <v>4.962775207386775</v>
      </c>
      <c r="K5" s="234">
        <v>9790.1928000000007</v>
      </c>
      <c r="L5" s="234">
        <v>136500.12</v>
      </c>
      <c r="M5" s="234"/>
      <c r="N5" s="234"/>
      <c r="O5" s="234">
        <v>73270.667666466703</v>
      </c>
      <c r="P5" s="234">
        <v>1.055E-2</v>
      </c>
      <c r="Q5" s="234">
        <v>15621.772052815899</v>
      </c>
      <c r="R5" s="234">
        <f t="shared" si="2"/>
        <v>146290.32334999999</v>
      </c>
      <c r="S5" s="235">
        <f t="shared" si="3"/>
        <v>9.3645152966900742</v>
      </c>
      <c r="T5" s="240">
        <v>11255.616</v>
      </c>
      <c r="U5" s="240">
        <v>58877.067780000005</v>
      </c>
      <c r="V5" s="240">
        <v>27809.165519999999</v>
      </c>
      <c r="W5" s="240"/>
      <c r="X5" s="240"/>
      <c r="Y5" s="240">
        <v>17775.501900000003</v>
      </c>
      <c r="Z5" s="240">
        <f t="shared" si="4"/>
        <v>70132.683780000007</v>
      </c>
      <c r="AA5" s="241">
        <f t="shared" si="5"/>
        <v>3.9454685541115437</v>
      </c>
      <c r="AB5" s="244">
        <v>9614.1959999999999</v>
      </c>
      <c r="AC5" s="244">
        <v>22051.357175111116</v>
      </c>
      <c r="AD5" s="244">
        <v>9099.0143774735006</v>
      </c>
      <c r="AE5" s="244">
        <v>-4824.2777007372779</v>
      </c>
      <c r="AF5" s="244"/>
      <c r="AG5" s="244"/>
      <c r="AH5" s="244">
        <v>12607.12</v>
      </c>
      <c r="AI5" s="244">
        <f t="shared" si="6"/>
        <v>26841.275474373837</v>
      </c>
      <c r="AJ5" s="245">
        <f t="shared" si="7"/>
        <v>2.1290568721780896</v>
      </c>
      <c r="AK5" s="248">
        <v>6850.8</v>
      </c>
      <c r="AL5" s="248">
        <v>50323.5</v>
      </c>
      <c r="AM5" s="248">
        <v>42411</v>
      </c>
      <c r="AN5" s="248"/>
      <c r="AO5" s="248"/>
      <c r="AP5" s="248">
        <v>5109.1375166099997</v>
      </c>
      <c r="AQ5" s="248">
        <f t="shared" si="8"/>
        <v>57174.3</v>
      </c>
      <c r="AR5" s="249">
        <f t="shared" si="9"/>
        <v>11.190597202389677</v>
      </c>
      <c r="AS5" s="252">
        <v>2264.0075999999999</v>
      </c>
      <c r="AT5" s="252">
        <v>4404.6812430346654</v>
      </c>
      <c r="AU5" s="252">
        <v>3051.2839559626664</v>
      </c>
      <c r="AV5" s="252"/>
      <c r="AW5" s="252"/>
      <c r="AX5" s="252">
        <v>736.92499999999995</v>
      </c>
      <c r="AY5" s="252">
        <f t="shared" si="10"/>
        <v>6668.6888430346653</v>
      </c>
      <c r="AZ5" s="253">
        <f t="shared" si="11"/>
        <v>9.0493453784776818</v>
      </c>
      <c r="BA5" s="36">
        <v>295.03440000000001</v>
      </c>
      <c r="BB5" s="36">
        <v>1385.6605672332967</v>
      </c>
      <c r="BC5" s="36">
        <v>3090.9028145803204</v>
      </c>
      <c r="BD5" s="36"/>
      <c r="BE5" s="36"/>
      <c r="BF5" s="36">
        <v>1116.8150000000001</v>
      </c>
      <c r="BG5" s="36">
        <f t="shared" si="12"/>
        <v>4771.5977818136171</v>
      </c>
      <c r="BH5" s="256">
        <f t="shared" si="13"/>
        <v>4.2725050987080371</v>
      </c>
      <c r="BQ5" s="77">
        <v>5424.48</v>
      </c>
      <c r="BR5" s="77">
        <v>33148.1</v>
      </c>
      <c r="BS5" s="259">
        <v>1.8972636655958675</v>
      </c>
      <c r="BT5" s="77">
        <v>31744.95</v>
      </c>
      <c r="BU5" s="77">
        <v>17471.530500000001</v>
      </c>
      <c r="BV5" s="264">
        <v>0</v>
      </c>
      <c r="BW5" s="264"/>
      <c r="BX5" s="265">
        <v>0</v>
      </c>
      <c r="BY5" s="264">
        <v>0</v>
      </c>
      <c r="BZ5" s="264">
        <v>8884.3266000000003</v>
      </c>
      <c r="CA5" s="238">
        <v>8071.2</v>
      </c>
      <c r="CB5" s="238">
        <v>23905.024794500001</v>
      </c>
      <c r="CC5" s="262">
        <v>1.6438868717150661</v>
      </c>
      <c r="CD5" s="238">
        <v>3383.2961999999998</v>
      </c>
      <c r="CE5" s="238">
        <v>14541.770000000002</v>
      </c>
      <c r="CF5" s="267">
        <v>3253.248</v>
      </c>
      <c r="CG5" s="267">
        <v>8684.373810000001</v>
      </c>
      <c r="CH5" s="268">
        <v>0.79777912133611784</v>
      </c>
      <c r="CI5" s="267">
        <v>22051.357175111116</v>
      </c>
      <c r="CJ5" s="267">
        <v>10885.687</v>
      </c>
    </row>
    <row r="6" spans="1:88" x14ac:dyDescent="0.4">
      <c r="A6" s="35">
        <v>41730</v>
      </c>
      <c r="B6" s="228">
        <v>6692.8140000000003</v>
      </c>
      <c r="C6" s="228">
        <v>93156.5</v>
      </c>
      <c r="D6" s="228">
        <v>62139.5</v>
      </c>
      <c r="E6" s="228">
        <v>9178.5</v>
      </c>
      <c r="F6" s="228"/>
      <c r="G6" s="228"/>
      <c r="H6" s="229">
        <v>20309.446891</v>
      </c>
      <c r="I6" s="229">
        <f t="shared" si="0"/>
        <v>109027.814</v>
      </c>
      <c r="J6" s="232">
        <f t="shared" si="1"/>
        <v>5.3683300478416758</v>
      </c>
      <c r="K6" s="234">
        <v>9328.3811999999998</v>
      </c>
      <c r="L6" s="234">
        <v>113480.01999999999</v>
      </c>
      <c r="M6" s="234"/>
      <c r="N6" s="234"/>
      <c r="O6" s="234">
        <v>62008.305338932216</v>
      </c>
      <c r="P6" s="234">
        <v>1.055E-2</v>
      </c>
      <c r="Q6" s="234">
        <v>12054.510776275898</v>
      </c>
      <c r="R6" s="234">
        <f t="shared" si="2"/>
        <v>122808.41175</v>
      </c>
      <c r="S6" s="235">
        <f t="shared" si="3"/>
        <v>10.187755772859347</v>
      </c>
      <c r="T6" s="240">
        <v>10198.260000000002</v>
      </c>
      <c r="U6" s="240">
        <v>55249.589070000002</v>
      </c>
      <c r="V6" s="240">
        <v>27191.49612</v>
      </c>
      <c r="W6" s="240"/>
      <c r="X6" s="240"/>
      <c r="Y6" s="240">
        <v>15403.127350000001</v>
      </c>
      <c r="Z6" s="240">
        <f t="shared" si="4"/>
        <v>65447.849070000004</v>
      </c>
      <c r="AA6" s="241">
        <f t="shared" si="5"/>
        <v>4.2489974654400298</v>
      </c>
      <c r="AB6" s="244">
        <v>9414.2556000000004</v>
      </c>
      <c r="AC6" s="244">
        <v>21521.727200444446</v>
      </c>
      <c r="AD6" s="244">
        <v>9332.6030342388367</v>
      </c>
      <c r="AE6" s="244">
        <v>-4688.3112432267208</v>
      </c>
      <c r="AF6" s="244"/>
      <c r="AG6" s="244"/>
      <c r="AH6" s="244">
        <v>12196.843999999999</v>
      </c>
      <c r="AI6" s="244">
        <f t="shared" si="6"/>
        <v>26247.671557217727</v>
      </c>
      <c r="AJ6" s="245">
        <f t="shared" si="7"/>
        <v>2.1520051873433594</v>
      </c>
      <c r="AK6" s="248">
        <v>6602.4000000000005</v>
      </c>
      <c r="AL6" s="248">
        <v>47369.5</v>
      </c>
      <c r="AM6" s="248">
        <v>36925</v>
      </c>
      <c r="AN6" s="248"/>
      <c r="AO6" s="248"/>
      <c r="AP6" s="248">
        <v>5413.4215642599993</v>
      </c>
      <c r="AQ6" s="248">
        <f t="shared" si="8"/>
        <v>53971.9</v>
      </c>
      <c r="AR6" s="249">
        <f t="shared" si="9"/>
        <v>9.9700160719660893</v>
      </c>
      <c r="AS6" s="252">
        <v>2203.5843719999998</v>
      </c>
      <c r="AT6" s="252">
        <v>3975.2819652414005</v>
      </c>
      <c r="AU6" s="252">
        <v>2828.5291359049997</v>
      </c>
      <c r="AV6" s="252"/>
      <c r="AW6" s="252"/>
      <c r="AX6" s="252">
        <v>532.73</v>
      </c>
      <c r="AY6" s="252">
        <f t="shared" si="10"/>
        <v>6178.8663372414003</v>
      </c>
      <c r="AZ6" s="253">
        <f t="shared" si="11"/>
        <v>11.59849518</v>
      </c>
      <c r="BA6" s="36">
        <v>294.48360000000002</v>
      </c>
      <c r="BB6" s="36">
        <v>1101.9356250597241</v>
      </c>
      <c r="BC6" s="36">
        <v>3010.6417843684799</v>
      </c>
      <c r="BD6" s="36"/>
      <c r="BE6" s="36"/>
      <c r="BF6" s="36">
        <v>1129.6500000000001</v>
      </c>
      <c r="BG6" s="36">
        <f t="shared" si="12"/>
        <v>4407.0610094282038</v>
      </c>
      <c r="BH6" s="256">
        <f t="shared" si="13"/>
        <v>3.9012623462383953</v>
      </c>
      <c r="BQ6" s="260">
        <v>5725.8</v>
      </c>
      <c r="BR6" s="260">
        <v>29645.5</v>
      </c>
      <c r="BS6" s="261">
        <v>1.8635728953734432</v>
      </c>
      <c r="BT6" s="260">
        <v>33232.5</v>
      </c>
      <c r="BU6" s="260">
        <v>15907.883224530002</v>
      </c>
      <c r="BV6" s="264">
        <v>0</v>
      </c>
      <c r="BW6" s="264"/>
      <c r="BX6" s="265">
        <v>0</v>
      </c>
      <c r="BY6" s="264">
        <v>0</v>
      </c>
      <c r="BZ6" s="264">
        <v>7609.7657999999992</v>
      </c>
      <c r="CA6" s="238">
        <v>9644.4</v>
      </c>
      <c r="CB6" s="238">
        <v>21589.143742083335</v>
      </c>
      <c r="CC6" s="262">
        <v>1.7167137933829022</v>
      </c>
      <c r="CD6" s="238">
        <v>3058.596</v>
      </c>
      <c r="CE6" s="238">
        <v>12575.855</v>
      </c>
      <c r="CF6" s="267">
        <v>3038.4792000000002</v>
      </c>
      <c r="CG6" s="267">
        <v>8862.5845300000019</v>
      </c>
      <c r="CH6" s="268">
        <v>0.90017342380248133</v>
      </c>
      <c r="CI6" s="267">
        <v>21521.727200444446</v>
      </c>
      <c r="CJ6" s="267">
        <v>9845.4189999999999</v>
      </c>
    </row>
    <row r="7" spans="1:88" x14ac:dyDescent="0.4">
      <c r="A7" s="35">
        <v>41760</v>
      </c>
      <c r="B7" s="228">
        <v>7903.6092000000008</v>
      </c>
      <c r="C7" s="228">
        <v>79230.5</v>
      </c>
      <c r="D7" s="228">
        <v>62350.5</v>
      </c>
      <c r="E7" s="228">
        <v>22661.4</v>
      </c>
      <c r="F7" s="228"/>
      <c r="G7" s="228"/>
      <c r="H7" s="229">
        <v>23049.405820130003</v>
      </c>
      <c r="I7" s="229">
        <f t="shared" si="0"/>
        <v>109795.5092</v>
      </c>
      <c r="J7" s="232">
        <f t="shared" si="1"/>
        <v>4.7634854475993054</v>
      </c>
      <c r="K7" s="234">
        <v>8610.8076000000001</v>
      </c>
      <c r="L7" s="234">
        <v>96743.499999999985</v>
      </c>
      <c r="M7" s="234"/>
      <c r="N7" s="234"/>
      <c r="O7" s="234">
        <v>52160.541691661674</v>
      </c>
      <c r="P7" s="234">
        <v>1.055E-2</v>
      </c>
      <c r="Q7" s="234">
        <v>10316.9775825259</v>
      </c>
      <c r="R7" s="234">
        <f t="shared" si="2"/>
        <v>105354.31814999999</v>
      </c>
      <c r="S7" s="235">
        <f t="shared" si="3"/>
        <v>10.211742470822172</v>
      </c>
      <c r="T7" s="240">
        <v>10319.256000000001</v>
      </c>
      <c r="U7" s="240">
        <v>57825.960120000003</v>
      </c>
      <c r="V7" s="240">
        <v>26866.744999999999</v>
      </c>
      <c r="W7" s="240"/>
      <c r="X7" s="240"/>
      <c r="Y7" s="240">
        <v>16794.178209999998</v>
      </c>
      <c r="Z7" s="240">
        <f t="shared" si="4"/>
        <v>68145.216119999997</v>
      </c>
      <c r="AA7" s="241">
        <f t="shared" si="5"/>
        <v>4.0576689890919058</v>
      </c>
      <c r="AB7" s="244">
        <v>8208.4644000000008</v>
      </c>
      <c r="AC7" s="244">
        <v>17784.440199777779</v>
      </c>
      <c r="AD7" s="244">
        <v>9099.3218184346642</v>
      </c>
      <c r="AE7" s="244">
        <v>-3051.8694806578915</v>
      </c>
      <c r="AF7" s="244"/>
      <c r="AG7" s="244"/>
      <c r="AH7" s="244">
        <v>11305.895</v>
      </c>
      <c r="AI7" s="244">
        <f t="shared" si="6"/>
        <v>22941.035119119886</v>
      </c>
      <c r="AJ7" s="245">
        <f t="shared" si="7"/>
        <v>2.0291215440369723</v>
      </c>
      <c r="AK7" s="248">
        <v>6548.4000000000005</v>
      </c>
      <c r="AL7" s="248">
        <v>42727.5</v>
      </c>
      <c r="AM7" s="248">
        <v>33338</v>
      </c>
      <c r="AN7" s="248"/>
      <c r="AO7" s="248"/>
      <c r="AP7" s="248">
        <v>5219.2582824500005</v>
      </c>
      <c r="AQ7" s="248">
        <f t="shared" si="8"/>
        <v>49275.9</v>
      </c>
      <c r="AR7" s="249">
        <f t="shared" si="9"/>
        <v>9.4411690959407988</v>
      </c>
      <c r="AS7" s="252">
        <v>2674.7776483049943</v>
      </c>
      <c r="AT7" s="252">
        <v>5771.1462252611736</v>
      </c>
      <c r="AU7" s="252">
        <v>3904.1546280462035</v>
      </c>
      <c r="AV7" s="252"/>
      <c r="AW7" s="252"/>
      <c r="AX7" s="252">
        <v>1166</v>
      </c>
      <c r="AY7" s="252">
        <f t="shared" si="10"/>
        <v>8445.9238735661675</v>
      </c>
      <c r="AZ7" s="253">
        <f t="shared" si="11"/>
        <v>7.2435024644649806</v>
      </c>
      <c r="BA7" s="36">
        <v>301.22640000000001</v>
      </c>
      <c r="BB7" s="36">
        <v>1147.5551121423798</v>
      </c>
      <c r="BC7" s="36">
        <v>3092.8251051316806</v>
      </c>
      <c r="BD7" s="36"/>
      <c r="BE7" s="36"/>
      <c r="BF7" s="36">
        <v>1129.7070000000001</v>
      </c>
      <c r="BG7" s="36">
        <f t="shared" si="12"/>
        <v>4541.6066172740602</v>
      </c>
      <c r="BH7" s="256">
        <f t="shared" si="13"/>
        <v>4.0201632965663308</v>
      </c>
      <c r="BQ7" s="260">
        <v>6805.8</v>
      </c>
      <c r="BR7" s="260">
        <v>33654.5</v>
      </c>
      <c r="BS7" s="261">
        <v>1.8696614760804158</v>
      </c>
      <c r="BT7" s="260">
        <v>35975.5</v>
      </c>
      <c r="BU7" s="260">
        <v>18000.317400000004</v>
      </c>
      <c r="BV7" s="264">
        <v>0</v>
      </c>
      <c r="BW7" s="264"/>
      <c r="BX7" s="265">
        <v>0</v>
      </c>
      <c r="BY7" s="264">
        <v>0</v>
      </c>
      <c r="BZ7" s="264">
        <v>6392.2830000000004</v>
      </c>
      <c r="CA7" s="238">
        <v>9219.6</v>
      </c>
      <c r="CB7" s="238">
        <v>23821.396078444446</v>
      </c>
      <c r="CC7" s="262">
        <v>1.691729191650424</v>
      </c>
      <c r="CD7" s="238">
        <v>3194.2332000000001</v>
      </c>
      <c r="CE7" s="238">
        <v>14081.093000000001</v>
      </c>
      <c r="CF7" s="267">
        <v>2892.4920000000002</v>
      </c>
      <c r="CG7" s="267">
        <v>8629.2812799999992</v>
      </c>
      <c r="CH7" s="268">
        <v>0.89252044667801134</v>
      </c>
      <c r="CI7" s="267">
        <v>17784.440199777779</v>
      </c>
      <c r="CJ7" s="267">
        <v>9668.4410000000007</v>
      </c>
    </row>
    <row r="8" spans="1:88" x14ac:dyDescent="0.4">
      <c r="A8" s="35">
        <v>41791</v>
      </c>
      <c r="B8" s="228">
        <v>6480</v>
      </c>
      <c r="C8" s="228">
        <v>71845.5</v>
      </c>
      <c r="D8" s="228">
        <v>55493</v>
      </c>
      <c r="E8" s="228">
        <v>15825</v>
      </c>
      <c r="F8" s="228"/>
      <c r="G8" s="228"/>
      <c r="H8" s="229">
        <v>19122.855450999999</v>
      </c>
      <c r="I8" s="229">
        <f t="shared" si="0"/>
        <v>94150.5</v>
      </c>
      <c r="J8" s="232">
        <f t="shared" si="1"/>
        <v>4.9234540438403274</v>
      </c>
      <c r="K8" s="234">
        <v>9531.7416000000012</v>
      </c>
      <c r="L8" s="234">
        <v>124021.58</v>
      </c>
      <c r="M8" s="234"/>
      <c r="N8" s="234"/>
      <c r="O8" s="234">
        <v>64481.068386322731</v>
      </c>
      <c r="P8" s="234">
        <v>1.055E-2</v>
      </c>
      <c r="Q8" s="234">
        <v>15096.79378658359</v>
      </c>
      <c r="R8" s="234">
        <f t="shared" si="2"/>
        <v>133553.33215</v>
      </c>
      <c r="S8" s="235">
        <f t="shared" si="3"/>
        <v>8.846469921890824</v>
      </c>
      <c r="T8" s="240">
        <v>10796.508</v>
      </c>
      <c r="U8" s="240">
        <v>53298.790159999997</v>
      </c>
      <c r="V8" s="240">
        <v>26093.378799999999</v>
      </c>
      <c r="W8" s="240"/>
      <c r="X8" s="240"/>
      <c r="Y8" s="240">
        <v>14904.034499999998</v>
      </c>
      <c r="Z8" s="240">
        <f t="shared" si="4"/>
        <v>64095.298159999998</v>
      </c>
      <c r="AA8" s="241">
        <f t="shared" si="5"/>
        <v>4.3005333998656541</v>
      </c>
      <c r="AB8" s="244">
        <v>8143.9199999999992</v>
      </c>
      <c r="AC8" s="244">
        <v>17571.500312666667</v>
      </c>
      <c r="AD8" s="244">
        <v>8958.7132793843321</v>
      </c>
      <c r="AE8" s="244">
        <v>-3055.5587721918891</v>
      </c>
      <c r="AF8" s="244"/>
      <c r="AG8" s="244"/>
      <c r="AH8" s="244">
        <v>11617.128599999998</v>
      </c>
      <c r="AI8" s="244">
        <f t="shared" si="6"/>
        <v>22659.861540474776</v>
      </c>
      <c r="AJ8" s="245">
        <f t="shared" si="7"/>
        <v>1.9505561417711068</v>
      </c>
      <c r="AK8" s="248">
        <v>6246</v>
      </c>
      <c r="AL8" s="248">
        <v>38929.5</v>
      </c>
      <c r="AM8" s="248">
        <v>29012.5</v>
      </c>
      <c r="AN8" s="248"/>
      <c r="AO8" s="248"/>
      <c r="AP8" s="248">
        <v>5290.1947689600001</v>
      </c>
      <c r="AQ8" s="248">
        <f t="shared" si="8"/>
        <v>45175.5</v>
      </c>
      <c r="AR8" s="249">
        <f t="shared" si="9"/>
        <v>8.5394776511945043</v>
      </c>
      <c r="AS8" s="252">
        <v>2686.1635986824704</v>
      </c>
      <c r="AT8" s="252">
        <v>4462.7987762851635</v>
      </c>
      <c r="AU8" s="252">
        <v>3363.0515000089435</v>
      </c>
      <c r="AV8" s="252"/>
      <c r="AW8" s="252"/>
      <c r="AX8" s="252">
        <v>1040</v>
      </c>
      <c r="AY8" s="252">
        <f t="shared" si="10"/>
        <v>7148.9623749676339</v>
      </c>
      <c r="AZ8" s="253">
        <f t="shared" si="11"/>
        <v>6.8740022836227253</v>
      </c>
      <c r="BA8" s="36">
        <v>238.70880000000002</v>
      </c>
      <c r="BB8" s="36">
        <v>1036.306566253548</v>
      </c>
      <c r="BC8" s="36">
        <v>2092.1864780678402</v>
      </c>
      <c r="BD8" s="36"/>
      <c r="BE8" s="36"/>
      <c r="BF8" s="36">
        <v>791.08900000000006</v>
      </c>
      <c r="BG8" s="36">
        <f t="shared" si="12"/>
        <v>3367.2018443213883</v>
      </c>
      <c r="BH8" s="256">
        <f t="shared" si="13"/>
        <v>4.2564134305007251</v>
      </c>
      <c r="BQ8" s="77">
        <v>5490</v>
      </c>
      <c r="BR8" s="77">
        <v>31122.5</v>
      </c>
      <c r="BS8" s="259">
        <v>1.9315603468140887</v>
      </c>
      <c r="BT8" s="77">
        <v>30700.5</v>
      </c>
      <c r="BU8" s="77">
        <v>16112.621099999998</v>
      </c>
      <c r="BV8" s="264">
        <v>0</v>
      </c>
      <c r="BW8" s="264"/>
      <c r="BX8" s="265">
        <v>0</v>
      </c>
      <c r="BY8" s="264">
        <v>0</v>
      </c>
      <c r="BZ8" s="264">
        <v>9254.1558000000005</v>
      </c>
      <c r="CA8" s="238">
        <v>7920</v>
      </c>
      <c r="CB8" s="238">
        <v>20933.052629777776</v>
      </c>
      <c r="CC8" s="262">
        <v>1.7369449519176028</v>
      </c>
      <c r="CD8" s="238">
        <v>3356.9406000000004</v>
      </c>
      <c r="CE8" s="238">
        <v>12051.65</v>
      </c>
      <c r="CF8" s="267">
        <v>2794.4639999999999</v>
      </c>
      <c r="CG8" s="267">
        <v>8571.7594599999993</v>
      </c>
      <c r="CH8" s="268">
        <v>0.8879600100152103</v>
      </c>
      <c r="CI8" s="267">
        <v>17571.500312666667</v>
      </c>
      <c r="CJ8" s="267">
        <v>9653.3169999999991</v>
      </c>
    </row>
    <row r="9" spans="1:88" x14ac:dyDescent="0.4">
      <c r="A9" s="35">
        <v>41821</v>
      </c>
      <c r="B9" s="228">
        <v>7992</v>
      </c>
      <c r="C9" s="228">
        <v>84400</v>
      </c>
      <c r="D9" s="228">
        <v>63616.5</v>
      </c>
      <c r="E9" s="228">
        <v>16669</v>
      </c>
      <c r="F9" s="228"/>
      <c r="G9" s="228"/>
      <c r="H9" s="229">
        <v>24934.205172000002</v>
      </c>
      <c r="I9" s="229">
        <f t="shared" si="0"/>
        <v>109061</v>
      </c>
      <c r="J9" s="232">
        <f t="shared" si="1"/>
        <v>4.3739513350307488</v>
      </c>
      <c r="K9" s="234">
        <v>11138.6052</v>
      </c>
      <c r="L9" s="234">
        <v>130566.8</v>
      </c>
      <c r="M9" s="234"/>
      <c r="N9" s="234"/>
      <c r="O9" s="234">
        <v>69496.210557888422</v>
      </c>
      <c r="P9" s="234">
        <v>1.055E-2</v>
      </c>
      <c r="Q9" s="234">
        <v>14311.632218123586</v>
      </c>
      <c r="R9" s="234">
        <f t="shared" si="2"/>
        <v>141705.41575000001</v>
      </c>
      <c r="S9" s="235">
        <f t="shared" si="3"/>
        <v>9.901415407429969</v>
      </c>
      <c r="T9" s="240">
        <v>10207.800000000001</v>
      </c>
      <c r="U9" s="240">
        <v>53003.16244</v>
      </c>
      <c r="V9" s="240">
        <v>26606.632119999995</v>
      </c>
      <c r="W9" s="240"/>
      <c r="X9" s="240"/>
      <c r="Y9" s="240">
        <v>14063.430939999998</v>
      </c>
      <c r="Z9" s="240">
        <f t="shared" si="4"/>
        <v>63210.962440000003</v>
      </c>
      <c r="AA9" s="241">
        <f t="shared" si="5"/>
        <v>4.4947042232924712</v>
      </c>
      <c r="AB9" s="244">
        <v>8002.1880000000001</v>
      </c>
      <c r="AC9" s="244">
        <v>18697.034002222226</v>
      </c>
      <c r="AD9" s="244">
        <v>9546.8256801890566</v>
      </c>
      <c r="AE9" s="244">
        <v>-2652.0965205592224</v>
      </c>
      <c r="AF9" s="244"/>
      <c r="AG9" s="244"/>
      <c r="AH9" s="244">
        <v>11028.723999999998</v>
      </c>
      <c r="AI9" s="244">
        <f t="shared" si="6"/>
        <v>24047.125481663003</v>
      </c>
      <c r="AJ9" s="245">
        <f t="shared" si="7"/>
        <v>2.1804086748079836</v>
      </c>
      <c r="AK9" s="248">
        <v>6825.6</v>
      </c>
      <c r="AL9" s="248">
        <v>38507.5</v>
      </c>
      <c r="AM9" s="248">
        <v>32494</v>
      </c>
      <c r="AN9" s="248"/>
      <c r="AO9" s="248"/>
      <c r="AP9" s="248">
        <v>6032.9334254899995</v>
      </c>
      <c r="AQ9" s="248">
        <f t="shared" si="8"/>
        <v>45333.1</v>
      </c>
      <c r="AR9" s="249">
        <f t="shared" si="9"/>
        <v>7.5142715496347465</v>
      </c>
      <c r="AS9" s="252">
        <v>1950.4368000000002</v>
      </c>
      <c r="AT9" s="252">
        <v>3084.4429679824002</v>
      </c>
      <c r="AU9" s="252">
        <v>2108.9688007999998</v>
      </c>
      <c r="AV9" s="252"/>
      <c r="AW9" s="252"/>
      <c r="AX9" s="252">
        <v>604</v>
      </c>
      <c r="AY9" s="252">
        <f t="shared" si="10"/>
        <v>5034.8797679824002</v>
      </c>
      <c r="AZ9" s="253">
        <f t="shared" si="11"/>
        <v>8.3358936555999996</v>
      </c>
      <c r="BA9" s="36">
        <v>207.7056</v>
      </c>
      <c r="BB9" s="36">
        <v>735.13118414825601</v>
      </c>
      <c r="BC9" s="36">
        <v>2871.9452812723202</v>
      </c>
      <c r="BD9" s="36"/>
      <c r="BE9" s="36"/>
      <c r="BF9" s="36">
        <v>586.19000000000005</v>
      </c>
      <c r="BG9" s="36">
        <f t="shared" si="12"/>
        <v>3814.7820654205761</v>
      </c>
      <c r="BH9" s="256">
        <f t="shared" si="13"/>
        <v>6.5077569822422348</v>
      </c>
      <c r="BQ9" s="77">
        <v>6717.6</v>
      </c>
      <c r="BR9" s="77">
        <v>36714</v>
      </c>
      <c r="BS9" s="259">
        <v>1.9165151109026122</v>
      </c>
      <c r="BT9" s="77">
        <v>32599.5</v>
      </c>
      <c r="BU9" s="77">
        <v>19156.645200000003</v>
      </c>
      <c r="BV9" s="264">
        <v>0</v>
      </c>
      <c r="BW9" s="264"/>
      <c r="BX9" s="265">
        <v>0</v>
      </c>
      <c r="BY9" s="264">
        <v>0</v>
      </c>
      <c r="BZ9" s="264">
        <v>8789.6496000000006</v>
      </c>
      <c r="CA9" s="238">
        <v>6458.4000000000005</v>
      </c>
      <c r="CB9" s="238">
        <v>20310.663607333336</v>
      </c>
      <c r="CC9" s="262">
        <v>1.7510548322907531</v>
      </c>
      <c r="CD9" s="238">
        <v>3267.5454</v>
      </c>
      <c r="CE9" s="238">
        <v>11599.101999999999</v>
      </c>
      <c r="CF9" s="267">
        <v>2896.74</v>
      </c>
      <c r="CG9" s="267">
        <v>9132.2274099999995</v>
      </c>
      <c r="CH9" s="268">
        <v>1.0195561234252928</v>
      </c>
      <c r="CI9" s="267">
        <v>18697.034002222226</v>
      </c>
      <c r="CJ9" s="267">
        <v>8957.0619999999999</v>
      </c>
    </row>
    <row r="10" spans="1:88" x14ac:dyDescent="0.4">
      <c r="A10" s="35">
        <v>41852</v>
      </c>
      <c r="B10" s="228">
        <v>8413.2000000000007</v>
      </c>
      <c r="C10" s="228">
        <v>84716.5</v>
      </c>
      <c r="D10" s="228">
        <v>62034</v>
      </c>
      <c r="E10" s="228">
        <v>15097.050000000001</v>
      </c>
      <c r="F10" s="228"/>
      <c r="G10" s="228"/>
      <c r="H10" s="229">
        <v>24556.9906562</v>
      </c>
      <c r="I10" s="229">
        <f t="shared" si="0"/>
        <v>108226.75</v>
      </c>
      <c r="J10" s="232">
        <f t="shared" si="1"/>
        <v>4.4071666400490148</v>
      </c>
      <c r="K10" s="234">
        <v>10331.272799999999</v>
      </c>
      <c r="L10" s="234">
        <v>129906.37</v>
      </c>
      <c r="M10" s="234"/>
      <c r="N10" s="234"/>
      <c r="O10" s="234">
        <v>69082.564487102572</v>
      </c>
      <c r="P10" s="234">
        <v>1.055E-2</v>
      </c>
      <c r="Q10" s="234">
        <v>14322.054355553591</v>
      </c>
      <c r="R10" s="234">
        <f t="shared" si="2"/>
        <v>140237.65335000001</v>
      </c>
      <c r="S10" s="235">
        <f t="shared" si="3"/>
        <v>9.7917274902410032</v>
      </c>
      <c r="T10" s="240">
        <v>10097.316000000001</v>
      </c>
      <c r="U10" s="240">
        <v>55526.692139999992</v>
      </c>
      <c r="V10" s="240">
        <v>26648.965159999996</v>
      </c>
      <c r="W10" s="240"/>
      <c r="X10" s="240"/>
      <c r="Y10" s="240">
        <v>16646.513559999999</v>
      </c>
      <c r="Z10" s="240">
        <f t="shared" si="4"/>
        <v>65624.008139999991</v>
      </c>
      <c r="AA10" s="241">
        <f t="shared" si="5"/>
        <v>3.9422073519159162</v>
      </c>
      <c r="AB10" s="244">
        <v>7991.8560000000007</v>
      </c>
      <c r="AC10" s="244">
        <v>19581.190490666671</v>
      </c>
      <c r="AD10" s="244">
        <v>8486.4257985261647</v>
      </c>
      <c r="AE10" s="244">
        <v>-3295.2159257672783</v>
      </c>
      <c r="AF10" s="244"/>
      <c r="AG10" s="244"/>
      <c r="AH10" s="244">
        <v>11593.725</v>
      </c>
      <c r="AI10" s="244">
        <f t="shared" si="6"/>
        <v>24277.830564899392</v>
      </c>
      <c r="AJ10" s="245">
        <f t="shared" si="7"/>
        <v>2.094049200313048</v>
      </c>
      <c r="AK10" s="248">
        <v>6548.4000000000005</v>
      </c>
      <c r="AL10" s="248">
        <v>42938.5</v>
      </c>
      <c r="AM10" s="248">
        <v>34920.5</v>
      </c>
      <c r="AN10" s="248"/>
      <c r="AO10" s="248"/>
      <c r="AP10" s="248">
        <v>5776.9113538399997</v>
      </c>
      <c r="AQ10" s="248">
        <f t="shared" si="8"/>
        <v>49486.9</v>
      </c>
      <c r="AR10" s="249">
        <f t="shared" si="9"/>
        <v>8.566324973483507</v>
      </c>
      <c r="AS10" s="252">
        <v>2121.6709816386356</v>
      </c>
      <c r="AT10" s="252">
        <v>3453.0560378871401</v>
      </c>
      <c r="AU10" s="252">
        <v>1554.1583826007586</v>
      </c>
      <c r="AV10" s="252"/>
      <c r="AW10" s="252"/>
      <c r="AX10" s="252">
        <v>648</v>
      </c>
      <c r="AY10" s="252">
        <f t="shared" si="10"/>
        <v>5574.7270195257752</v>
      </c>
      <c r="AZ10" s="253">
        <f t="shared" si="11"/>
        <v>8.6029737955644681</v>
      </c>
      <c r="BA10" s="36">
        <v>190.90512000000001</v>
      </c>
      <c r="BB10" s="36">
        <v>525.10077956012287</v>
      </c>
      <c r="BC10" s="36">
        <v>2994.6478950057603</v>
      </c>
      <c r="BD10" s="36"/>
      <c r="BE10" s="36"/>
      <c r="BF10" s="36">
        <v>477.94499999999999</v>
      </c>
      <c r="BG10" s="36">
        <f t="shared" si="12"/>
        <v>3710.6537945658833</v>
      </c>
      <c r="BH10" s="256">
        <f t="shared" si="13"/>
        <v>7.7637673677219832</v>
      </c>
      <c r="BQ10" s="77">
        <v>7459.2</v>
      </c>
      <c r="BR10" s="77">
        <v>35659</v>
      </c>
      <c r="BS10" s="259">
        <v>1.8492508323040171</v>
      </c>
      <c r="BT10" s="77">
        <v>33971</v>
      </c>
      <c r="BU10" s="77">
        <v>19282.943869530001</v>
      </c>
      <c r="BV10" s="264">
        <v>0</v>
      </c>
      <c r="BW10" s="264"/>
      <c r="BX10" s="265">
        <v>0</v>
      </c>
      <c r="BY10" s="264">
        <v>0</v>
      </c>
      <c r="BZ10" s="264">
        <v>9161.9250000000011</v>
      </c>
      <c r="CA10" s="238">
        <v>6598.8</v>
      </c>
      <c r="CB10" s="238">
        <v>22219.806592944442</v>
      </c>
      <c r="CC10" s="262">
        <v>1.6413585923243761</v>
      </c>
      <c r="CD10" s="238">
        <v>3201.9587999999999</v>
      </c>
      <c r="CE10" s="238">
        <v>13537.448</v>
      </c>
      <c r="CF10" s="267">
        <v>2894.076</v>
      </c>
      <c r="CG10" s="267">
        <v>8099.4273699999985</v>
      </c>
      <c r="CH10" s="268">
        <v>0.86718909795571941</v>
      </c>
      <c r="CI10" s="267">
        <v>19581.190490666671</v>
      </c>
      <c r="CJ10" s="267">
        <v>9339.8629999999994</v>
      </c>
    </row>
    <row r="11" spans="1:88" x14ac:dyDescent="0.4">
      <c r="A11" s="35">
        <v>41883</v>
      </c>
      <c r="B11" s="228">
        <v>7909.2</v>
      </c>
      <c r="C11" s="228">
        <v>83767</v>
      </c>
      <c r="D11" s="228">
        <v>59291</v>
      </c>
      <c r="E11" s="228">
        <v>14981</v>
      </c>
      <c r="F11" s="228"/>
      <c r="G11" s="228"/>
      <c r="H11" s="229">
        <v>24611.43438714372</v>
      </c>
      <c r="I11" s="229">
        <f t="shared" si="0"/>
        <v>106657.2</v>
      </c>
      <c r="J11" s="232">
        <f t="shared" si="1"/>
        <v>4.3336442046512555</v>
      </c>
      <c r="K11" s="234">
        <v>9831.5928000000004</v>
      </c>
      <c r="L11" s="234">
        <v>123466.65</v>
      </c>
      <c r="M11" s="234"/>
      <c r="N11" s="234"/>
      <c r="O11" s="234">
        <v>65920.095980803831</v>
      </c>
      <c r="P11" s="234">
        <v>1.055E-2</v>
      </c>
      <c r="Q11" s="234">
        <v>13782.72359862359</v>
      </c>
      <c r="R11" s="234">
        <f t="shared" si="2"/>
        <v>133298.25335000001</v>
      </c>
      <c r="S11" s="235">
        <f t="shared" si="3"/>
        <v>9.6714014756351805</v>
      </c>
      <c r="T11" s="240">
        <v>6803.5679999999993</v>
      </c>
      <c r="U11" s="240">
        <v>24979.581570000002</v>
      </c>
      <c r="V11" s="240">
        <v>15432.068760000004</v>
      </c>
      <c r="W11" s="240"/>
      <c r="X11" s="240"/>
      <c r="Y11" s="240">
        <v>5807.781899999999</v>
      </c>
      <c r="Z11" s="240">
        <f t="shared" si="4"/>
        <v>31783.149570000001</v>
      </c>
      <c r="AA11" s="241">
        <f t="shared" si="5"/>
        <v>5.4725108685641253</v>
      </c>
      <c r="AB11" s="244">
        <v>7856.0100000000011</v>
      </c>
      <c r="AC11" s="244">
        <v>20919.98403711111</v>
      </c>
      <c r="AD11" s="244">
        <v>7880.6950918297225</v>
      </c>
      <c r="AE11" s="244">
        <v>-4931.865418715277</v>
      </c>
      <c r="AF11" s="244"/>
      <c r="AG11" s="244"/>
      <c r="AH11" s="244">
        <v>13144.353999999999</v>
      </c>
      <c r="AI11" s="244">
        <f t="shared" si="6"/>
        <v>23844.128618395836</v>
      </c>
      <c r="AJ11" s="245">
        <f t="shared" si="7"/>
        <v>1.8140205763170894</v>
      </c>
      <c r="AK11" s="248">
        <v>6177.6</v>
      </c>
      <c r="AL11" s="248">
        <v>44415.5</v>
      </c>
      <c r="AM11" s="248">
        <v>30806</v>
      </c>
      <c r="AN11" s="248"/>
      <c r="AO11" s="248"/>
      <c r="AP11" s="248">
        <v>5319.1941384299998</v>
      </c>
      <c r="AQ11" s="248">
        <f t="shared" si="8"/>
        <v>50593.1</v>
      </c>
      <c r="AR11" s="249">
        <f t="shared" si="9"/>
        <v>9.5114219716998214</v>
      </c>
      <c r="AS11" s="252">
        <v>2609.3695909796929</v>
      </c>
      <c r="AT11" s="252">
        <v>4354.2536178153568</v>
      </c>
      <c r="AU11" s="252">
        <v>2900.5586733748346</v>
      </c>
      <c r="AV11" s="252"/>
      <c r="AW11" s="252"/>
      <c r="AX11" s="252">
        <v>869</v>
      </c>
      <c r="AY11" s="252">
        <f t="shared" si="10"/>
        <v>6963.6232087950502</v>
      </c>
      <c r="AZ11" s="253">
        <f t="shared" si="11"/>
        <v>8.0133753841139814</v>
      </c>
      <c r="BA11" s="36">
        <v>175.68360000000001</v>
      </c>
      <c r="BB11" s="36">
        <v>798.66147695097993</v>
      </c>
      <c r="BC11" s="36">
        <v>2753.7892086744005</v>
      </c>
      <c r="BD11" s="36"/>
      <c r="BE11" s="36"/>
      <c r="BF11" s="36">
        <v>557.35500000000002</v>
      </c>
      <c r="BG11" s="36">
        <f t="shared" si="12"/>
        <v>3728.1342856253805</v>
      </c>
      <c r="BH11" s="256">
        <f t="shared" si="13"/>
        <v>6.6889761204714775</v>
      </c>
      <c r="BQ11" s="77">
        <v>6973.2</v>
      </c>
      <c r="BR11" s="77">
        <v>33485.699999999997</v>
      </c>
      <c r="BS11" s="259">
        <v>1.9101002060355778</v>
      </c>
      <c r="BT11" s="77">
        <v>33760</v>
      </c>
      <c r="BU11" s="77">
        <v>17530.86036753</v>
      </c>
      <c r="BV11" s="264">
        <v>0</v>
      </c>
      <c r="BW11" s="264"/>
      <c r="BX11" s="265">
        <v>0</v>
      </c>
      <c r="BY11" s="264">
        <v>0</v>
      </c>
      <c r="BZ11" s="264">
        <v>9127.9500000000007</v>
      </c>
      <c r="CA11" s="238">
        <v>4665.6000000000004</v>
      </c>
      <c r="CB11" s="238">
        <v>7346.2806899166662</v>
      </c>
      <c r="CC11" s="262">
        <v>1.5807393622450261</v>
      </c>
      <c r="CD11" s="238">
        <v>2463.9210000000003</v>
      </c>
      <c r="CE11" s="238">
        <v>4647.37</v>
      </c>
      <c r="CF11" s="267">
        <v>2929.32</v>
      </c>
      <c r="CG11" s="267">
        <v>7493.6394500000006</v>
      </c>
      <c r="CH11" s="268">
        <v>0.68520047101340953</v>
      </c>
      <c r="CI11" s="267">
        <v>20919.98403711111</v>
      </c>
      <c r="CJ11" s="267">
        <v>10936.419</v>
      </c>
    </row>
    <row r="12" spans="1:88" x14ac:dyDescent="0.4">
      <c r="A12" s="35">
        <v>41913</v>
      </c>
      <c r="B12" s="228">
        <v>8024.4000000000005</v>
      </c>
      <c r="C12" s="228">
        <v>87881.5</v>
      </c>
      <c r="D12" s="228">
        <v>70896</v>
      </c>
      <c r="E12" s="228">
        <v>22577</v>
      </c>
      <c r="F12" s="228"/>
      <c r="G12" s="228"/>
      <c r="H12" s="229">
        <v>24630.100292399999</v>
      </c>
      <c r="I12" s="229">
        <f t="shared" si="0"/>
        <v>118482.9</v>
      </c>
      <c r="J12" s="232">
        <f t="shared" si="1"/>
        <v>4.8104919831187098</v>
      </c>
      <c r="K12" s="234">
        <v>10462.892400000001</v>
      </c>
      <c r="L12" s="234">
        <v>130696.565</v>
      </c>
      <c r="M12" s="234"/>
      <c r="N12" s="234"/>
      <c r="O12" s="234">
        <v>69347.991601679663</v>
      </c>
      <c r="P12" s="234">
        <v>1.055E-2</v>
      </c>
      <c r="Q12" s="234">
        <v>15165.812494573587</v>
      </c>
      <c r="R12" s="234">
        <f t="shared" si="2"/>
        <v>141159.46795000002</v>
      </c>
      <c r="S12" s="235">
        <f t="shared" si="3"/>
        <v>9.3077418701113217</v>
      </c>
      <c r="T12" s="240">
        <v>11122.848</v>
      </c>
      <c r="U12" s="240">
        <v>58273.010869999998</v>
      </c>
      <c r="V12" s="240">
        <v>27401.192319999998</v>
      </c>
      <c r="W12" s="240"/>
      <c r="X12" s="240"/>
      <c r="Y12" s="240">
        <v>17879.92741</v>
      </c>
      <c r="Z12" s="240">
        <f t="shared" si="4"/>
        <v>69395.858869999996</v>
      </c>
      <c r="AA12" s="241">
        <f t="shared" si="5"/>
        <v>3.8812159176433703</v>
      </c>
      <c r="AB12" s="244">
        <v>5058.0720000000001</v>
      </c>
      <c r="AC12" s="244">
        <v>10322.02505</v>
      </c>
      <c r="AD12" s="244">
        <v>6953.2149554496118</v>
      </c>
      <c r="AE12" s="244">
        <v>2532.6986380910007</v>
      </c>
      <c r="AF12" s="244"/>
      <c r="AG12" s="244"/>
      <c r="AH12" s="244">
        <v>6138.4830000000002</v>
      </c>
      <c r="AI12" s="244">
        <f t="shared" si="6"/>
        <v>17912.795688091002</v>
      </c>
      <c r="AJ12" s="245">
        <f t="shared" si="7"/>
        <v>2.9181144084118178</v>
      </c>
      <c r="AK12" s="248">
        <v>6919.2</v>
      </c>
      <c r="AL12" s="248">
        <v>40301</v>
      </c>
      <c r="AM12" s="248">
        <v>39035</v>
      </c>
      <c r="AN12" s="248"/>
      <c r="AO12" s="248"/>
      <c r="AP12" s="248">
        <v>6298.28675062</v>
      </c>
      <c r="AQ12" s="248">
        <f t="shared" si="8"/>
        <v>47220.2</v>
      </c>
      <c r="AR12" s="249">
        <f t="shared" si="9"/>
        <v>7.4973086919790788</v>
      </c>
      <c r="AS12" s="252">
        <v>2799.6299999999997</v>
      </c>
      <c r="AT12" s="252">
        <v>4944.3511493959995</v>
      </c>
      <c r="AU12" s="252">
        <v>3247.9696183400001</v>
      </c>
      <c r="AV12" s="252"/>
      <c r="AW12" s="252"/>
      <c r="AX12" s="252">
        <v>1120.24</v>
      </c>
      <c r="AY12" s="252">
        <f t="shared" si="10"/>
        <v>7743.9811493959987</v>
      </c>
      <c r="AZ12" s="253">
        <f t="shared" si="11"/>
        <v>6.9127875717667635</v>
      </c>
      <c r="BA12" s="36">
        <v>175.68360000000001</v>
      </c>
      <c r="BB12" s="36">
        <v>614.43766402390713</v>
      </c>
      <c r="BC12" s="36">
        <v>2722.2658035091204</v>
      </c>
      <c r="BD12" s="36"/>
      <c r="BE12" s="36"/>
      <c r="BF12" s="36">
        <v>513.51</v>
      </c>
      <c r="BG12" s="36">
        <f t="shared" si="12"/>
        <v>3512.3870675330272</v>
      </c>
      <c r="BH12" s="256">
        <f t="shared" si="13"/>
        <v>6.8399584575432364</v>
      </c>
      <c r="BQ12" s="77">
        <v>6944.4000000000005</v>
      </c>
      <c r="BR12" s="77">
        <v>34920.5</v>
      </c>
      <c r="BS12" s="259">
        <v>1.8053728071162294</v>
      </c>
      <c r="BT12" s="77">
        <v>33728.35</v>
      </c>
      <c r="BU12" s="77">
        <v>19342.542361530002</v>
      </c>
      <c r="BV12" s="264">
        <v>0</v>
      </c>
      <c r="BW12" s="264"/>
      <c r="BX12" s="265">
        <v>0</v>
      </c>
      <c r="BY12" s="264">
        <v>0</v>
      </c>
      <c r="BZ12" s="264">
        <v>9442.7849999999999</v>
      </c>
      <c r="CA12" s="238">
        <v>7189.2</v>
      </c>
      <c r="CB12" s="238">
        <v>23754.149273194445</v>
      </c>
      <c r="CC12" s="262">
        <v>1.5801911553087473</v>
      </c>
      <c r="CD12" s="238">
        <v>3487.8311999999996</v>
      </c>
      <c r="CE12" s="238">
        <v>15032.453</v>
      </c>
      <c r="CF12" s="267">
        <v>2050.5240000000003</v>
      </c>
      <c r="CG12" s="267">
        <v>6566.0717100000011</v>
      </c>
      <c r="CH12" s="268">
        <v>1.2999957254643337</v>
      </c>
      <c r="CI12" s="267">
        <v>10322.02505</v>
      </c>
      <c r="CJ12" s="267">
        <v>5050.8410000000003</v>
      </c>
    </row>
    <row r="13" spans="1:88" x14ac:dyDescent="0.4">
      <c r="A13" s="35">
        <v>41944</v>
      </c>
      <c r="B13" s="228">
        <v>6848.64</v>
      </c>
      <c r="C13" s="228">
        <v>65578.8</v>
      </c>
      <c r="D13" s="228">
        <v>55071</v>
      </c>
      <c r="E13" s="228">
        <v>26164</v>
      </c>
      <c r="F13" s="228"/>
      <c r="G13" s="228"/>
      <c r="H13" s="229">
        <v>23740.270563490001</v>
      </c>
      <c r="I13" s="229">
        <f t="shared" si="0"/>
        <v>98591.44</v>
      </c>
      <c r="J13" s="232">
        <f t="shared" si="1"/>
        <v>4.1529198134592074</v>
      </c>
      <c r="K13" s="234">
        <v>10381.6836</v>
      </c>
      <c r="L13" s="234">
        <v>133509.19500000001</v>
      </c>
      <c r="M13" s="234"/>
      <c r="N13" s="234"/>
      <c r="O13" s="234">
        <v>71833.538692261558</v>
      </c>
      <c r="P13" s="234">
        <v>1.055E-2</v>
      </c>
      <c r="Q13" s="234">
        <v>14214.223765623588</v>
      </c>
      <c r="R13" s="234">
        <f t="shared" si="2"/>
        <v>143890.88915</v>
      </c>
      <c r="S13" s="235">
        <f t="shared" si="3"/>
        <v>10.123021244254867</v>
      </c>
      <c r="T13" s="240">
        <v>13203.720000000001</v>
      </c>
      <c r="U13" s="240">
        <v>54791.029090000004</v>
      </c>
      <c r="V13" s="240">
        <v>26761.319319999999</v>
      </c>
      <c r="W13" s="240"/>
      <c r="X13" s="240"/>
      <c r="Y13" s="240">
        <v>14408.001939999998</v>
      </c>
      <c r="Z13" s="240">
        <f t="shared" si="4"/>
        <v>67994.749089999998</v>
      </c>
      <c r="AA13" s="241">
        <f t="shared" si="5"/>
        <v>4.7192351426071504</v>
      </c>
      <c r="AB13" s="244">
        <v>8542.619999999999</v>
      </c>
      <c r="AC13" s="244">
        <v>19384.049111333337</v>
      </c>
      <c r="AD13" s="244">
        <v>9457.3271236288911</v>
      </c>
      <c r="AE13" s="244">
        <v>-2881.0347865696122</v>
      </c>
      <c r="AF13" s="244"/>
      <c r="AG13" s="244"/>
      <c r="AH13" s="244">
        <v>11172.055999999999</v>
      </c>
      <c r="AI13" s="244">
        <f t="shared" si="6"/>
        <v>25045.634324763723</v>
      </c>
      <c r="AJ13" s="245">
        <f t="shared" si="7"/>
        <v>2.2418106680420977</v>
      </c>
      <c r="AK13" s="248">
        <v>5608.8</v>
      </c>
      <c r="AL13" s="248">
        <v>51062</v>
      </c>
      <c r="AM13" s="248">
        <v>31017</v>
      </c>
      <c r="AN13" s="248"/>
      <c r="AO13" s="248"/>
      <c r="AP13" s="248">
        <v>2852.5735327900002</v>
      </c>
      <c r="AQ13" s="248">
        <f t="shared" si="8"/>
        <v>56670.8</v>
      </c>
      <c r="AR13" s="249">
        <f t="shared" si="9"/>
        <v>19.866551851714167</v>
      </c>
      <c r="AS13" s="252">
        <v>1964.1427533966405</v>
      </c>
      <c r="AT13" s="252">
        <v>629.09327527523499</v>
      </c>
      <c r="AU13" s="252">
        <v>2044.9271720848076</v>
      </c>
      <c r="AV13" s="252"/>
      <c r="AW13" s="252"/>
      <c r="AX13" s="252">
        <v>410.72500000000002</v>
      </c>
      <c r="AY13" s="252">
        <f t="shared" si="10"/>
        <v>2593.2360286718754</v>
      </c>
      <c r="AZ13" s="253">
        <f t="shared" si="11"/>
        <v>6.3138012749939136</v>
      </c>
      <c r="BA13" s="36">
        <v>199.44720000000001</v>
      </c>
      <c r="BB13" s="36">
        <v>724.57997189814273</v>
      </c>
      <c r="BC13" s="36">
        <v>3038.8929758424006</v>
      </c>
      <c r="BD13" s="36"/>
      <c r="BE13" s="36"/>
      <c r="BF13" s="36">
        <v>591.33100000000002</v>
      </c>
      <c r="BG13" s="36">
        <f t="shared" si="12"/>
        <v>3962.9201477405431</v>
      </c>
      <c r="BH13" s="256">
        <f t="shared" si="13"/>
        <v>6.701695239621368</v>
      </c>
      <c r="BQ13" s="77">
        <v>5896.8</v>
      </c>
      <c r="BR13" s="77">
        <v>28601.05</v>
      </c>
      <c r="BS13" s="259">
        <v>1.5344881606754426</v>
      </c>
      <c r="BT13" s="77">
        <v>35870</v>
      </c>
      <c r="BU13" s="77">
        <v>18638.820900000002</v>
      </c>
      <c r="BV13" s="264">
        <v>0</v>
      </c>
      <c r="BW13" s="264"/>
      <c r="BX13" s="265">
        <v>0</v>
      </c>
      <c r="BY13" s="264">
        <v>0</v>
      </c>
      <c r="BZ13" s="264">
        <v>9104.4845999999998</v>
      </c>
      <c r="CA13" s="238">
        <v>8028</v>
      </c>
      <c r="CB13" s="238">
        <v>21567.304461916665</v>
      </c>
      <c r="CC13" s="262">
        <v>1.842445691625116</v>
      </c>
      <c r="CD13" s="238">
        <v>3035.3184000000001</v>
      </c>
      <c r="CE13" s="238">
        <v>11705.802</v>
      </c>
      <c r="CF13" s="267">
        <v>3304.3319999999999</v>
      </c>
      <c r="CG13" s="267">
        <v>9070.4204000000009</v>
      </c>
      <c r="CH13" s="268">
        <v>0.96808761181720837</v>
      </c>
      <c r="CI13" s="267">
        <v>19384.049111333337</v>
      </c>
      <c r="CJ13" s="267">
        <v>9369.4210000000003</v>
      </c>
    </row>
    <row r="14" spans="1:88" x14ac:dyDescent="0.4">
      <c r="A14" s="35">
        <v>41974</v>
      </c>
      <c r="B14" s="228">
        <v>7369.2</v>
      </c>
      <c r="C14" s="228">
        <v>75432.5</v>
      </c>
      <c r="D14" s="228">
        <v>64671.5</v>
      </c>
      <c r="E14" s="228">
        <v>17302</v>
      </c>
      <c r="F14" s="228"/>
      <c r="G14" s="228"/>
      <c r="H14" s="229">
        <v>14458.999781277578</v>
      </c>
      <c r="I14" s="229">
        <f t="shared" si="0"/>
        <v>100103.7</v>
      </c>
      <c r="J14" s="232">
        <f t="shared" si="1"/>
        <v>6.9232797229598519</v>
      </c>
      <c r="K14" s="234">
        <v>9999.2916000000005</v>
      </c>
      <c r="L14" s="234">
        <v>126919.66499999999</v>
      </c>
      <c r="M14" s="234"/>
      <c r="N14" s="234"/>
      <c r="O14" s="234">
        <v>71795.819436112768</v>
      </c>
      <c r="P14" s="234">
        <v>1.055E-2</v>
      </c>
      <c r="Q14" s="234">
        <v>12504.260679253588</v>
      </c>
      <c r="R14" s="234">
        <f t="shared" si="2"/>
        <v>136918.96715000001</v>
      </c>
      <c r="S14" s="235">
        <f t="shared" si="3"/>
        <v>10.949785090226786</v>
      </c>
      <c r="T14" s="240">
        <v>13534.992000000002</v>
      </c>
      <c r="U14" s="240">
        <v>54019.912940000009</v>
      </c>
      <c r="V14" s="240">
        <v>29993.561440000001</v>
      </c>
      <c r="W14" s="240"/>
      <c r="X14" s="240"/>
      <c r="Y14" s="240">
        <v>12716.762279999999</v>
      </c>
      <c r="Z14" s="240">
        <f t="shared" si="4"/>
        <v>67554.904940000008</v>
      </c>
      <c r="AA14" s="241">
        <f t="shared" si="5"/>
        <v>5.3122723734676915</v>
      </c>
      <c r="AB14" s="244">
        <v>8781.5160000000014</v>
      </c>
      <c r="AC14" s="244">
        <v>18922.092744666665</v>
      </c>
      <c r="AD14" s="244">
        <v>9509.3594290025576</v>
      </c>
      <c r="AE14" s="244">
        <v>-1870.2215312829999</v>
      </c>
      <c r="AF14" s="244"/>
      <c r="AG14" s="244"/>
      <c r="AH14" s="244">
        <v>10325.860999999999</v>
      </c>
      <c r="AI14" s="244">
        <f t="shared" si="6"/>
        <v>25833.387213383663</v>
      </c>
      <c r="AJ14" s="245">
        <f t="shared" si="7"/>
        <v>2.501814348787347</v>
      </c>
      <c r="AK14" s="248">
        <v>6973.2</v>
      </c>
      <c r="AL14" s="248">
        <v>41989</v>
      </c>
      <c r="AM14" s="248">
        <v>41461.5</v>
      </c>
      <c r="AN14" s="248"/>
      <c r="AO14" s="248"/>
      <c r="AP14" s="248">
        <v>5096.83343427</v>
      </c>
      <c r="AQ14" s="248">
        <f t="shared" si="8"/>
        <v>48962.2</v>
      </c>
      <c r="AR14" s="249">
        <f t="shared" si="9"/>
        <v>9.6063959380718256</v>
      </c>
      <c r="AS14" s="252">
        <v>1789.8266297837317</v>
      </c>
      <c r="AT14" s="252">
        <v>590.86635364012147</v>
      </c>
      <c r="AU14" s="252">
        <v>1860.9021484291602</v>
      </c>
      <c r="AV14" s="252"/>
      <c r="AW14" s="252"/>
      <c r="AX14" s="252">
        <v>303.89999999999998</v>
      </c>
      <c r="AY14" s="252">
        <f t="shared" si="10"/>
        <v>2380.6929834238531</v>
      </c>
      <c r="AZ14" s="253">
        <f t="shared" si="11"/>
        <v>7.8338038283114617</v>
      </c>
      <c r="BA14" s="36">
        <v>199.44720000000001</v>
      </c>
      <c r="BB14" s="36">
        <v>796.43372729141538</v>
      </c>
      <c r="BC14" s="36">
        <v>3092.5227223483207</v>
      </c>
      <c r="BD14" s="36"/>
      <c r="BE14" s="36"/>
      <c r="BF14" s="36">
        <v>719.53700000000003</v>
      </c>
      <c r="BG14" s="36">
        <f t="shared" si="12"/>
        <v>4088.4036496397362</v>
      </c>
      <c r="BH14" s="256">
        <f t="shared" si="13"/>
        <v>5.6819922389532938</v>
      </c>
      <c r="BQ14" s="77">
        <v>6325.2</v>
      </c>
      <c r="BR14" s="77">
        <v>40520.44</v>
      </c>
      <c r="BS14" s="259">
        <v>3.3650756509291133</v>
      </c>
      <c r="BT14" s="77">
        <v>27957.5</v>
      </c>
      <c r="BU14" s="77">
        <v>12041.4648</v>
      </c>
      <c r="BV14" s="264">
        <v>0</v>
      </c>
      <c r="BW14" s="264"/>
      <c r="BX14" s="265">
        <v>0</v>
      </c>
      <c r="BY14" s="264">
        <v>0</v>
      </c>
      <c r="BZ14" s="264">
        <v>7502.1329999999998</v>
      </c>
      <c r="CA14" s="238">
        <v>8928</v>
      </c>
      <c r="CB14" s="238">
        <v>18486.942681944445</v>
      </c>
      <c r="CC14" s="262">
        <v>1.698710997333478</v>
      </c>
      <c r="CD14" s="238">
        <v>3341.6711999999998</v>
      </c>
      <c r="CE14" s="238">
        <v>10882.924000000001</v>
      </c>
      <c r="CF14" s="267">
        <v>3409.0200000000004</v>
      </c>
      <c r="CG14" s="267">
        <v>9122.457620000001</v>
      </c>
      <c r="CH14" s="268">
        <v>1.0966005429595334</v>
      </c>
      <c r="CI14" s="267">
        <v>18922.092744666665</v>
      </c>
      <c r="CJ14" s="267">
        <v>8318.8520000000008</v>
      </c>
    </row>
    <row r="15" spans="1:88" x14ac:dyDescent="0.4">
      <c r="A15" s="35">
        <v>42005</v>
      </c>
      <c r="B15" s="228">
        <v>7477.2</v>
      </c>
      <c r="C15" s="228">
        <v>90413.5</v>
      </c>
      <c r="D15" s="228">
        <v>64038.5</v>
      </c>
      <c r="E15" s="228">
        <v>18283.149999999998</v>
      </c>
      <c r="F15" s="228"/>
      <c r="G15" s="228"/>
      <c r="H15" s="228">
        <v>17704.165668471302</v>
      </c>
      <c r="I15" s="229">
        <f t="shared" si="0"/>
        <v>116173.84999999999</v>
      </c>
      <c r="J15" s="232">
        <f t="shared" si="1"/>
        <v>6.5619500051837933</v>
      </c>
      <c r="K15" s="234">
        <v>10574.308800000001</v>
      </c>
      <c r="L15" s="234">
        <v>144380.97</v>
      </c>
      <c r="M15" s="234"/>
      <c r="N15" s="234"/>
      <c r="O15" s="234">
        <v>77224.860827834447</v>
      </c>
      <c r="P15" s="234">
        <v>175.9388122375525</v>
      </c>
      <c r="Q15" s="234">
        <v>15007.732301345899</v>
      </c>
      <c r="R15" s="234">
        <f t="shared" si="2"/>
        <v>155131.21761223755</v>
      </c>
      <c r="S15" s="235">
        <f t="shared" si="3"/>
        <v>10.336752715020465</v>
      </c>
      <c r="T15" s="240">
        <v>10627.883999999998</v>
      </c>
      <c r="U15" s="240">
        <v>56806.350480000001</v>
      </c>
      <c r="V15" s="240">
        <v>31749.218960000002</v>
      </c>
      <c r="W15" s="240"/>
      <c r="X15" s="240"/>
      <c r="Y15" s="240">
        <v>13402.062619999999</v>
      </c>
      <c r="Z15" s="240">
        <f t="shared" si="4"/>
        <v>67434.234479999999</v>
      </c>
      <c r="AA15" s="241">
        <f t="shared" si="5"/>
        <v>5.0316310550114416</v>
      </c>
      <c r="AB15" s="244">
        <v>8741.4120000000003</v>
      </c>
      <c r="AC15" s="244">
        <v>19209.705578666668</v>
      </c>
      <c r="AD15" s="244">
        <v>9787.3276039730536</v>
      </c>
      <c r="AE15" s="244">
        <v>-1736.6869040778884</v>
      </c>
      <c r="AF15" s="244"/>
      <c r="AG15" s="244"/>
      <c r="AH15" s="244">
        <v>9981.6270000000004</v>
      </c>
      <c r="AI15" s="244">
        <f t="shared" si="6"/>
        <v>26214.430674588781</v>
      </c>
      <c r="AJ15" s="245">
        <f t="shared" si="7"/>
        <v>2.6262683102252549</v>
      </c>
      <c r="AK15" s="248">
        <v>6627.6</v>
      </c>
      <c r="AL15" s="248">
        <v>56864.5</v>
      </c>
      <c r="AM15" s="248">
        <v>44626.5</v>
      </c>
      <c r="AN15" s="248"/>
      <c r="AO15" s="248"/>
      <c r="AP15" s="248">
        <v>5776.2468444900005</v>
      </c>
      <c r="AQ15" s="248">
        <f t="shared" si="8"/>
        <v>63492.1</v>
      </c>
      <c r="AR15" s="249">
        <f t="shared" si="9"/>
        <v>10.991929830797575</v>
      </c>
      <c r="AS15" s="252">
        <v>2551.8636000000001</v>
      </c>
      <c r="AT15" s="252">
        <v>5163.1670414986665</v>
      </c>
      <c r="AU15" s="252">
        <v>3936.7081646666666</v>
      </c>
      <c r="AV15" s="252"/>
      <c r="AW15" s="252"/>
      <c r="AX15" s="252">
        <v>846</v>
      </c>
      <c r="AY15" s="252">
        <f t="shared" si="10"/>
        <v>7715.0306414986662</v>
      </c>
      <c r="AZ15" s="253">
        <f t="shared" si="11"/>
        <v>9.1194215620551606</v>
      </c>
      <c r="BA15" s="36">
        <v>190.86120000000003</v>
      </c>
      <c r="BB15" s="36">
        <v>728.52068552740593</v>
      </c>
      <c r="BC15" s="36">
        <v>3152.5997017708805</v>
      </c>
      <c r="BD15" s="36"/>
      <c r="BE15" s="36"/>
      <c r="BF15" s="36">
        <v>694.33699999999999</v>
      </c>
      <c r="BG15" s="36">
        <f t="shared" si="12"/>
        <v>4071.9815872982863</v>
      </c>
      <c r="BH15" s="256">
        <f t="shared" si="13"/>
        <v>5.8645608505643319</v>
      </c>
      <c r="BQ15" s="77">
        <v>6494.4000000000005</v>
      </c>
      <c r="BR15" s="77">
        <v>33021.5</v>
      </c>
      <c r="BS15" s="259">
        <v>1.093412669668808</v>
      </c>
      <c r="BT15" s="77">
        <v>26058.5</v>
      </c>
      <c r="BU15" s="77">
        <v>30200.400010000005</v>
      </c>
      <c r="BV15" s="264">
        <v>0</v>
      </c>
      <c r="BW15" s="264">
        <v>17972.234405050011</v>
      </c>
      <c r="BX15" s="265">
        <v>2.0092886693304948</v>
      </c>
      <c r="BY15" s="264">
        <v>0</v>
      </c>
      <c r="BZ15" s="264">
        <v>8944.5756000000001</v>
      </c>
      <c r="CA15" s="238">
        <v>4253.5710000000008</v>
      </c>
      <c r="CB15" s="238">
        <v>9905.52</v>
      </c>
      <c r="CC15" s="262">
        <v>0.87910394856256091</v>
      </c>
      <c r="CD15" s="238">
        <v>25057.131520000003</v>
      </c>
      <c r="CE15" s="238">
        <v>11267.745999999999</v>
      </c>
      <c r="CF15" s="267">
        <v>3379.7520000000004</v>
      </c>
      <c r="CG15" s="267">
        <v>9400.4520499999999</v>
      </c>
      <c r="CH15" s="268">
        <v>1.1408192375106627</v>
      </c>
      <c r="CI15" s="267">
        <v>19209.705578666668</v>
      </c>
      <c r="CJ15" s="267">
        <v>8240.0889999999999</v>
      </c>
    </row>
    <row r="16" spans="1:88" x14ac:dyDescent="0.4">
      <c r="A16" s="35">
        <v>42036</v>
      </c>
      <c r="B16" s="228">
        <v>7063.2</v>
      </c>
      <c r="C16" s="228">
        <v>88092.5</v>
      </c>
      <c r="D16" s="228">
        <v>60029.5</v>
      </c>
      <c r="E16" s="228">
        <v>5908</v>
      </c>
      <c r="F16" s="228"/>
      <c r="G16" s="228"/>
      <c r="H16" s="228">
        <v>19649.049882286719</v>
      </c>
      <c r="I16" s="229">
        <f t="shared" si="0"/>
        <v>101063.7</v>
      </c>
      <c r="J16" s="232">
        <f t="shared" si="1"/>
        <v>5.1434395355221314</v>
      </c>
      <c r="K16" s="234">
        <v>9084.0131999999994</v>
      </c>
      <c r="L16" s="234">
        <v>126237.08</v>
      </c>
      <c r="M16" s="234"/>
      <c r="N16" s="234"/>
      <c r="O16" s="234">
        <v>65113.182363527296</v>
      </c>
      <c r="P16" s="234">
        <v>1.0549999999999999E-3</v>
      </c>
      <c r="Q16" s="234">
        <v>12047.61076111359</v>
      </c>
      <c r="R16" s="234">
        <f t="shared" si="2"/>
        <v>135321.094255</v>
      </c>
      <c r="S16" s="235">
        <f t="shared" si="3"/>
        <v>11.232193414795544</v>
      </c>
      <c r="T16" s="240">
        <v>9849.4200000000019</v>
      </c>
      <c r="U16" s="240">
        <v>50831.660400000001</v>
      </c>
      <c r="V16" s="240">
        <v>27931.697439999996</v>
      </c>
      <c r="W16" s="240"/>
      <c r="X16" s="240"/>
      <c r="Y16" s="240">
        <v>12834.006789999999</v>
      </c>
      <c r="Z16" s="240">
        <f t="shared" si="4"/>
        <v>60681.080400000006</v>
      </c>
      <c r="AA16" s="241">
        <f t="shared" si="5"/>
        <v>4.728147755639454</v>
      </c>
      <c r="AB16" s="244">
        <v>7679.1600000000017</v>
      </c>
      <c r="AC16" s="244">
        <v>16188.070982222223</v>
      </c>
      <c r="AD16" s="244">
        <v>8561.6878997674448</v>
      </c>
      <c r="AE16" s="244">
        <v>-1667.9281485737224</v>
      </c>
      <c r="AF16" s="244"/>
      <c r="AG16" s="244"/>
      <c r="AH16" s="244">
        <v>10090.790999999999</v>
      </c>
      <c r="AI16" s="244">
        <f t="shared" si="6"/>
        <v>22199.3028336485</v>
      </c>
      <c r="AJ16" s="245">
        <f t="shared" si="7"/>
        <v>2.1999566568813584</v>
      </c>
      <c r="AK16" s="248">
        <v>6868.8</v>
      </c>
      <c r="AL16" s="248">
        <v>62667</v>
      </c>
      <c r="AM16" s="248">
        <v>41250.5</v>
      </c>
      <c r="AN16" s="248"/>
      <c r="AO16" s="248"/>
      <c r="AP16" s="248">
        <v>4701.88853896</v>
      </c>
      <c r="AQ16" s="248">
        <f t="shared" si="8"/>
        <v>69535.8</v>
      </c>
      <c r="AR16" s="249">
        <f t="shared" si="9"/>
        <v>14.78890863188783</v>
      </c>
      <c r="AS16" s="252">
        <v>2468.3508000000002</v>
      </c>
      <c r="AT16" s="252">
        <v>4086.4413018680007</v>
      </c>
      <c r="AU16" s="252">
        <v>2763.0248630040005</v>
      </c>
      <c r="AV16" s="252"/>
      <c r="AW16" s="252"/>
      <c r="AX16" s="252">
        <v>949</v>
      </c>
      <c r="AY16" s="252">
        <f t="shared" si="10"/>
        <v>6554.7921018680008</v>
      </c>
      <c r="AZ16" s="253">
        <f t="shared" si="11"/>
        <v>6.9070517406406751</v>
      </c>
      <c r="BA16" s="36">
        <v>172.1088</v>
      </c>
      <c r="BB16" s="36">
        <v>636.33757511797842</v>
      </c>
      <c r="BC16" s="36">
        <v>2742.2554653662401</v>
      </c>
      <c r="BD16" s="36"/>
      <c r="BE16" s="36"/>
      <c r="BF16" s="36">
        <v>538.23199999999997</v>
      </c>
      <c r="BG16" s="36">
        <f t="shared" si="12"/>
        <v>3550.7018404842183</v>
      </c>
      <c r="BH16" s="256">
        <f t="shared" si="13"/>
        <v>6.5969727561427387</v>
      </c>
      <c r="BQ16" s="77">
        <v>6152.4000000000005</v>
      </c>
      <c r="BR16" s="77">
        <v>32810.5</v>
      </c>
      <c r="BS16" s="259">
        <v>0.95579410393847586</v>
      </c>
      <c r="BT16" s="77">
        <v>27219</v>
      </c>
      <c r="BU16" s="77">
        <v>34328</v>
      </c>
      <c r="BV16" s="264">
        <v>0</v>
      </c>
      <c r="BW16" s="264">
        <v>17662.083080757708</v>
      </c>
      <c r="BX16" s="265">
        <v>2.4071534508209642</v>
      </c>
      <c r="BY16" s="264">
        <v>0</v>
      </c>
      <c r="BZ16" s="264">
        <v>7337.3316000000004</v>
      </c>
      <c r="CA16" s="238">
        <v>4552.1225999999997</v>
      </c>
      <c r="CB16" s="238">
        <v>8789.2100000000009</v>
      </c>
      <c r="CC16" s="262">
        <v>0.81667910843704428</v>
      </c>
      <c r="CD16" s="238">
        <v>23154.276759999997</v>
      </c>
      <c r="CE16" s="238">
        <v>10762.134</v>
      </c>
      <c r="CF16" s="267">
        <v>2991.3840000000005</v>
      </c>
      <c r="CG16" s="267">
        <v>8174.6965799999998</v>
      </c>
      <c r="CH16" s="268">
        <v>0.99878242742339263</v>
      </c>
      <c r="CI16" s="267">
        <v>16188.070982222223</v>
      </c>
      <c r="CJ16" s="267">
        <v>8184.6620000000003</v>
      </c>
    </row>
    <row r="17" spans="1:88" x14ac:dyDescent="0.4">
      <c r="A17" s="35">
        <v>42064</v>
      </c>
      <c r="B17" s="230">
        <v>7243.2</v>
      </c>
      <c r="C17" s="230">
        <v>89358.5</v>
      </c>
      <c r="D17" s="230">
        <v>66570.5</v>
      </c>
      <c r="E17" s="230">
        <v>14981</v>
      </c>
      <c r="F17" s="230"/>
      <c r="G17" s="230"/>
      <c r="H17" s="230">
        <v>23211.878582999998</v>
      </c>
      <c r="I17" s="229">
        <f t="shared" si="0"/>
        <v>111582.7</v>
      </c>
      <c r="J17" s="232">
        <f t="shared" si="1"/>
        <v>4.8071378454357996</v>
      </c>
      <c r="K17" s="234">
        <v>9730.8324000000011</v>
      </c>
      <c r="L17" s="234">
        <v>125309.735</v>
      </c>
      <c r="M17" s="234"/>
      <c r="N17" s="234"/>
      <c r="O17" s="234">
        <v>67491.394121175763</v>
      </c>
      <c r="P17" s="234">
        <v>1.0549999999999999E-3</v>
      </c>
      <c r="Q17" s="234">
        <v>11306.01152225536</v>
      </c>
      <c r="R17" s="234">
        <f t="shared" si="2"/>
        <v>135040.568455</v>
      </c>
      <c r="S17" s="235">
        <f t="shared" si="3"/>
        <v>11.94413858407794</v>
      </c>
      <c r="T17" s="240">
        <v>11408.364000000001</v>
      </c>
      <c r="U17" s="240">
        <v>55099.453300000001</v>
      </c>
      <c r="V17" s="240">
        <v>27717.460960000004</v>
      </c>
      <c r="W17" s="240"/>
      <c r="X17" s="240"/>
      <c r="Y17" s="240">
        <v>15930.842780000001</v>
      </c>
      <c r="Z17" s="240">
        <f t="shared" si="4"/>
        <v>66507.817299999995</v>
      </c>
      <c r="AA17" s="241">
        <f t="shared" si="5"/>
        <v>4.1747833569417718</v>
      </c>
      <c r="AB17" s="244">
        <v>8464.7592000000004</v>
      </c>
      <c r="AC17" s="244">
        <v>18957.689382444441</v>
      </c>
      <c r="AD17" s="244">
        <v>9338.0677280801119</v>
      </c>
      <c r="AE17" s="244">
        <v>-2917.0192277180536</v>
      </c>
      <c r="AF17" s="244"/>
      <c r="AG17" s="244"/>
      <c r="AH17" s="244">
        <v>11439.529</v>
      </c>
      <c r="AI17" s="244">
        <f t="shared" si="6"/>
        <v>24505.429354726388</v>
      </c>
      <c r="AJ17" s="245">
        <f t="shared" si="7"/>
        <v>2.142171181586793</v>
      </c>
      <c r="AK17" s="248">
        <v>7153.2</v>
      </c>
      <c r="AL17" s="248">
        <v>58341.5</v>
      </c>
      <c r="AM17" s="248">
        <v>43571.5</v>
      </c>
      <c r="AN17" s="248"/>
      <c r="AO17" s="248"/>
      <c r="AP17" s="248">
        <v>4730.73414142</v>
      </c>
      <c r="AQ17" s="248">
        <f t="shared" si="8"/>
        <v>65494.7</v>
      </c>
      <c r="AR17" s="249">
        <f t="shared" si="9"/>
        <v>13.844510818428869</v>
      </c>
      <c r="AS17" s="252">
        <v>2461.4842676468038</v>
      </c>
      <c r="AT17" s="252">
        <v>4585.1307513448428</v>
      </c>
      <c r="AU17" s="252">
        <v>3417.3570196682526</v>
      </c>
      <c r="AV17" s="252"/>
      <c r="AW17" s="252"/>
      <c r="AX17" s="252">
        <v>691</v>
      </c>
      <c r="AY17" s="252">
        <f t="shared" si="10"/>
        <v>7046.6150189916461</v>
      </c>
      <c r="AZ17" s="253">
        <f t="shared" si="11"/>
        <v>10.197706250349706</v>
      </c>
      <c r="BA17" s="36">
        <v>189.3492</v>
      </c>
      <c r="BB17" s="36">
        <v>806.12608844156853</v>
      </c>
      <c r="BC17" s="36">
        <v>3004.1621532964805</v>
      </c>
      <c r="BD17" s="36"/>
      <c r="BE17" s="36"/>
      <c r="BF17" s="36">
        <v>829.98500000000001</v>
      </c>
      <c r="BG17" s="36">
        <f t="shared" si="12"/>
        <v>3999.6374417380489</v>
      </c>
      <c r="BH17" s="256">
        <f t="shared" si="13"/>
        <v>4.8189273802997024</v>
      </c>
      <c r="BQ17" s="77">
        <v>6120</v>
      </c>
      <c r="BR17" s="77">
        <v>33127</v>
      </c>
      <c r="BS17" s="259">
        <v>0.83780981284774914</v>
      </c>
      <c r="BT17" s="77">
        <v>29962</v>
      </c>
      <c r="BU17" s="77">
        <v>39540</v>
      </c>
      <c r="BV17" s="264">
        <v>0</v>
      </c>
      <c r="BW17" s="264">
        <v>17946.089032238338</v>
      </c>
      <c r="BX17" s="265">
        <v>2.6741970932546191</v>
      </c>
      <c r="BY17" s="264">
        <v>0</v>
      </c>
      <c r="BZ17" s="264">
        <v>6710.8326000000006</v>
      </c>
      <c r="CA17" s="238">
        <v>4408.2954</v>
      </c>
      <c r="CB17" s="238">
        <v>8215.82</v>
      </c>
      <c r="CC17" s="262">
        <v>0.71668410147687622</v>
      </c>
      <c r="CD17" s="238">
        <v>24313.397430000001</v>
      </c>
      <c r="CE17" s="238">
        <v>11463.655999999999</v>
      </c>
      <c r="CF17" s="267">
        <v>3298.3560000000002</v>
      </c>
      <c r="CG17" s="267">
        <v>8951.1497400000007</v>
      </c>
      <c r="CH17" s="268">
        <v>0.93335158852719358</v>
      </c>
      <c r="CI17" s="267">
        <v>18957.689382444441</v>
      </c>
      <c r="CJ17" s="267">
        <v>9590.33</v>
      </c>
    </row>
    <row r="18" spans="1:88" x14ac:dyDescent="0.4">
      <c r="A18" s="35">
        <v>42095</v>
      </c>
      <c r="B18" s="230">
        <v>7938</v>
      </c>
      <c r="C18" s="230">
        <v>87248.5</v>
      </c>
      <c r="D18" s="230">
        <v>60135</v>
      </c>
      <c r="E18" s="230">
        <v>22577</v>
      </c>
      <c r="F18" s="230"/>
      <c r="G18" s="230"/>
      <c r="H18" s="230">
        <v>19669.159247</v>
      </c>
      <c r="I18" s="229">
        <f t="shared" si="0"/>
        <v>117763.5</v>
      </c>
      <c r="J18" s="232">
        <f t="shared" si="1"/>
        <v>5.9872157483275066</v>
      </c>
      <c r="K18" s="234">
        <v>9980.3592000000008</v>
      </c>
      <c r="L18" s="234">
        <v>128279.56</v>
      </c>
      <c r="M18" s="234"/>
      <c r="N18" s="234"/>
      <c r="O18" s="234">
        <v>63906.039592081586</v>
      </c>
      <c r="P18" s="234">
        <v>807.54649070185963</v>
      </c>
      <c r="Q18" s="234">
        <v>13209.655728755901</v>
      </c>
      <c r="R18" s="234">
        <f t="shared" si="2"/>
        <v>139067.46569070185</v>
      </c>
      <c r="S18" s="235">
        <f t="shared" si="3"/>
        <v>10.527713102164197</v>
      </c>
      <c r="T18" s="240">
        <v>10229.040000000001</v>
      </c>
      <c r="U18" s="240">
        <v>53759.848740000001</v>
      </c>
      <c r="V18" s="240">
        <v>26431.313000000002</v>
      </c>
      <c r="W18" s="240"/>
      <c r="X18" s="240"/>
      <c r="Y18" s="240">
        <v>16096.047219999999</v>
      </c>
      <c r="Z18" s="240">
        <f t="shared" si="4"/>
        <v>63988.888740000002</v>
      </c>
      <c r="AA18" s="241">
        <f t="shared" si="5"/>
        <v>3.975441166728884</v>
      </c>
      <c r="AB18" s="244">
        <v>7972.7328000000007</v>
      </c>
      <c r="AC18" s="244">
        <v>19899.600415777779</v>
      </c>
      <c r="AD18" s="244">
        <v>9885.0190466875556</v>
      </c>
      <c r="AE18" s="244">
        <v>554.0584673133319</v>
      </c>
      <c r="AF18" s="244"/>
      <c r="AG18" s="244"/>
      <c r="AH18" s="244">
        <v>11855.539999999999</v>
      </c>
      <c r="AI18" s="244">
        <f t="shared" si="6"/>
        <v>28426.391683091111</v>
      </c>
      <c r="AJ18" s="245">
        <f t="shared" si="7"/>
        <v>2.3977306544527801</v>
      </c>
      <c r="AK18" s="248">
        <v>6559.2</v>
      </c>
      <c r="AL18" s="248">
        <v>54649</v>
      </c>
      <c r="AM18" s="248">
        <v>39140.5</v>
      </c>
      <c r="AN18" s="248"/>
      <c r="AO18" s="248"/>
      <c r="AP18" s="248">
        <v>4578.0013166199997</v>
      </c>
      <c r="AQ18" s="248">
        <f t="shared" si="8"/>
        <v>61208.2</v>
      </c>
      <c r="AR18" s="249">
        <f t="shared" si="9"/>
        <v>13.370070423044535</v>
      </c>
      <c r="AS18" s="252">
        <v>2179.0044000000003</v>
      </c>
      <c r="AT18" s="252">
        <v>3723.3342385520004</v>
      </c>
      <c r="AU18" s="252">
        <v>2645.2346286880002</v>
      </c>
      <c r="AV18" s="252"/>
      <c r="AW18" s="252"/>
      <c r="AX18" s="252">
        <v>628</v>
      </c>
      <c r="AY18" s="252">
        <f t="shared" si="10"/>
        <v>5902.3386385520007</v>
      </c>
      <c r="AZ18" s="253">
        <f t="shared" si="11"/>
        <v>9.3986284053375808</v>
      </c>
      <c r="BA18" s="36">
        <v>161.56440000000001</v>
      </c>
      <c r="BB18" s="36">
        <v>645.54110510050396</v>
      </c>
      <c r="BC18" s="36">
        <v>2862.89539654176</v>
      </c>
      <c r="BD18" s="36"/>
      <c r="BE18" s="36"/>
      <c r="BF18" s="36">
        <v>484.59</v>
      </c>
      <c r="BG18" s="36">
        <f t="shared" si="12"/>
        <v>3670.0009016422637</v>
      </c>
      <c r="BH18" s="256">
        <f t="shared" si="13"/>
        <v>7.5734144362084725</v>
      </c>
      <c r="BQ18" s="77">
        <v>6850.8</v>
      </c>
      <c r="BR18" s="77">
        <v>30700.5</v>
      </c>
      <c r="BS18" s="259">
        <v>0.83689074255806351</v>
      </c>
      <c r="BT18" s="77">
        <v>26480.5</v>
      </c>
      <c r="BU18" s="77">
        <v>36684</v>
      </c>
      <c r="BV18" s="264">
        <v>0</v>
      </c>
      <c r="BW18" s="264">
        <v>18537.563302128226</v>
      </c>
      <c r="BX18" s="265">
        <v>2.1190913621190668</v>
      </c>
      <c r="BY18" s="264">
        <v>0</v>
      </c>
      <c r="BZ18" s="264">
        <v>8747.8829999999998</v>
      </c>
      <c r="CA18" s="238">
        <v>3759.7248</v>
      </c>
      <c r="CB18" s="238">
        <v>7395.9</v>
      </c>
      <c r="CC18" s="262">
        <v>0.76931790557545621</v>
      </c>
      <c r="CD18" s="238">
        <v>19438.181549999998</v>
      </c>
      <c r="CE18" s="238">
        <v>9613.5810000000001</v>
      </c>
      <c r="CF18" s="267">
        <v>3057.4079999999999</v>
      </c>
      <c r="CG18" s="267">
        <v>9498.15272</v>
      </c>
      <c r="CH18" s="268">
        <v>0.98244644470367681</v>
      </c>
      <c r="CI18" s="267">
        <v>19899.600415777779</v>
      </c>
      <c r="CJ18" s="267">
        <v>9667.8580000000002</v>
      </c>
    </row>
    <row r="19" spans="1:88" x14ac:dyDescent="0.4">
      <c r="A19" s="35">
        <v>42125</v>
      </c>
      <c r="B19" s="230">
        <v>7664.4000000000005</v>
      </c>
      <c r="C19" s="230">
        <v>73639</v>
      </c>
      <c r="D19" s="230">
        <v>62667</v>
      </c>
      <c r="E19" s="230">
        <v>23104.5</v>
      </c>
      <c r="F19" s="230"/>
      <c r="G19" s="230"/>
      <c r="H19" s="230">
        <v>23737.367934486349</v>
      </c>
      <c r="I19" s="229">
        <f t="shared" si="0"/>
        <v>104407.9</v>
      </c>
      <c r="J19" s="232">
        <f t="shared" si="1"/>
        <v>4.3984615433420959</v>
      </c>
      <c r="K19" s="234">
        <v>9553.3919999999998</v>
      </c>
      <c r="L19" s="234">
        <v>93134.345000000001</v>
      </c>
      <c r="M19" s="234"/>
      <c r="N19" s="234"/>
      <c r="O19" s="234">
        <v>60114.87462507499</v>
      </c>
      <c r="P19" s="234">
        <v>14064.472705458909</v>
      </c>
      <c r="Q19" s="234">
        <v>11350.060558825899</v>
      </c>
      <c r="R19" s="234">
        <f t="shared" si="2"/>
        <v>116752.2097054589</v>
      </c>
      <c r="S19" s="235">
        <f t="shared" si="3"/>
        <v>10.286483415691684</v>
      </c>
      <c r="T19" s="240">
        <v>10104.768</v>
      </c>
      <c r="U19" s="240">
        <v>55184.477019999998</v>
      </c>
      <c r="V19" s="240">
        <v>26730.415279999997</v>
      </c>
      <c r="W19" s="240"/>
      <c r="X19" s="240"/>
      <c r="Y19" s="240">
        <v>16015.90278</v>
      </c>
      <c r="Z19" s="240">
        <f t="shared" si="4"/>
        <v>65289.245020000002</v>
      </c>
      <c r="AA19" s="241">
        <f t="shared" si="5"/>
        <v>4.0765260576837745</v>
      </c>
      <c r="AB19" s="244">
        <v>7972.7328000000007</v>
      </c>
      <c r="AC19" s="244">
        <v>14762.525629777776</v>
      </c>
      <c r="AD19" s="244">
        <v>8574.0547816738344</v>
      </c>
      <c r="AE19" s="244">
        <v>1574.9258729516127</v>
      </c>
      <c r="AF19" s="244"/>
      <c r="AG19" s="244"/>
      <c r="AH19" s="244">
        <v>10669.458000000001</v>
      </c>
      <c r="AI19" s="244">
        <f t="shared" si="6"/>
        <v>24310.184302729387</v>
      </c>
      <c r="AJ19" s="245">
        <f t="shared" si="7"/>
        <v>2.2784835277227189</v>
      </c>
      <c r="AK19" s="248">
        <v>7023.6</v>
      </c>
      <c r="AL19" s="248">
        <v>49479.5</v>
      </c>
      <c r="AM19" s="248">
        <v>37136</v>
      </c>
      <c r="AN19" s="248"/>
      <c r="AO19" s="248"/>
      <c r="AP19" s="248">
        <v>5931.27256674</v>
      </c>
      <c r="AQ19" s="248">
        <f t="shared" si="8"/>
        <v>56503.1</v>
      </c>
      <c r="AR19" s="249">
        <f t="shared" si="9"/>
        <v>9.5263030596241425</v>
      </c>
      <c r="AS19" s="252">
        <v>2453.9409199017196</v>
      </c>
      <c r="AT19" s="252">
        <v>4596.3245224535231</v>
      </c>
      <c r="AU19" s="252">
        <v>3132.720179255999</v>
      </c>
      <c r="AV19" s="252"/>
      <c r="AW19" s="252"/>
      <c r="AX19" s="252">
        <v>823</v>
      </c>
      <c r="AY19" s="252">
        <f t="shared" si="10"/>
        <v>7050.2654423552431</v>
      </c>
      <c r="AZ19" s="253">
        <f t="shared" si="11"/>
        <v>8.5665436723636006</v>
      </c>
      <c r="BA19" s="36">
        <v>158.43960000000001</v>
      </c>
      <c r="BB19" s="36">
        <v>779.24809878224062</v>
      </c>
      <c r="BC19" s="36">
        <v>2913.2205312009601</v>
      </c>
      <c r="BD19" s="36"/>
      <c r="BE19" s="36"/>
      <c r="BF19" s="36">
        <v>476.12099999999998</v>
      </c>
      <c r="BG19" s="36">
        <f t="shared" si="12"/>
        <v>3850.9082299832007</v>
      </c>
      <c r="BH19" s="256">
        <f t="shared" si="13"/>
        <v>8.0880873349068843</v>
      </c>
      <c r="BQ19" s="77">
        <v>6523.2</v>
      </c>
      <c r="BR19" s="77">
        <v>30384</v>
      </c>
      <c r="BS19" s="259">
        <v>0.71486718584570497</v>
      </c>
      <c r="BT19" s="77">
        <v>30278.5</v>
      </c>
      <c r="BU19" s="77">
        <v>42503</v>
      </c>
      <c r="BV19" s="264">
        <v>0</v>
      </c>
      <c r="BW19" s="264">
        <v>17237.560178853179</v>
      </c>
      <c r="BX19" s="265">
        <v>2.2538386813424856</v>
      </c>
      <c r="BY19" s="264">
        <v>0</v>
      </c>
      <c r="BZ19" s="264">
        <v>7648.0896000000002</v>
      </c>
      <c r="CA19" s="238">
        <v>4097.7305999999999</v>
      </c>
      <c r="CB19" s="238">
        <v>7038.57</v>
      </c>
      <c r="CC19" s="262">
        <v>0.56959889501260164</v>
      </c>
      <c r="CD19" s="238">
        <v>24912.008520000003</v>
      </c>
      <c r="CE19" s="238">
        <v>12357.064</v>
      </c>
      <c r="CF19" s="267">
        <v>3057.4079999999999</v>
      </c>
      <c r="CG19" s="267">
        <v>8187.0646300000008</v>
      </c>
      <c r="CH19" s="268">
        <v>0.92167726037396591</v>
      </c>
      <c r="CI19" s="267">
        <v>14762.525629777776</v>
      </c>
      <c r="CJ19" s="267">
        <v>8882.7890000000007</v>
      </c>
    </row>
    <row r="20" spans="1:88" x14ac:dyDescent="0.4">
      <c r="A20" s="35">
        <v>42156</v>
      </c>
      <c r="B20" s="230">
        <v>7606.8</v>
      </c>
      <c r="C20" s="230">
        <v>64355</v>
      </c>
      <c r="D20" s="230">
        <v>58236</v>
      </c>
      <c r="E20" s="230">
        <v>24476</v>
      </c>
      <c r="F20" s="230"/>
      <c r="G20" s="230"/>
      <c r="H20" s="230">
        <v>21767.640357328997</v>
      </c>
      <c r="I20" s="229">
        <f t="shared" si="0"/>
        <v>96437.8</v>
      </c>
      <c r="J20" s="232">
        <f t="shared" si="1"/>
        <v>4.4303286170165954</v>
      </c>
      <c r="K20" s="234">
        <v>10876.248</v>
      </c>
      <c r="L20" s="234">
        <v>124682.00999999998</v>
      </c>
      <c r="M20" s="234"/>
      <c r="N20" s="234"/>
      <c r="O20" s="234">
        <v>68972.950809838032</v>
      </c>
      <c r="P20" s="234">
        <v>1.055E-2</v>
      </c>
      <c r="Q20" s="234">
        <v>14828.889021785901</v>
      </c>
      <c r="R20" s="234">
        <f t="shared" si="2"/>
        <v>135558.26854999998</v>
      </c>
      <c r="S20" s="235">
        <f t="shared" si="3"/>
        <v>9.1414986214303848</v>
      </c>
      <c r="T20" s="240">
        <v>11471.328</v>
      </c>
      <c r="U20" s="240">
        <v>56328.524190000004</v>
      </c>
      <c r="V20" s="240">
        <v>25778.001</v>
      </c>
      <c r="W20" s="240"/>
      <c r="X20" s="240"/>
      <c r="Y20" s="240">
        <v>16788.69685</v>
      </c>
      <c r="Z20" s="240">
        <f t="shared" si="4"/>
        <v>67799.852190000005</v>
      </c>
      <c r="AA20" s="241">
        <f t="shared" si="5"/>
        <v>4.038422564643545</v>
      </c>
      <c r="AB20" s="244">
        <v>8217.3240000000005</v>
      </c>
      <c r="AC20" s="244">
        <v>17941.945322888885</v>
      </c>
      <c r="AD20" s="244">
        <v>9073.1754880435547</v>
      </c>
      <c r="AE20" s="244">
        <v>1225.6812502814446</v>
      </c>
      <c r="AF20" s="244"/>
      <c r="AG20" s="244"/>
      <c r="AH20" s="244">
        <v>11260.11</v>
      </c>
      <c r="AI20" s="244">
        <f t="shared" si="6"/>
        <v>27384.950573170332</v>
      </c>
      <c r="AJ20" s="245">
        <f t="shared" si="7"/>
        <v>2.4320322424177321</v>
      </c>
      <c r="AK20" s="248">
        <v>6462</v>
      </c>
      <c r="AL20" s="248">
        <v>47369.5</v>
      </c>
      <c r="AM20" s="248">
        <v>30489.5</v>
      </c>
      <c r="AN20" s="248"/>
      <c r="AO20" s="248"/>
      <c r="AP20" s="248">
        <v>5818.6656741100005</v>
      </c>
      <c r="AQ20" s="248">
        <f t="shared" si="8"/>
        <v>53831.5</v>
      </c>
      <c r="AR20" s="249">
        <f t="shared" si="9"/>
        <v>9.2515196807958642</v>
      </c>
      <c r="AS20" s="252">
        <v>2413.0439999999999</v>
      </c>
      <c r="AT20" s="252">
        <v>4311.236469208</v>
      </c>
      <c r="AU20" s="252">
        <v>2825.013168</v>
      </c>
      <c r="AV20" s="252"/>
      <c r="AW20" s="252"/>
      <c r="AX20" s="252">
        <v>800</v>
      </c>
      <c r="AY20" s="252">
        <f t="shared" si="10"/>
        <v>6724.2804692079999</v>
      </c>
      <c r="AZ20" s="253">
        <f t="shared" si="11"/>
        <v>8.40535058651</v>
      </c>
      <c r="BA20" s="36">
        <v>153.9864</v>
      </c>
      <c r="BB20" s="36">
        <v>824.2305841335932</v>
      </c>
      <c r="BC20" s="36">
        <v>2826.6850582344005</v>
      </c>
      <c r="BD20" s="36"/>
      <c r="BE20" s="36"/>
      <c r="BF20" s="36">
        <v>745.44200000000001</v>
      </c>
      <c r="BG20" s="36">
        <f t="shared" si="12"/>
        <v>3804.9020423679935</v>
      </c>
      <c r="BH20" s="256">
        <f t="shared" si="13"/>
        <v>5.1042227864381049</v>
      </c>
      <c r="BQ20" s="77">
        <v>6642</v>
      </c>
      <c r="BR20" s="77">
        <v>28696</v>
      </c>
      <c r="BS20" s="259">
        <v>0.75757015760711743</v>
      </c>
      <c r="BT20" s="77">
        <v>27430</v>
      </c>
      <c r="BU20" s="77">
        <v>37879</v>
      </c>
      <c r="BV20" s="264">
        <v>0</v>
      </c>
      <c r="BW20" s="264">
        <v>16148.016292475739</v>
      </c>
      <c r="BX20" s="265">
        <v>1.821578556237756</v>
      </c>
      <c r="BY20" s="264">
        <v>0</v>
      </c>
      <c r="BZ20" s="264">
        <v>8864.847600000001</v>
      </c>
      <c r="CA20" s="238">
        <v>3741.9678000000004</v>
      </c>
      <c r="CB20" s="238">
        <v>6398.7</v>
      </c>
      <c r="CC20" s="262">
        <v>0.5388790083689754</v>
      </c>
      <c r="CD20" s="238">
        <v>24419.6447505</v>
      </c>
      <c r="CE20" s="238">
        <v>11874.093999999999</v>
      </c>
      <c r="CF20" s="267">
        <v>2948.2920000000004</v>
      </c>
      <c r="CG20" s="267">
        <v>8658.5324799999999</v>
      </c>
      <c r="CH20" s="268">
        <v>0.93961418285234699</v>
      </c>
      <c r="CI20" s="267">
        <v>17941.945322888885</v>
      </c>
      <c r="CJ20" s="267">
        <v>9214.9869999999992</v>
      </c>
    </row>
    <row r="21" spans="1:88" x14ac:dyDescent="0.4">
      <c r="A21" s="35">
        <v>42186</v>
      </c>
      <c r="B21" s="230">
        <v>8341.2000000000007</v>
      </c>
      <c r="C21" s="230">
        <v>63511</v>
      </c>
      <c r="D21" s="230">
        <v>59185.5</v>
      </c>
      <c r="E21" s="230">
        <v>25425.5</v>
      </c>
      <c r="F21" s="230"/>
      <c r="G21" s="230"/>
      <c r="H21" s="230">
        <v>19846.286142000001</v>
      </c>
      <c r="I21" s="229">
        <f t="shared" si="0"/>
        <v>97277.7</v>
      </c>
      <c r="J21" s="232">
        <f t="shared" si="1"/>
        <v>4.9015568607637174</v>
      </c>
      <c r="K21" s="234">
        <v>9741.988800000001</v>
      </c>
      <c r="L21" s="234">
        <v>100348.43499999998</v>
      </c>
      <c r="M21" s="234"/>
      <c r="N21" s="234"/>
      <c r="O21" s="234">
        <v>50523.93101379725</v>
      </c>
      <c r="P21" s="234">
        <v>1.0549999999999999E-3</v>
      </c>
      <c r="Q21" s="234">
        <v>9344.8507519658997</v>
      </c>
      <c r="R21" s="234">
        <f t="shared" si="2"/>
        <v>110090.42485499999</v>
      </c>
      <c r="S21" s="235">
        <f t="shared" si="3"/>
        <v>11.780864967997482</v>
      </c>
      <c r="T21" s="240">
        <v>11120.867999999997</v>
      </c>
      <c r="U21" s="240">
        <v>55167.149550000002</v>
      </c>
      <c r="V21" s="240">
        <v>25803.219560000001</v>
      </c>
      <c r="W21" s="240"/>
      <c r="X21" s="240"/>
      <c r="Y21" s="240">
        <v>16198.8688</v>
      </c>
      <c r="Z21" s="240">
        <f t="shared" si="4"/>
        <v>66288.017550000004</v>
      </c>
      <c r="AA21" s="241">
        <f t="shared" si="5"/>
        <v>4.0921386776093902</v>
      </c>
      <c r="AB21" s="244">
        <v>8416.1880000000001</v>
      </c>
      <c r="AC21" s="244">
        <v>20154.696321111111</v>
      </c>
      <c r="AD21" s="244">
        <v>9188.5877169701671</v>
      </c>
      <c r="AE21" s="244">
        <v>1731.5767367503904</v>
      </c>
      <c r="AF21" s="244"/>
      <c r="AG21" s="244"/>
      <c r="AH21" s="244">
        <v>11689.5</v>
      </c>
      <c r="AI21" s="244">
        <f t="shared" si="6"/>
        <v>30302.461057861499</v>
      </c>
      <c r="AJ21" s="245">
        <f t="shared" si="7"/>
        <v>2.5922803420044911</v>
      </c>
      <c r="AK21" s="248">
        <v>6418.8</v>
      </c>
      <c r="AL21" s="248">
        <v>40617.5</v>
      </c>
      <c r="AM21" s="248">
        <v>34287.5</v>
      </c>
      <c r="AN21" s="248"/>
      <c r="AO21" s="248"/>
      <c r="AP21" s="248">
        <v>6878.8565495800003</v>
      </c>
      <c r="AQ21" s="248">
        <f t="shared" si="8"/>
        <v>47036.3</v>
      </c>
      <c r="AR21" s="249">
        <f t="shared" si="9"/>
        <v>6.8378079497633779</v>
      </c>
      <c r="AS21" s="252">
        <v>2608.3728000000001</v>
      </c>
      <c r="AT21" s="252">
        <v>4348.6196582400007</v>
      </c>
      <c r="AU21" s="252">
        <v>2945.2490113200001</v>
      </c>
      <c r="AV21" s="252"/>
      <c r="AW21" s="252"/>
      <c r="AX21" s="252">
        <v>726</v>
      </c>
      <c r="AY21" s="252">
        <f t="shared" si="10"/>
        <v>6956.9924582400008</v>
      </c>
      <c r="AZ21" s="253">
        <f t="shared" si="11"/>
        <v>9.5826342400000009</v>
      </c>
      <c r="BA21" s="36">
        <v>158.38560000000001</v>
      </c>
      <c r="BB21" s="36">
        <v>662.29835650000416</v>
      </c>
      <c r="BC21" s="36">
        <v>2731.0241048414405</v>
      </c>
      <c r="BD21" s="36"/>
      <c r="BE21" s="36"/>
      <c r="BF21" s="36">
        <v>566.23500000000001</v>
      </c>
      <c r="BG21" s="36">
        <f t="shared" si="12"/>
        <v>3551.7080613414446</v>
      </c>
      <c r="BH21" s="256">
        <f t="shared" si="13"/>
        <v>6.272498276054014</v>
      </c>
      <c r="BQ21" s="77">
        <v>7286.4000000000005</v>
      </c>
      <c r="BR21" s="77">
        <v>29645.5</v>
      </c>
      <c r="BS21" s="259">
        <v>0.85737629059779619</v>
      </c>
      <c r="BT21" s="77">
        <v>27535.5</v>
      </c>
      <c r="BU21" s="77">
        <v>34577</v>
      </c>
      <c r="BV21" s="264">
        <v>0</v>
      </c>
      <c r="BW21" s="264">
        <v>17178.848526659403</v>
      </c>
      <c r="BX21" s="265">
        <v>3.8265259655117814</v>
      </c>
      <c r="BY21" s="264">
        <v>0</v>
      </c>
      <c r="BZ21" s="264">
        <v>4489.4111999999996</v>
      </c>
      <c r="CA21" s="238">
        <v>3499.0002000000004</v>
      </c>
      <c r="CB21" s="238">
        <v>6664.62</v>
      </c>
      <c r="CC21" s="262">
        <v>0.5440750845201282</v>
      </c>
      <c r="CD21" s="238">
        <v>25610.910347500001</v>
      </c>
      <c r="CE21" s="238">
        <v>12249.449000000001</v>
      </c>
      <c r="CF21" s="267">
        <v>3014.424</v>
      </c>
      <c r="CG21" s="267">
        <v>8801.6556099999998</v>
      </c>
      <c r="CH21" s="268">
        <v>0.92018909360755108</v>
      </c>
      <c r="CI21" s="267">
        <v>20154.696321111111</v>
      </c>
      <c r="CJ21" s="267">
        <v>9565.0509999999995</v>
      </c>
    </row>
    <row r="22" spans="1:88" x14ac:dyDescent="0.4">
      <c r="A22" s="35">
        <v>42217</v>
      </c>
      <c r="B22" s="230">
        <v>7729.2</v>
      </c>
      <c r="C22" s="230">
        <v>63089</v>
      </c>
      <c r="D22" s="230">
        <v>60873.5</v>
      </c>
      <c r="E22" s="230">
        <v>30173</v>
      </c>
      <c r="F22" s="230"/>
      <c r="G22" s="230"/>
      <c r="H22" s="230">
        <v>24435.709762000002</v>
      </c>
      <c r="I22" s="229">
        <f t="shared" si="0"/>
        <v>100991.2</v>
      </c>
      <c r="J22" s="232">
        <f t="shared" si="1"/>
        <v>4.1329349948758809</v>
      </c>
      <c r="K22" s="234">
        <v>10590.8292</v>
      </c>
      <c r="L22" s="234">
        <v>118880.56499999999</v>
      </c>
      <c r="M22" s="234"/>
      <c r="N22" s="234"/>
      <c r="O22" s="234">
        <v>66419.433113377323</v>
      </c>
      <c r="P22" s="234">
        <v>1.0549999999999999E-3</v>
      </c>
      <c r="Q22" s="234">
        <v>14979.450057665899</v>
      </c>
      <c r="R22" s="234">
        <f t="shared" si="2"/>
        <v>129471.39525499998</v>
      </c>
      <c r="S22" s="235">
        <f t="shared" si="3"/>
        <v>8.6432675937085932</v>
      </c>
      <c r="T22" s="240">
        <v>10842.336000000001</v>
      </c>
      <c r="U22" s="240">
        <v>54310.566610000002</v>
      </c>
      <c r="V22" s="240">
        <v>25979.435160000001</v>
      </c>
      <c r="W22" s="240"/>
      <c r="X22" s="240"/>
      <c r="Y22" s="240">
        <v>15646.95508</v>
      </c>
      <c r="Z22" s="240">
        <f t="shared" si="4"/>
        <v>65152.902610000005</v>
      </c>
      <c r="AA22" s="241">
        <f t="shared" si="5"/>
        <v>4.1639349174893905</v>
      </c>
      <c r="AB22" s="244">
        <v>3215.1239999999998</v>
      </c>
      <c r="AC22" s="244">
        <v>7220.1580317777771</v>
      </c>
      <c r="AD22" s="244">
        <v>3062.862572323389</v>
      </c>
      <c r="AE22" s="244">
        <v>516.34570941022241</v>
      </c>
      <c r="AF22" s="244"/>
      <c r="AG22" s="244"/>
      <c r="AH22" s="244">
        <v>4136.2780000000002</v>
      </c>
      <c r="AI22" s="244">
        <f t="shared" si="6"/>
        <v>10951.627741188</v>
      </c>
      <c r="AJ22" s="245">
        <f t="shared" si="7"/>
        <v>2.6477010832415036</v>
      </c>
      <c r="AK22" s="248">
        <v>6228</v>
      </c>
      <c r="AL22" s="248">
        <v>43677</v>
      </c>
      <c r="AM22" s="248">
        <v>31755.5</v>
      </c>
      <c r="AN22" s="248"/>
      <c r="AO22" s="248"/>
      <c r="AP22" s="248">
        <v>5775.3138098600002</v>
      </c>
      <c r="AQ22" s="248">
        <f t="shared" si="8"/>
        <v>49905</v>
      </c>
      <c r="AR22" s="249">
        <f t="shared" si="9"/>
        <v>8.6410888902346503</v>
      </c>
      <c r="AS22" s="252">
        <v>1906.3812240000004</v>
      </c>
      <c r="AT22" s="252">
        <v>2616.4408763547999</v>
      </c>
      <c r="AU22" s="252">
        <v>1765.3271869068001</v>
      </c>
      <c r="AV22" s="252"/>
      <c r="AW22" s="252"/>
      <c r="AX22" s="252">
        <v>407.66</v>
      </c>
      <c r="AY22" s="252">
        <f t="shared" si="10"/>
        <v>4522.8221003548006</v>
      </c>
      <c r="AZ22" s="253">
        <f t="shared" si="11"/>
        <v>11.09459378</v>
      </c>
      <c r="BA22" s="36">
        <v>181.7244</v>
      </c>
      <c r="BB22" s="36">
        <v>774.05963619552938</v>
      </c>
      <c r="BC22" s="36">
        <v>2957.4656120376003</v>
      </c>
      <c r="BD22" s="36"/>
      <c r="BE22" s="36"/>
      <c r="BF22" s="36">
        <v>528.87699999999995</v>
      </c>
      <c r="BG22" s="36">
        <f t="shared" si="12"/>
        <v>3913.2496482331298</v>
      </c>
      <c r="BH22" s="256">
        <f t="shared" si="13"/>
        <v>7.3991677615648443</v>
      </c>
      <c r="BQ22" s="77">
        <v>6696</v>
      </c>
      <c r="BR22" s="77">
        <v>29329</v>
      </c>
      <c r="BS22" s="259">
        <v>0.70985308710700201</v>
      </c>
      <c r="BT22" s="77">
        <v>29223.5</v>
      </c>
      <c r="BU22" s="77">
        <v>41317</v>
      </c>
      <c r="BV22" s="264">
        <v>0</v>
      </c>
      <c r="BW22" s="264">
        <v>18029.864405607976</v>
      </c>
      <c r="BX22" s="265">
        <v>1.897383069769581</v>
      </c>
      <c r="BY22" s="264">
        <v>0</v>
      </c>
      <c r="BZ22" s="264">
        <v>9502.4904000000006</v>
      </c>
      <c r="CA22" s="238">
        <v>4254.5789999999997</v>
      </c>
      <c r="CB22" s="238">
        <v>6204.8</v>
      </c>
      <c r="CC22" s="262">
        <v>0.505834361746896</v>
      </c>
      <c r="CD22" s="238">
        <v>25544.705344999995</v>
      </c>
      <c r="CE22" s="238">
        <v>12266.466</v>
      </c>
      <c r="CF22" s="267">
        <v>1417.248</v>
      </c>
      <c r="CG22" s="267">
        <v>2933.8852033333337</v>
      </c>
      <c r="CH22" s="268">
        <v>0.85269216066038678</v>
      </c>
      <c r="CI22" s="267">
        <v>7220.1580317777771</v>
      </c>
      <c r="CJ22" s="267">
        <v>3440.732</v>
      </c>
    </row>
    <row r="23" spans="1:88" x14ac:dyDescent="0.4">
      <c r="A23" s="35">
        <v>42248</v>
      </c>
      <c r="B23" s="230">
        <v>6084</v>
      </c>
      <c r="C23" s="230">
        <v>33338</v>
      </c>
      <c r="D23" s="230">
        <v>41883.5</v>
      </c>
      <c r="E23" s="230">
        <v>25003.5</v>
      </c>
      <c r="F23" s="230"/>
      <c r="G23" s="230"/>
      <c r="H23" s="230">
        <v>12282.461532667701</v>
      </c>
      <c r="I23" s="229">
        <f t="shared" si="0"/>
        <v>64425.5</v>
      </c>
      <c r="J23" s="232">
        <f t="shared" si="1"/>
        <v>5.245324793295489</v>
      </c>
      <c r="K23" s="234">
        <v>10686.204</v>
      </c>
      <c r="L23" s="234">
        <v>118656.905</v>
      </c>
      <c r="M23" s="234"/>
      <c r="N23" s="234"/>
      <c r="O23" s="234">
        <v>67672.902219556097</v>
      </c>
      <c r="P23" s="234">
        <v>1.0549999999999999E-3</v>
      </c>
      <c r="Q23" s="234">
        <v>14166.709310025899</v>
      </c>
      <c r="R23" s="234">
        <f t="shared" si="2"/>
        <v>129343.110055</v>
      </c>
      <c r="S23" s="235">
        <f t="shared" si="3"/>
        <v>9.1300744036205206</v>
      </c>
      <c r="T23" s="240">
        <v>10257.192000000001</v>
      </c>
      <c r="U23" s="240">
        <v>51727.846410000006</v>
      </c>
      <c r="V23" s="240">
        <v>26164.620160000002</v>
      </c>
      <c r="W23" s="240"/>
      <c r="X23" s="240"/>
      <c r="Y23" s="240">
        <v>13604.307400000002</v>
      </c>
      <c r="Z23" s="240">
        <f t="shared" si="4"/>
        <v>61985.038410000008</v>
      </c>
      <c r="AA23" s="241">
        <f t="shared" si="5"/>
        <v>4.5562803447090587</v>
      </c>
      <c r="AB23" s="244">
        <v>7761.0240000000003</v>
      </c>
      <c r="AC23" s="244">
        <v>17599.057709777779</v>
      </c>
      <c r="AD23" s="244">
        <v>11035.053202091665</v>
      </c>
      <c r="AE23" s="244">
        <v>2522.1680927364423</v>
      </c>
      <c r="AF23" s="244"/>
      <c r="AG23" s="244"/>
      <c r="AH23" s="244">
        <v>9923.902</v>
      </c>
      <c r="AI23" s="244">
        <f t="shared" si="6"/>
        <v>27882.249802514223</v>
      </c>
      <c r="AJ23" s="245">
        <f t="shared" si="7"/>
        <v>2.8096055163094338</v>
      </c>
      <c r="AK23" s="248">
        <v>6714</v>
      </c>
      <c r="AL23" s="248">
        <v>43255</v>
      </c>
      <c r="AM23" s="248">
        <v>32494</v>
      </c>
      <c r="AN23" s="248"/>
      <c r="AO23" s="248"/>
      <c r="AP23" s="248">
        <v>4083.5659907099998</v>
      </c>
      <c r="AQ23" s="248">
        <f t="shared" si="8"/>
        <v>49969</v>
      </c>
      <c r="AR23" s="249">
        <f t="shared" si="9"/>
        <v>12.236608913307167</v>
      </c>
      <c r="AS23" s="252">
        <v>2453.8319999999999</v>
      </c>
      <c r="AT23" s="252">
        <v>4095.1459996799999</v>
      </c>
      <c r="AU23" s="252">
        <v>2824.7539924799999</v>
      </c>
      <c r="AV23" s="252"/>
      <c r="AW23" s="252"/>
      <c r="AX23" s="252">
        <v>692</v>
      </c>
      <c r="AY23" s="252">
        <f t="shared" si="10"/>
        <v>6548.9779996799998</v>
      </c>
      <c r="AZ23" s="253">
        <f t="shared" si="11"/>
        <v>9.4638410400000001</v>
      </c>
      <c r="BA23" s="36">
        <v>140.34959999999998</v>
      </c>
      <c r="BB23" s="36">
        <v>435.74609560978018</v>
      </c>
      <c r="BC23" s="36">
        <v>2647.3504689316801</v>
      </c>
      <c r="BD23" s="36"/>
      <c r="BE23" s="36"/>
      <c r="BF23" s="36">
        <v>429.483</v>
      </c>
      <c r="BG23" s="36">
        <f t="shared" si="12"/>
        <v>3223.4461645414603</v>
      </c>
      <c r="BH23" s="256">
        <f t="shared" si="13"/>
        <v>7.505410376060194</v>
      </c>
      <c r="BQ23" s="77">
        <v>5353.2</v>
      </c>
      <c r="BR23" s="77">
        <v>15719.5</v>
      </c>
      <c r="BS23" s="259">
        <v>0.64650456927113753</v>
      </c>
      <c r="BT23" s="77">
        <v>18357</v>
      </c>
      <c r="BU23" s="77">
        <v>24314.6</v>
      </c>
      <c r="BV23" s="264">
        <v>0</v>
      </c>
      <c r="BW23" s="264">
        <v>17189.81901333436</v>
      </c>
      <c r="BX23" s="265">
        <v>2.0391541909015229</v>
      </c>
      <c r="BY23" s="264">
        <v>0</v>
      </c>
      <c r="BZ23" s="264">
        <v>8429.8770000000004</v>
      </c>
      <c r="CA23" s="238">
        <v>3305.7630000000004</v>
      </c>
      <c r="CB23" s="238">
        <v>4257.49</v>
      </c>
      <c r="CC23" s="262">
        <v>0.45456375070053157</v>
      </c>
      <c r="CD23" s="238">
        <v>19137.828591999998</v>
      </c>
      <c r="CE23" s="238">
        <v>9366.1010000000006</v>
      </c>
      <c r="CF23" s="267">
        <v>2866.3560000000002</v>
      </c>
      <c r="CG23" s="267">
        <v>10620.595499999999</v>
      </c>
      <c r="CH23" s="268">
        <v>1.3268977196629719</v>
      </c>
      <c r="CI23" s="267">
        <v>17599.057709777779</v>
      </c>
      <c r="CJ23" s="267">
        <v>8004.08</v>
      </c>
    </row>
    <row r="24" spans="1:88" x14ac:dyDescent="0.4">
      <c r="A24" s="35">
        <v>42278</v>
      </c>
      <c r="B24" s="230">
        <v>7272</v>
      </c>
      <c r="C24" s="230">
        <v>66465</v>
      </c>
      <c r="D24" s="230">
        <v>57181</v>
      </c>
      <c r="E24" s="230">
        <v>19939.5</v>
      </c>
      <c r="F24" s="230"/>
      <c r="G24" s="230"/>
      <c r="H24" s="230">
        <v>23904.931625956</v>
      </c>
      <c r="I24" s="229">
        <f t="shared" si="0"/>
        <v>93676.5</v>
      </c>
      <c r="J24" s="232">
        <f t="shared" si="1"/>
        <v>3.918710225394912</v>
      </c>
      <c r="K24" s="234">
        <v>9516.5964000000004</v>
      </c>
      <c r="L24" s="234">
        <v>117114.49499999998</v>
      </c>
      <c r="M24" s="234"/>
      <c r="N24" s="234"/>
      <c r="O24" s="234">
        <v>66077.048590281949</v>
      </c>
      <c r="P24" s="234">
        <v>1.0549999999999999E-3</v>
      </c>
      <c r="Q24" s="234">
        <v>12959.063129405899</v>
      </c>
      <c r="R24" s="234">
        <f t="shared" si="2"/>
        <v>126631.09245499998</v>
      </c>
      <c r="S24" s="235">
        <f t="shared" si="3"/>
        <v>9.7716240125149625</v>
      </c>
      <c r="T24" s="240">
        <v>9305.7839999999997</v>
      </c>
      <c r="U24" s="240">
        <v>42515.102990000007</v>
      </c>
      <c r="V24" s="240">
        <v>23000.442080000001</v>
      </c>
      <c r="W24" s="240"/>
      <c r="X24" s="240"/>
      <c r="Y24" s="240">
        <v>10518.863499999999</v>
      </c>
      <c r="Z24" s="240">
        <f t="shared" si="4"/>
        <v>51820.886990000006</v>
      </c>
      <c r="AA24" s="241">
        <f t="shared" si="5"/>
        <v>4.9264720461483327</v>
      </c>
      <c r="AB24" s="244">
        <v>8272.0511999999999</v>
      </c>
      <c r="AC24" s="244">
        <v>17776.200978000001</v>
      </c>
      <c r="AD24" s="244">
        <v>8568.6427128619434</v>
      </c>
      <c r="AE24" s="244">
        <v>1043.2635102508316</v>
      </c>
      <c r="AF24" s="244"/>
      <c r="AG24" s="244"/>
      <c r="AH24" s="244">
        <v>10071.036</v>
      </c>
      <c r="AI24" s="244">
        <f t="shared" si="6"/>
        <v>27091.515688250835</v>
      </c>
      <c r="AJ24" s="245">
        <f t="shared" si="7"/>
        <v>2.6900425823371927</v>
      </c>
      <c r="AK24" s="248">
        <v>5263.2</v>
      </c>
      <c r="AL24" s="248">
        <v>33760</v>
      </c>
      <c r="AM24" s="248">
        <v>37769</v>
      </c>
      <c r="AN24" s="248"/>
      <c r="AO24" s="248"/>
      <c r="AP24" s="248">
        <v>5800.2136329099994</v>
      </c>
      <c r="AQ24" s="248">
        <f t="shared" si="8"/>
        <v>39023.199999999997</v>
      </c>
      <c r="AR24" s="249">
        <f t="shared" si="9"/>
        <v>6.7278901209060882</v>
      </c>
      <c r="AS24" s="252">
        <v>2497.070515419452</v>
      </c>
      <c r="AT24" s="252">
        <v>4890.6629826582139</v>
      </c>
      <c r="AU24" s="252">
        <v>3468.0634208977999</v>
      </c>
      <c r="AV24" s="252"/>
      <c r="AW24" s="252"/>
      <c r="AX24" s="252">
        <v>927</v>
      </c>
      <c r="AY24" s="252">
        <f t="shared" si="10"/>
        <v>7387.7334980776659</v>
      </c>
      <c r="AZ24" s="253">
        <f t="shared" si="11"/>
        <v>7.9695075491668455</v>
      </c>
      <c r="BA24" s="36">
        <v>187.48439999999999</v>
      </c>
      <c r="BB24" s="36">
        <v>770.42304375064759</v>
      </c>
      <c r="BC24" s="36">
        <v>3035.4155738337604</v>
      </c>
      <c r="BD24" s="36"/>
      <c r="BE24" s="36"/>
      <c r="BF24" s="36">
        <v>696.18399999999997</v>
      </c>
      <c r="BG24" s="36">
        <f t="shared" si="12"/>
        <v>3993.3230175844083</v>
      </c>
      <c r="BH24" s="256">
        <f t="shared" si="13"/>
        <v>5.7360166530463328</v>
      </c>
      <c r="BQ24" s="77">
        <v>6246</v>
      </c>
      <c r="BR24" s="77">
        <v>26691.5</v>
      </c>
      <c r="BS24" s="259">
        <v>0.67378956934417122</v>
      </c>
      <c r="BT24" s="77">
        <v>30806</v>
      </c>
      <c r="BU24" s="77">
        <v>39614</v>
      </c>
      <c r="BV24" s="264">
        <v>0</v>
      </c>
      <c r="BW24" s="264">
        <v>18666.093829396854</v>
      </c>
      <c r="BX24" s="265">
        <v>2.0591221487045459</v>
      </c>
      <c r="BY24" s="264">
        <v>0</v>
      </c>
      <c r="BZ24" s="264">
        <v>9065.0735999999997</v>
      </c>
      <c r="CA24" s="238">
        <v>2722.6548000000003</v>
      </c>
      <c r="CB24" s="238">
        <v>4376.6000000000004</v>
      </c>
      <c r="CC24" s="262">
        <v>0.83154134394074519</v>
      </c>
      <c r="CD24" s="238">
        <v>11564.66329</v>
      </c>
      <c r="CE24" s="238">
        <v>5263.2380000000003</v>
      </c>
      <c r="CF24" s="267">
        <v>2985.9479999999999</v>
      </c>
      <c r="CG24" s="267">
        <v>8153.952049999999</v>
      </c>
      <c r="CH24" s="268">
        <v>0.97729531511546974</v>
      </c>
      <c r="CI24" s="267">
        <v>17776.200978000001</v>
      </c>
      <c r="CJ24" s="267">
        <v>8343.3860000000004</v>
      </c>
    </row>
    <row r="25" spans="1:88" x14ac:dyDescent="0.4">
      <c r="A25" s="35">
        <v>42309</v>
      </c>
      <c r="B25" s="230">
        <v>7372.8</v>
      </c>
      <c r="C25" s="230">
        <v>81762.5</v>
      </c>
      <c r="D25" s="230">
        <v>58447</v>
      </c>
      <c r="E25" s="230">
        <v>14664.5</v>
      </c>
      <c r="F25" s="230"/>
      <c r="G25" s="230"/>
      <c r="H25" s="230">
        <v>23573.480531000005</v>
      </c>
      <c r="I25" s="229">
        <f t="shared" si="0"/>
        <v>103799.8</v>
      </c>
      <c r="J25" s="232">
        <f t="shared" si="1"/>
        <v>4.4032445638860755</v>
      </c>
      <c r="K25" s="234">
        <v>10069.466400000001</v>
      </c>
      <c r="L25" s="234">
        <v>127428.175</v>
      </c>
      <c r="M25" s="234"/>
      <c r="N25" s="234"/>
      <c r="O25" s="234">
        <v>74226.939412117572</v>
      </c>
      <c r="P25" s="234">
        <v>1.0549999999999999E-3</v>
      </c>
      <c r="Q25" s="234">
        <v>13508.410967895898</v>
      </c>
      <c r="R25" s="234">
        <f t="shared" si="2"/>
        <v>137497.64245499999</v>
      </c>
      <c r="S25" s="235">
        <f t="shared" si="3"/>
        <v>10.178668888722516</v>
      </c>
      <c r="T25" s="240">
        <v>13159.800000000001</v>
      </c>
      <c r="U25" s="240">
        <v>53753.336029999999</v>
      </c>
      <c r="V25" s="240">
        <v>29367.345240000002</v>
      </c>
      <c r="W25" s="240"/>
      <c r="X25" s="240"/>
      <c r="Y25" s="240">
        <v>12149.419999999998</v>
      </c>
      <c r="Z25" s="240">
        <f t="shared" si="4"/>
        <v>66913.136029999994</v>
      </c>
      <c r="AA25" s="241">
        <f t="shared" si="5"/>
        <v>5.507516904510668</v>
      </c>
      <c r="AB25" s="244">
        <v>8290.152</v>
      </c>
      <c r="AC25" s="244">
        <v>17156.579503333334</v>
      </c>
      <c r="AD25" s="244">
        <v>8835.6621119811662</v>
      </c>
      <c r="AE25" s="244">
        <v>192.30293634055602</v>
      </c>
      <c r="AF25" s="244"/>
      <c r="AG25" s="244"/>
      <c r="AH25" s="244">
        <v>9543.8130000000019</v>
      </c>
      <c r="AI25" s="244">
        <f t="shared" si="6"/>
        <v>25639.034439673891</v>
      </c>
      <c r="AJ25" s="245">
        <f t="shared" si="7"/>
        <v>2.6864560778458135</v>
      </c>
      <c r="AK25" s="248">
        <v>6350.4000000000005</v>
      </c>
      <c r="AL25" s="248">
        <v>73955.5</v>
      </c>
      <c r="AM25" s="248">
        <v>36819.5</v>
      </c>
      <c r="AN25" s="248"/>
      <c r="AO25" s="248"/>
      <c r="AP25" s="248">
        <v>5420.4757959400004</v>
      </c>
      <c r="AQ25" s="248">
        <f t="shared" si="8"/>
        <v>80305.899999999994</v>
      </c>
      <c r="AR25" s="249">
        <f t="shared" si="9"/>
        <v>14.815286152582777</v>
      </c>
      <c r="AS25" s="252">
        <v>2331.8496</v>
      </c>
      <c r="AT25" s="252">
        <v>1505.7233793599999</v>
      </c>
      <c r="AU25" s="252">
        <v>3535.3033587013338</v>
      </c>
      <c r="AV25" s="252"/>
      <c r="AW25" s="252"/>
      <c r="AX25" s="252">
        <v>829.1</v>
      </c>
      <c r="AY25" s="252">
        <f t="shared" si="10"/>
        <v>3837.5729793599999</v>
      </c>
      <c r="AZ25" s="253">
        <f t="shared" si="11"/>
        <v>4.6286008676396087</v>
      </c>
      <c r="BA25" s="36">
        <v>193.9032</v>
      </c>
      <c r="BB25" s="36">
        <v>876.69756384347193</v>
      </c>
      <c r="BC25" s="36">
        <v>3009.9506237208002</v>
      </c>
      <c r="BD25" s="36"/>
      <c r="BE25" s="36"/>
      <c r="BF25" s="36">
        <v>935.60299999999995</v>
      </c>
      <c r="BG25" s="36">
        <f t="shared" si="12"/>
        <v>4080.5513875642719</v>
      </c>
      <c r="BH25" s="256">
        <f t="shared" si="13"/>
        <v>4.3614133212102484</v>
      </c>
      <c r="BQ25" s="77">
        <v>6303.6</v>
      </c>
      <c r="BR25" s="77">
        <v>29012.5</v>
      </c>
      <c r="BS25" s="259">
        <v>0.75054041496833046</v>
      </c>
      <c r="BT25" s="77">
        <v>29856.5</v>
      </c>
      <c r="BU25" s="77">
        <v>38655.480000000003</v>
      </c>
      <c r="BV25" s="264">
        <v>0</v>
      </c>
      <c r="BW25" s="264">
        <v>18218.728456654415</v>
      </c>
      <c r="BX25" s="265">
        <v>2.2722002041199802</v>
      </c>
      <c r="BY25" s="264">
        <v>0</v>
      </c>
      <c r="BZ25" s="264">
        <v>8018.1</v>
      </c>
      <c r="CA25" s="238">
        <v>4082.1318000000001</v>
      </c>
      <c r="CB25" s="238">
        <v>6731.1</v>
      </c>
      <c r="CC25" s="262">
        <v>0.55061703612103718</v>
      </c>
      <c r="CD25" s="238">
        <v>26800.929809999998</v>
      </c>
      <c r="CE25" s="238">
        <v>12224.648999999999</v>
      </c>
      <c r="CF25" s="267">
        <v>3025.152</v>
      </c>
      <c r="CG25" s="267">
        <v>8420.9966700000004</v>
      </c>
      <c r="CH25" s="268">
        <v>1.0727694507853922</v>
      </c>
      <c r="CI25" s="267">
        <v>17156.579503333334</v>
      </c>
      <c r="CJ25" s="267">
        <v>7849.7730000000001</v>
      </c>
    </row>
    <row r="26" spans="1:88" x14ac:dyDescent="0.4">
      <c r="A26" s="35">
        <v>42339</v>
      </c>
      <c r="B26" s="230">
        <v>8229.6</v>
      </c>
      <c r="C26" s="230">
        <v>80496.5</v>
      </c>
      <c r="D26" s="230">
        <v>60451.5</v>
      </c>
      <c r="E26" s="230">
        <v>15403</v>
      </c>
      <c r="F26" s="230"/>
      <c r="G26" s="230"/>
      <c r="H26" s="230">
        <v>20513.164705967502</v>
      </c>
      <c r="I26" s="229">
        <f t="shared" si="0"/>
        <v>104129.1</v>
      </c>
      <c r="J26" s="232">
        <f t="shared" si="1"/>
        <v>5.0762084491871562</v>
      </c>
      <c r="K26" s="234">
        <v>10096.830000000002</v>
      </c>
      <c r="L26" s="234">
        <v>123091.07</v>
      </c>
      <c r="M26" s="234"/>
      <c r="N26" s="234"/>
      <c r="O26" s="234">
        <v>92449.263947210551</v>
      </c>
      <c r="P26" s="234">
        <v>2670.3461307738448</v>
      </c>
      <c r="Q26" s="234">
        <v>13340.524608375901</v>
      </c>
      <c r="R26" s="234">
        <f t="shared" si="2"/>
        <v>135858.24613077386</v>
      </c>
      <c r="S26" s="235">
        <f t="shared" si="3"/>
        <v>10.183875830900586</v>
      </c>
      <c r="T26" s="240">
        <v>13823.1</v>
      </c>
      <c r="U26" s="240">
        <v>54920.284679999997</v>
      </c>
      <c r="V26" s="240">
        <v>30449.152359999996</v>
      </c>
      <c r="W26" s="240"/>
      <c r="X26" s="240"/>
      <c r="Y26" s="240">
        <v>13777.564639999997</v>
      </c>
      <c r="Z26" s="240">
        <f t="shared" si="4"/>
        <v>68743.384680000003</v>
      </c>
      <c r="AA26" s="241">
        <f t="shared" si="5"/>
        <v>4.9895163968543006</v>
      </c>
      <c r="AB26" s="244">
        <v>7275.7079999999996</v>
      </c>
      <c r="AC26" s="244">
        <v>13738.982306888891</v>
      </c>
      <c r="AD26" s="244">
        <v>8623.0763814187758</v>
      </c>
      <c r="AE26" s="244">
        <v>153.05020389322127</v>
      </c>
      <c r="AF26" s="244"/>
      <c r="AG26" s="244"/>
      <c r="AH26" s="244">
        <v>6702.6419999999989</v>
      </c>
      <c r="AI26" s="244">
        <f t="shared" si="6"/>
        <v>21167.740510782111</v>
      </c>
      <c r="AJ26" s="245">
        <f t="shared" si="7"/>
        <v>3.158118919492062</v>
      </c>
      <c r="AK26" s="248">
        <v>6818.4000000000005</v>
      </c>
      <c r="AL26" s="248">
        <v>75538</v>
      </c>
      <c r="AM26" s="248">
        <v>27113.5</v>
      </c>
      <c r="AN26" s="248"/>
      <c r="AO26" s="248"/>
      <c r="AP26" s="248">
        <v>4857.1188302999999</v>
      </c>
      <c r="AQ26" s="248">
        <f t="shared" si="8"/>
        <v>82356.399999999994</v>
      </c>
      <c r="AR26" s="249">
        <f t="shared" si="9"/>
        <v>16.955813287136163</v>
      </c>
      <c r="AS26" s="252">
        <v>1507.2012</v>
      </c>
      <c r="AT26" s="252">
        <v>633.85693007999998</v>
      </c>
      <c r="AU26" s="252">
        <v>1733.1551776613333</v>
      </c>
      <c r="AV26" s="252"/>
      <c r="AW26" s="252"/>
      <c r="AX26" s="252">
        <v>297.8</v>
      </c>
      <c r="AY26" s="252">
        <f t="shared" si="10"/>
        <v>2141.05813008</v>
      </c>
      <c r="AZ26" s="253">
        <f t="shared" si="11"/>
        <v>7.1895840499664203</v>
      </c>
      <c r="BA26" s="36">
        <v>211.1832</v>
      </c>
      <c r="BB26" s="36">
        <v>1090.0629145511955</v>
      </c>
      <c r="BC26" s="36">
        <v>3562.0907867510405</v>
      </c>
      <c r="BD26" s="36"/>
      <c r="BE26" s="36"/>
      <c r="BF26" s="36">
        <v>998.59799999999996</v>
      </c>
      <c r="BG26" s="36">
        <f t="shared" si="12"/>
        <v>4863.3369013022357</v>
      </c>
      <c r="BH26" s="256">
        <f t="shared" si="13"/>
        <v>4.8701648724534152</v>
      </c>
      <c r="BQ26" s="77">
        <v>7236</v>
      </c>
      <c r="BR26" s="77">
        <v>30700.5</v>
      </c>
      <c r="BS26" s="259">
        <v>0.82862954468818839</v>
      </c>
      <c r="BT26" s="77">
        <v>27324.5</v>
      </c>
      <c r="BU26" s="77">
        <v>37049.728912999999</v>
      </c>
      <c r="BV26" s="264">
        <v>0</v>
      </c>
      <c r="BW26" s="264">
        <v>19142.964207658442</v>
      </c>
      <c r="BX26" s="265">
        <v>2.595767900664995</v>
      </c>
      <c r="BY26" s="264">
        <v>0</v>
      </c>
      <c r="BZ26" s="264">
        <v>7374.6825371999994</v>
      </c>
      <c r="CA26" s="238">
        <v>4110.3</v>
      </c>
      <c r="CB26" s="238">
        <v>8257.3700000000008</v>
      </c>
      <c r="CC26" s="262">
        <v>0.68960002485355121</v>
      </c>
      <c r="CD26" s="238">
        <v>32704.731019999999</v>
      </c>
      <c r="CE26" s="238">
        <v>11974.144</v>
      </c>
      <c r="CF26" s="267">
        <v>2748.672</v>
      </c>
      <c r="CG26" s="267">
        <v>8208.3908599999995</v>
      </c>
      <c r="CH26" s="268">
        <v>1.3985683860219336</v>
      </c>
      <c r="CI26" s="267">
        <v>13738.982306888891</v>
      </c>
      <c r="CJ26" s="267">
        <v>5869.1379999999999</v>
      </c>
    </row>
    <row r="27" spans="1:88" x14ac:dyDescent="0.4">
      <c r="A27" s="35">
        <v>42370</v>
      </c>
      <c r="B27" s="230">
        <v>7448.4000000000005</v>
      </c>
      <c r="C27" s="230">
        <v>82184.5</v>
      </c>
      <c r="D27" s="230">
        <v>72162</v>
      </c>
      <c r="E27" s="230">
        <v>18990</v>
      </c>
      <c r="F27" s="230"/>
      <c r="G27" s="230"/>
      <c r="H27" s="230">
        <v>20268.87778234922</v>
      </c>
      <c r="I27" s="229">
        <f t="shared" si="0"/>
        <v>108622.9</v>
      </c>
      <c r="J27" s="232">
        <f t="shared" si="1"/>
        <v>5.3590978823007287</v>
      </c>
      <c r="K27" s="234">
        <v>10080</v>
      </c>
      <c r="L27" s="234">
        <v>135779.55499999999</v>
      </c>
      <c r="M27" s="234"/>
      <c r="N27" s="234"/>
      <c r="O27" s="234">
        <v>77294.983203359327</v>
      </c>
      <c r="P27" s="234">
        <v>1.0549999999999999E-3</v>
      </c>
      <c r="Q27" s="234">
        <v>13365.160442045901</v>
      </c>
      <c r="R27" s="234">
        <f t="shared" si="2"/>
        <v>145859.55605499999</v>
      </c>
      <c r="S27" s="235">
        <f t="shared" si="3"/>
        <v>10.913416018272073</v>
      </c>
      <c r="T27" s="240">
        <v>11067.047999999999</v>
      </c>
      <c r="U27" s="240">
        <v>57468.451830000005</v>
      </c>
      <c r="V27" s="240">
        <v>32568.509600000005</v>
      </c>
      <c r="W27" s="240"/>
      <c r="X27" s="240"/>
      <c r="Y27" s="240">
        <v>13591.176969999999</v>
      </c>
      <c r="Z27" s="240">
        <f t="shared" si="4"/>
        <v>68535.499830000001</v>
      </c>
      <c r="AA27" s="241">
        <f t="shared" si="5"/>
        <v>5.0426464154855317</v>
      </c>
      <c r="AB27" s="244">
        <v>9414.3240000000005</v>
      </c>
      <c r="AC27" s="244">
        <v>19029.642586222224</v>
      </c>
      <c r="AD27" s="244">
        <v>10155.971474318998</v>
      </c>
      <c r="AE27" s="244">
        <v>338.15182042266633</v>
      </c>
      <c r="AF27" s="244"/>
      <c r="AG27" s="244"/>
      <c r="AH27" s="244">
        <v>10334.137000000001</v>
      </c>
      <c r="AI27" s="244">
        <f t="shared" si="6"/>
        <v>28782.118406644891</v>
      </c>
      <c r="AJ27" s="245">
        <f t="shared" si="7"/>
        <v>2.7851496846466124</v>
      </c>
      <c r="AK27" s="248">
        <v>6598.8</v>
      </c>
      <c r="AL27" s="248">
        <v>70052</v>
      </c>
      <c r="AM27" s="248">
        <v>39246</v>
      </c>
      <c r="AN27" s="248"/>
      <c r="AO27" s="248"/>
      <c r="AP27" s="248">
        <v>4910.7337919862503</v>
      </c>
      <c r="AQ27" s="248">
        <f t="shared" si="8"/>
        <v>76650.8</v>
      </c>
      <c r="AR27" s="249">
        <f t="shared" si="9"/>
        <v>15.608828180644865</v>
      </c>
      <c r="AS27" s="252">
        <v>2132.6565599999999</v>
      </c>
      <c r="AT27" s="252">
        <v>4237.6263019360003</v>
      </c>
      <c r="AU27" s="252">
        <v>3129.2117954159999</v>
      </c>
      <c r="AV27" s="252"/>
      <c r="AW27" s="252"/>
      <c r="AX27" s="252">
        <v>559.4</v>
      </c>
      <c r="AY27" s="252">
        <f t="shared" si="10"/>
        <v>6370.2828619360007</v>
      </c>
      <c r="AZ27" s="253">
        <f t="shared" si="11"/>
        <v>11.387706224411872</v>
      </c>
      <c r="BA27" s="36">
        <v>222.80040000000002</v>
      </c>
      <c r="BB27" s="36">
        <v>962.88836993418329</v>
      </c>
      <c r="BC27" s="36">
        <v>3213.4326381518408</v>
      </c>
      <c r="BD27" s="36"/>
      <c r="BE27" s="36"/>
      <c r="BF27" s="36">
        <v>886.96199999999999</v>
      </c>
      <c r="BG27" s="36">
        <f t="shared" si="12"/>
        <v>4399.1214080860245</v>
      </c>
      <c r="BH27" s="256">
        <f t="shared" si="13"/>
        <v>4.9597631105797371</v>
      </c>
      <c r="BQ27" s="77">
        <v>6346.8</v>
      </c>
      <c r="BR27" s="77">
        <v>32072</v>
      </c>
      <c r="BS27" s="259">
        <v>0.86716236312018391</v>
      </c>
      <c r="BT27" s="77">
        <v>28696</v>
      </c>
      <c r="BU27" s="77">
        <v>36985</v>
      </c>
      <c r="BV27" s="264">
        <v>0</v>
      </c>
      <c r="BW27" s="264">
        <v>19650.023806236255</v>
      </c>
      <c r="BX27" s="265">
        <v>2.6473741668510322</v>
      </c>
      <c r="BY27" s="264">
        <v>0</v>
      </c>
      <c r="BZ27" s="264">
        <v>7422.4580916000004</v>
      </c>
      <c r="CA27" s="238">
        <v>4587.201</v>
      </c>
      <c r="CB27" s="238">
        <v>9201.94</v>
      </c>
      <c r="CC27" s="262">
        <v>0.79975831532011277</v>
      </c>
      <c r="CD27" s="238">
        <v>24899.942230000001</v>
      </c>
      <c r="CE27" s="238">
        <v>11505.901</v>
      </c>
      <c r="CF27" s="267">
        <v>3358.7280000000001</v>
      </c>
      <c r="CG27" s="267">
        <v>9741.4307399999998</v>
      </c>
      <c r="CH27" s="268">
        <v>1.1387387666885769</v>
      </c>
      <c r="CI27" s="267">
        <v>19029.642586222224</v>
      </c>
      <c r="CJ27" s="267">
        <v>8554.5789999999997</v>
      </c>
    </row>
    <row r="28" spans="1:88" x14ac:dyDescent="0.4">
      <c r="A28" s="35">
        <v>42401</v>
      </c>
      <c r="B28" s="230">
        <v>6930</v>
      </c>
      <c r="C28" s="230">
        <v>78914</v>
      </c>
      <c r="D28" s="230">
        <v>76593</v>
      </c>
      <c r="E28" s="230">
        <v>9917</v>
      </c>
      <c r="F28" s="230"/>
      <c r="G28" s="230"/>
      <c r="H28" s="230">
        <v>20625.002464631689</v>
      </c>
      <c r="I28" s="229">
        <f t="shared" si="0"/>
        <v>95761</v>
      </c>
      <c r="J28" s="232">
        <f t="shared" si="1"/>
        <v>4.6429570209367759</v>
      </c>
      <c r="K28" s="234">
        <v>6928.7867999999999</v>
      </c>
      <c r="L28" s="234">
        <v>78893.955000000002</v>
      </c>
      <c r="M28" s="234"/>
      <c r="N28" s="234"/>
      <c r="O28" s="234">
        <v>51726.643671265745</v>
      </c>
      <c r="P28" s="234">
        <v>1.0549999999999999E-3</v>
      </c>
      <c r="Q28" s="234">
        <v>7107.8782274259001</v>
      </c>
      <c r="R28" s="234">
        <f t="shared" si="2"/>
        <v>85822.742855000004</v>
      </c>
      <c r="S28" s="235">
        <f t="shared" si="3"/>
        <v>12.074312489464312</v>
      </c>
      <c r="T28" s="240">
        <v>11134.080000000002</v>
      </c>
      <c r="U28" s="240">
        <v>51649.145559999997</v>
      </c>
      <c r="V28" s="240">
        <v>28494.868799999997</v>
      </c>
      <c r="W28" s="240"/>
      <c r="X28" s="240"/>
      <c r="Y28" s="240">
        <v>12797.752979999999</v>
      </c>
      <c r="Z28" s="240">
        <f t="shared" si="4"/>
        <v>62783.225559999999</v>
      </c>
      <c r="AA28" s="241">
        <f t="shared" si="5"/>
        <v>4.9058007025230141</v>
      </c>
      <c r="AB28" s="244">
        <v>8647.02</v>
      </c>
      <c r="AC28" s="244">
        <v>17455.711249333333</v>
      </c>
      <c r="AD28" s="244">
        <v>9788.6183020622775</v>
      </c>
      <c r="AE28" s="244">
        <v>546.70758162922209</v>
      </c>
      <c r="AF28" s="244"/>
      <c r="AG28" s="244"/>
      <c r="AH28" s="244">
        <v>9668.7779999999984</v>
      </c>
      <c r="AI28" s="244">
        <f t="shared" si="6"/>
        <v>26649.438830962557</v>
      </c>
      <c r="AJ28" s="245">
        <f t="shared" si="7"/>
        <v>2.7562364996861612</v>
      </c>
      <c r="AK28" s="248">
        <v>5961.6</v>
      </c>
      <c r="AL28" s="248">
        <v>81868</v>
      </c>
      <c r="AM28" s="248">
        <v>34815</v>
      </c>
      <c r="AN28" s="248"/>
      <c r="AO28" s="248"/>
      <c r="AP28" s="248">
        <v>4765.5254393991672</v>
      </c>
      <c r="AQ28" s="248">
        <f t="shared" si="8"/>
        <v>87829.6</v>
      </c>
      <c r="AR28" s="249">
        <f t="shared" si="9"/>
        <v>18.430202737743329</v>
      </c>
      <c r="AS28" s="252">
        <v>2336.2560000000003</v>
      </c>
      <c r="AT28" s="252">
        <v>5623.0752016253346</v>
      </c>
      <c r="AU28" s="252">
        <v>3996.3845280333339</v>
      </c>
      <c r="AV28" s="252"/>
      <c r="AW28" s="252"/>
      <c r="AX28" s="252">
        <v>998.4</v>
      </c>
      <c r="AY28" s="252">
        <f t="shared" si="10"/>
        <v>7959.3312016253349</v>
      </c>
      <c r="AZ28" s="253">
        <f t="shared" si="11"/>
        <v>7.972086540089478</v>
      </c>
      <c r="BA28" s="36">
        <v>203.92920000000001</v>
      </c>
      <c r="BB28" s="36">
        <v>962.88836993418329</v>
      </c>
      <c r="BC28" s="36">
        <v>2961.5261808427204</v>
      </c>
      <c r="BD28" s="36"/>
      <c r="BE28" s="36"/>
      <c r="BF28" s="36">
        <v>812.47</v>
      </c>
      <c r="BG28" s="36">
        <f t="shared" si="12"/>
        <v>4128.3437507769031</v>
      </c>
      <c r="BH28" s="256">
        <f t="shared" si="13"/>
        <v>5.0812260769959545</v>
      </c>
      <c r="BQ28" s="77">
        <v>5943.6</v>
      </c>
      <c r="BR28" s="77">
        <v>32388.5</v>
      </c>
      <c r="BS28" s="259">
        <v>0.92769169077421021</v>
      </c>
      <c r="BT28" s="77">
        <v>29118</v>
      </c>
      <c r="BU28" s="77">
        <v>34913</v>
      </c>
      <c r="BV28" s="264">
        <v>0</v>
      </c>
      <c r="BW28" s="264">
        <v>17466.750935155211</v>
      </c>
      <c r="BX28" s="265">
        <v>5.2775731021390415</v>
      </c>
      <c r="BY28" s="264">
        <v>0</v>
      </c>
      <c r="BZ28" s="264">
        <v>3309.6179999999999</v>
      </c>
      <c r="CA28" s="238">
        <v>4552.1225999999997</v>
      </c>
      <c r="CB28" s="238">
        <v>8789.2100000000009</v>
      </c>
      <c r="CC28" s="262">
        <v>0.81667910843704428</v>
      </c>
      <c r="CD28" s="238">
        <v>23154.276759999997</v>
      </c>
      <c r="CE28" s="238">
        <v>10762.134</v>
      </c>
      <c r="CF28" s="267">
        <v>3152.1959999999999</v>
      </c>
      <c r="CG28" s="267">
        <v>9374.0428699999993</v>
      </c>
      <c r="CH28" s="268">
        <v>1.184307089398605</v>
      </c>
      <c r="CI28" s="267">
        <v>17455.711249333333</v>
      </c>
      <c r="CJ28" s="267">
        <v>7915.2129999999997</v>
      </c>
    </row>
    <row r="29" spans="1:88" x14ac:dyDescent="0.4">
      <c r="A29" s="35">
        <v>42430</v>
      </c>
      <c r="B29" s="230">
        <v>7747.2</v>
      </c>
      <c r="C29" s="230">
        <v>96216</v>
      </c>
      <c r="D29" s="230">
        <v>79863.5</v>
      </c>
      <c r="E29" s="230">
        <v>5908</v>
      </c>
      <c r="F29" s="230"/>
      <c r="G29" s="230"/>
      <c r="H29" s="230">
        <v>23019.654217004005</v>
      </c>
      <c r="I29" s="229">
        <f t="shared" si="0"/>
        <v>109871.2</v>
      </c>
      <c r="J29" s="232">
        <f t="shared" si="1"/>
        <v>4.7729300781086916</v>
      </c>
      <c r="K29" s="234">
        <v>6942.8268000000007</v>
      </c>
      <c r="L29" s="234">
        <v>124242.075</v>
      </c>
      <c r="M29" s="234"/>
      <c r="N29" s="234"/>
      <c r="O29" s="234">
        <v>70015.166766646682</v>
      </c>
      <c r="P29" s="234">
        <v>1135.18</v>
      </c>
      <c r="Q29" s="234">
        <v>14052.340673835899</v>
      </c>
      <c r="R29" s="234">
        <f t="shared" si="2"/>
        <v>132320.08179999999</v>
      </c>
      <c r="S29" s="235">
        <f t="shared" si="3"/>
        <v>9.4162307099746876</v>
      </c>
      <c r="T29" s="240">
        <v>10767.420000000002</v>
      </c>
      <c r="U29" s="240">
        <v>54852.056470000003</v>
      </c>
      <c r="V29" s="240">
        <v>30538.659039999999</v>
      </c>
      <c r="W29" s="240"/>
      <c r="X29" s="240"/>
      <c r="Y29" s="240">
        <v>13446.150319999999</v>
      </c>
      <c r="Z29" s="240">
        <f t="shared" si="4"/>
        <v>65619.476470000009</v>
      </c>
      <c r="AA29" s="241">
        <f t="shared" si="5"/>
        <v>4.8801682941471096</v>
      </c>
      <c r="AB29" s="244">
        <v>8147.7</v>
      </c>
      <c r="AC29" s="244">
        <v>19538.674506444444</v>
      </c>
      <c r="AD29" s="244">
        <v>8659.506750447832</v>
      </c>
      <c r="AE29" s="244">
        <v>-645.57339342061186</v>
      </c>
      <c r="AF29" s="244"/>
      <c r="AG29" s="244"/>
      <c r="AH29" s="244">
        <v>10150.376000000002</v>
      </c>
      <c r="AI29" s="244">
        <f t="shared" si="6"/>
        <v>27040.801113023834</v>
      </c>
      <c r="AJ29" s="245">
        <f t="shared" si="7"/>
        <v>2.6640196494222312</v>
      </c>
      <c r="AK29" s="248">
        <v>6152.4000000000005</v>
      </c>
      <c r="AL29" s="248">
        <v>46947.5</v>
      </c>
      <c r="AM29" s="248">
        <v>36397.5</v>
      </c>
      <c r="AN29" s="248"/>
      <c r="AO29" s="248"/>
      <c r="AP29" s="248">
        <v>3821.934503827084</v>
      </c>
      <c r="AQ29" s="248">
        <f t="shared" si="8"/>
        <v>53099.9</v>
      </c>
      <c r="AR29" s="249">
        <f t="shared" si="9"/>
        <v>13.893461530235161</v>
      </c>
      <c r="AS29" s="252">
        <v>2531.0663999999997</v>
      </c>
      <c r="AT29" s="252">
        <v>5473.6177979347267</v>
      </c>
      <c r="AU29" s="252">
        <v>3780.0756786867269</v>
      </c>
      <c r="AV29" s="252"/>
      <c r="AW29" s="252"/>
      <c r="AX29" s="252">
        <v>950.1</v>
      </c>
      <c r="AY29" s="252">
        <f t="shared" si="10"/>
        <v>8004.6841979347264</v>
      </c>
      <c r="AZ29" s="253">
        <f t="shared" si="11"/>
        <v>8.4250965139824512</v>
      </c>
      <c r="BA29" s="36">
        <v>184.31639999999999</v>
      </c>
      <c r="BB29" s="36">
        <v>660.68589580799312</v>
      </c>
      <c r="BC29" s="36">
        <v>3069.36884065104</v>
      </c>
      <c r="BD29" s="36"/>
      <c r="BE29" s="36"/>
      <c r="BF29" s="36">
        <v>768.82299999999998</v>
      </c>
      <c r="BG29" s="36">
        <f t="shared" si="12"/>
        <v>3914.3711364590331</v>
      </c>
      <c r="BH29" s="256">
        <f t="shared" si="13"/>
        <v>5.0913814186867894</v>
      </c>
      <c r="BQ29" s="77">
        <v>6710.4000000000005</v>
      </c>
      <c r="BR29" s="77">
        <v>32810.5</v>
      </c>
      <c r="BS29" s="259">
        <v>0.84482581043849936</v>
      </c>
      <c r="BT29" s="77">
        <v>31375.699999999997</v>
      </c>
      <c r="BU29" s="77">
        <v>38837</v>
      </c>
      <c r="BV29" s="264">
        <v>0</v>
      </c>
      <c r="BW29" s="264">
        <v>19520.480952965841</v>
      </c>
      <c r="BX29" s="265">
        <v>2.4683558697985792</v>
      </c>
      <c r="BY29" s="264">
        <v>0</v>
      </c>
      <c r="BZ29" s="264">
        <v>7908.2927999999993</v>
      </c>
      <c r="CA29" s="238">
        <v>4408.2954</v>
      </c>
      <c r="CB29" s="238">
        <v>8215.82</v>
      </c>
      <c r="CC29" s="262">
        <v>0.71668410147687622</v>
      </c>
      <c r="CD29" s="238">
        <v>24313.397430000001</v>
      </c>
      <c r="CE29" s="238">
        <v>11463.655999999999</v>
      </c>
      <c r="CF29" s="267">
        <v>3268.8360000000002</v>
      </c>
      <c r="CG29" s="267">
        <v>8244.82467</v>
      </c>
      <c r="CH29" s="268">
        <v>0.93079698124096566</v>
      </c>
      <c r="CI29" s="267">
        <v>19538.674506444448</v>
      </c>
      <c r="CJ29" s="267">
        <v>8857.8119999999999</v>
      </c>
    </row>
    <row r="30" spans="1:88" x14ac:dyDescent="0.4">
      <c r="A30" s="35">
        <v>42461</v>
      </c>
      <c r="B30" s="230">
        <v>7016.4000000000005</v>
      </c>
      <c r="C30" s="230">
        <v>93789.5</v>
      </c>
      <c r="D30" s="230">
        <v>78281</v>
      </c>
      <c r="E30" s="230">
        <v>4431</v>
      </c>
      <c r="F30" s="230"/>
      <c r="G30" s="230"/>
      <c r="H30" s="230">
        <v>21171.993208625401</v>
      </c>
      <c r="I30" s="229">
        <f t="shared" si="0"/>
        <v>105236.9</v>
      </c>
      <c r="J30" s="232">
        <f t="shared" si="1"/>
        <v>4.9705712146708425</v>
      </c>
      <c r="K30" s="234">
        <v>10475.1324</v>
      </c>
      <c r="L30" s="234">
        <v>130977.19500000001</v>
      </c>
      <c r="M30" s="234"/>
      <c r="N30" s="234"/>
      <c r="O30" s="234">
        <v>71935.811037792431</v>
      </c>
      <c r="P30" s="234">
        <v>1.0549999999999999E-3</v>
      </c>
      <c r="Q30" s="234">
        <v>14610.08808745536</v>
      </c>
      <c r="R30" s="234">
        <f t="shared" si="2"/>
        <v>141452.32845500001</v>
      </c>
      <c r="S30" s="235">
        <f t="shared" si="3"/>
        <v>9.6818258458314865</v>
      </c>
      <c r="T30" s="240">
        <v>9364.6080000000002</v>
      </c>
      <c r="U30" s="240">
        <v>46170.126990000004</v>
      </c>
      <c r="V30" s="240">
        <v>26731.945440000003</v>
      </c>
      <c r="W30" s="240"/>
      <c r="X30" s="240"/>
      <c r="Y30" s="240">
        <v>11631.809569999999</v>
      </c>
      <c r="Z30" s="240">
        <f t="shared" si="4"/>
        <v>55534.734990000004</v>
      </c>
      <c r="AA30" s="241">
        <f t="shared" si="5"/>
        <v>4.7743848156895163</v>
      </c>
      <c r="AB30" s="244">
        <v>6145.38</v>
      </c>
      <c r="AC30" s="244">
        <v>22841.962499777776</v>
      </c>
      <c r="AD30" s="244">
        <v>8398.2761045613897</v>
      </c>
      <c r="AE30" s="244">
        <v>-1540.5589590222787</v>
      </c>
      <c r="AF30" s="244"/>
      <c r="AG30" s="244"/>
      <c r="AH30" s="244">
        <v>11461.011999999999</v>
      </c>
      <c r="AI30" s="244">
        <f t="shared" si="6"/>
        <v>27446.783540755499</v>
      </c>
      <c r="AJ30" s="245">
        <f t="shared" si="7"/>
        <v>2.3947958121634896</v>
      </c>
      <c r="AK30" s="248">
        <v>5720.4000000000005</v>
      </c>
      <c r="AL30" s="248">
        <v>56864.5</v>
      </c>
      <c r="AM30" s="248">
        <v>31122.5</v>
      </c>
      <c r="AN30" s="248"/>
      <c r="AO30" s="248"/>
      <c r="AP30" s="248">
        <v>4441.8008267424993</v>
      </c>
      <c r="AQ30" s="248">
        <f t="shared" si="8"/>
        <v>62584.9</v>
      </c>
      <c r="AR30" s="249">
        <f t="shared" si="9"/>
        <v>14.089983419157075</v>
      </c>
      <c r="AS30" s="252">
        <v>1617.1056000000001</v>
      </c>
      <c r="AT30" s="252">
        <v>2648.6027105613334</v>
      </c>
      <c r="AU30" s="252">
        <v>1940.962829529333</v>
      </c>
      <c r="AV30" s="252"/>
      <c r="AW30" s="252"/>
      <c r="AX30" s="252">
        <v>283.5</v>
      </c>
      <c r="AY30" s="252">
        <f t="shared" si="10"/>
        <v>4265.7083105613337</v>
      </c>
      <c r="AZ30" s="253">
        <f t="shared" si="11"/>
        <v>15.046590160710172</v>
      </c>
      <c r="BA30" s="36">
        <v>173.52719999999999</v>
      </c>
      <c r="BB30" s="36">
        <v>567.21975694981097</v>
      </c>
      <c r="BC30" s="36">
        <v>2908.5227986737605</v>
      </c>
      <c r="BD30" s="36"/>
      <c r="BE30" s="36"/>
      <c r="BF30" s="36">
        <v>563.00099999999998</v>
      </c>
      <c r="BG30" s="36">
        <f t="shared" si="12"/>
        <v>3649.2697556235717</v>
      </c>
      <c r="BH30" s="256">
        <f t="shared" si="13"/>
        <v>6.4818175378437548</v>
      </c>
      <c r="BQ30" s="77">
        <v>5997.6</v>
      </c>
      <c r="BR30" s="77">
        <v>31650</v>
      </c>
      <c r="BS30" s="259">
        <v>0.82131416369086752</v>
      </c>
      <c r="BT30" s="77">
        <v>29329</v>
      </c>
      <c r="BU30" s="77">
        <v>38535.802009999999</v>
      </c>
      <c r="BV30" s="264">
        <v>0</v>
      </c>
      <c r="BW30" s="264">
        <v>17178.495240456043</v>
      </c>
      <c r="BX30" s="265">
        <v>2.0569556540732883</v>
      </c>
      <c r="BY30" s="264">
        <v>0</v>
      </c>
      <c r="BZ30" s="264">
        <v>8351.4174000000003</v>
      </c>
      <c r="CA30" s="238">
        <v>3759.7248</v>
      </c>
      <c r="CB30" s="238">
        <v>7395.9</v>
      </c>
      <c r="CC30" s="262">
        <v>0.76931790557545621</v>
      </c>
      <c r="CD30" s="238">
        <v>19438.181549999998</v>
      </c>
      <c r="CE30" s="238">
        <v>9613.5810000000001</v>
      </c>
      <c r="CF30" s="267">
        <v>3187.404</v>
      </c>
      <c r="CG30" s="267">
        <v>8030.6593499999999</v>
      </c>
      <c r="CH30" s="268">
        <v>0.8408524129906999</v>
      </c>
      <c r="CI30" s="267">
        <v>22841.962499777776</v>
      </c>
      <c r="CJ30" s="267">
        <v>9550.6170000000002</v>
      </c>
    </row>
    <row r="31" spans="1:88" x14ac:dyDescent="0.4">
      <c r="A31" s="35">
        <v>42491</v>
      </c>
      <c r="B31" s="230">
        <v>7149.6</v>
      </c>
      <c r="C31" s="230">
        <v>84189</v>
      </c>
      <c r="D31" s="230">
        <v>72373</v>
      </c>
      <c r="E31" s="230">
        <v>12449</v>
      </c>
      <c r="F31" s="230"/>
      <c r="G31" s="230"/>
      <c r="H31" s="230">
        <v>23407.058359999999</v>
      </c>
      <c r="I31" s="229">
        <f t="shared" si="0"/>
        <v>103787.6</v>
      </c>
      <c r="J31" s="232">
        <f t="shared" si="1"/>
        <v>4.4340300435769926</v>
      </c>
      <c r="K31" s="234">
        <v>10334.0016</v>
      </c>
      <c r="L31" s="234">
        <v>132991.19</v>
      </c>
      <c r="M31" s="234"/>
      <c r="N31" s="234"/>
      <c r="O31" s="234">
        <v>71252.434313137375</v>
      </c>
      <c r="P31" s="234">
        <v>1.0549999999999999E-3</v>
      </c>
      <c r="Q31" s="234">
        <v>15179.385267735363</v>
      </c>
      <c r="R31" s="234">
        <f t="shared" si="2"/>
        <v>143325.19265499999</v>
      </c>
      <c r="S31" s="235">
        <f t="shared" si="3"/>
        <v>9.4420946650353326</v>
      </c>
      <c r="T31" s="240">
        <v>11018.16</v>
      </c>
      <c r="U31" s="240">
        <v>52331.933240000013</v>
      </c>
      <c r="V31" s="240">
        <v>27419.924720000003</v>
      </c>
      <c r="W31" s="240"/>
      <c r="X31" s="240"/>
      <c r="Y31" s="240">
        <v>14626.892080000001</v>
      </c>
      <c r="Z31" s="240">
        <f t="shared" si="4"/>
        <v>63350.093240000017</v>
      </c>
      <c r="AA31" s="241">
        <f t="shared" si="5"/>
        <v>4.331069983528586</v>
      </c>
      <c r="AB31" s="244">
        <v>5848.2360000000008</v>
      </c>
      <c r="AC31" s="244">
        <v>22552.229865999998</v>
      </c>
      <c r="AD31" s="244">
        <v>9536.5665691966115</v>
      </c>
      <c r="AE31" s="244">
        <v>-596.95894521883326</v>
      </c>
      <c r="AF31" s="244"/>
      <c r="AG31" s="244"/>
      <c r="AH31" s="244">
        <v>11421.996999999999</v>
      </c>
      <c r="AI31" s="244">
        <f t="shared" si="6"/>
        <v>27803.506920781165</v>
      </c>
      <c r="AJ31" s="245">
        <f t="shared" si="7"/>
        <v>2.4342071636668408</v>
      </c>
      <c r="AK31" s="248">
        <v>5745.6</v>
      </c>
      <c r="AL31" s="248">
        <v>44310</v>
      </c>
      <c r="AM31" s="248">
        <v>29751</v>
      </c>
      <c r="AN31" s="248"/>
      <c r="AO31" s="248"/>
      <c r="AP31" s="248">
        <v>4920.7174023841662</v>
      </c>
      <c r="AQ31" s="248">
        <f t="shared" si="8"/>
        <v>50055.6</v>
      </c>
      <c r="AR31" s="249">
        <f t="shared" si="9"/>
        <v>10.172419163056846</v>
      </c>
      <c r="AS31" s="252">
        <v>2493.2196000000004</v>
      </c>
      <c r="AT31" s="252">
        <v>5143.9867369498315</v>
      </c>
      <c r="AU31" s="252">
        <v>3514.4566515498318</v>
      </c>
      <c r="AV31" s="252"/>
      <c r="AW31" s="252"/>
      <c r="AX31" s="252">
        <v>1052</v>
      </c>
      <c r="AY31" s="252">
        <f t="shared" si="10"/>
        <v>7637.2063369498319</v>
      </c>
      <c r="AZ31" s="253">
        <f t="shared" si="11"/>
        <v>7.2597018412070646</v>
      </c>
      <c r="BA31" s="36">
        <v>185.5368</v>
      </c>
      <c r="BB31" s="36">
        <v>772.3707953523425</v>
      </c>
      <c r="BC31" s="36">
        <v>2945.4242976288001</v>
      </c>
      <c r="BD31" s="36"/>
      <c r="BE31" s="36"/>
      <c r="BF31" s="36">
        <v>722.33299999999997</v>
      </c>
      <c r="BG31" s="36">
        <f t="shared" si="12"/>
        <v>3903.3318929811426</v>
      </c>
      <c r="BH31" s="256">
        <f t="shared" si="13"/>
        <v>5.4037845328693868</v>
      </c>
      <c r="BQ31" s="77">
        <v>5940</v>
      </c>
      <c r="BR31" s="77">
        <v>29645.5</v>
      </c>
      <c r="BS31" s="259">
        <v>0.75749948896156993</v>
      </c>
      <c r="BT31" s="77">
        <v>29223.5</v>
      </c>
      <c r="BU31" s="77">
        <v>39136</v>
      </c>
      <c r="BV31" s="264">
        <v>0</v>
      </c>
      <c r="BW31" s="264">
        <v>16983.43975775308</v>
      </c>
      <c r="BX31" s="265">
        <v>2.0066066321001301</v>
      </c>
      <c r="BY31" s="264">
        <v>0</v>
      </c>
      <c r="BZ31" s="264">
        <v>8463.7613999999994</v>
      </c>
      <c r="CA31" s="238">
        <v>4097.7305999999999</v>
      </c>
      <c r="CB31" s="238">
        <v>7038.57</v>
      </c>
      <c r="CC31" s="262">
        <v>0.56959889501260164</v>
      </c>
      <c r="CD31" s="238">
        <v>24912.008520000003</v>
      </c>
      <c r="CE31" s="238">
        <v>12357.064</v>
      </c>
      <c r="CF31" s="267">
        <v>3097.7280000000001</v>
      </c>
      <c r="CG31" s="267">
        <v>9094.2673300000006</v>
      </c>
      <c r="CH31" s="268">
        <v>0.92134189492188789</v>
      </c>
      <c r="CI31" s="267">
        <v>22552.229866000001</v>
      </c>
      <c r="CJ31" s="267">
        <v>9870.6759999999995</v>
      </c>
    </row>
    <row r="32" spans="1:88" x14ac:dyDescent="0.4">
      <c r="A32" s="35">
        <v>42522</v>
      </c>
      <c r="B32" s="230">
        <v>7394.4000000000005</v>
      </c>
      <c r="C32" s="230">
        <v>79969</v>
      </c>
      <c r="D32" s="230">
        <v>69102.5</v>
      </c>
      <c r="E32" s="230">
        <v>10866.5</v>
      </c>
      <c r="F32" s="230"/>
      <c r="G32" s="230"/>
      <c r="H32" s="230">
        <v>21079.415916000002</v>
      </c>
      <c r="I32" s="229">
        <f t="shared" si="0"/>
        <v>98229.9</v>
      </c>
      <c r="J32" s="232">
        <f t="shared" si="1"/>
        <v>4.659991547746829</v>
      </c>
      <c r="K32" s="234">
        <v>10495.1628</v>
      </c>
      <c r="L32" s="234">
        <v>111134.755</v>
      </c>
      <c r="M32" s="234"/>
      <c r="N32" s="234"/>
      <c r="O32" s="234">
        <v>68440.577684463104</v>
      </c>
      <c r="P32" s="234">
        <v>1.0549999999999999E-3</v>
      </c>
      <c r="Q32" s="234">
        <v>12092.973842969999</v>
      </c>
      <c r="R32" s="234">
        <f t="shared" si="2"/>
        <v>121629.91885500001</v>
      </c>
      <c r="S32" s="235">
        <f t="shared" si="3"/>
        <v>10.057899771751103</v>
      </c>
      <c r="T32" s="240">
        <v>10042.128000000001</v>
      </c>
      <c r="U32" s="240">
        <v>47949.209876499997</v>
      </c>
      <c r="V32" s="240">
        <v>23529.565126000001</v>
      </c>
      <c r="W32" s="240"/>
      <c r="X32" s="240"/>
      <c r="Y32" s="240">
        <v>14063.536179999999</v>
      </c>
      <c r="Z32" s="240">
        <f t="shared" si="4"/>
        <v>57991.337876499994</v>
      </c>
      <c r="AA32" s="241">
        <f t="shared" si="5"/>
        <v>4.1235246337951965</v>
      </c>
      <c r="AB32" s="244">
        <v>5565.6</v>
      </c>
      <c r="AC32" s="244">
        <v>24271.827444222225</v>
      </c>
      <c r="AD32" s="244">
        <v>8385.8261305033338</v>
      </c>
      <c r="AE32" s="244">
        <v>-1786.741616241889</v>
      </c>
      <c r="AF32" s="244"/>
      <c r="AG32" s="244"/>
      <c r="AH32" s="244">
        <v>11283.861000000003</v>
      </c>
      <c r="AI32" s="244">
        <f t="shared" si="6"/>
        <v>28050.685827980335</v>
      </c>
      <c r="AJ32" s="245">
        <f t="shared" si="7"/>
        <v>2.4859120320589141</v>
      </c>
      <c r="AK32" s="248">
        <v>5986.8</v>
      </c>
      <c r="AL32" s="248">
        <v>40512</v>
      </c>
      <c r="AM32" s="248">
        <v>29329</v>
      </c>
      <c r="AN32" s="248"/>
      <c r="AO32" s="248"/>
      <c r="AP32" s="248">
        <v>6092.8459551379165</v>
      </c>
      <c r="AQ32" s="248">
        <f t="shared" si="8"/>
        <v>46498.8</v>
      </c>
      <c r="AR32" s="249">
        <f t="shared" si="9"/>
        <v>7.6317045174577149</v>
      </c>
      <c r="AS32" s="252">
        <v>2107.4929224382781</v>
      </c>
      <c r="AT32" s="252">
        <v>3283.9432474600812</v>
      </c>
      <c r="AU32" s="252">
        <v>2045.2611542016002</v>
      </c>
      <c r="AV32" s="252"/>
      <c r="AW32" s="252"/>
      <c r="AX32" s="252">
        <v>739.82</v>
      </c>
      <c r="AY32" s="252">
        <f t="shared" si="10"/>
        <v>5391.4361698983594</v>
      </c>
      <c r="AZ32" s="253">
        <f t="shared" si="11"/>
        <v>7.2874971883679258</v>
      </c>
      <c r="BA32" s="36">
        <v>179.35920000000002</v>
      </c>
      <c r="BB32" s="36">
        <v>541.82075208215451</v>
      </c>
      <c r="BC32" s="36">
        <v>2524.5830588875201</v>
      </c>
      <c r="BD32" s="36"/>
      <c r="BE32" s="36"/>
      <c r="BF32" s="36">
        <v>789.73800000000006</v>
      </c>
      <c r="BG32" s="36">
        <f t="shared" si="12"/>
        <v>3245.7630109696747</v>
      </c>
      <c r="BH32" s="256">
        <f t="shared" si="13"/>
        <v>4.1099238114028633</v>
      </c>
      <c r="BQ32" s="77">
        <v>6274.8</v>
      </c>
      <c r="BR32" s="77">
        <v>29118</v>
      </c>
      <c r="BS32" s="259">
        <v>0.77213545119461169</v>
      </c>
      <c r="BT32" s="77">
        <v>28696</v>
      </c>
      <c r="BU32" s="77">
        <v>37711</v>
      </c>
      <c r="BV32" s="264">
        <v>0</v>
      </c>
      <c r="BW32" s="264">
        <v>18288.68272202311</v>
      </c>
      <c r="BX32" s="265">
        <v>2.5704405872629064</v>
      </c>
      <c r="BY32" s="264">
        <v>0</v>
      </c>
      <c r="BZ32" s="264">
        <v>7114.9992000000002</v>
      </c>
      <c r="CA32" s="238">
        <v>3741.9678000000004</v>
      </c>
      <c r="CB32" s="238">
        <v>6398.7</v>
      </c>
      <c r="CC32" s="262">
        <v>0.5388790083689754</v>
      </c>
      <c r="CD32" s="238">
        <v>24419.6447505</v>
      </c>
      <c r="CE32" s="238">
        <v>11874.093999999999</v>
      </c>
      <c r="CF32" s="267">
        <v>2936.88</v>
      </c>
      <c r="CG32" s="267">
        <v>7888.0182000000004</v>
      </c>
      <c r="CH32" s="268">
        <v>0.83750010617370363</v>
      </c>
      <c r="CI32" s="267">
        <v>24271.827444222225</v>
      </c>
      <c r="CJ32" s="267">
        <v>9418.5280000000002</v>
      </c>
    </row>
    <row r="33" spans="1:88" x14ac:dyDescent="0.4">
      <c r="A33" s="35">
        <v>42552</v>
      </c>
      <c r="B33" s="230">
        <v>8139.6</v>
      </c>
      <c r="C33" s="230">
        <v>84927.5</v>
      </c>
      <c r="D33" s="230">
        <v>74377.5</v>
      </c>
      <c r="E33" s="230">
        <v>7068.5</v>
      </c>
      <c r="F33" s="230"/>
      <c r="G33" s="230"/>
      <c r="H33" s="230">
        <v>20808.44125</v>
      </c>
      <c r="I33" s="229">
        <f t="shared" si="0"/>
        <v>100135.6</v>
      </c>
      <c r="J33" s="232">
        <f t="shared" si="1"/>
        <v>4.8122585827999016</v>
      </c>
      <c r="K33" s="234">
        <v>10284.9048</v>
      </c>
      <c r="L33" s="234">
        <v>112394.425</v>
      </c>
      <c r="M33" s="234"/>
      <c r="N33" s="234"/>
      <c r="O33" s="234">
        <v>69457.225554889024</v>
      </c>
      <c r="P33" s="234">
        <v>3247.5266946610673</v>
      </c>
      <c r="Q33" s="234">
        <v>14170.381570129999</v>
      </c>
      <c r="R33" s="234">
        <f t="shared" si="2"/>
        <v>125926.85649466107</v>
      </c>
      <c r="S33" s="235">
        <f t="shared" si="3"/>
        <v>8.8866242501263724</v>
      </c>
      <c r="T33" s="240">
        <v>9449.7839999999997</v>
      </c>
      <c r="U33" s="240">
        <v>49274.597461500001</v>
      </c>
      <c r="V33" s="240">
        <v>23663.687114</v>
      </c>
      <c r="W33" s="240"/>
      <c r="X33" s="240"/>
      <c r="Y33" s="240">
        <v>14456.265529999999</v>
      </c>
      <c r="Z33" s="240">
        <f t="shared" si="4"/>
        <v>58724.381461500001</v>
      </c>
      <c r="AA33" s="241">
        <f t="shared" si="5"/>
        <v>4.0622096584787899</v>
      </c>
      <c r="AB33" s="244">
        <v>6104.0520000000006</v>
      </c>
      <c r="AC33" s="244">
        <v>22753.090893999997</v>
      </c>
      <c r="AD33" s="244">
        <v>8842.4341223419997</v>
      </c>
      <c r="AE33" s="244">
        <v>-1787.021359819166</v>
      </c>
      <c r="AF33" s="244"/>
      <c r="AG33" s="244"/>
      <c r="AH33" s="244">
        <v>12300.040999999999</v>
      </c>
      <c r="AI33" s="244">
        <f t="shared" si="6"/>
        <v>27070.121534180831</v>
      </c>
      <c r="AJ33" s="245">
        <f t="shared" si="7"/>
        <v>2.2008155529059481</v>
      </c>
      <c r="AK33" s="248">
        <v>5659.2</v>
      </c>
      <c r="AL33" s="248">
        <v>39457</v>
      </c>
      <c r="AM33" s="248">
        <v>26058.5</v>
      </c>
      <c r="AN33" s="248"/>
      <c r="AO33" s="248"/>
      <c r="AP33" s="248">
        <v>4460.5190496741661</v>
      </c>
      <c r="AQ33" s="248">
        <f t="shared" si="8"/>
        <v>45116.2</v>
      </c>
      <c r="AR33" s="249">
        <f t="shared" si="9"/>
        <v>10.11456278912107</v>
      </c>
      <c r="AS33" s="252">
        <v>2140.86708</v>
      </c>
      <c r="AT33" s="252">
        <v>3790.4581784699994</v>
      </c>
      <c r="AU33" s="252">
        <v>2529.876684634</v>
      </c>
      <c r="AV33" s="252"/>
      <c r="AW33" s="252"/>
      <c r="AX33" s="252">
        <v>806.9</v>
      </c>
      <c r="AY33" s="252">
        <f t="shared" si="10"/>
        <v>5931.3252584699994</v>
      </c>
      <c r="AZ33" s="253">
        <f t="shared" si="11"/>
        <v>7.3507562999999996</v>
      </c>
      <c r="BA33" s="36">
        <v>182.0196</v>
      </c>
      <c r="BB33" s="36">
        <v>522.28498688171362</v>
      </c>
      <c r="BC33" s="36">
        <v>2395.7247956356805</v>
      </c>
      <c r="BD33" s="36"/>
      <c r="BE33" s="36"/>
      <c r="BF33" s="36">
        <v>585.73500000000001</v>
      </c>
      <c r="BG33" s="36">
        <f t="shared" si="12"/>
        <v>3100.029382517394</v>
      </c>
      <c r="BH33" s="256">
        <f t="shared" si="13"/>
        <v>5.2925459166984963</v>
      </c>
      <c r="BQ33" s="77">
        <v>6984</v>
      </c>
      <c r="BR33" s="77">
        <v>31966.5</v>
      </c>
      <c r="BS33" s="259">
        <v>0.85497071331140173</v>
      </c>
      <c r="BT33" s="77">
        <v>27852</v>
      </c>
      <c r="BU33" s="77">
        <v>37389</v>
      </c>
      <c r="BV33" s="264">
        <v>0</v>
      </c>
      <c r="BW33" s="264">
        <v>19810.625006717411</v>
      </c>
      <c r="BX33" s="265">
        <v>2.2593310687267523</v>
      </c>
      <c r="BY33" s="264">
        <v>0</v>
      </c>
      <c r="BZ33" s="264">
        <v>8768.3586000000014</v>
      </c>
      <c r="CA33" s="238">
        <v>3499.0002000000004</v>
      </c>
      <c r="CB33" s="238">
        <v>6664.62</v>
      </c>
      <c r="CC33" s="262">
        <v>0.5440750845201282</v>
      </c>
      <c r="CD33" s="238">
        <v>25610.910347500001</v>
      </c>
      <c r="CE33" s="238">
        <v>12249.449000000001</v>
      </c>
      <c r="CF33" s="267">
        <v>3028.5720000000001</v>
      </c>
      <c r="CG33" s="267">
        <v>8427.7693199999994</v>
      </c>
      <c r="CH33" s="268">
        <v>0.81947260613228867</v>
      </c>
      <c r="CI33" s="267">
        <v>22753.090893999997</v>
      </c>
      <c r="CJ33" s="267">
        <v>10284.382</v>
      </c>
    </row>
    <row r="34" spans="1:88" x14ac:dyDescent="0.4">
      <c r="A34" s="35">
        <v>42583</v>
      </c>
      <c r="B34" s="230">
        <v>7714.8</v>
      </c>
      <c r="C34" s="230">
        <v>84927.5</v>
      </c>
      <c r="D34" s="230">
        <v>73744.5</v>
      </c>
      <c r="E34" s="230">
        <v>5169.5</v>
      </c>
      <c r="F34" s="230"/>
      <c r="G34" s="230"/>
      <c r="H34" s="230">
        <v>20135.313689999999</v>
      </c>
      <c r="I34" s="229">
        <f t="shared" si="0"/>
        <v>97811.8</v>
      </c>
      <c r="J34" s="232">
        <f t="shared" si="1"/>
        <v>4.8577241708718573</v>
      </c>
      <c r="K34" s="234">
        <v>10612.1556</v>
      </c>
      <c r="L34" s="234">
        <v>118177.935</v>
      </c>
      <c r="M34" s="234"/>
      <c r="N34" s="234"/>
      <c r="O34" s="234">
        <v>77669.011397720446</v>
      </c>
      <c r="P34" s="234">
        <v>1.0550000000000001E-5</v>
      </c>
      <c r="Q34" s="234">
        <v>14228.191615630001</v>
      </c>
      <c r="R34" s="234">
        <f t="shared" si="2"/>
        <v>128790.09061054999</v>
      </c>
      <c r="S34" s="235">
        <f t="shared" si="3"/>
        <v>9.0517540169385313</v>
      </c>
      <c r="T34" s="240">
        <v>11592.331199999999</v>
      </c>
      <c r="U34" s="240">
        <v>50139.48922499999</v>
      </c>
      <c r="V34" s="240">
        <v>24594.783879999999</v>
      </c>
      <c r="W34" s="240"/>
      <c r="X34" s="240"/>
      <c r="Y34" s="240">
        <v>14597.267019999999</v>
      </c>
      <c r="Z34" s="240">
        <f t="shared" si="4"/>
        <v>61731.820424999991</v>
      </c>
      <c r="AA34" s="241">
        <f t="shared" si="5"/>
        <v>4.2289985063930136</v>
      </c>
      <c r="AB34" s="244">
        <v>5252.1840000000002</v>
      </c>
      <c r="AC34" s="244">
        <v>16656.866702888889</v>
      </c>
      <c r="AD34" s="244">
        <v>7526.1602688367784</v>
      </c>
      <c r="AE34" s="244">
        <v>-353.29398019472109</v>
      </c>
      <c r="AF34" s="244"/>
      <c r="AG34" s="244"/>
      <c r="AH34" s="244">
        <v>9455.9539999999997</v>
      </c>
      <c r="AI34" s="244">
        <f t="shared" si="6"/>
        <v>21555.756722694168</v>
      </c>
      <c r="AJ34" s="245">
        <f t="shared" si="7"/>
        <v>2.2795961912139346</v>
      </c>
      <c r="AK34" s="248">
        <v>6030</v>
      </c>
      <c r="AL34" s="248">
        <v>31650</v>
      </c>
      <c r="AM34" s="248">
        <v>27746.5</v>
      </c>
      <c r="AN34" s="248"/>
      <c r="AO34" s="248"/>
      <c r="AP34" s="248">
        <v>5459.8280169674999</v>
      </c>
      <c r="AQ34" s="248">
        <f t="shared" si="8"/>
        <v>37680</v>
      </c>
      <c r="AR34" s="249">
        <f t="shared" si="9"/>
        <v>6.9013162837550777</v>
      </c>
      <c r="AS34" s="252">
        <v>1823.2596000000001</v>
      </c>
      <c r="AT34" s="252">
        <v>2051.4212763573332</v>
      </c>
      <c r="AU34" s="252">
        <v>1330.4612134613333</v>
      </c>
      <c r="AV34" s="252"/>
      <c r="AW34" s="252"/>
      <c r="AX34" s="252">
        <v>489.6</v>
      </c>
      <c r="AY34" s="252">
        <f t="shared" si="10"/>
        <v>3874.6808763573335</v>
      </c>
      <c r="AZ34" s="253">
        <f t="shared" si="11"/>
        <v>7.9139723781808282</v>
      </c>
      <c r="BA34" s="36">
        <v>207.072</v>
      </c>
      <c r="BB34" s="36">
        <v>664.52329081986454</v>
      </c>
      <c r="BC34" s="36">
        <v>2511.0406299470405</v>
      </c>
      <c r="BD34" s="36"/>
      <c r="BE34" s="36"/>
      <c r="BF34" s="36">
        <v>1060.248</v>
      </c>
      <c r="BG34" s="36">
        <f t="shared" si="12"/>
        <v>3382.6359207669052</v>
      </c>
      <c r="BH34" s="256">
        <f t="shared" si="13"/>
        <v>3.1904195252119365</v>
      </c>
      <c r="BQ34" s="77">
        <v>6739.2</v>
      </c>
      <c r="BR34" s="77">
        <v>31122.5</v>
      </c>
      <c r="BS34" s="259">
        <v>0.86501848300397455</v>
      </c>
      <c r="BT34" s="77">
        <v>28485</v>
      </c>
      <c r="BU34" s="77">
        <v>35979</v>
      </c>
      <c r="BV34" s="264">
        <v>0</v>
      </c>
      <c r="BW34" s="264">
        <v>18482.067552532615</v>
      </c>
      <c r="BX34" s="265">
        <v>2.2476953062198954</v>
      </c>
      <c r="BY34" s="264">
        <v>0</v>
      </c>
      <c r="BZ34" s="264">
        <v>8222.6747999999989</v>
      </c>
      <c r="CA34" s="238">
        <v>4254.5789999999997</v>
      </c>
      <c r="CB34" s="238">
        <v>6204.8</v>
      </c>
      <c r="CC34" s="262">
        <v>0.505834361746896</v>
      </c>
      <c r="CD34" s="238">
        <v>25544.705344999995</v>
      </c>
      <c r="CE34" s="238">
        <v>12266.466</v>
      </c>
      <c r="CF34" s="267">
        <v>2475.5039999999999</v>
      </c>
      <c r="CG34" s="267">
        <v>7028.2711400000007</v>
      </c>
      <c r="CH34" s="268">
        <v>0.9261289317288256</v>
      </c>
      <c r="CI34" s="267">
        <v>16656.866702888892</v>
      </c>
      <c r="CJ34" s="267">
        <v>7588.8689999999997</v>
      </c>
    </row>
    <row r="35" spans="1:88" x14ac:dyDescent="0.4">
      <c r="A35" s="35">
        <v>42614</v>
      </c>
      <c r="B35" s="230">
        <v>7812</v>
      </c>
      <c r="C35" s="230">
        <v>69313.5</v>
      </c>
      <c r="D35" s="230">
        <v>72267.5</v>
      </c>
      <c r="E35" s="230">
        <v>19834</v>
      </c>
      <c r="F35" s="230"/>
      <c r="G35" s="230"/>
      <c r="H35" s="230">
        <v>21037.12590594</v>
      </c>
      <c r="I35" s="229">
        <f t="shared" si="0"/>
        <v>96959.5</v>
      </c>
      <c r="J35" s="232">
        <f t="shared" si="1"/>
        <v>4.6089708467553887</v>
      </c>
      <c r="K35" s="234">
        <v>10720.850400000001</v>
      </c>
      <c r="L35" s="234">
        <v>111102.05</v>
      </c>
      <c r="M35" s="234"/>
      <c r="N35" s="234"/>
      <c r="O35" s="234">
        <v>67029.776244751047</v>
      </c>
      <c r="P35" s="234">
        <v>1.0550000000000001E-5</v>
      </c>
      <c r="Q35" s="234">
        <v>14305.592213683591</v>
      </c>
      <c r="R35" s="234">
        <f t="shared" si="2"/>
        <v>121822.90041054999</v>
      </c>
      <c r="S35" s="235">
        <f t="shared" si="3"/>
        <v>8.5157537409757769</v>
      </c>
      <c r="T35" s="240">
        <v>8832.3119999999999</v>
      </c>
      <c r="U35" s="240">
        <v>38330.879671999995</v>
      </c>
      <c r="V35" s="240">
        <v>19193.051080000001</v>
      </c>
      <c r="W35" s="240"/>
      <c r="X35" s="240"/>
      <c r="Y35" s="240">
        <v>11132.861970000002</v>
      </c>
      <c r="Z35" s="240">
        <f t="shared" si="4"/>
        <v>47163.191671999994</v>
      </c>
      <c r="AA35" s="241">
        <f t="shared" si="5"/>
        <v>4.236394181396645</v>
      </c>
      <c r="AB35" s="244">
        <v>4228.5960000000005</v>
      </c>
      <c r="AC35" s="244">
        <v>11217.020514666669</v>
      </c>
      <c r="AD35" s="244">
        <v>2703.6856677906667</v>
      </c>
      <c r="AE35" s="244">
        <v>-2874.1409077196668</v>
      </c>
      <c r="AF35" s="244"/>
      <c r="AG35" s="244"/>
      <c r="AH35" s="244">
        <v>5922.6730000000007</v>
      </c>
      <c r="AI35" s="244">
        <f t="shared" si="6"/>
        <v>12571.475606947002</v>
      </c>
      <c r="AJ35" s="245">
        <f t="shared" si="7"/>
        <v>2.122601671060854</v>
      </c>
      <c r="AK35" s="248">
        <v>4647.6000000000004</v>
      </c>
      <c r="AL35" s="248">
        <v>38613</v>
      </c>
      <c r="AM35" s="248">
        <v>20572.5</v>
      </c>
      <c r="AN35" s="248"/>
      <c r="AO35" s="248"/>
      <c r="AP35" s="248">
        <v>3312.8716186012498</v>
      </c>
      <c r="AQ35" s="248">
        <f t="shared" si="8"/>
        <v>43260.6</v>
      </c>
      <c r="AR35" s="249">
        <f t="shared" si="9"/>
        <v>13.05833880102645</v>
      </c>
      <c r="AS35" s="252">
        <v>2069.0351999999998</v>
      </c>
      <c r="AT35" s="252">
        <v>2975.5190322146668</v>
      </c>
      <c r="AU35" s="252">
        <v>1831.0690493666668</v>
      </c>
      <c r="AV35" s="252"/>
      <c r="AW35" s="252"/>
      <c r="AX35" s="252">
        <v>584</v>
      </c>
      <c r="AY35" s="252">
        <f t="shared" si="10"/>
        <v>5044.5542322146666</v>
      </c>
      <c r="AZ35" s="253">
        <f t="shared" si="11"/>
        <v>8.6379353291347023</v>
      </c>
      <c r="BA35" s="36">
        <v>167.65200000000002</v>
      </c>
      <c r="BB35" s="36">
        <v>390.10515674851518</v>
      </c>
      <c r="BC35" s="36">
        <v>2263.7455100841603</v>
      </c>
      <c r="BD35" s="36"/>
      <c r="BE35" s="36"/>
      <c r="BF35" s="36">
        <v>624.58000000000004</v>
      </c>
      <c r="BG35" s="36">
        <f t="shared" si="12"/>
        <v>2821.5026668326755</v>
      </c>
      <c r="BH35" s="256">
        <f t="shared" si="13"/>
        <v>4.5174399866032777</v>
      </c>
      <c r="BQ35" s="77">
        <v>6818.4000000000005</v>
      </c>
      <c r="BR35" s="77">
        <v>29751</v>
      </c>
      <c r="BS35" s="259">
        <v>0.78923493208828521</v>
      </c>
      <c r="BT35" s="77">
        <v>29434.5</v>
      </c>
      <c r="BU35" s="77">
        <v>37696</v>
      </c>
      <c r="BV35" s="264">
        <v>0</v>
      </c>
      <c r="BW35" s="264">
        <v>18796.83789281268</v>
      </c>
      <c r="BX35" s="265">
        <v>2.0739180803141033</v>
      </c>
      <c r="BY35" s="264">
        <v>0</v>
      </c>
      <c r="BZ35" s="264">
        <v>9063.4427999999989</v>
      </c>
      <c r="CA35" s="238">
        <v>3305.7630000000004</v>
      </c>
      <c r="CB35" s="238">
        <v>4257.49</v>
      </c>
      <c r="CC35" s="262">
        <v>0.45456375070053157</v>
      </c>
      <c r="CD35" s="238">
        <v>19137.828591999998</v>
      </c>
      <c r="CE35" s="238">
        <v>9366.1010000000006</v>
      </c>
      <c r="CF35" s="267">
        <v>2091.8880000000004</v>
      </c>
      <c r="CG35" s="267">
        <v>2482.3410399999998</v>
      </c>
      <c r="CH35" s="268">
        <v>0.48038817463059025</v>
      </c>
      <c r="CI35" s="267">
        <v>11217.020514666667</v>
      </c>
      <c r="CJ35" s="267">
        <v>5167.3649999999998</v>
      </c>
    </row>
    <row r="36" spans="1:88" x14ac:dyDescent="0.4">
      <c r="A36" s="35">
        <v>42644</v>
      </c>
      <c r="B36" s="230">
        <v>5688</v>
      </c>
      <c r="C36" s="230">
        <v>88276.07</v>
      </c>
      <c r="D36" s="230">
        <v>56991.100000000006</v>
      </c>
      <c r="E36" s="230">
        <v>26058.5</v>
      </c>
      <c r="F36" s="230"/>
      <c r="G36" s="230"/>
      <c r="H36" s="230">
        <v>15904.007494260999</v>
      </c>
      <c r="I36" s="229">
        <f t="shared" si="0"/>
        <v>120022.57</v>
      </c>
      <c r="J36" s="232">
        <f t="shared" si="1"/>
        <v>7.5466872134781404</v>
      </c>
      <c r="K36" s="234">
        <v>10899.936000000002</v>
      </c>
      <c r="L36" s="234">
        <v>122037.125</v>
      </c>
      <c r="M36" s="234"/>
      <c r="N36" s="234"/>
      <c r="O36" s="234">
        <v>76429.592081583673</v>
      </c>
      <c r="P36" s="234">
        <v>1.0550000000000001E-5</v>
      </c>
      <c r="Q36" s="234">
        <v>16444.094884715356</v>
      </c>
      <c r="R36" s="234">
        <f t="shared" si="2"/>
        <v>132937.06101054998</v>
      </c>
      <c r="S36" s="235">
        <f t="shared" si="3"/>
        <v>8.0841823124064938</v>
      </c>
      <c r="T36" s="240">
        <v>6627.0599999999995</v>
      </c>
      <c r="U36" s="240">
        <v>27661.194250000004</v>
      </c>
      <c r="V36" s="240">
        <v>16096.53096</v>
      </c>
      <c r="W36" s="240"/>
      <c r="X36" s="240"/>
      <c r="Y36" s="240">
        <v>6066.9258600000003</v>
      </c>
      <c r="Z36" s="240">
        <f t="shared" si="4"/>
        <v>34288.254250000005</v>
      </c>
      <c r="AA36" s="241">
        <f t="shared" si="5"/>
        <v>5.6516685783267517</v>
      </c>
      <c r="AB36" s="244">
        <v>6669.7920000000004</v>
      </c>
      <c r="AC36" s="244">
        <v>21758.824805777778</v>
      </c>
      <c r="AD36" s="244">
        <v>2897.5673550128881</v>
      </c>
      <c r="AE36" s="244">
        <v>-7257.1189606936668</v>
      </c>
      <c r="AF36" s="244"/>
      <c r="AG36" s="244"/>
      <c r="AH36" s="244">
        <v>10874.032999999999</v>
      </c>
      <c r="AI36" s="244">
        <f t="shared" si="6"/>
        <v>21171.497845084112</v>
      </c>
      <c r="AJ36" s="245">
        <f t="shared" si="7"/>
        <v>1.9469775238942271</v>
      </c>
      <c r="AK36" s="248">
        <v>5338.8</v>
      </c>
      <c r="AL36" s="248">
        <v>26480.5</v>
      </c>
      <c r="AM36" s="248">
        <v>24265</v>
      </c>
      <c r="AN36" s="248"/>
      <c r="AO36" s="248"/>
      <c r="AP36" s="248">
        <v>4884.9786115937504</v>
      </c>
      <c r="AQ36" s="248">
        <f t="shared" si="8"/>
        <v>31819.3</v>
      </c>
      <c r="AR36" s="249">
        <f t="shared" si="9"/>
        <v>6.5137030333114971</v>
      </c>
      <c r="AS36" s="252">
        <v>2345.9976000000001</v>
      </c>
      <c r="AT36" s="252">
        <v>4692.0831369586667</v>
      </c>
      <c r="AU36" s="252">
        <v>3204.648910126667</v>
      </c>
      <c r="AV36" s="252"/>
      <c r="AW36" s="252"/>
      <c r="AX36" s="252">
        <v>921</v>
      </c>
      <c r="AY36" s="252">
        <f t="shared" si="10"/>
        <v>7038.0807369586673</v>
      </c>
      <c r="AZ36" s="253">
        <f t="shared" si="11"/>
        <v>7.6417814733536016</v>
      </c>
      <c r="BA36" s="36">
        <v>180.2988</v>
      </c>
      <c r="BB36" s="36">
        <v>465.13461382821072</v>
      </c>
      <c r="BC36" s="36">
        <v>2363.4670322822408</v>
      </c>
      <c r="BD36" s="36"/>
      <c r="BE36" s="36"/>
      <c r="BF36" s="36">
        <v>732.66</v>
      </c>
      <c r="BG36" s="36">
        <f t="shared" si="12"/>
        <v>3008.9004461104514</v>
      </c>
      <c r="BH36" s="256">
        <f t="shared" si="13"/>
        <v>4.1068168674561889</v>
      </c>
      <c r="BQ36" s="77">
        <v>4770</v>
      </c>
      <c r="BR36" s="77">
        <v>20678</v>
      </c>
      <c r="BS36" s="259">
        <v>0.7847531249705878</v>
      </c>
      <c r="BT36" s="77">
        <v>11098.6</v>
      </c>
      <c r="BU36" s="77">
        <v>26349.688000000002</v>
      </c>
      <c r="BV36" s="264">
        <v>0</v>
      </c>
      <c r="BW36" s="264">
        <v>18925.461745409262</v>
      </c>
      <c r="BX36" s="265">
        <v>1.960435710310553</v>
      </c>
      <c r="BY36" s="264">
        <v>0</v>
      </c>
      <c r="BZ36" s="264">
        <v>9653.7017999999989</v>
      </c>
      <c r="CA36" s="238">
        <v>2722.6548000000003</v>
      </c>
      <c r="CB36" s="238">
        <v>4376.6000000000004</v>
      </c>
      <c r="CC36" s="262">
        <v>0.83154134394074519</v>
      </c>
      <c r="CD36" s="238">
        <v>11564.66329</v>
      </c>
      <c r="CE36" s="238">
        <v>5263.2380000000003</v>
      </c>
      <c r="CF36" s="267">
        <v>3322.7640000000001</v>
      </c>
      <c r="CG36" s="267">
        <v>2482.3410399999998</v>
      </c>
      <c r="CH36" s="268">
        <v>0.25863161206837271</v>
      </c>
      <c r="CI36" s="267">
        <v>21758.824805777782</v>
      </c>
      <c r="CJ36" s="267">
        <v>9597.98</v>
      </c>
    </row>
    <row r="37" spans="1:88" x14ac:dyDescent="0.4">
      <c r="A37" s="35">
        <v>42675</v>
      </c>
      <c r="B37" s="230">
        <v>6547.7448000000004</v>
      </c>
      <c r="C37" s="230">
        <v>93713.540000000008</v>
      </c>
      <c r="D37" s="230">
        <v>66676</v>
      </c>
      <c r="E37" s="230">
        <v>8946.4</v>
      </c>
      <c r="F37" s="230"/>
      <c r="G37" s="230"/>
      <c r="H37" s="230">
        <v>21406.541752255329</v>
      </c>
      <c r="I37" s="229">
        <f t="shared" si="0"/>
        <v>109207.6848</v>
      </c>
      <c r="J37" s="232">
        <f t="shared" si="1"/>
        <v>5.1016033352745644</v>
      </c>
      <c r="K37" s="234">
        <v>10431.496800000001</v>
      </c>
      <c r="L37" s="234">
        <v>111307.77499999999</v>
      </c>
      <c r="M37" s="234"/>
      <c r="N37" s="234"/>
      <c r="O37" s="234">
        <v>70818.916016796633</v>
      </c>
      <c r="P37" s="234">
        <v>3958.4967006598681</v>
      </c>
      <c r="Q37" s="234">
        <v>14803.31969540536</v>
      </c>
      <c r="R37" s="234">
        <f t="shared" si="2"/>
        <v>125697.76850065986</v>
      </c>
      <c r="S37" s="235">
        <f t="shared" si="3"/>
        <v>8.4911878610359146</v>
      </c>
      <c r="T37" s="240">
        <v>14475.779999999999</v>
      </c>
      <c r="U37" s="240">
        <v>52803.956610000001</v>
      </c>
      <c r="V37" s="240">
        <v>26003.0268</v>
      </c>
      <c r="W37" s="240"/>
      <c r="X37" s="240"/>
      <c r="Y37" s="240">
        <v>14285.790529999998</v>
      </c>
      <c r="Z37" s="240">
        <f t="shared" si="4"/>
        <v>67279.736609999993</v>
      </c>
      <c r="AA37" s="241">
        <f t="shared" si="5"/>
        <v>4.7095564273263921</v>
      </c>
      <c r="AB37" s="244">
        <v>7406.1</v>
      </c>
      <c r="AC37" s="244">
        <v>23846.867583111114</v>
      </c>
      <c r="AD37" s="244">
        <v>3415.0874334999994</v>
      </c>
      <c r="AE37" s="244">
        <v>-6002.0230887222215</v>
      </c>
      <c r="AF37" s="244"/>
      <c r="AG37" s="244"/>
      <c r="AH37" s="244">
        <v>11403.085999999999</v>
      </c>
      <c r="AI37" s="244">
        <f t="shared" si="6"/>
        <v>25250.944494388896</v>
      </c>
      <c r="AJ37" s="245">
        <f t="shared" si="7"/>
        <v>2.2143956902884794</v>
      </c>
      <c r="AK37" s="248">
        <v>5918.4000000000005</v>
      </c>
      <c r="AL37" s="248">
        <v>33232.5</v>
      </c>
      <c r="AM37" s="248">
        <v>35237</v>
      </c>
      <c r="AN37" s="248"/>
      <c r="AO37" s="248"/>
      <c r="AP37" s="248">
        <v>5015.4962991562488</v>
      </c>
      <c r="AQ37" s="248">
        <f t="shared" si="8"/>
        <v>39150.9</v>
      </c>
      <c r="AR37" s="249">
        <f t="shared" si="9"/>
        <v>7.8059872173739437</v>
      </c>
      <c r="AS37" s="252">
        <v>2014.6068000000002</v>
      </c>
      <c r="AT37" s="252">
        <v>1165.76428964</v>
      </c>
      <c r="AU37" s="252">
        <v>2693.9423480800001</v>
      </c>
      <c r="AV37" s="252"/>
      <c r="AW37" s="252"/>
      <c r="AX37" s="252">
        <v>839</v>
      </c>
      <c r="AY37" s="252">
        <f t="shared" si="10"/>
        <v>3180.3710896400003</v>
      </c>
      <c r="AZ37" s="253">
        <f t="shared" si="11"/>
        <v>3.7906687600000004</v>
      </c>
      <c r="BA37" s="36">
        <v>193.8672</v>
      </c>
      <c r="BB37" s="36">
        <v>510.51761237571378</v>
      </c>
      <c r="BC37" s="36">
        <v>2377.5278317084799</v>
      </c>
      <c r="BD37" s="36"/>
      <c r="BE37" s="36"/>
      <c r="BF37" s="36">
        <v>686.78300000000002</v>
      </c>
      <c r="BG37" s="36">
        <f t="shared" si="12"/>
        <v>3081.9126440841937</v>
      </c>
      <c r="BH37" s="256">
        <f t="shared" si="13"/>
        <v>4.4874620427182874</v>
      </c>
      <c r="BQ37" s="77">
        <v>5454</v>
      </c>
      <c r="BR37" s="77">
        <v>18357</v>
      </c>
      <c r="BS37" s="259">
        <v>0.49909929911896789</v>
      </c>
      <c r="BT37" s="77">
        <v>30310.15</v>
      </c>
      <c r="BU37" s="77">
        <v>36780.256018</v>
      </c>
      <c r="BV37" s="264">
        <v>0</v>
      </c>
      <c r="BW37" s="264">
        <v>17895.034132155732</v>
      </c>
      <c r="BX37" s="265">
        <v>2.1861309687437904</v>
      </c>
      <c r="BY37" s="264">
        <v>0</v>
      </c>
      <c r="BZ37" s="264">
        <v>8185.71</v>
      </c>
      <c r="CA37" s="238">
        <v>4082.1318000000001</v>
      </c>
      <c r="CB37" s="238">
        <v>6731.1</v>
      </c>
      <c r="CC37" s="262">
        <v>0.55061703612103718</v>
      </c>
      <c r="CD37" s="238">
        <v>26800.929809999998</v>
      </c>
      <c r="CE37" s="238">
        <v>12224.648999999999</v>
      </c>
      <c r="CF37" s="267">
        <v>3355.056</v>
      </c>
      <c r="CG37" s="267">
        <v>2972.21</v>
      </c>
      <c r="CH37" s="268">
        <v>0.31240822605657892</v>
      </c>
      <c r="CI37" s="267">
        <v>23846.86758311111</v>
      </c>
      <c r="CJ37" s="267">
        <v>9513.866</v>
      </c>
    </row>
    <row r="38" spans="1:88" x14ac:dyDescent="0.4">
      <c r="A38" s="35">
        <v>42705</v>
      </c>
      <c r="B38" s="230">
        <v>7632.7199999999993</v>
      </c>
      <c r="C38" s="230">
        <v>86404.5</v>
      </c>
      <c r="D38" s="230">
        <v>69419</v>
      </c>
      <c r="E38" s="230">
        <v>10471.93</v>
      </c>
      <c r="F38" s="230"/>
      <c r="G38" s="230"/>
      <c r="H38" s="230">
        <v>19123.923741178511</v>
      </c>
      <c r="I38" s="229">
        <f t="shared" si="0"/>
        <v>104509.15</v>
      </c>
      <c r="J38" s="232">
        <f t="shared" si="1"/>
        <v>5.4648382525687493</v>
      </c>
      <c r="K38" s="234">
        <v>10203.6348</v>
      </c>
      <c r="L38" s="234">
        <v>116159.72</v>
      </c>
      <c r="M38" s="234"/>
      <c r="N38" s="234"/>
      <c r="O38" s="234">
        <v>72070.106778644273</v>
      </c>
      <c r="P38" s="234">
        <v>1.0549999999999999E-3</v>
      </c>
      <c r="Q38" s="234">
        <v>14721.90165158359</v>
      </c>
      <c r="R38" s="234">
        <f t="shared" si="2"/>
        <v>126363.355855</v>
      </c>
      <c r="S38" s="235">
        <f t="shared" si="3"/>
        <v>8.5833582403675059</v>
      </c>
      <c r="T38" s="240">
        <v>14757.300000000001</v>
      </c>
      <c r="U38" s="240">
        <v>55172.977380000004</v>
      </c>
      <c r="V38" s="240">
        <v>22468.246360000001</v>
      </c>
      <c r="W38" s="240"/>
      <c r="X38" s="240"/>
      <c r="Y38" s="240">
        <v>14311.19868</v>
      </c>
      <c r="Z38" s="240">
        <f t="shared" si="4"/>
        <v>69930.27738</v>
      </c>
      <c r="AA38" s="241">
        <f t="shared" si="5"/>
        <v>4.8864025259972141</v>
      </c>
      <c r="AB38" s="244">
        <v>8115.66</v>
      </c>
      <c r="AC38" s="244">
        <v>25354.725160888891</v>
      </c>
      <c r="AD38" s="244">
        <v>4290.324764388889</v>
      </c>
      <c r="AE38" s="244">
        <v>-6373.1680328333323</v>
      </c>
      <c r="AF38" s="244"/>
      <c r="AG38" s="244"/>
      <c r="AH38" s="244">
        <v>14426.218000000001</v>
      </c>
      <c r="AI38" s="244">
        <f t="shared" si="6"/>
        <v>27097.217128055563</v>
      </c>
      <c r="AJ38" s="245">
        <f t="shared" si="7"/>
        <v>1.8783313220454287</v>
      </c>
      <c r="AK38" s="248">
        <v>6652.8</v>
      </c>
      <c r="AL38" s="248">
        <v>44837.5</v>
      </c>
      <c r="AM38" s="248">
        <v>40934</v>
      </c>
      <c r="AN38" s="248"/>
      <c r="AO38" s="248"/>
      <c r="AP38" s="248">
        <v>4570.1749991616671</v>
      </c>
      <c r="AQ38" s="248">
        <f t="shared" si="8"/>
        <v>51490.3</v>
      </c>
      <c r="AR38" s="249">
        <f t="shared" si="9"/>
        <v>11.266592638016084</v>
      </c>
      <c r="AS38" s="252">
        <v>1706.2927199999999</v>
      </c>
      <c r="AT38" s="252">
        <v>821.64536772320082</v>
      </c>
      <c r="AU38" s="252">
        <v>1959.904000472</v>
      </c>
      <c r="AV38" s="252"/>
      <c r="AW38" s="252"/>
      <c r="AX38" s="252">
        <v>542.29999999999995</v>
      </c>
      <c r="AY38" s="252">
        <f t="shared" si="10"/>
        <v>2527.9380877232006</v>
      </c>
      <c r="AZ38" s="253">
        <f t="shared" si="11"/>
        <v>4.6615122399468945</v>
      </c>
      <c r="BA38" s="36">
        <v>208.8</v>
      </c>
      <c r="BB38" s="36">
        <v>440.72634455146311</v>
      </c>
      <c r="BC38" s="36">
        <v>2456.23375046304</v>
      </c>
      <c r="BD38" s="36"/>
      <c r="BE38" s="36"/>
      <c r="BF38" s="36">
        <v>784.02</v>
      </c>
      <c r="BG38" s="36">
        <f t="shared" si="12"/>
        <v>3105.7600950145033</v>
      </c>
      <c r="BH38" s="256">
        <f t="shared" si="13"/>
        <v>3.9613276383440517</v>
      </c>
      <c r="BQ38" s="77">
        <v>6591.6</v>
      </c>
      <c r="BR38" s="77">
        <v>17829.5</v>
      </c>
      <c r="BS38" s="259">
        <v>0.53217519034792482</v>
      </c>
      <c r="BT38" s="77">
        <v>28590.5</v>
      </c>
      <c r="BU38" s="77">
        <v>33503.065011999999</v>
      </c>
      <c r="BV38" s="264">
        <v>0</v>
      </c>
      <c r="BW38" s="264">
        <v>19981.265271222324</v>
      </c>
      <c r="BX38" s="265">
        <v>2.2426659222140874</v>
      </c>
      <c r="BY38" s="264">
        <v>0</v>
      </c>
      <c r="BZ38" s="264">
        <v>8909.6040000000012</v>
      </c>
      <c r="CA38" s="238">
        <v>4110.3</v>
      </c>
      <c r="CB38" s="238">
        <v>8257.3700000000008</v>
      </c>
      <c r="CC38" s="262">
        <v>0.68960002485355121</v>
      </c>
      <c r="CD38" s="238">
        <v>32704.731019999999</v>
      </c>
      <c r="CE38" s="238">
        <v>11974.144</v>
      </c>
      <c r="CF38" s="267">
        <v>3642.0119999999997</v>
      </c>
      <c r="CG38" s="267">
        <v>3875.23</v>
      </c>
      <c r="CH38" s="268">
        <v>0.31109948314791835</v>
      </c>
      <c r="CI38" s="267">
        <v>25354.725160888891</v>
      </c>
      <c r="CJ38" s="267">
        <v>12456.562</v>
      </c>
    </row>
    <row r="39" spans="1:88" x14ac:dyDescent="0.4">
      <c r="A39" s="35">
        <v>42736</v>
      </c>
      <c r="B39" s="230">
        <v>6724.8</v>
      </c>
      <c r="C39" s="230">
        <v>85244</v>
      </c>
      <c r="D39" s="230">
        <v>70474</v>
      </c>
      <c r="E39" s="230">
        <v>16352.5</v>
      </c>
      <c r="F39" s="230">
        <v>4712.832828514307</v>
      </c>
      <c r="G39" s="231">
        <v>0.22347605347901889</v>
      </c>
      <c r="H39" s="230">
        <v>21088.759869999998</v>
      </c>
      <c r="I39" s="229">
        <f t="shared" si="0"/>
        <v>108321.3</v>
      </c>
      <c r="J39" s="232">
        <f t="shared" si="1"/>
        <v>5.136447124806681</v>
      </c>
      <c r="K39" s="234">
        <v>10024.484400000001</v>
      </c>
      <c r="L39" s="234">
        <v>117691.58</v>
      </c>
      <c r="M39" s="234">
        <v>8128.8112620098191</v>
      </c>
      <c r="N39" s="236">
        <v>0.66133665737617175</v>
      </c>
      <c r="O39" s="234">
        <v>78551.490101979609</v>
      </c>
      <c r="P39" s="234">
        <v>1.0550000000000001E-5</v>
      </c>
      <c r="Q39" s="234">
        <v>12291.487506923586</v>
      </c>
      <c r="R39" s="234">
        <f t="shared" si="2"/>
        <v>127716.06441055</v>
      </c>
      <c r="S39" s="235">
        <f t="shared" si="3"/>
        <v>10.390610927978384</v>
      </c>
      <c r="T39" s="240">
        <v>11768.004000000001</v>
      </c>
      <c r="U39" s="240">
        <v>57910.015489999998</v>
      </c>
      <c r="V39" s="240">
        <v>32780.208150000006</v>
      </c>
      <c r="W39" s="240">
        <v>1331.906985156143</v>
      </c>
      <c r="X39" s="242">
        <v>0.10895473002941937</v>
      </c>
      <c r="Y39" s="240">
        <v>12224.40719</v>
      </c>
      <c r="Z39" s="240">
        <f t="shared" si="4"/>
        <v>69678.019490000006</v>
      </c>
      <c r="AA39" s="241">
        <f t="shared" si="5"/>
        <v>5.6999098939537216</v>
      </c>
      <c r="AB39" s="244">
        <v>8599.8960000000006</v>
      </c>
      <c r="AC39" s="244">
        <v>22941.313115777779</v>
      </c>
      <c r="AD39" s="244">
        <v>3910.8706051111108</v>
      </c>
      <c r="AE39" s="244">
        <v>-6364.8588176666681</v>
      </c>
      <c r="AF39" s="244">
        <v>1121.1298280104093</v>
      </c>
      <c r="AG39" s="246">
        <v>9.1104673324399102E-2</v>
      </c>
      <c r="AH39" s="244">
        <v>12305.953000000001</v>
      </c>
      <c r="AI39" s="244">
        <f t="shared" si="6"/>
        <v>25176.350298111112</v>
      </c>
      <c r="AJ39" s="245">
        <f t="shared" si="7"/>
        <v>2.0458675811707643</v>
      </c>
      <c r="AK39" s="248">
        <v>6386.4000000000005</v>
      </c>
      <c r="AL39" s="248">
        <v>59502</v>
      </c>
      <c r="AM39" s="248">
        <v>43466</v>
      </c>
      <c r="AN39" s="248">
        <v>1318.4106519863944</v>
      </c>
      <c r="AO39" s="250">
        <v>0.25850118152455215</v>
      </c>
      <c r="AP39" s="248">
        <v>5100.211319</v>
      </c>
      <c r="AQ39" s="248">
        <f t="shared" si="8"/>
        <v>65888.399999999994</v>
      </c>
      <c r="AR39" s="249">
        <f t="shared" si="9"/>
        <v>12.918758827608491</v>
      </c>
      <c r="AS39" s="252">
        <v>2110.2517812438305</v>
      </c>
      <c r="AT39" s="252">
        <v>4668.6561313963584</v>
      </c>
      <c r="AU39" s="252">
        <v>3475.9946804871074</v>
      </c>
      <c r="AV39" s="252">
        <v>445.45017158241905</v>
      </c>
      <c r="AW39" s="254">
        <v>0.73313063130747047</v>
      </c>
      <c r="AX39" s="252">
        <v>607.6</v>
      </c>
      <c r="AY39" s="252">
        <f t="shared" si="10"/>
        <v>6778.9079126401884</v>
      </c>
      <c r="AZ39" s="253">
        <f t="shared" si="11"/>
        <v>11.15685963239004</v>
      </c>
      <c r="BA39" s="36">
        <v>222.48</v>
      </c>
      <c r="BB39" s="36">
        <v>902.23998454552191</v>
      </c>
      <c r="BC39" s="36">
        <v>2533.09297436208</v>
      </c>
      <c r="BD39" s="36">
        <v>201.73657171656652</v>
      </c>
      <c r="BE39" s="257">
        <v>0.29407663515534477</v>
      </c>
      <c r="BF39" s="36">
        <v>686</v>
      </c>
      <c r="BG39" s="36">
        <f t="shared" si="12"/>
        <v>3657.8129589076016</v>
      </c>
      <c r="BH39" s="256">
        <f t="shared" si="13"/>
        <v>5.3320888613813437</v>
      </c>
      <c r="BQ39" s="77">
        <v>5666.4000000000005</v>
      </c>
      <c r="BR39" s="77">
        <v>41461.5</v>
      </c>
      <c r="BS39" s="259">
        <v>1.0497379547813759</v>
      </c>
      <c r="BT39" s="77">
        <v>30732.149999999998</v>
      </c>
      <c r="BU39" s="77">
        <v>39497</v>
      </c>
      <c r="BV39" s="264">
        <v>0</v>
      </c>
      <c r="BW39" s="264">
        <v>19490.006557740027</v>
      </c>
      <c r="BX39" s="265">
        <v>2.8592132324725337</v>
      </c>
      <c r="BY39" s="264">
        <v>0</v>
      </c>
      <c r="BZ39" s="264">
        <v>6816.5628000000006</v>
      </c>
      <c r="CA39" s="238">
        <v>4554.9000000000005</v>
      </c>
      <c r="CB39" s="238">
        <v>9888.9</v>
      </c>
      <c r="CC39" s="262">
        <v>0.94969358171015128</v>
      </c>
      <c r="CD39" s="238">
        <v>25129.807339999996</v>
      </c>
      <c r="CE39" s="238">
        <v>10412.727000000001</v>
      </c>
      <c r="CF39" s="267">
        <v>3714.1560000000004</v>
      </c>
      <c r="CG39" s="267">
        <v>3468.04</v>
      </c>
      <c r="CH39" s="268">
        <v>0.33619568146699053</v>
      </c>
      <c r="CI39" s="267">
        <v>22941.313115777779</v>
      </c>
      <c r="CJ39" s="267">
        <v>10315.540000000001</v>
      </c>
    </row>
    <row r="40" spans="1:88" x14ac:dyDescent="0.4">
      <c r="A40" s="35">
        <v>42767</v>
      </c>
      <c r="B40" s="230">
        <v>6451.2</v>
      </c>
      <c r="C40" s="230">
        <v>73955.5</v>
      </c>
      <c r="D40" s="230">
        <v>57603</v>
      </c>
      <c r="E40" s="230">
        <v>17724</v>
      </c>
      <c r="F40" s="230">
        <v>4179.4277763973369</v>
      </c>
      <c r="G40" s="231">
        <v>0.2200526163009939</v>
      </c>
      <c r="H40" s="230">
        <v>18992.856556999999</v>
      </c>
      <c r="I40" s="229">
        <f t="shared" si="0"/>
        <v>98130.7</v>
      </c>
      <c r="J40" s="232">
        <f t="shared" si="1"/>
        <v>5.1667162180421453</v>
      </c>
      <c r="K40" s="234">
        <v>10023.400799999999</v>
      </c>
      <c r="L40" s="234">
        <v>108079.47499999999</v>
      </c>
      <c r="M40" s="234">
        <v>7644.6598728828349</v>
      </c>
      <c r="N40" s="236">
        <v>0.57951001177293071</v>
      </c>
      <c r="O40" s="234">
        <v>68988.266346730641</v>
      </c>
      <c r="P40" s="234">
        <v>1.0550000000000001E-5</v>
      </c>
      <c r="Q40" s="234">
        <v>13191.592410103591</v>
      </c>
      <c r="R40" s="234">
        <f t="shared" si="2"/>
        <v>118102.87581054999</v>
      </c>
      <c r="S40" s="235">
        <f t="shared" si="3"/>
        <v>8.9528900028849936</v>
      </c>
      <c r="T40" s="240">
        <v>10408.104000000001</v>
      </c>
      <c r="U40" s="240">
        <v>53611.889780000005</v>
      </c>
      <c r="V40" s="240">
        <v>29392.122319999999</v>
      </c>
      <c r="W40" s="240">
        <v>1013.3734814000001</v>
      </c>
      <c r="X40" s="242">
        <v>7.6953510099584413E-2</v>
      </c>
      <c r="Y40" s="240">
        <v>13168.645329999999</v>
      </c>
      <c r="Z40" s="240">
        <f t="shared" si="4"/>
        <v>64019.993780000004</v>
      </c>
      <c r="AA40" s="241">
        <f t="shared" si="5"/>
        <v>4.8615474238761358</v>
      </c>
      <c r="AB40" s="244">
        <v>7790.9328000000005</v>
      </c>
      <c r="AC40" s="244">
        <v>21737.226845777779</v>
      </c>
      <c r="AD40" s="244">
        <v>4077.0549084444447</v>
      </c>
      <c r="AE40" s="244">
        <v>-5201.5686943333321</v>
      </c>
      <c r="AF40" s="244">
        <v>1084.6047247020697</v>
      </c>
      <c r="AG40" s="246">
        <v>9.2442813697949544E-2</v>
      </c>
      <c r="AH40" s="244">
        <v>11732.710000000001</v>
      </c>
      <c r="AI40" s="244">
        <f t="shared" si="6"/>
        <v>24326.590951444447</v>
      </c>
      <c r="AJ40" s="245">
        <f t="shared" si="7"/>
        <v>2.0733991508734508</v>
      </c>
      <c r="AK40" s="248">
        <v>5745.6</v>
      </c>
      <c r="AL40" s="248">
        <v>48002.5</v>
      </c>
      <c r="AM40" s="248">
        <v>36503</v>
      </c>
      <c r="AN40" s="248">
        <v>1185.8453039285714</v>
      </c>
      <c r="AO40" s="250">
        <v>0.28005237820909118</v>
      </c>
      <c r="AP40" s="248">
        <v>4234.3696972400003</v>
      </c>
      <c r="AQ40" s="248">
        <f t="shared" si="8"/>
        <v>53748.1</v>
      </c>
      <c r="AR40" s="249">
        <f t="shared" si="9"/>
        <v>12.69329412475096</v>
      </c>
      <c r="AS40" s="252">
        <v>2146.1710070410368</v>
      </c>
      <c r="AT40" s="252">
        <v>5029.2830981990828</v>
      </c>
      <c r="AU40" s="252">
        <v>3634.9901959289882</v>
      </c>
      <c r="AV40" s="252">
        <v>473.00952670638338</v>
      </c>
      <c r="AW40" s="254">
        <v>0.51086459305149956</v>
      </c>
      <c r="AX40" s="252">
        <v>925.9</v>
      </c>
      <c r="AY40" s="252">
        <f t="shared" si="10"/>
        <v>7175.45410524012</v>
      </c>
      <c r="AZ40" s="253">
        <f t="shared" si="11"/>
        <v>7.7497074254672427</v>
      </c>
      <c r="BA40" s="36">
        <v>203.4</v>
      </c>
      <c r="BB40" s="36">
        <v>954.36466724462014</v>
      </c>
      <c r="BC40" s="36">
        <v>2234.6843647262399</v>
      </c>
      <c r="BD40" s="36">
        <v>175.13524466782013</v>
      </c>
      <c r="BE40" s="257">
        <v>0.19744672454094717</v>
      </c>
      <c r="BF40" s="36">
        <v>887</v>
      </c>
      <c r="BG40" s="36">
        <f t="shared" si="12"/>
        <v>3392.4490319708602</v>
      </c>
      <c r="BH40" s="256">
        <f t="shared" si="13"/>
        <v>3.8246325050404288</v>
      </c>
      <c r="BQ40" s="77">
        <v>5508</v>
      </c>
      <c r="BR40" s="77">
        <v>26375</v>
      </c>
      <c r="BS40" s="259">
        <v>0.7847833849083552</v>
      </c>
      <c r="BT40" s="77">
        <v>28379.5</v>
      </c>
      <c r="BU40" s="77">
        <v>33608</v>
      </c>
      <c r="BV40" s="264">
        <v>0</v>
      </c>
      <c r="BW40" s="264">
        <v>21317.737772045999</v>
      </c>
      <c r="BX40" s="265">
        <v>2.6592728257677347</v>
      </c>
      <c r="BY40" s="264">
        <v>0</v>
      </c>
      <c r="BZ40" s="264">
        <v>8016.3786000000009</v>
      </c>
      <c r="CA40" s="238">
        <v>4001.0129999999999</v>
      </c>
      <c r="CB40" s="238">
        <v>8930.48</v>
      </c>
      <c r="CC40" s="262">
        <v>0.78073948403499793</v>
      </c>
      <c r="CD40" s="238">
        <v>24219.767459999999</v>
      </c>
      <c r="CE40" s="238">
        <v>11438.489</v>
      </c>
      <c r="CF40" s="267">
        <v>3312.6444000000001</v>
      </c>
      <c r="CG40" s="267">
        <v>3661.94</v>
      </c>
      <c r="CH40" s="268">
        <v>0.3692104493713641</v>
      </c>
      <c r="CI40" s="267">
        <v>21737.226845777779</v>
      </c>
      <c r="CJ40" s="267">
        <v>9918.2999999999993</v>
      </c>
    </row>
    <row r="41" spans="1:88" x14ac:dyDescent="0.4">
      <c r="A41" s="35">
        <v>42795</v>
      </c>
      <c r="B41" s="230">
        <v>6991.2</v>
      </c>
      <c r="C41" s="230">
        <v>87037.5</v>
      </c>
      <c r="D41" s="230">
        <v>78386.5</v>
      </c>
      <c r="E41" s="230">
        <v>14770</v>
      </c>
      <c r="F41" s="230">
        <v>4762.8064284373222</v>
      </c>
      <c r="G41" s="231">
        <v>0.21974856453000427</v>
      </c>
      <c r="H41" s="230">
        <v>21673.89097</v>
      </c>
      <c r="I41" s="229">
        <f t="shared" si="0"/>
        <v>108798.7</v>
      </c>
      <c r="J41" s="232">
        <f t="shared" si="1"/>
        <v>5.0198047111427355</v>
      </c>
      <c r="K41" s="234">
        <v>9335.0124000000014</v>
      </c>
      <c r="L41" s="234">
        <v>121235.325</v>
      </c>
      <c r="M41" s="234">
        <v>8166.8460327241046</v>
      </c>
      <c r="N41" s="236">
        <v>0.56300432492040553</v>
      </c>
      <c r="O41" s="234">
        <v>78954.250749850034</v>
      </c>
      <c r="P41" s="234">
        <v>1.0550000000000001E-5</v>
      </c>
      <c r="Q41" s="234">
        <v>14505.831787133588</v>
      </c>
      <c r="R41" s="234">
        <f t="shared" si="2"/>
        <v>130570.33741055</v>
      </c>
      <c r="S41" s="235">
        <f t="shared" si="3"/>
        <v>9.0012306310048036</v>
      </c>
      <c r="T41" s="240">
        <v>10980.108</v>
      </c>
      <c r="U41" s="240">
        <v>57742.531949999997</v>
      </c>
      <c r="V41" s="240">
        <v>28863.534599999999</v>
      </c>
      <c r="W41" s="240">
        <v>1069.0660152999999</v>
      </c>
      <c r="X41" s="242">
        <v>6.5269957788501379E-2</v>
      </c>
      <c r="Y41" s="240">
        <v>16379.14366</v>
      </c>
      <c r="Z41" s="240">
        <f t="shared" si="4"/>
        <v>68722.639949999997</v>
      </c>
      <c r="AA41" s="241">
        <f t="shared" si="5"/>
        <v>4.1957407161541438</v>
      </c>
      <c r="AB41" s="244">
        <v>8828.402399999999</v>
      </c>
      <c r="AC41" s="244">
        <v>24365.498596666668</v>
      </c>
      <c r="AD41" s="244">
        <v>4287.5550260000009</v>
      </c>
      <c r="AE41" s="244">
        <v>-6187.5955607777769</v>
      </c>
      <c r="AF41" s="244">
        <v>1186.1274634448396</v>
      </c>
      <c r="AG41" s="246">
        <v>9.0034998554724632E-2</v>
      </c>
      <c r="AH41" s="244">
        <v>13174.070999999998</v>
      </c>
      <c r="AI41" s="244">
        <f t="shared" si="6"/>
        <v>27006.305435888888</v>
      </c>
      <c r="AJ41" s="245">
        <f t="shared" si="7"/>
        <v>2.0499590017306639</v>
      </c>
      <c r="AK41" s="248">
        <v>6436.8</v>
      </c>
      <c r="AL41" s="248">
        <v>45892.5</v>
      </c>
      <c r="AM41" s="248">
        <v>40934</v>
      </c>
      <c r="AN41" s="248">
        <v>1328.106420867347</v>
      </c>
      <c r="AO41" s="250">
        <v>0.23402106791369132</v>
      </c>
      <c r="AP41" s="248">
        <v>5675.1575091399991</v>
      </c>
      <c r="AQ41" s="248">
        <f t="shared" si="8"/>
        <v>52329.3</v>
      </c>
      <c r="AR41" s="249">
        <f t="shared" si="9"/>
        <v>9.2207661048565104</v>
      </c>
      <c r="AS41" s="252">
        <v>2385.6768472538856</v>
      </c>
      <c r="AT41" s="252">
        <v>5338.6739512856293</v>
      </c>
      <c r="AU41" s="252">
        <v>3732.4141913654971</v>
      </c>
      <c r="AV41" s="252">
        <v>498.61272097523073</v>
      </c>
      <c r="AW41" s="254">
        <v>0.4307297174976078</v>
      </c>
      <c r="AX41" s="252">
        <v>1157.5999999999999</v>
      </c>
      <c r="AY41" s="252">
        <f t="shared" si="10"/>
        <v>7724.3507985395154</v>
      </c>
      <c r="AZ41" s="253">
        <f t="shared" si="11"/>
        <v>6.6727287478744959</v>
      </c>
      <c r="BA41" s="36">
        <v>208.8</v>
      </c>
      <c r="BB41" s="36">
        <v>896.89027663956699</v>
      </c>
      <c r="BC41" s="36">
        <v>2442.5185313606403</v>
      </c>
      <c r="BD41" s="36">
        <v>189.36154330039093</v>
      </c>
      <c r="BE41" s="257">
        <v>0.23523173080793905</v>
      </c>
      <c r="BF41" s="36">
        <v>805</v>
      </c>
      <c r="BG41" s="36">
        <f t="shared" si="12"/>
        <v>3548.2088080002072</v>
      </c>
      <c r="BH41" s="256">
        <f t="shared" si="13"/>
        <v>4.4077128049692016</v>
      </c>
      <c r="BQ41" s="77">
        <v>6015.6</v>
      </c>
      <c r="BR41" s="77">
        <v>38824</v>
      </c>
      <c r="BS41" s="259">
        <v>0.9955892912093548</v>
      </c>
      <c r="BT41" s="77">
        <v>31755.5</v>
      </c>
      <c r="BU41" s="77">
        <v>38996</v>
      </c>
      <c r="BV41" s="264">
        <v>0</v>
      </c>
      <c r="BW41" s="264">
        <v>24031.853328050707</v>
      </c>
      <c r="BX41" s="265">
        <v>2.8258908457781953</v>
      </c>
      <c r="BY41" s="264">
        <v>0</v>
      </c>
      <c r="BZ41" s="264">
        <v>8504.1689999999999</v>
      </c>
      <c r="CA41" s="238">
        <v>4185.2376000000004</v>
      </c>
      <c r="CB41" s="238">
        <v>8653.48</v>
      </c>
      <c r="CC41" s="262">
        <v>0.61212100719833606</v>
      </c>
      <c r="CD41" s="238">
        <v>28878.997349999998</v>
      </c>
      <c r="CE41" s="238">
        <v>14136.878000000001</v>
      </c>
      <c r="CF41" s="267">
        <v>3633.0516000000002</v>
      </c>
      <c r="CG41" s="267">
        <v>3872.4600000000005</v>
      </c>
      <c r="CH41" s="268">
        <v>0.33515857080504585</v>
      </c>
      <c r="CI41" s="267">
        <v>24365.498596666668</v>
      </c>
      <c r="CJ41" s="267">
        <v>11554.112999999999</v>
      </c>
    </row>
    <row r="42" spans="1:88" x14ac:dyDescent="0.4">
      <c r="A42" s="35">
        <v>42826</v>
      </c>
      <c r="B42" s="230">
        <v>6908.4000000000005</v>
      </c>
      <c r="C42" s="230">
        <v>86299</v>
      </c>
      <c r="D42" s="230">
        <v>80285.5</v>
      </c>
      <c r="E42" s="230">
        <v>12027</v>
      </c>
      <c r="F42" s="230">
        <v>4655.4771563668364</v>
      </c>
      <c r="G42" s="231">
        <v>0.22749410145859017</v>
      </c>
      <c r="H42" s="230">
        <v>20464.166440000001</v>
      </c>
      <c r="I42" s="229">
        <f t="shared" si="0"/>
        <v>105234.4</v>
      </c>
      <c r="J42" s="232">
        <f t="shared" si="1"/>
        <v>5.1423741254520401</v>
      </c>
      <c r="K42" s="234">
        <v>9632.8116000000009</v>
      </c>
      <c r="L42" s="234">
        <v>108654.45000000001</v>
      </c>
      <c r="M42" s="234">
        <v>7594.0824452070983</v>
      </c>
      <c r="N42" s="236">
        <v>0.56655588544301538</v>
      </c>
      <c r="O42" s="234">
        <v>70558.805038992214</v>
      </c>
      <c r="P42" s="234">
        <v>1.0550000000000001E-5</v>
      </c>
      <c r="Q42" s="234">
        <v>13403.942382963589</v>
      </c>
      <c r="R42" s="234">
        <f t="shared" si="2"/>
        <v>118287.26161055001</v>
      </c>
      <c r="S42" s="235">
        <f t="shared" si="3"/>
        <v>8.8248112555969449</v>
      </c>
      <c r="T42" s="240">
        <v>8813.9879999999994</v>
      </c>
      <c r="U42" s="240">
        <v>42792.299610000002</v>
      </c>
      <c r="V42" s="240">
        <v>23799.88652</v>
      </c>
      <c r="W42" s="240">
        <v>876.40620218334254</v>
      </c>
      <c r="X42" s="242">
        <v>8.259796381243531E-2</v>
      </c>
      <c r="Y42" s="240">
        <v>10610.506139999998</v>
      </c>
      <c r="Z42" s="240">
        <f t="shared" si="4"/>
        <v>51606.287609999999</v>
      </c>
      <c r="AA42" s="241">
        <f t="shared" si="5"/>
        <v>4.8636970686489809</v>
      </c>
      <c r="AB42" s="244">
        <v>8611.376400000001</v>
      </c>
      <c r="AC42" s="244">
        <v>23470.263154666667</v>
      </c>
      <c r="AD42" s="244">
        <v>4532.3943601010005</v>
      </c>
      <c r="AE42" s="244">
        <v>-5419.9487176052789</v>
      </c>
      <c r="AF42" s="244">
        <v>1202.1770916574628</v>
      </c>
      <c r="AG42" s="246">
        <v>9.0298569448521729E-2</v>
      </c>
      <c r="AH42" s="244">
        <v>13313.357</v>
      </c>
      <c r="AI42" s="244">
        <f t="shared" si="6"/>
        <v>26661.690837061389</v>
      </c>
      <c r="AJ42" s="245">
        <f t="shared" si="7"/>
        <v>2.002627198914698</v>
      </c>
      <c r="AK42" s="248">
        <v>5918.4000000000005</v>
      </c>
      <c r="AL42" s="248">
        <v>50429</v>
      </c>
      <c r="AM42" s="248">
        <v>33338</v>
      </c>
      <c r="AN42" s="248">
        <v>1221.5593051632652</v>
      </c>
      <c r="AO42" s="250">
        <v>0.28670666754839419</v>
      </c>
      <c r="AP42" s="248">
        <v>4260.6588664599994</v>
      </c>
      <c r="AQ42" s="248">
        <f t="shared" si="8"/>
        <v>56347.4</v>
      </c>
      <c r="AR42" s="249">
        <f t="shared" si="9"/>
        <v>13.225043770475965</v>
      </c>
      <c r="AS42" s="252">
        <v>2272.4343926359834</v>
      </c>
      <c r="AT42" s="252">
        <v>4798.0103260553587</v>
      </c>
      <c r="AU42" s="252">
        <v>3223.6726442165732</v>
      </c>
      <c r="AV42" s="252">
        <v>433.67551410710837</v>
      </c>
      <c r="AW42" s="254">
        <v>0.45382536009534152</v>
      </c>
      <c r="AX42" s="252">
        <v>955.6</v>
      </c>
      <c r="AY42" s="252">
        <f t="shared" si="10"/>
        <v>7070.4447186913421</v>
      </c>
      <c r="AZ42" s="253">
        <f t="shared" si="11"/>
        <v>7.3989584749804749</v>
      </c>
      <c r="BA42" s="36">
        <v>194.4</v>
      </c>
      <c r="BB42" s="36">
        <v>749.42065305483891</v>
      </c>
      <c r="BC42" s="36">
        <v>2393.7269093884802</v>
      </c>
      <c r="BD42" s="36">
        <v>186.95328590798596</v>
      </c>
      <c r="BE42" s="257">
        <v>0.21994504224468936</v>
      </c>
      <c r="BF42" s="36">
        <v>850</v>
      </c>
      <c r="BG42" s="36">
        <f t="shared" si="12"/>
        <v>3337.5475624433193</v>
      </c>
      <c r="BH42" s="256">
        <f t="shared" si="13"/>
        <v>3.9265265440509638</v>
      </c>
      <c r="BQ42" s="77">
        <v>5864.4000000000005</v>
      </c>
      <c r="BR42" s="77">
        <v>38929.5</v>
      </c>
      <c r="BS42" s="259">
        <v>1.0364064746286141</v>
      </c>
      <c r="BT42" s="77">
        <v>30173</v>
      </c>
      <c r="BU42" s="77">
        <v>37562</v>
      </c>
      <c r="BV42" s="264">
        <v>0</v>
      </c>
      <c r="BW42" s="264">
        <v>23955.875899298517</v>
      </c>
      <c r="BX42" s="265">
        <v>3.0146694326991592</v>
      </c>
      <c r="BY42" s="264">
        <v>0</v>
      </c>
      <c r="BZ42" s="264">
        <v>7946.4354000000003</v>
      </c>
      <c r="CA42" s="238">
        <v>3593.8944000000006</v>
      </c>
      <c r="CB42" s="238">
        <v>7107.82</v>
      </c>
      <c r="CC42" s="262">
        <v>0.7999831625616407</v>
      </c>
      <c r="CD42" s="238">
        <v>18992.413089999998</v>
      </c>
      <c r="CE42" s="238">
        <v>8884.9619999999995</v>
      </c>
      <c r="CF42" s="267">
        <v>3426.4764</v>
      </c>
      <c r="CG42" s="267">
        <v>4117.3224599999994</v>
      </c>
      <c r="CH42" s="268">
        <v>0.36520041741524517</v>
      </c>
      <c r="CI42" s="267">
        <v>23470.263154666667</v>
      </c>
      <c r="CJ42" s="267">
        <v>11274.145</v>
      </c>
    </row>
    <row r="43" spans="1:88" x14ac:dyDescent="0.4">
      <c r="A43" s="35">
        <v>42856</v>
      </c>
      <c r="B43" s="230">
        <v>6863.76</v>
      </c>
      <c r="C43" s="230">
        <v>97376.5</v>
      </c>
      <c r="D43" s="230">
        <v>70790.5</v>
      </c>
      <c r="E43" s="230">
        <v>7385</v>
      </c>
      <c r="F43" s="230">
        <v>5094.516496049645</v>
      </c>
      <c r="G43" s="231">
        <v>0.23158271007515768</v>
      </c>
      <c r="H43" s="230">
        <v>21998.691069796507</v>
      </c>
      <c r="I43" s="229">
        <f t="shared" si="0"/>
        <v>111625.26</v>
      </c>
      <c r="J43" s="232">
        <f t="shared" si="1"/>
        <v>5.0741773519997233</v>
      </c>
      <c r="K43" s="234">
        <v>10321.758000000002</v>
      </c>
      <c r="L43" s="234">
        <v>110436.345</v>
      </c>
      <c r="M43" s="234">
        <v>7828.2763284134699</v>
      </c>
      <c r="N43" s="236">
        <v>0.58989307772291522</v>
      </c>
      <c r="O43" s="234">
        <v>66158.436112777446</v>
      </c>
      <c r="P43" s="234">
        <v>422.89260467906416</v>
      </c>
      <c r="Q43" s="234">
        <v>13270.669929933591</v>
      </c>
      <c r="R43" s="234">
        <f t="shared" si="2"/>
        <v>121180.99560467906</v>
      </c>
      <c r="S43" s="235">
        <f t="shared" si="3"/>
        <v>9.1314904405346375</v>
      </c>
      <c r="T43" s="240">
        <v>12197.7</v>
      </c>
      <c r="U43" s="240">
        <v>57119.258989999995</v>
      </c>
      <c r="V43" s="240">
        <v>26872.34348</v>
      </c>
      <c r="W43" s="240">
        <v>1187.6155074999999</v>
      </c>
      <c r="X43" s="242">
        <v>6.5958320075542545E-2</v>
      </c>
      <c r="Y43" s="240">
        <v>18005.545109999999</v>
      </c>
      <c r="Z43" s="240">
        <f t="shared" si="4"/>
        <v>69316.958989999999</v>
      </c>
      <c r="AA43" s="241">
        <f t="shared" si="5"/>
        <v>3.8497562037987088</v>
      </c>
      <c r="AB43" s="244">
        <v>8358.883200000002</v>
      </c>
      <c r="AC43" s="244">
        <v>21997.922222222223</v>
      </c>
      <c r="AD43" s="244">
        <v>7289.9514395555561</v>
      </c>
      <c r="AE43" s="244">
        <v>-1814.1786447222219</v>
      </c>
      <c r="AF43" s="244">
        <v>1540.0192954075051</v>
      </c>
      <c r="AG43" s="246">
        <v>0.12436062444785424</v>
      </c>
      <c r="AH43" s="244">
        <v>12383.495999999999</v>
      </c>
      <c r="AI43" s="244">
        <f t="shared" si="6"/>
        <v>28542.626777500005</v>
      </c>
      <c r="AJ43" s="245">
        <f t="shared" si="7"/>
        <v>2.3048924776573601</v>
      </c>
      <c r="AK43" s="248">
        <v>6228</v>
      </c>
      <c r="AL43" s="248">
        <v>40934</v>
      </c>
      <c r="AM43" s="248">
        <v>33338</v>
      </c>
      <c r="AN43" s="248">
        <v>1284.8499776462586</v>
      </c>
      <c r="AO43" s="250">
        <v>0.25979962294579667</v>
      </c>
      <c r="AP43" s="248">
        <v>4945.5421184900006</v>
      </c>
      <c r="AQ43" s="248">
        <f t="shared" si="8"/>
        <v>47162</v>
      </c>
      <c r="AR43" s="249">
        <f t="shared" si="9"/>
        <v>9.5362649574198262</v>
      </c>
      <c r="AS43" s="252">
        <v>2343.3778732839796</v>
      </c>
      <c r="AT43" s="252">
        <v>4788.8799305785087</v>
      </c>
      <c r="AU43" s="252">
        <v>3141.9608412748739</v>
      </c>
      <c r="AV43" s="252">
        <v>430.57823262921221</v>
      </c>
      <c r="AW43" s="254">
        <v>0.42502737511027205</v>
      </c>
      <c r="AX43" s="252">
        <v>1013.06</v>
      </c>
      <c r="AY43" s="252">
        <f t="shared" si="10"/>
        <v>7132.2578038624888</v>
      </c>
      <c r="AZ43" s="253">
        <f t="shared" si="11"/>
        <v>7.0403113377909392</v>
      </c>
      <c r="BA43" s="36">
        <v>198</v>
      </c>
      <c r="BB43" s="36">
        <v>860.22752959081106</v>
      </c>
      <c r="BC43" s="36">
        <v>2363.1538501137597</v>
      </c>
      <c r="BD43" s="36">
        <v>185.22794171888245</v>
      </c>
      <c r="BE43" s="257">
        <v>0.25478396384990709</v>
      </c>
      <c r="BF43" s="36">
        <v>727</v>
      </c>
      <c r="BG43" s="36">
        <f t="shared" si="12"/>
        <v>3421.3813797045709</v>
      </c>
      <c r="BH43" s="256">
        <f t="shared" si="13"/>
        <v>4.7061642086720372</v>
      </c>
      <c r="BQ43" s="77">
        <v>5871.6</v>
      </c>
      <c r="BR43" s="77">
        <v>31861</v>
      </c>
      <c r="BS43" s="259">
        <v>0.80603622748431492</v>
      </c>
      <c r="BT43" s="77">
        <v>30806</v>
      </c>
      <c r="BU43" s="77">
        <v>39528</v>
      </c>
      <c r="BV43" s="264">
        <v>0</v>
      </c>
      <c r="BW43" s="264">
        <v>24721.362066846545</v>
      </c>
      <c r="BX43" s="265">
        <v>3.1869783920391583</v>
      </c>
      <c r="BY43" s="264">
        <v>0</v>
      </c>
      <c r="BZ43" s="264">
        <v>7756.9907999999996</v>
      </c>
      <c r="CA43" s="238">
        <v>4467.7368000000006</v>
      </c>
      <c r="CB43" s="238">
        <v>9636.83</v>
      </c>
      <c r="CC43" s="262">
        <v>0.62769352982261239</v>
      </c>
      <c r="CD43" s="238">
        <v>30246.915509999999</v>
      </c>
      <c r="CE43" s="238">
        <v>15352.763000000001</v>
      </c>
      <c r="CF43" s="267">
        <v>3445.1136000000001</v>
      </c>
      <c r="CG43" s="267">
        <v>6833.59</v>
      </c>
      <c r="CH43" s="268">
        <v>0.63612032313202216</v>
      </c>
      <c r="CI43" s="267">
        <v>21997.922222222223</v>
      </c>
      <c r="CJ43" s="267">
        <v>10742.606</v>
      </c>
    </row>
    <row r="44" spans="1:88" x14ac:dyDescent="0.4">
      <c r="A44" s="35">
        <v>42887</v>
      </c>
      <c r="B44" s="230">
        <v>7268.4000000000005</v>
      </c>
      <c r="C44" s="230">
        <v>91574</v>
      </c>
      <c r="D44" s="230">
        <v>68997</v>
      </c>
      <c r="E44" s="230">
        <v>17935</v>
      </c>
      <c r="F44" s="230">
        <v>5072.2277124112707</v>
      </c>
      <c r="G44" s="231">
        <v>0.25131857979658528</v>
      </c>
      <c r="H44" s="230">
        <v>20182.462102549998</v>
      </c>
      <c r="I44" s="229">
        <f t="shared" si="0"/>
        <v>116777.4</v>
      </c>
      <c r="J44" s="232">
        <f t="shared" si="1"/>
        <v>5.7860829569076957</v>
      </c>
      <c r="K44" s="234">
        <v>11061.486000000001</v>
      </c>
      <c r="L44" s="234">
        <v>117658.875</v>
      </c>
      <c r="M44" s="234">
        <v>8338.301253563106</v>
      </c>
      <c r="N44" s="236">
        <v>0.50478121235421092</v>
      </c>
      <c r="O44" s="234">
        <v>74742.857828434324</v>
      </c>
      <c r="P44" s="234">
        <v>1.0550000000000001E-5</v>
      </c>
      <c r="Q44" s="234">
        <v>16518.644215529999</v>
      </c>
      <c r="R44" s="234">
        <f t="shared" si="2"/>
        <v>128720.36101055</v>
      </c>
      <c r="S44" s="235">
        <f t="shared" si="3"/>
        <v>7.7924289264329323</v>
      </c>
      <c r="T44" s="240">
        <v>11512.080000000002</v>
      </c>
      <c r="U44" s="240">
        <v>55938.988939999996</v>
      </c>
      <c r="V44" s="240">
        <v>25343.558199999999</v>
      </c>
      <c r="W44" s="240">
        <v>1120.860878</v>
      </c>
      <c r="X44" s="242">
        <v>6.191388608676595E-2</v>
      </c>
      <c r="Y44" s="240">
        <v>18103.545890000001</v>
      </c>
      <c r="Z44" s="240">
        <f t="shared" si="4"/>
        <v>67451.068939999997</v>
      </c>
      <c r="AA44" s="241">
        <f t="shared" si="5"/>
        <v>3.7258484801730738</v>
      </c>
      <c r="AB44" s="244">
        <v>6882.6851999999999</v>
      </c>
      <c r="AC44" s="244">
        <v>24118.161958444445</v>
      </c>
      <c r="AD44" s="244">
        <v>3442.3721263689445</v>
      </c>
      <c r="AE44" s="244">
        <v>-6542.1414627242784</v>
      </c>
      <c r="AF44" s="244">
        <v>937.59061562371471</v>
      </c>
      <c r="AG44" s="246">
        <v>6.6006743908357465E-2</v>
      </c>
      <c r="AH44" s="244">
        <v>14204.467000000001</v>
      </c>
      <c r="AI44" s="244">
        <f t="shared" si="6"/>
        <v>24458.705695720168</v>
      </c>
      <c r="AJ44" s="245">
        <f t="shared" si="7"/>
        <v>1.7219023913899878</v>
      </c>
      <c r="AK44" s="248">
        <v>6012</v>
      </c>
      <c r="AL44" s="248">
        <v>42548.15</v>
      </c>
      <c r="AM44" s="248">
        <v>29540</v>
      </c>
      <c r="AN44" s="248">
        <v>1240.4414476778911</v>
      </c>
      <c r="AO44" s="250">
        <v>0.23433037196352477</v>
      </c>
      <c r="AP44" s="248">
        <v>5293.5581388099999</v>
      </c>
      <c r="AQ44" s="248">
        <f t="shared" si="8"/>
        <v>48560.15</v>
      </c>
      <c r="AR44" s="249">
        <f t="shared" si="9"/>
        <v>9.1734422720284687</v>
      </c>
      <c r="AS44" s="252">
        <v>2382.0336000000002</v>
      </c>
      <c r="AT44" s="252">
        <v>4227.1589706106661</v>
      </c>
      <c r="AU44" s="252">
        <v>2622.0979340266663</v>
      </c>
      <c r="AV44" s="252">
        <v>341.77113685485864</v>
      </c>
      <c r="AW44" s="254">
        <v>0.33685308185970692</v>
      </c>
      <c r="AX44" s="252">
        <v>1014.6</v>
      </c>
      <c r="AY44" s="252">
        <f t="shared" si="10"/>
        <v>6609.1925706106667</v>
      </c>
      <c r="AZ44" s="253">
        <f t="shared" si="11"/>
        <v>6.5140869018437479</v>
      </c>
      <c r="BA44" s="36">
        <v>190.8</v>
      </c>
      <c r="BB44" s="36">
        <v>847.37774921329424</v>
      </c>
      <c r="BC44" s="36">
        <v>2332.9479699331205</v>
      </c>
      <c r="BD44" s="36">
        <v>176.16231660355774</v>
      </c>
      <c r="BE44" s="257">
        <v>0.18388550793690786</v>
      </c>
      <c r="BF44" s="36">
        <v>958</v>
      </c>
      <c r="BG44" s="36">
        <f t="shared" si="12"/>
        <v>3371.1257191464147</v>
      </c>
      <c r="BH44" s="256">
        <f t="shared" si="13"/>
        <v>3.5189203748918731</v>
      </c>
      <c r="BQ44" s="77">
        <v>6289.2</v>
      </c>
      <c r="BR44" s="77">
        <v>30911.5</v>
      </c>
      <c r="BS44" s="259">
        <v>0.8801178748362849</v>
      </c>
      <c r="BT44" s="77">
        <v>27641</v>
      </c>
      <c r="BU44" s="77">
        <v>35122</v>
      </c>
      <c r="BV44" s="264">
        <v>0</v>
      </c>
      <c r="BW44" s="264">
        <v>22850.717656844521</v>
      </c>
      <c r="BX44" s="265">
        <v>2.529210764793655</v>
      </c>
      <c r="BY44" s="264">
        <v>0</v>
      </c>
      <c r="BZ44" s="264">
        <v>9034.722600000001</v>
      </c>
      <c r="CA44" s="238">
        <v>3964.4280000000003</v>
      </c>
      <c r="CB44" s="238">
        <v>8642.4</v>
      </c>
      <c r="CC44" s="262">
        <v>0.57734019883445731</v>
      </c>
      <c r="CD44" s="238">
        <v>30595.430739999996</v>
      </c>
      <c r="CE44" s="238">
        <v>14969.337000000001</v>
      </c>
      <c r="CF44" s="267">
        <v>3213.9324000000001</v>
      </c>
      <c r="CG44" s="267">
        <v>2860.9972699999998</v>
      </c>
      <c r="CH44" s="268">
        <v>0.23257508337267846</v>
      </c>
      <c r="CI44" s="267">
        <v>24118.161958444445</v>
      </c>
      <c r="CJ44" s="267">
        <v>12301.392</v>
      </c>
    </row>
    <row r="45" spans="1:88" x14ac:dyDescent="0.4">
      <c r="A45" s="35">
        <v>42917</v>
      </c>
      <c r="B45" s="230">
        <v>7210.8</v>
      </c>
      <c r="C45" s="230">
        <v>79019.5</v>
      </c>
      <c r="D45" s="230">
        <v>70790.5</v>
      </c>
      <c r="E45" s="230">
        <v>16985.5</v>
      </c>
      <c r="F45" s="230">
        <v>4415.8632624862948</v>
      </c>
      <c r="G45" s="231">
        <v>0.2043671626289961</v>
      </c>
      <c r="H45" s="230">
        <v>21607.499001700002</v>
      </c>
      <c r="I45" s="229">
        <f t="shared" si="0"/>
        <v>103215.8</v>
      </c>
      <c r="J45" s="232">
        <f t="shared" si="1"/>
        <v>4.7768508512660048</v>
      </c>
      <c r="K45" s="234">
        <v>10918.2024</v>
      </c>
      <c r="L45" s="234">
        <v>106412.57500000001</v>
      </c>
      <c r="M45" s="234">
        <v>7783.9114366767699</v>
      </c>
      <c r="N45" s="236">
        <v>0.5382021383972958</v>
      </c>
      <c r="O45" s="234">
        <v>66268.049790042001</v>
      </c>
      <c r="P45" s="234">
        <v>4116.20875824835</v>
      </c>
      <c r="Q45" s="234">
        <v>14462.802878963588</v>
      </c>
      <c r="R45" s="234">
        <f t="shared" si="2"/>
        <v>121446.98615824836</v>
      </c>
      <c r="S45" s="235">
        <f t="shared" si="3"/>
        <v>8.3971957009035378</v>
      </c>
      <c r="T45" s="240">
        <v>9902.4480000000003</v>
      </c>
      <c r="U45" s="240">
        <v>46138.674729999999</v>
      </c>
      <c r="V45" s="240">
        <v>23771.59664</v>
      </c>
      <c r="W45" s="240">
        <v>971.11574975539565</v>
      </c>
      <c r="X45" s="242">
        <v>7.3448685603644925E-2</v>
      </c>
      <c r="Y45" s="240">
        <v>13221.689970000001</v>
      </c>
      <c r="Z45" s="240">
        <f t="shared" si="4"/>
        <v>56041.122730000003</v>
      </c>
      <c r="AA45" s="241">
        <f t="shared" si="5"/>
        <v>4.238574861243702</v>
      </c>
      <c r="AB45" s="244">
        <v>6699.7979999999998</v>
      </c>
      <c r="AC45" s="244">
        <v>23197.808888888889</v>
      </c>
      <c r="AD45" s="244">
        <v>6550.4312897222226</v>
      </c>
      <c r="AE45" s="244">
        <v>-1553.8232361666674</v>
      </c>
      <c r="AF45" s="244">
        <v>1325.6630519296159</v>
      </c>
      <c r="AG45" s="246">
        <v>0.10353728687490003</v>
      </c>
      <c r="AH45" s="244">
        <v>12803.725999999997</v>
      </c>
      <c r="AI45" s="244">
        <f t="shared" si="6"/>
        <v>28343.783652722221</v>
      </c>
      <c r="AJ45" s="245">
        <f t="shared" si="7"/>
        <v>2.2137136996466675</v>
      </c>
      <c r="AK45" s="248">
        <v>6350.4000000000005</v>
      </c>
      <c r="AL45" s="248">
        <v>38402</v>
      </c>
      <c r="AM45" s="248">
        <v>30046.400000000001</v>
      </c>
      <c r="AN45" s="248">
        <v>1309.9333859999999</v>
      </c>
      <c r="AO45" s="250">
        <v>0.24704738217950775</v>
      </c>
      <c r="AP45" s="248">
        <v>5302.3568776299999</v>
      </c>
      <c r="AQ45" s="248">
        <f t="shared" si="8"/>
        <v>44752.4</v>
      </c>
      <c r="AR45" s="249">
        <f t="shared" si="9"/>
        <v>8.440095797550887</v>
      </c>
      <c r="AS45" s="252">
        <v>1916.2656000000002</v>
      </c>
      <c r="AT45" s="252">
        <v>3339.0287774960007</v>
      </c>
      <c r="AU45" s="252">
        <v>2134.6588542880004</v>
      </c>
      <c r="AV45" s="252">
        <v>311.00385613024412</v>
      </c>
      <c r="AW45" s="254">
        <v>0.40067489838990478</v>
      </c>
      <c r="AX45" s="252">
        <v>776.2</v>
      </c>
      <c r="AY45" s="252">
        <f t="shared" si="10"/>
        <v>5255.2943774960004</v>
      </c>
      <c r="AZ45" s="253">
        <f t="shared" si="11"/>
        <v>6.7705415839938166</v>
      </c>
      <c r="BA45" s="36">
        <v>187.20000000000002</v>
      </c>
      <c r="BB45" s="36">
        <v>658.40069791933388</v>
      </c>
      <c r="BC45" s="36">
        <v>2411.7294843835198</v>
      </c>
      <c r="BD45" s="36">
        <v>176.89929303233413</v>
      </c>
      <c r="BE45" s="257">
        <v>0.17224858133625523</v>
      </c>
      <c r="BF45" s="36">
        <v>1027</v>
      </c>
      <c r="BG45" s="36">
        <f t="shared" si="12"/>
        <v>3257.3301823028537</v>
      </c>
      <c r="BH45" s="256">
        <f t="shared" si="13"/>
        <v>3.1716944326220582</v>
      </c>
      <c r="BQ45" s="77">
        <v>6199.2</v>
      </c>
      <c r="BR45" s="77">
        <v>31122.5</v>
      </c>
      <c r="BS45" s="259">
        <v>0.85897825126959593</v>
      </c>
      <c r="BT45" s="77">
        <v>30489.5</v>
      </c>
      <c r="BU45" s="77">
        <v>36232</v>
      </c>
      <c r="BV45" s="264">
        <v>0</v>
      </c>
      <c r="BW45" s="264">
        <v>24822.912321871245</v>
      </c>
      <c r="BX45" s="265">
        <v>2.6420534007541212</v>
      </c>
      <c r="BY45" s="264">
        <v>0</v>
      </c>
      <c r="BZ45" s="264">
        <v>9395.3106000000007</v>
      </c>
      <c r="CA45" s="238">
        <v>3653.9568000000004</v>
      </c>
      <c r="CB45" s="238">
        <v>7091.2</v>
      </c>
      <c r="CC45" s="262">
        <v>0.65413347470310912</v>
      </c>
      <c r="CD45" s="238">
        <v>22367.078089999999</v>
      </c>
      <c r="CE45" s="238">
        <v>10840.601000000001</v>
      </c>
      <c r="CF45" s="267">
        <v>3237.2712000000001</v>
      </c>
      <c r="CG45" s="267">
        <v>6094</v>
      </c>
      <c r="CH45" s="268">
        <v>0.54072769134475451</v>
      </c>
      <c r="CI45" s="267">
        <v>23197.808888888889</v>
      </c>
      <c r="CJ45" s="267">
        <v>11269.998</v>
      </c>
    </row>
    <row r="46" spans="1:88" x14ac:dyDescent="0.4">
      <c r="A46" s="35">
        <v>42948</v>
      </c>
      <c r="B46" s="230">
        <v>7142.4000000000005</v>
      </c>
      <c r="C46" s="230">
        <v>66359.5</v>
      </c>
      <c r="D46" s="230">
        <v>70157.5</v>
      </c>
      <c r="E46" s="230">
        <v>22577</v>
      </c>
      <c r="F46" s="230">
        <v>3921.366690803718</v>
      </c>
      <c r="G46" s="231">
        <v>0.19122684595060682</v>
      </c>
      <c r="H46" s="230">
        <v>20506.36076388873</v>
      </c>
      <c r="I46" s="229">
        <f t="shared" si="0"/>
        <v>96078.9</v>
      </c>
      <c r="J46" s="232">
        <f t="shared" si="1"/>
        <v>4.6853218426349406</v>
      </c>
      <c r="K46" s="234">
        <v>11001.974399999999</v>
      </c>
      <c r="L46" s="234">
        <v>112606.48000000001</v>
      </c>
      <c r="M46" s="234">
        <v>8071.816793272088</v>
      </c>
      <c r="N46" s="236">
        <v>0.57135944095712021</v>
      </c>
      <c r="O46" s="234">
        <v>73196.241751649664</v>
      </c>
      <c r="P46" s="234">
        <v>1.0549999999999999E-3</v>
      </c>
      <c r="Q46" s="234">
        <v>14127.388496023588</v>
      </c>
      <c r="R46" s="234">
        <f t="shared" si="2"/>
        <v>123608.45545500002</v>
      </c>
      <c r="S46" s="235">
        <f t="shared" si="3"/>
        <v>8.7495615689900426</v>
      </c>
      <c r="T46" s="240">
        <v>10544.760000000002</v>
      </c>
      <c r="U46" s="240">
        <v>53165.470569999998</v>
      </c>
      <c r="V46" s="240">
        <v>26300.7844</v>
      </c>
      <c r="W46" s="240">
        <v>1026.6788410000001</v>
      </c>
      <c r="X46" s="242">
        <v>6.8987708905346945E-2</v>
      </c>
      <c r="Y46" s="240">
        <v>14882.054459999999</v>
      </c>
      <c r="Z46" s="240">
        <f t="shared" si="4"/>
        <v>63710.23057</v>
      </c>
      <c r="AA46" s="241">
        <f t="shared" si="5"/>
        <v>4.2810104439034555</v>
      </c>
      <c r="AB46" s="244">
        <v>7055.6220000000003</v>
      </c>
      <c r="AC46" s="244">
        <v>23951.537696666666</v>
      </c>
      <c r="AD46" s="244">
        <v>4517.4433122777773</v>
      </c>
      <c r="AE46" s="244">
        <v>-5187.72000238889</v>
      </c>
      <c r="AF46" s="244">
        <v>1211.3694594306144</v>
      </c>
      <c r="AG46" s="246">
        <v>9.6903091380192277E-2</v>
      </c>
      <c r="AH46" s="244">
        <v>12500.833999999999</v>
      </c>
      <c r="AI46" s="244">
        <f t="shared" si="6"/>
        <v>25819.439694277775</v>
      </c>
      <c r="AJ46" s="245">
        <f t="shared" si="7"/>
        <v>2.0654173708952359</v>
      </c>
      <c r="AK46" s="248">
        <v>6343.2</v>
      </c>
      <c r="AL46" s="248">
        <v>42200</v>
      </c>
      <c r="AM46" s="248">
        <v>28485</v>
      </c>
      <c r="AN46" s="248">
        <v>1308.6416068027213</v>
      </c>
      <c r="AO46" s="250">
        <v>0.22125569035047421</v>
      </c>
      <c r="AP46" s="248">
        <v>5914.6122060399994</v>
      </c>
      <c r="AQ46" s="248">
        <f t="shared" si="8"/>
        <v>48543.199999999997</v>
      </c>
      <c r="AR46" s="249">
        <f t="shared" si="9"/>
        <v>8.2073343625855468</v>
      </c>
      <c r="AS46" s="252">
        <v>1601.028</v>
      </c>
      <c r="AT46" s="252">
        <v>2587.3276182</v>
      </c>
      <c r="AU46" s="252">
        <v>1633.2377352000001</v>
      </c>
      <c r="AV46" s="252">
        <v>243.39861343100006</v>
      </c>
      <c r="AW46" s="254">
        <v>0.42701511128245623</v>
      </c>
      <c r="AX46" s="252">
        <v>570</v>
      </c>
      <c r="AY46" s="252">
        <f t="shared" si="10"/>
        <v>4188.3556182000002</v>
      </c>
      <c r="AZ46" s="253">
        <f t="shared" si="11"/>
        <v>7.3479923126315789</v>
      </c>
      <c r="BA46" s="36">
        <v>192.6</v>
      </c>
      <c r="BB46" s="36">
        <v>775.22751170069807</v>
      </c>
      <c r="BC46" s="36">
        <v>2325.4531966598406</v>
      </c>
      <c r="BD46" s="36">
        <v>184.75330528478889</v>
      </c>
      <c r="BE46" s="257">
        <v>0.24865855354614924</v>
      </c>
      <c r="BF46" s="36">
        <v>743</v>
      </c>
      <c r="BG46" s="36">
        <f t="shared" si="12"/>
        <v>3293.2807083605385</v>
      </c>
      <c r="BH46" s="256">
        <f t="shared" si="13"/>
        <v>4.4324101054650589</v>
      </c>
      <c r="BQ46" s="77">
        <v>6152.4000000000005</v>
      </c>
      <c r="BR46" s="77">
        <v>24581.5</v>
      </c>
      <c r="BS46" s="259">
        <v>0.6958078577898551</v>
      </c>
      <c r="BT46" s="77">
        <v>28907</v>
      </c>
      <c r="BU46" s="77">
        <v>35328</v>
      </c>
      <c r="BV46" s="264">
        <v>0</v>
      </c>
      <c r="BW46" s="264">
        <v>24444.093068175524</v>
      </c>
      <c r="BX46" s="265">
        <v>3.5716015375209049</v>
      </c>
      <c r="BY46" s="264">
        <v>0</v>
      </c>
      <c r="BZ46" s="264">
        <v>6844.0146000000004</v>
      </c>
      <c r="CA46" s="238">
        <v>3951.0666000000006</v>
      </c>
      <c r="CB46" s="238">
        <v>6955.47</v>
      </c>
      <c r="CC46" s="262">
        <v>0.55739105083591789</v>
      </c>
      <c r="CD46" s="238">
        <v>26864.686169999997</v>
      </c>
      <c r="CE46" s="238">
        <v>12478.618</v>
      </c>
      <c r="CF46" s="267">
        <v>3273.3755999999998</v>
      </c>
      <c r="CG46" s="267">
        <v>4005.4199999999996</v>
      </c>
      <c r="CH46" s="268">
        <v>0.37081838488634239</v>
      </c>
      <c r="CI46" s="267">
        <v>23951.537696666663</v>
      </c>
      <c r="CJ46" s="267">
        <v>10801.567999999999</v>
      </c>
    </row>
    <row r="47" spans="1:88" x14ac:dyDescent="0.4">
      <c r="A47" s="35">
        <v>42979</v>
      </c>
      <c r="B47" s="230">
        <v>6228</v>
      </c>
      <c r="C47" s="230">
        <v>52011.5</v>
      </c>
      <c r="D47" s="230">
        <v>59502</v>
      </c>
      <c r="E47" s="230">
        <v>26902.5</v>
      </c>
      <c r="F47" s="230">
        <v>3309.1278264380535</v>
      </c>
      <c r="G47" s="231">
        <v>0.19267944715122198</v>
      </c>
      <c r="H47" s="230">
        <v>17174.264693841098</v>
      </c>
      <c r="I47" s="229">
        <f t="shared" si="0"/>
        <v>85142</v>
      </c>
      <c r="J47" s="232">
        <f t="shared" si="1"/>
        <v>4.9575339333469666</v>
      </c>
      <c r="K47" s="234">
        <v>9762.5087999999996</v>
      </c>
      <c r="L47" s="234">
        <v>101681.955</v>
      </c>
      <c r="M47" s="234">
        <v>7269.4521495872814</v>
      </c>
      <c r="N47" s="236">
        <v>0.60087841214825199</v>
      </c>
      <c r="O47" s="234">
        <v>64157.923215356932</v>
      </c>
      <c r="P47" s="234">
        <v>1.0549999999999999E-3</v>
      </c>
      <c r="Q47" s="234">
        <v>12098.041804493589</v>
      </c>
      <c r="R47" s="234">
        <f t="shared" si="2"/>
        <v>111444.464855</v>
      </c>
      <c r="S47" s="235">
        <f t="shared" si="3"/>
        <v>9.211777133519746</v>
      </c>
      <c r="T47" s="240">
        <v>9954.3960000000006</v>
      </c>
      <c r="U47" s="240">
        <v>52551.05509999999</v>
      </c>
      <c r="V47" s="240">
        <v>22247.722619999997</v>
      </c>
      <c r="W47" s="240">
        <v>1210.378969968373</v>
      </c>
      <c r="X47" s="242">
        <v>7.8570229751637674E-2</v>
      </c>
      <c r="Y47" s="240">
        <v>15405.058300000001</v>
      </c>
      <c r="Z47" s="240">
        <f t="shared" si="4"/>
        <v>62505.451099999991</v>
      </c>
      <c r="AA47" s="241">
        <f t="shared" si="5"/>
        <v>4.0574628075247201</v>
      </c>
      <c r="AB47" s="244">
        <v>7097.9831999999997</v>
      </c>
      <c r="AC47" s="244">
        <v>16763.376642666666</v>
      </c>
      <c r="AD47" s="244">
        <v>4090.9036003888891</v>
      </c>
      <c r="AE47" s="244">
        <v>-3481.5611548333336</v>
      </c>
      <c r="AF47" s="244">
        <v>1283.2987850958857</v>
      </c>
      <c r="AG47" s="246">
        <v>0.12887558930494142</v>
      </c>
      <c r="AH47" s="244">
        <v>9957.655999999999</v>
      </c>
      <c r="AI47" s="244">
        <f t="shared" si="6"/>
        <v>20379.798687833332</v>
      </c>
      <c r="AJ47" s="245">
        <f t="shared" si="7"/>
        <v>2.046646187399257</v>
      </c>
      <c r="AK47" s="248">
        <v>6012</v>
      </c>
      <c r="AL47" s="248">
        <v>42200</v>
      </c>
      <c r="AM47" s="248">
        <v>0</v>
      </c>
      <c r="AN47" s="248">
        <v>1240.4239197278912</v>
      </c>
      <c r="AO47" s="250">
        <v>0.23293680813110565</v>
      </c>
      <c r="AP47" s="248">
        <v>5325.1520430800001</v>
      </c>
      <c r="AQ47" s="248">
        <f t="shared" si="8"/>
        <v>48212</v>
      </c>
      <c r="AR47" s="249">
        <f t="shared" si="9"/>
        <v>9.053638207880125</v>
      </c>
      <c r="AS47" s="252">
        <v>2299.4798400000004</v>
      </c>
      <c r="AT47" s="252">
        <v>4511.5784262359994</v>
      </c>
      <c r="AU47" s="252">
        <v>2853.146670696</v>
      </c>
      <c r="AV47" s="252">
        <v>402.64848860466003</v>
      </c>
      <c r="AW47" s="254">
        <v>0.45008773597659291</v>
      </c>
      <c r="AX47" s="252">
        <v>894.6</v>
      </c>
      <c r="AY47" s="252">
        <f t="shared" si="10"/>
        <v>6811.0582662359993</v>
      </c>
      <c r="AZ47" s="253">
        <f t="shared" si="11"/>
        <v>7.6135236599999994</v>
      </c>
      <c r="BA47" s="36">
        <v>194.76000000000002</v>
      </c>
      <c r="BB47" s="36">
        <v>816.99011988082862</v>
      </c>
      <c r="BC47" s="36">
        <v>2430.0884390875203</v>
      </c>
      <c r="BD47" s="36">
        <v>190.20732495523009</v>
      </c>
      <c r="BE47" s="257">
        <v>0.22834012599667478</v>
      </c>
      <c r="BF47" s="36">
        <v>833</v>
      </c>
      <c r="BG47" s="36">
        <f t="shared" si="12"/>
        <v>3441.8385589683489</v>
      </c>
      <c r="BH47" s="256">
        <f t="shared" si="13"/>
        <v>4.131859014367766</v>
      </c>
      <c r="BQ47" s="77">
        <v>5328</v>
      </c>
      <c r="BR47" s="77">
        <v>24898</v>
      </c>
      <c r="BS47" s="259">
        <v>0.85169120464123482</v>
      </c>
      <c r="BT47" s="77">
        <v>23737.5</v>
      </c>
      <c r="BU47" s="77">
        <v>29233.599999999999</v>
      </c>
      <c r="BV47" s="264">
        <v>0</v>
      </c>
      <c r="BW47" s="264">
        <v>22614.064684546116</v>
      </c>
      <c r="BX47" s="265">
        <v>2.9784182492969928</v>
      </c>
      <c r="BY47" s="264">
        <v>0</v>
      </c>
      <c r="BZ47" s="264">
        <v>7592.6423999999997</v>
      </c>
      <c r="CA47" s="238">
        <v>3795.0066000000002</v>
      </c>
      <c r="CB47" s="238">
        <v>7202</v>
      </c>
      <c r="CC47" s="262">
        <v>0.55665524552113588</v>
      </c>
      <c r="CD47" s="238">
        <v>30303.332479999997</v>
      </c>
      <c r="CE47" s="238">
        <v>12937.99</v>
      </c>
      <c r="CF47" s="267">
        <v>2681.694</v>
      </c>
      <c r="CG47" s="267">
        <v>3675.79</v>
      </c>
      <c r="CH47" s="268">
        <v>0.44496666856720418</v>
      </c>
      <c r="CI47" s="267">
        <v>16763.376642666666</v>
      </c>
      <c r="CJ47" s="267">
        <v>8260.8209999999999</v>
      </c>
    </row>
    <row r="48" spans="1:88" x14ac:dyDescent="0.4">
      <c r="A48" s="35">
        <v>43009</v>
      </c>
      <c r="B48" s="230">
        <v>6091.2</v>
      </c>
      <c r="C48" s="230">
        <v>60768</v>
      </c>
      <c r="D48" s="230">
        <v>68258.5</v>
      </c>
      <c r="E48" s="230">
        <v>18251.5</v>
      </c>
      <c r="F48" s="230">
        <v>3528.8026810995693</v>
      </c>
      <c r="G48" s="231">
        <v>0.24739144807067423</v>
      </c>
      <c r="H48" s="230">
        <v>14264.04473</v>
      </c>
      <c r="I48" s="229">
        <f t="shared" si="0"/>
        <v>85110.7</v>
      </c>
      <c r="J48" s="232">
        <f t="shared" si="1"/>
        <v>5.9667998531297366</v>
      </c>
      <c r="K48" s="234">
        <v>9847.4724000000006</v>
      </c>
      <c r="L48" s="234">
        <v>112560.06</v>
      </c>
      <c r="M48" s="234">
        <v>7834.4197518661931</v>
      </c>
      <c r="N48" s="236">
        <v>0.53164181497005281</v>
      </c>
      <c r="O48" s="234">
        <v>73900.123575284946</v>
      </c>
      <c r="P48" s="234">
        <v>1.0549999999999999E-3</v>
      </c>
      <c r="Q48" s="234">
        <v>14736.27455791359</v>
      </c>
      <c r="R48" s="234">
        <f t="shared" si="2"/>
        <v>122407.533455</v>
      </c>
      <c r="S48" s="235">
        <f t="shared" si="3"/>
        <v>8.3065453872984065</v>
      </c>
      <c r="T48" s="240">
        <v>10584.575999999999</v>
      </c>
      <c r="U48" s="240">
        <v>53476.901160000001</v>
      </c>
      <c r="V48" s="240">
        <v>27469.241719999998</v>
      </c>
      <c r="W48" s="240">
        <v>1061.1377484044272</v>
      </c>
      <c r="X48" s="242">
        <v>7.3919638609539456E-2</v>
      </c>
      <c r="Y48" s="240">
        <v>14355.288639999999</v>
      </c>
      <c r="Z48" s="240">
        <f t="shared" si="4"/>
        <v>64061.477160000002</v>
      </c>
      <c r="AA48" s="241">
        <f t="shared" si="5"/>
        <v>4.4625697724737643</v>
      </c>
      <c r="AB48" s="244">
        <v>4791.6431999999995</v>
      </c>
      <c r="AC48" s="244">
        <v>9919.0631111111124</v>
      </c>
      <c r="AD48" s="244">
        <v>1872.3431508888889</v>
      </c>
      <c r="AE48" s="244">
        <v>-1786.4812608333336</v>
      </c>
      <c r="AF48" s="244">
        <v>953.25486539270776</v>
      </c>
      <c r="AG48" s="246">
        <v>0.19048003629397134</v>
      </c>
      <c r="AH48" s="244">
        <v>5004.4870000000001</v>
      </c>
      <c r="AI48" s="244">
        <f t="shared" si="6"/>
        <v>12924.225050277779</v>
      </c>
      <c r="AJ48" s="245">
        <f t="shared" si="7"/>
        <v>2.5825274499219959</v>
      </c>
      <c r="AK48" s="248">
        <v>5893.2</v>
      </c>
      <c r="AL48" s="248">
        <v>43149.5</v>
      </c>
      <c r="AM48" s="248">
        <v>0</v>
      </c>
      <c r="AN48" s="248">
        <v>1216.0023354727891</v>
      </c>
      <c r="AO48" s="250">
        <v>0.23880636596077354</v>
      </c>
      <c r="AP48" s="248">
        <v>5092.0013399999998</v>
      </c>
      <c r="AQ48" s="248">
        <f t="shared" si="8"/>
        <v>49042.7</v>
      </c>
      <c r="AR48" s="249">
        <f t="shared" si="9"/>
        <v>9.6313211103750422</v>
      </c>
      <c r="AS48" s="252">
        <v>2420.6184000000003</v>
      </c>
      <c r="AT48" s="252">
        <v>4906.6684686520002</v>
      </c>
      <c r="AU48" s="252">
        <v>3208.7419635240003</v>
      </c>
      <c r="AV48" s="252">
        <v>444.32981953180007</v>
      </c>
      <c r="AW48" s="254">
        <v>0.3753419661528975</v>
      </c>
      <c r="AX48" s="252">
        <v>1183.8</v>
      </c>
      <c r="AY48" s="252">
        <f t="shared" si="10"/>
        <v>7327.2868686520005</v>
      </c>
      <c r="AZ48" s="253">
        <f t="shared" si="11"/>
        <v>6.1896324283257318</v>
      </c>
      <c r="BA48" s="36">
        <v>178.56</v>
      </c>
      <c r="BB48" s="36">
        <v>610.4831916780181</v>
      </c>
      <c r="BC48" s="36">
        <v>2332.1380160491208</v>
      </c>
      <c r="BD48" s="36">
        <v>192.96319190908824</v>
      </c>
      <c r="BE48" s="257">
        <v>0.34957099983530476</v>
      </c>
      <c r="BF48" s="36">
        <v>552</v>
      </c>
      <c r="BG48" s="36">
        <f t="shared" si="12"/>
        <v>3121.1812077271388</v>
      </c>
      <c r="BH48" s="256">
        <f t="shared" si="13"/>
        <v>5.6543137821143823</v>
      </c>
      <c r="BQ48" s="77">
        <v>5151.6000000000004</v>
      </c>
      <c r="BR48" s="77">
        <v>18779</v>
      </c>
      <c r="BS48" s="259">
        <v>0.74052604597973104</v>
      </c>
      <c r="BT48" s="77">
        <v>18884.5</v>
      </c>
      <c r="BU48" s="77">
        <v>25359</v>
      </c>
      <c r="BV48" s="264">
        <v>0</v>
      </c>
      <c r="BW48" s="264">
        <v>24457.104527601408</v>
      </c>
      <c r="BX48" s="265">
        <v>2.7916973410308157</v>
      </c>
      <c r="BY48" s="264">
        <v>0</v>
      </c>
      <c r="BZ48" s="264">
        <v>8760.6576000000005</v>
      </c>
      <c r="CA48" s="238">
        <v>4201.0722000000005</v>
      </c>
      <c r="CB48" s="238">
        <v>7742.15</v>
      </c>
      <c r="CC48" s="262">
        <v>0.63373434685208263</v>
      </c>
      <c r="CD48" s="238">
        <v>26007.659440000003</v>
      </c>
      <c r="CE48" s="238">
        <v>12216.712</v>
      </c>
      <c r="CF48" s="267">
        <v>2107.8324000000002</v>
      </c>
      <c r="CG48" s="267">
        <v>1609.3700000000001</v>
      </c>
      <c r="CH48" s="268">
        <v>0.38337876522293862</v>
      </c>
      <c r="CI48" s="267">
        <v>9919.0631111111124</v>
      </c>
      <c r="CJ48" s="267">
        <v>4197.8590000000004</v>
      </c>
    </row>
    <row r="49" spans="1:88" x14ac:dyDescent="0.4">
      <c r="A49" s="35">
        <v>43040</v>
      </c>
      <c r="B49" s="230">
        <v>4420.8</v>
      </c>
      <c r="C49" s="230">
        <v>49479.5</v>
      </c>
      <c r="D49" s="230">
        <v>76698.5</v>
      </c>
      <c r="E49" s="230">
        <v>20678</v>
      </c>
      <c r="F49" s="230">
        <v>3021.7024341285919</v>
      </c>
      <c r="G49" s="231">
        <v>0.19411254261822442</v>
      </c>
      <c r="H49" s="230">
        <v>15566.755209999999</v>
      </c>
      <c r="I49" s="229">
        <f t="shared" si="0"/>
        <v>74578.3</v>
      </c>
      <c r="J49" s="232">
        <f t="shared" si="1"/>
        <v>4.7908699657646894</v>
      </c>
      <c r="K49" s="234">
        <v>10398.427200000002</v>
      </c>
      <c r="L49" s="234">
        <v>116848.63500000001</v>
      </c>
      <c r="M49" s="234">
        <v>8162.5082343945378</v>
      </c>
      <c r="N49" s="236">
        <v>0.55060440563039648</v>
      </c>
      <c r="O49" s="234">
        <v>72199.466106778651</v>
      </c>
      <c r="P49" s="234">
        <v>1.0549999999999999E-3</v>
      </c>
      <c r="Q49" s="234">
        <v>14824.632986815901</v>
      </c>
      <c r="R49" s="234">
        <f t="shared" si="2"/>
        <v>127247.06325500002</v>
      </c>
      <c r="S49" s="235">
        <f t="shared" si="3"/>
        <v>8.5834882636329404</v>
      </c>
      <c r="T49" s="240">
        <v>13387.5972</v>
      </c>
      <c r="U49" s="240">
        <v>52671.47795</v>
      </c>
      <c r="V49" s="240">
        <v>27949.405960000004</v>
      </c>
      <c r="W49" s="240">
        <v>1303.46852627</v>
      </c>
      <c r="X49" s="242">
        <v>9.3081526682784521E-2</v>
      </c>
      <c r="Y49" s="240">
        <v>14003.51469</v>
      </c>
      <c r="Z49" s="240">
        <f t="shared" si="4"/>
        <v>66059.075150000004</v>
      </c>
      <c r="AA49" s="241">
        <f t="shared" si="5"/>
        <v>4.7173210877675738</v>
      </c>
      <c r="AB49" s="244">
        <v>8553.402</v>
      </c>
      <c r="AC49" s="244">
        <v>21401.978511111109</v>
      </c>
      <c r="AD49" s="244">
        <v>3960.7258961111111</v>
      </c>
      <c r="AE49" s="244">
        <v>-5439.7661957777764</v>
      </c>
      <c r="AF49" s="244">
        <v>1369.9836612756851</v>
      </c>
      <c r="AG49" s="246">
        <v>0.11282703543228588</v>
      </c>
      <c r="AH49" s="244">
        <v>12142.335000000001</v>
      </c>
      <c r="AI49" s="244">
        <f t="shared" si="6"/>
        <v>24515.614315333332</v>
      </c>
      <c r="AJ49" s="245">
        <f t="shared" si="7"/>
        <v>2.0190197614654291</v>
      </c>
      <c r="AK49" s="248">
        <v>6202.8</v>
      </c>
      <c r="AL49" s="248">
        <v>41039.5</v>
      </c>
      <c r="AM49" s="248">
        <v>0</v>
      </c>
      <c r="AN49" s="248">
        <v>1279.6648129557825</v>
      </c>
      <c r="AO49" s="250">
        <v>0.23039548678097366</v>
      </c>
      <c r="AP49" s="248">
        <v>5554.2095499999996</v>
      </c>
      <c r="AQ49" s="248">
        <f t="shared" si="8"/>
        <v>47242.3</v>
      </c>
      <c r="AR49" s="249">
        <f t="shared" si="9"/>
        <v>8.5056747633873488</v>
      </c>
      <c r="AS49" s="252">
        <v>2132.1215999999999</v>
      </c>
      <c r="AT49" s="252">
        <v>1432.2744768560001</v>
      </c>
      <c r="AU49" s="252">
        <v>1704.1899135279998</v>
      </c>
      <c r="AV49" s="252">
        <v>114.159426083608</v>
      </c>
      <c r="AW49" s="254">
        <v>0.16523292239630627</v>
      </c>
      <c r="AX49" s="252">
        <v>690.9</v>
      </c>
      <c r="AY49" s="252">
        <f t="shared" si="10"/>
        <v>3564.396076856</v>
      </c>
      <c r="AZ49" s="253">
        <f t="shared" si="11"/>
        <v>5.1590622041626863</v>
      </c>
      <c r="BA49" s="36">
        <v>206.64</v>
      </c>
      <c r="BB49" s="36">
        <v>887.01694179343622</v>
      </c>
      <c r="BC49" s="36">
        <v>1871.2202591275202</v>
      </c>
      <c r="BD49" s="36">
        <v>191.77676713362933</v>
      </c>
      <c r="BE49" s="257">
        <v>0.2471350091928213</v>
      </c>
      <c r="BF49" s="36">
        <v>776</v>
      </c>
      <c r="BG49" s="36">
        <f t="shared" si="12"/>
        <v>2964.8772009209561</v>
      </c>
      <c r="BH49" s="256">
        <f t="shared" si="13"/>
        <v>3.8207180424239127</v>
      </c>
      <c r="BQ49" s="77">
        <v>3326.4</v>
      </c>
      <c r="BR49" s="77">
        <v>29751.000000000004</v>
      </c>
      <c r="BS49" s="259">
        <v>1.0254015302957193</v>
      </c>
      <c r="BT49" s="77">
        <v>23104.5</v>
      </c>
      <c r="BU49" s="77">
        <v>29014</v>
      </c>
      <c r="BV49" s="264">
        <v>0</v>
      </c>
      <c r="BW49" s="264">
        <v>24796.198185665642</v>
      </c>
      <c r="BX49" s="265">
        <v>2.717619296151176</v>
      </c>
      <c r="BY49" s="264">
        <v>0</v>
      </c>
      <c r="BZ49" s="264">
        <v>9124.2353999999996</v>
      </c>
      <c r="CA49" s="238">
        <v>4154.6304</v>
      </c>
      <c r="CB49" s="238">
        <v>7598.11</v>
      </c>
      <c r="CC49" s="262">
        <v>0.63640681771296059</v>
      </c>
      <c r="CD49" s="238">
        <v>24722.071989999997</v>
      </c>
      <c r="CE49" s="238">
        <v>11939.076999999999</v>
      </c>
      <c r="CF49" s="267">
        <v>3545.9387999999999</v>
      </c>
      <c r="CG49" s="267">
        <v>3545.6</v>
      </c>
      <c r="CH49" s="268">
        <v>0.33646680061694434</v>
      </c>
      <c r="CI49" s="267">
        <v>21401.978511111109</v>
      </c>
      <c r="CJ49" s="267">
        <v>10537.741</v>
      </c>
    </row>
    <row r="50" spans="1:88" x14ac:dyDescent="0.4">
      <c r="A50" s="35">
        <v>43070</v>
      </c>
      <c r="B50" s="230">
        <v>6595.2</v>
      </c>
      <c r="C50" s="230">
        <v>86826.5</v>
      </c>
      <c r="D50" s="230">
        <v>80707.5</v>
      </c>
      <c r="E50" s="230">
        <v>14137</v>
      </c>
      <c r="F50" s="230">
        <v>4735.8170482231117</v>
      </c>
      <c r="G50" s="231">
        <v>0.23231648377549599</v>
      </c>
      <c r="H50" s="230">
        <v>20385.19596741</v>
      </c>
      <c r="I50" s="229">
        <f t="shared" si="0"/>
        <v>107558.7</v>
      </c>
      <c r="J50" s="232">
        <f t="shared" si="1"/>
        <v>5.276314251379044</v>
      </c>
      <c r="K50" s="234">
        <v>10655.431200000001</v>
      </c>
      <c r="L50" s="234">
        <v>123518.345</v>
      </c>
      <c r="M50" s="234">
        <v>8550.6280299274167</v>
      </c>
      <c r="N50" s="236">
        <v>0.55555306144108851</v>
      </c>
      <c r="O50" s="234">
        <v>78854.889622075571</v>
      </c>
      <c r="P50" s="234">
        <v>1.0549999999999999E-3</v>
      </c>
      <c r="Q50" s="234">
        <v>15391.199551213587</v>
      </c>
      <c r="R50" s="234">
        <f t="shared" si="2"/>
        <v>134173.77725499999</v>
      </c>
      <c r="S50" s="235">
        <f t="shared" si="3"/>
        <v>8.7175646582023862</v>
      </c>
      <c r="T50" s="240">
        <v>12981.988800000001</v>
      </c>
      <c r="U50" s="240">
        <v>55600.861830000002</v>
      </c>
      <c r="V50" s="240">
        <v>30024.412400000001</v>
      </c>
      <c r="W50" s="240">
        <v>1264.5134460765689</v>
      </c>
      <c r="X50" s="242">
        <v>9.2856986786218162E-2</v>
      </c>
      <c r="Y50" s="240">
        <v>13617.86</v>
      </c>
      <c r="Z50" s="240">
        <f t="shared" si="4"/>
        <v>68582.850630000001</v>
      </c>
      <c r="AA50" s="241">
        <f t="shared" si="5"/>
        <v>5.0362428920549922</v>
      </c>
      <c r="AB50" s="244">
        <v>8610.119999999999</v>
      </c>
      <c r="AC50" s="244">
        <v>22150.987764666668</v>
      </c>
      <c r="AD50" s="244">
        <v>4955.4829779573338</v>
      </c>
      <c r="AE50" s="244">
        <v>-4293.3216213256655</v>
      </c>
      <c r="AF50" s="244">
        <v>2231.4005676549832</v>
      </c>
      <c r="AG50" s="246">
        <v>0.21379904807564454</v>
      </c>
      <c r="AH50" s="244">
        <v>10436.906000000001</v>
      </c>
      <c r="AI50" s="244">
        <f t="shared" si="6"/>
        <v>26467.786143341</v>
      </c>
      <c r="AJ50" s="245">
        <f t="shared" si="7"/>
        <v>2.5359801212486723</v>
      </c>
      <c r="AK50" s="248">
        <v>6539.76</v>
      </c>
      <c r="AL50" s="248">
        <v>52433.5</v>
      </c>
      <c r="AM50" s="248">
        <v>0</v>
      </c>
      <c r="AN50" s="248">
        <v>1349.6425365884354</v>
      </c>
      <c r="AO50" s="250">
        <v>0.26701725057314729</v>
      </c>
      <c r="AP50" s="248">
        <v>5054.5143944499996</v>
      </c>
      <c r="AQ50" s="248">
        <f t="shared" si="8"/>
        <v>58973.26</v>
      </c>
      <c r="AR50" s="249">
        <f t="shared" si="9"/>
        <v>11.66744327897341</v>
      </c>
      <c r="AS50" s="252">
        <v>1759.212</v>
      </c>
      <c r="AT50" s="252">
        <v>960.63982433600006</v>
      </c>
      <c r="AU50" s="252">
        <v>1837.433488224</v>
      </c>
      <c r="AV50" s="252">
        <v>83.059915279248003</v>
      </c>
      <c r="AW50" s="254">
        <v>0.13353684128496462</v>
      </c>
      <c r="AX50" s="252">
        <v>622</v>
      </c>
      <c r="AY50" s="252">
        <f t="shared" si="10"/>
        <v>2719.8518243359999</v>
      </c>
      <c r="AZ50" s="253">
        <f t="shared" si="11"/>
        <v>4.372752129157556</v>
      </c>
      <c r="BA50" s="36">
        <v>203.76000000000002</v>
      </c>
      <c r="BB50" s="36">
        <v>753.61315434817504</v>
      </c>
      <c r="BC50" s="36">
        <v>2513.9240657740806</v>
      </c>
      <c r="BD50" s="36">
        <v>205.39816767946681</v>
      </c>
      <c r="BE50" s="257">
        <v>0.27349955749596111</v>
      </c>
      <c r="BF50" s="36">
        <v>751</v>
      </c>
      <c r="BG50" s="36">
        <f t="shared" si="12"/>
        <v>3471.2972201222556</v>
      </c>
      <c r="BH50" s="256">
        <f t="shared" si="13"/>
        <v>4.6222333157420179</v>
      </c>
      <c r="BQ50" s="77">
        <v>5698.8</v>
      </c>
      <c r="BR50" s="77">
        <v>36292</v>
      </c>
      <c r="BS50" s="259">
        <v>0.9805733430601713</v>
      </c>
      <c r="BT50" s="77">
        <v>29223.5</v>
      </c>
      <c r="BU50" s="77">
        <v>37011</v>
      </c>
      <c r="BV50" s="264">
        <v>0</v>
      </c>
      <c r="BW50" s="264">
        <v>23492.462905714267</v>
      </c>
      <c r="BX50" s="265">
        <v>2.6199463233532057</v>
      </c>
      <c r="BY50" s="264">
        <v>0</v>
      </c>
      <c r="BZ50" s="264">
        <v>8966.7726000000002</v>
      </c>
      <c r="CA50" s="238">
        <v>4329.0702000000001</v>
      </c>
      <c r="CB50" s="238">
        <v>7955.44</v>
      </c>
      <c r="CC50" s="262">
        <v>0.6925</v>
      </c>
      <c r="CD50" s="238">
        <v>25576.449430000001</v>
      </c>
      <c r="CE50" s="238">
        <v>11488</v>
      </c>
      <c r="CF50" s="267">
        <v>3772.7280000000001</v>
      </c>
      <c r="CG50" s="267">
        <v>4540.4510399999999</v>
      </c>
      <c r="CH50" s="268">
        <v>0.47759090891878692</v>
      </c>
      <c r="CI50" s="267">
        <v>22150.987764666668</v>
      </c>
      <c r="CJ50" s="267">
        <v>9506.9879999999994</v>
      </c>
    </row>
    <row r="51" spans="1:88" x14ac:dyDescent="0.4">
      <c r="A51" s="35">
        <v>43101</v>
      </c>
      <c r="B51" s="230">
        <v>7570.8</v>
      </c>
      <c r="C51" s="230">
        <v>81470.187410949336</v>
      </c>
      <c r="D51" s="230">
        <v>72213.361921474745</v>
      </c>
      <c r="E51" s="230">
        <v>26088.911608988336</v>
      </c>
      <c r="F51" s="230">
        <v>5723.2795572906471</v>
      </c>
      <c r="G51" s="231">
        <v>0.33256207032724616</v>
      </c>
      <c r="H51" s="230">
        <v>17209.658189999998</v>
      </c>
      <c r="I51" s="229">
        <f t="shared" si="0"/>
        <v>115129.89901993767</v>
      </c>
      <c r="J51" s="232">
        <f t="shared" si="1"/>
        <v>6.689842282099252</v>
      </c>
      <c r="K51" s="234">
        <v>10362.3588</v>
      </c>
      <c r="L51" s="234">
        <v>127725.68500000001</v>
      </c>
      <c r="M51" s="234">
        <v>8702.7802432841254</v>
      </c>
      <c r="N51" s="236">
        <v>0.71688591490893638</v>
      </c>
      <c r="O51" s="234">
        <v>86048.888422315533</v>
      </c>
      <c r="P51" s="234">
        <v>1.0549999999999999E-4</v>
      </c>
      <c r="Q51" s="234">
        <v>12139.700421355901</v>
      </c>
      <c r="R51" s="234">
        <f t="shared" si="2"/>
        <v>138088.0439055</v>
      </c>
      <c r="S51" s="235">
        <f t="shared" si="3"/>
        <v>11.374913639761527</v>
      </c>
      <c r="T51" s="240">
        <v>11477.52</v>
      </c>
      <c r="U51" s="240">
        <v>57636.4882</v>
      </c>
      <c r="V51" s="240">
        <v>32092.6342</v>
      </c>
      <c r="W51" s="240">
        <v>1117.4959819999999</v>
      </c>
      <c r="X51" s="242">
        <v>8.1058205586109142E-2</v>
      </c>
      <c r="Y51" s="240">
        <v>13786.34</v>
      </c>
      <c r="Z51" s="240">
        <f t="shared" si="4"/>
        <v>69114.008199999997</v>
      </c>
      <c r="AA51" s="241">
        <f t="shared" si="5"/>
        <v>5.0132238288044544</v>
      </c>
      <c r="AB51" s="244">
        <v>9375.4403999999995</v>
      </c>
      <c r="AC51" s="244">
        <v>19856.244510888886</v>
      </c>
      <c r="AD51" s="244">
        <v>4464.4388287296106</v>
      </c>
      <c r="AE51" s="244">
        <v>-5354.2837598814986</v>
      </c>
      <c r="AF51" s="244">
        <v>1680.5560712850313</v>
      </c>
      <c r="AG51" s="246">
        <v>0.1318556736011334</v>
      </c>
      <c r="AH51" s="244">
        <v>12745.421</v>
      </c>
      <c r="AI51" s="244">
        <f t="shared" si="6"/>
        <v>23877.401151007387</v>
      </c>
      <c r="AJ51" s="245">
        <f t="shared" si="7"/>
        <v>1.8734101565579817</v>
      </c>
      <c r="AK51" s="248">
        <v>6566.4000000000005</v>
      </c>
      <c r="AL51" s="248">
        <v>56328.177411658209</v>
      </c>
      <c r="AM51" s="248">
        <v>54207.392824999995</v>
      </c>
      <c r="AN51" s="248">
        <v>1355.3256927365856</v>
      </c>
      <c r="AO51" s="250">
        <v>0.28035253277661631</v>
      </c>
      <c r="AP51" s="248">
        <v>4834.36222</v>
      </c>
      <c r="AQ51" s="248">
        <f t="shared" si="8"/>
        <v>62894.577411658211</v>
      </c>
      <c r="AR51" s="249">
        <f t="shared" si="9"/>
        <v>13.009901730462019</v>
      </c>
      <c r="AS51" s="252">
        <v>2214.56088</v>
      </c>
      <c r="AT51" s="252">
        <v>5092.1397502653335</v>
      </c>
      <c r="AU51" s="252">
        <v>3710.1395648333332</v>
      </c>
      <c r="AV51" s="252">
        <v>485.32317631050933</v>
      </c>
      <c r="AW51" s="254">
        <v>0.45285357498414602</v>
      </c>
      <c r="AX51" s="252">
        <v>1071.7</v>
      </c>
      <c r="AY51" s="252">
        <f t="shared" si="10"/>
        <v>7306.7006302653335</v>
      </c>
      <c r="AZ51" s="253">
        <f t="shared" si="11"/>
        <v>6.8178600636981743</v>
      </c>
      <c r="BA51" s="36">
        <v>228.45600000000002</v>
      </c>
      <c r="BB51" s="36">
        <v>881.12014003713114</v>
      </c>
      <c r="BC51" s="36">
        <v>2541.0953187360005</v>
      </c>
      <c r="BD51" s="36">
        <v>202.28261244738394</v>
      </c>
      <c r="BE51" s="257">
        <v>0.20047830767827943</v>
      </c>
      <c r="BF51" s="36">
        <v>1009</v>
      </c>
      <c r="BG51" s="36">
        <f t="shared" si="12"/>
        <v>3650.6714587731317</v>
      </c>
      <c r="BH51" s="256">
        <f t="shared" si="13"/>
        <v>3.6181084824312504</v>
      </c>
      <c r="BI51" s="74">
        <v>903.6</v>
      </c>
      <c r="BJ51" s="74">
        <v>1317.6000000000001</v>
      </c>
      <c r="BK51" s="74">
        <v>1610.6038373540478</v>
      </c>
      <c r="BL51" s="74">
        <v>286.0279476870295</v>
      </c>
      <c r="BM51" s="74">
        <v>0.48725091524918074</v>
      </c>
      <c r="BN51" s="74">
        <v>587.02393107</v>
      </c>
      <c r="BO51" s="74">
        <f>BI51+BJ51+BK51</f>
        <v>3831.803837354048</v>
      </c>
      <c r="BP51" s="74">
        <f>BO51/BN51</f>
        <v>6.5275087343877338</v>
      </c>
      <c r="BQ51" s="77">
        <v>6508.8</v>
      </c>
      <c r="BR51" s="77">
        <v>45888.360359666243</v>
      </c>
      <c r="BS51" s="259">
        <v>0.81644748540598677</v>
      </c>
      <c r="BT51" s="77">
        <v>1055</v>
      </c>
      <c r="BU51" s="77">
        <v>38429</v>
      </c>
      <c r="BV51" s="264">
        <v>0</v>
      </c>
      <c r="BW51" s="264">
        <v>23354.959136586564</v>
      </c>
      <c r="BX51" s="265">
        <v>3.4441520712207594</v>
      </c>
      <c r="BY51" s="264">
        <v>0</v>
      </c>
      <c r="BZ51" s="264">
        <v>6781.0476000000008</v>
      </c>
      <c r="CA51" s="238">
        <v>4754.880000000001</v>
      </c>
      <c r="CB51" s="238">
        <v>9556.5</v>
      </c>
      <c r="CC51" s="262">
        <v>0.82725934903047094</v>
      </c>
      <c r="CD51" s="238">
        <v>25543.853999999999</v>
      </c>
      <c r="CE51" s="238">
        <v>11552</v>
      </c>
      <c r="CF51" s="267">
        <v>3818.8368</v>
      </c>
      <c r="CG51" s="267">
        <v>4021.6605099999997</v>
      </c>
      <c r="CH51" s="268">
        <v>0.37067840334910679</v>
      </c>
      <c r="CI51" s="267">
        <v>19856.244510888886</v>
      </c>
      <c r="CJ51" s="267">
        <v>10849.46</v>
      </c>
    </row>
    <row r="52" spans="1:88" x14ac:dyDescent="0.4">
      <c r="A52" s="35">
        <v>43132</v>
      </c>
      <c r="B52" s="230">
        <v>6382.8</v>
      </c>
      <c r="C52" s="230">
        <v>71863.997628585072</v>
      </c>
      <c r="D52" s="230">
        <v>60636.085574760313</v>
      </c>
      <c r="E52" s="230">
        <v>28235.699241305581</v>
      </c>
      <c r="F52" s="230">
        <v>5149.6190934532415</v>
      </c>
      <c r="G52" s="231">
        <v>0.25350516625034458</v>
      </c>
      <c r="H52" s="230">
        <v>20313.665277999997</v>
      </c>
      <c r="I52" s="229">
        <f t="shared" si="0"/>
        <v>106482.49686989066</v>
      </c>
      <c r="J52" s="232">
        <f t="shared" si="1"/>
        <v>5.2419145148174122</v>
      </c>
      <c r="K52" s="234">
        <v>9338.6124000000018</v>
      </c>
      <c r="L52" s="234">
        <v>107969.75499999999</v>
      </c>
      <c r="M52" s="234">
        <v>7499.710994191154</v>
      </c>
      <c r="N52" s="236">
        <v>0.71887592240241194</v>
      </c>
      <c r="O52" s="234">
        <v>71457.611877624469</v>
      </c>
      <c r="P52" s="234">
        <v>1.0549999999999999E-4</v>
      </c>
      <c r="Q52" s="234">
        <v>10432.5527681159</v>
      </c>
      <c r="R52" s="234">
        <f t="shared" si="2"/>
        <v>117308.36750549999</v>
      </c>
      <c r="S52" s="235">
        <f t="shared" si="3"/>
        <v>11.244454747836915</v>
      </c>
      <c r="T52" s="240">
        <v>10405.800000000001</v>
      </c>
      <c r="U52" s="240">
        <v>52774.983</v>
      </c>
      <c r="V52" s="240">
        <v>28646.935000000001</v>
      </c>
      <c r="W52" s="240">
        <v>1013.149155</v>
      </c>
      <c r="X52" s="242">
        <v>7.5307813837947768E-2</v>
      </c>
      <c r="Y52" s="240">
        <v>13453.439999999999</v>
      </c>
      <c r="Z52" s="240">
        <f t="shared" si="4"/>
        <v>63180.783000000003</v>
      </c>
      <c r="AA52" s="241">
        <f t="shared" si="5"/>
        <v>4.6962548612102193</v>
      </c>
      <c r="AB52" s="244">
        <v>8767.0439999999999</v>
      </c>
      <c r="AC52" s="244">
        <v>20314.921187333333</v>
      </c>
      <c r="AD52" s="244">
        <v>5001.8733262328324</v>
      </c>
      <c r="AE52" s="244">
        <v>-4289.7514285423895</v>
      </c>
      <c r="AF52" s="244">
        <v>1704.8640959019272</v>
      </c>
      <c r="AG52" s="246">
        <v>0.13893965967761532</v>
      </c>
      <c r="AH52" s="244">
        <v>12270.536</v>
      </c>
      <c r="AI52" s="244">
        <f t="shared" si="6"/>
        <v>24792.213758790946</v>
      </c>
      <c r="AJ52" s="245">
        <f t="shared" si="7"/>
        <v>2.020467056923263</v>
      </c>
      <c r="AK52" s="248">
        <v>5857.92</v>
      </c>
      <c r="AL52" s="248">
        <v>63649.841802998315</v>
      </c>
      <c r="AM52" s="248">
        <v>52865.981424999998</v>
      </c>
      <c r="AN52" s="248">
        <v>1209.7677784315881</v>
      </c>
      <c r="AO52" s="250">
        <v>0.25125721591792954</v>
      </c>
      <c r="AP52" s="248">
        <v>4814.8578500000003</v>
      </c>
      <c r="AQ52" s="248">
        <f t="shared" si="8"/>
        <v>69507.761802998313</v>
      </c>
      <c r="AR52" s="249">
        <f t="shared" si="9"/>
        <v>14.436098420433806</v>
      </c>
      <c r="AS52" s="252">
        <v>1999.8899999999999</v>
      </c>
      <c r="AT52" s="252">
        <v>4907.7171695986672</v>
      </c>
      <c r="AU52" s="252">
        <v>3602.9656877666666</v>
      </c>
      <c r="AV52" s="252">
        <v>466.45236478504268</v>
      </c>
      <c r="AW52" s="254">
        <v>0.73689157154035179</v>
      </c>
      <c r="AX52" s="252">
        <v>633</v>
      </c>
      <c r="AY52" s="252">
        <f t="shared" si="10"/>
        <v>6907.6071695986666</v>
      </c>
      <c r="AZ52" s="253">
        <f t="shared" si="11"/>
        <v>10.912491579144813</v>
      </c>
      <c r="BA52" s="36">
        <v>195.12</v>
      </c>
      <c r="BB52" s="36">
        <v>942.5234759414958</v>
      </c>
      <c r="BC52" s="36">
        <v>2358.6073089782403</v>
      </c>
      <c r="BD52" s="36">
        <v>180.18225153845501</v>
      </c>
      <c r="BE52" s="257">
        <v>0.21247907021044221</v>
      </c>
      <c r="BF52" s="36">
        <v>848</v>
      </c>
      <c r="BG52" s="36">
        <f t="shared" si="12"/>
        <v>3496.2507849197364</v>
      </c>
      <c r="BH52" s="256">
        <f t="shared" si="13"/>
        <v>4.1229372463676137</v>
      </c>
      <c r="BI52" s="74">
        <v>709.2</v>
      </c>
      <c r="BJ52" s="74">
        <v>1270.8</v>
      </c>
      <c r="BK52" s="74">
        <v>1284.7288752634606</v>
      </c>
      <c r="BL52" s="74">
        <v>234.93733223376418</v>
      </c>
      <c r="BM52" s="74">
        <v>0.41351381461138048</v>
      </c>
      <c r="BN52" s="74">
        <v>568.14869039999996</v>
      </c>
      <c r="BO52" s="74">
        <f t="shared" ref="BO52:BO57" si="14">BI52+BJ52+BK52</f>
        <v>3264.7288752634604</v>
      </c>
      <c r="BP52" s="74">
        <f t="shared" ref="BP52:BP57" si="15">BO52/BN52</f>
        <v>5.7462578554303407</v>
      </c>
      <c r="BQ52" s="77">
        <v>4834.8</v>
      </c>
      <c r="BR52" s="77">
        <v>36677.035953878869</v>
      </c>
      <c r="BS52" s="259">
        <v>0.72910717996512109</v>
      </c>
      <c r="BT52" s="77">
        <v>1157.4689720006809</v>
      </c>
      <c r="BU52" s="77">
        <v>40515.305310000003</v>
      </c>
      <c r="BV52" s="264">
        <v>0</v>
      </c>
      <c r="BW52" s="264">
        <v>21925.671431761715</v>
      </c>
      <c r="BX52" s="265">
        <v>3.6546740076879174</v>
      </c>
      <c r="BY52" s="264">
        <v>0</v>
      </c>
      <c r="BZ52" s="264">
        <v>5999.3508000000002</v>
      </c>
      <c r="CA52" s="238">
        <v>4014.1800000000007</v>
      </c>
      <c r="CB52" s="238">
        <v>8844.61</v>
      </c>
      <c r="CC52" s="262">
        <v>0.7909685208370596</v>
      </c>
      <c r="CD52" s="238">
        <v>24128.047999999995</v>
      </c>
      <c r="CE52" s="238">
        <v>11182</v>
      </c>
      <c r="CF52" s="267">
        <v>3487.8168000000001</v>
      </c>
      <c r="CG52" s="267">
        <v>4365.2457699999995</v>
      </c>
      <c r="CH52" s="268">
        <v>0.40611349865734242</v>
      </c>
      <c r="CI52" s="267">
        <v>20314.921187333333</v>
      </c>
      <c r="CJ52" s="267">
        <v>10748.832</v>
      </c>
    </row>
    <row r="53" spans="1:88" x14ac:dyDescent="0.4">
      <c r="A53" s="35">
        <v>43160</v>
      </c>
      <c r="B53" s="230">
        <v>6505.2</v>
      </c>
      <c r="C53" s="230">
        <v>82788.986306694089</v>
      </c>
      <c r="D53" s="230">
        <v>65005.043319593628</v>
      </c>
      <c r="E53" s="230">
        <v>23829.163634722976</v>
      </c>
      <c r="F53" s="230">
        <v>5621.5281292674308</v>
      </c>
      <c r="G53" s="231">
        <v>0.28911647364309051</v>
      </c>
      <c r="H53" s="230">
        <v>19443.818120883399</v>
      </c>
      <c r="I53" s="229">
        <f t="shared" si="0"/>
        <v>113123.34994141707</v>
      </c>
      <c r="J53" s="232">
        <f t="shared" si="1"/>
        <v>5.8179596845703001</v>
      </c>
      <c r="K53" s="234">
        <v>9739.9511999999995</v>
      </c>
      <c r="L53" s="234">
        <v>125822.46500000001</v>
      </c>
      <c r="M53" s="234">
        <v>8498.8129293898128</v>
      </c>
      <c r="N53" s="236">
        <v>0.56637185379037813</v>
      </c>
      <c r="O53" s="234">
        <v>78112.782243551294</v>
      </c>
      <c r="P53" s="234">
        <v>1865.4577084583084</v>
      </c>
      <c r="Q53" s="234">
        <v>15005.712011485899</v>
      </c>
      <c r="R53" s="234">
        <f t="shared" si="2"/>
        <v>137427.87390845831</v>
      </c>
      <c r="S53" s="235">
        <f t="shared" si="3"/>
        <v>9.1583707459710126</v>
      </c>
      <c r="T53" s="240">
        <v>10896.12</v>
      </c>
      <c r="U53" s="240">
        <v>55238.895100000002</v>
      </c>
      <c r="V53" s="240">
        <v>28428.237799999999</v>
      </c>
      <c r="W53" s="240">
        <v>1089.9507126474821</v>
      </c>
      <c r="X53" s="242">
        <v>7.1863823938030938E-2</v>
      </c>
      <c r="Y53" s="240">
        <v>15166.89</v>
      </c>
      <c r="Z53" s="240">
        <f t="shared" si="4"/>
        <v>66135.015100000004</v>
      </c>
      <c r="AA53" s="241">
        <f t="shared" si="5"/>
        <v>4.3604862367960742</v>
      </c>
      <c r="AB53" s="244">
        <v>9547.228799999999</v>
      </c>
      <c r="AC53" s="244">
        <v>23802.511772666669</v>
      </c>
      <c r="AD53" s="244">
        <v>4874.739564444445</v>
      </c>
      <c r="AE53" s="244">
        <v>-5423.1477654444461</v>
      </c>
      <c r="AF53" s="244">
        <v>1529.3099510750176</v>
      </c>
      <c r="AG53" s="246">
        <v>0.11094451091765939</v>
      </c>
      <c r="AH53" s="244">
        <v>13784.458000000002</v>
      </c>
      <c r="AI53" s="244">
        <f t="shared" si="6"/>
        <v>27926.592807222223</v>
      </c>
      <c r="AJ53" s="245">
        <f t="shared" si="7"/>
        <v>2.0259478324952798</v>
      </c>
      <c r="AK53" s="248">
        <v>6635.52</v>
      </c>
      <c r="AL53" s="248">
        <v>53953.724248981387</v>
      </c>
      <c r="AM53" s="248">
        <v>60149.189749999998</v>
      </c>
      <c r="AN53" s="248">
        <v>1369.442883279055</v>
      </c>
      <c r="AO53" s="250">
        <v>0.22733507698758362</v>
      </c>
      <c r="AP53" s="248">
        <v>6023.8960983299994</v>
      </c>
      <c r="AQ53" s="248">
        <f t="shared" si="8"/>
        <v>60589.244248981384</v>
      </c>
      <c r="AR53" s="249">
        <f t="shared" si="9"/>
        <v>10.058148955420812</v>
      </c>
      <c r="AS53" s="252">
        <v>2384.7228</v>
      </c>
      <c r="AT53" s="252">
        <v>5312.4706192733338</v>
      </c>
      <c r="AU53" s="252">
        <v>3884.4970161853335</v>
      </c>
      <c r="AV53" s="252">
        <v>500.36336954229739</v>
      </c>
      <c r="AW53" s="254">
        <v>0.53231278276377947</v>
      </c>
      <c r="AX53" s="252">
        <v>939.98</v>
      </c>
      <c r="AY53" s="252">
        <f t="shared" si="10"/>
        <v>7697.1934192733333</v>
      </c>
      <c r="AZ53" s="253">
        <f t="shared" si="11"/>
        <v>8.1886778647134335</v>
      </c>
      <c r="BA53" s="36">
        <v>214.56</v>
      </c>
      <c r="BB53" s="36">
        <v>912.55715762102409</v>
      </c>
      <c r="BC53" s="36">
        <v>2548.2229129152006</v>
      </c>
      <c r="BD53" s="36">
        <v>197.98746798068868</v>
      </c>
      <c r="BE53" s="257">
        <v>0.23156429003589318</v>
      </c>
      <c r="BF53" s="36">
        <v>855</v>
      </c>
      <c r="BG53" s="36">
        <f t="shared" si="12"/>
        <v>3675.3400705362246</v>
      </c>
      <c r="BH53" s="256">
        <f t="shared" si="13"/>
        <v>4.2986433573523097</v>
      </c>
      <c r="BI53" s="74">
        <v>766.80000000000007</v>
      </c>
      <c r="BJ53" s="74">
        <v>1382.4</v>
      </c>
      <c r="BK53" s="74">
        <v>1064.9423803311058</v>
      </c>
      <c r="BL53" s="74">
        <v>254.17353580843539</v>
      </c>
      <c r="BM53" s="74">
        <v>0.34534186608527701</v>
      </c>
      <c r="BN53" s="74">
        <v>736.00556657000004</v>
      </c>
      <c r="BO53" s="74">
        <f t="shared" si="14"/>
        <v>3214.1423803311063</v>
      </c>
      <c r="BP53" s="74">
        <f t="shared" si="15"/>
        <v>4.367008248741846</v>
      </c>
      <c r="BQ53" s="77">
        <v>5490</v>
      </c>
      <c r="BR53" s="77">
        <v>38514.745755488999</v>
      </c>
      <c r="BS53" s="259">
        <v>0.69655807455978613</v>
      </c>
      <c r="BT53" s="77">
        <v>1028.7917904559279</v>
      </c>
      <c r="BU53" s="77">
        <v>43355.143100000001</v>
      </c>
      <c r="BV53" s="264">
        <v>0</v>
      </c>
      <c r="BW53" s="264">
        <v>25855.048745360633</v>
      </c>
      <c r="BX53" s="265">
        <v>3.0263509333961087</v>
      </c>
      <c r="BY53" s="264">
        <v>0</v>
      </c>
      <c r="BZ53" s="264">
        <v>8543.3082000000013</v>
      </c>
      <c r="CA53" s="238">
        <v>4163.22</v>
      </c>
      <c r="CB53" s="238">
        <v>9321.0499999999993</v>
      </c>
      <c r="CC53" s="262">
        <v>0.75431334466294397</v>
      </c>
      <c r="CD53" s="238">
        <v>26810.657299999999</v>
      </c>
      <c r="CE53" s="238">
        <v>12357</v>
      </c>
      <c r="CF53" s="267">
        <v>3824.6760000000004</v>
      </c>
      <c r="CG53" s="267">
        <v>4390.45</v>
      </c>
      <c r="CH53" s="268">
        <v>0.36764755140006605</v>
      </c>
      <c r="CI53" s="267">
        <v>23802.511772666669</v>
      </c>
      <c r="CJ53" s="267">
        <v>11942.008</v>
      </c>
    </row>
    <row r="54" spans="1:88" x14ac:dyDescent="0.4">
      <c r="A54" s="35">
        <v>43191</v>
      </c>
      <c r="B54" s="230">
        <v>6343.2</v>
      </c>
      <c r="C54" s="230">
        <v>82760.888896159682</v>
      </c>
      <c r="D54" s="230">
        <v>63299.622471961076</v>
      </c>
      <c r="E54" s="230">
        <v>22735.821968835717</v>
      </c>
      <c r="F54" s="230">
        <v>5577.6085302635302</v>
      </c>
      <c r="G54" s="231">
        <v>0.27504356715826633</v>
      </c>
      <c r="H54" s="230">
        <v>20279.000115840001</v>
      </c>
      <c r="I54" s="229">
        <f t="shared" si="0"/>
        <v>111839.9108649954</v>
      </c>
      <c r="J54" s="232">
        <f t="shared" si="1"/>
        <v>5.5150604184688987</v>
      </c>
      <c r="K54" s="234">
        <v>9835.0668000000005</v>
      </c>
      <c r="L54" s="234">
        <v>122803.05500000001</v>
      </c>
      <c r="M54" s="234">
        <v>8347.5874609938764</v>
      </c>
      <c r="N54" s="236">
        <v>0.56667550309477088</v>
      </c>
      <c r="O54" s="234">
        <v>75787.352129574079</v>
      </c>
      <c r="P54" s="234">
        <v>1.0549999999999999E-4</v>
      </c>
      <c r="Q54" s="234">
        <v>14730.806988135899</v>
      </c>
      <c r="R54" s="234">
        <f t="shared" si="2"/>
        <v>132638.12190550001</v>
      </c>
      <c r="S54" s="235">
        <f t="shared" si="3"/>
        <v>9.0041314106094763</v>
      </c>
      <c r="T54" s="240">
        <v>11500.92</v>
      </c>
      <c r="U54" s="240">
        <v>50564.767599999992</v>
      </c>
      <c r="V54" s="240">
        <v>25432.828599999997</v>
      </c>
      <c r="W54" s="240">
        <v>1119.7742969999999</v>
      </c>
      <c r="X54" s="242">
        <v>7.8321285301517288E-2</v>
      </c>
      <c r="Y54" s="240">
        <v>14297.189999999999</v>
      </c>
      <c r="Z54" s="240">
        <f t="shared" si="4"/>
        <v>62065.68759999999</v>
      </c>
      <c r="AA54" s="241">
        <f t="shared" si="5"/>
        <v>4.3411109175998916</v>
      </c>
      <c r="AB54" s="244">
        <v>8783.1576000000005</v>
      </c>
      <c r="AC54" s="244">
        <v>23037.824000000001</v>
      </c>
      <c r="AD54" s="244">
        <v>6633.2907833642221</v>
      </c>
      <c r="AE54" s="244">
        <v>-3409.8166213459449</v>
      </c>
      <c r="AF54" s="244">
        <v>1629.8594697788335</v>
      </c>
      <c r="AG54" s="246">
        <v>0.12023521140049315</v>
      </c>
      <c r="AH54" s="244">
        <v>13555.591999999999</v>
      </c>
      <c r="AI54" s="244">
        <f t="shared" si="6"/>
        <v>28411.164978654055</v>
      </c>
      <c r="AJ54" s="245">
        <f t="shared" si="7"/>
        <v>2.0958999783007677</v>
      </c>
      <c r="AK54" s="248">
        <v>4484.16</v>
      </c>
      <c r="AL54" s="248">
        <v>55685.059884541464</v>
      </c>
      <c r="AM54" s="248">
        <v>30406.165550000002</v>
      </c>
      <c r="AN54" s="248">
        <v>926.41168170679168</v>
      </c>
      <c r="AO54" s="250">
        <v>0.40807169272306731</v>
      </c>
      <c r="AP54" s="248">
        <v>2270.2179499999997</v>
      </c>
      <c r="AQ54" s="248">
        <f t="shared" si="8"/>
        <v>60169.219884541468</v>
      </c>
      <c r="AR54" s="249">
        <f t="shared" si="9"/>
        <v>26.503719558970747</v>
      </c>
      <c r="AS54" s="252">
        <v>2330.3521799999999</v>
      </c>
      <c r="AT54" s="252">
        <v>5030.6954378874007</v>
      </c>
      <c r="AU54" s="252">
        <v>3521.0884933432003</v>
      </c>
      <c r="AV54" s="252">
        <v>469.95321855544262</v>
      </c>
      <c r="AW54" s="254">
        <v>0.42470897179059097</v>
      </c>
      <c r="AX54" s="252">
        <v>1106.53</v>
      </c>
      <c r="AY54" s="252">
        <f t="shared" si="10"/>
        <v>7361.0476178874005</v>
      </c>
      <c r="AZ54" s="253">
        <f t="shared" si="11"/>
        <v>6.6523705800000004</v>
      </c>
      <c r="BA54" s="36">
        <v>186.48</v>
      </c>
      <c r="BB54" s="36">
        <v>757.21761862232472</v>
      </c>
      <c r="BC54" s="36">
        <v>2336.8357485763204</v>
      </c>
      <c r="BD54" s="36">
        <v>185.41771629906407</v>
      </c>
      <c r="BE54" s="257">
        <v>0.2505644814852217</v>
      </c>
      <c r="BF54" s="36">
        <v>740</v>
      </c>
      <c r="BG54" s="36">
        <f t="shared" si="12"/>
        <v>3280.533367198645</v>
      </c>
      <c r="BH54" s="256">
        <f t="shared" si="13"/>
        <v>4.433153198917088</v>
      </c>
      <c r="BI54" s="74">
        <v>716.4</v>
      </c>
      <c r="BJ54" s="74">
        <v>1422</v>
      </c>
      <c r="BK54" s="74">
        <v>1289.7805542583178</v>
      </c>
      <c r="BL54" s="74">
        <v>244.19093047018137</v>
      </c>
      <c r="BM54" s="74">
        <v>0.421127793119139</v>
      </c>
      <c r="BN54" s="74">
        <v>579.84995162999996</v>
      </c>
      <c r="BO54" s="74">
        <f t="shared" si="14"/>
        <v>3428.1805542583179</v>
      </c>
      <c r="BP54" s="74">
        <f t="shared" si="15"/>
        <v>5.912185634613671</v>
      </c>
      <c r="BQ54" s="77">
        <v>5392.8</v>
      </c>
      <c r="BR54" s="77">
        <v>40869.079716254702</v>
      </c>
      <c r="BS54" s="259">
        <v>0.90623219344717865</v>
      </c>
      <c r="BT54" s="77">
        <v>1086.2403596160357</v>
      </c>
      <c r="BU54" s="77">
        <v>33736.410000000003</v>
      </c>
      <c r="BV54" s="264">
        <v>0</v>
      </c>
      <c r="BW54" s="264">
        <v>24984.092320983964</v>
      </c>
      <c r="BX54" s="265">
        <v>2.8938694580802324</v>
      </c>
      <c r="BY54" s="264">
        <v>0</v>
      </c>
      <c r="BZ54" s="264">
        <v>8633.4552000000003</v>
      </c>
      <c r="CA54" s="238">
        <v>4283.2800000000007</v>
      </c>
      <c r="CB54" s="238">
        <v>8974.7999999999993</v>
      </c>
      <c r="CC54" s="262">
        <v>0.74560106338788734</v>
      </c>
      <c r="CD54" s="238">
        <v>25131.938999999998</v>
      </c>
      <c r="CE54" s="238">
        <v>12037</v>
      </c>
      <c r="CF54" s="267">
        <v>3413.7683999999999</v>
      </c>
      <c r="CG54" s="267">
        <v>6066.0673200000001</v>
      </c>
      <c r="CH54" s="268">
        <v>0.52559467049799502</v>
      </c>
      <c r="CI54" s="267">
        <v>23037.824000000001</v>
      </c>
      <c r="CJ54" s="267">
        <v>11541.341</v>
      </c>
    </row>
    <row r="55" spans="1:88" x14ac:dyDescent="0.4">
      <c r="A55" s="35">
        <v>43221</v>
      </c>
      <c r="B55" s="230">
        <v>6476.4000000000005</v>
      </c>
      <c r="C55" s="230">
        <v>51540.210160299634</v>
      </c>
      <c r="D55" s="230">
        <v>43128.160487489826</v>
      </c>
      <c r="E55" s="230">
        <v>33641.024170771583</v>
      </c>
      <c r="F55" s="230">
        <v>5191.8377525668484</v>
      </c>
      <c r="G55" s="231">
        <v>0.29525376644198081</v>
      </c>
      <c r="H55" s="230">
        <v>17584.323530000001</v>
      </c>
      <c r="I55" s="229">
        <f t="shared" si="0"/>
        <v>91657.634331071225</v>
      </c>
      <c r="J55" s="232">
        <f t="shared" si="1"/>
        <v>5.2124629175923278</v>
      </c>
      <c r="K55" s="234">
        <v>9272.1564000000017</v>
      </c>
      <c r="L55" s="234">
        <v>111688.63</v>
      </c>
      <c r="M55" s="234">
        <v>7673.4107428185735</v>
      </c>
      <c r="N55" s="236">
        <v>0.62302745704285911</v>
      </c>
      <c r="O55" s="234">
        <v>70037.190761847625</v>
      </c>
      <c r="P55" s="234">
        <v>1.0549999999999999E-3</v>
      </c>
      <c r="Q55" s="234">
        <v>12316.328367355898</v>
      </c>
      <c r="R55" s="234">
        <f t="shared" si="2"/>
        <v>120960.78745500001</v>
      </c>
      <c r="S55" s="235">
        <f t="shared" si="3"/>
        <v>9.8211726617815245</v>
      </c>
      <c r="T55" s="240">
        <v>10237.68</v>
      </c>
      <c r="U55" s="240">
        <v>49895.916200000007</v>
      </c>
      <c r="V55" s="240">
        <v>24067.757200000004</v>
      </c>
      <c r="W55" s="240">
        <v>1241.0935596519093</v>
      </c>
      <c r="X55" s="242">
        <v>8.7895895454397382E-2</v>
      </c>
      <c r="Y55" s="240">
        <v>14120.04</v>
      </c>
      <c r="Z55" s="240">
        <f t="shared" si="4"/>
        <v>60133.596200000007</v>
      </c>
      <c r="AA55" s="241">
        <f t="shared" si="5"/>
        <v>4.2587412075319904</v>
      </c>
      <c r="AB55" s="244">
        <v>4428.9143999999997</v>
      </c>
      <c r="AC55" s="244">
        <v>7722.1906131111109</v>
      </c>
      <c r="AD55" s="244">
        <v>2858.3700173333332</v>
      </c>
      <c r="AE55" s="244">
        <v>-703.51355077777771</v>
      </c>
      <c r="AF55" s="244">
        <v>686.35572629655962</v>
      </c>
      <c r="AG55" s="246">
        <v>0.14581242908001793</v>
      </c>
      <c r="AH55" s="244">
        <v>4707.1140000000005</v>
      </c>
      <c r="AI55" s="244">
        <f t="shared" si="6"/>
        <v>11447.591462333334</v>
      </c>
      <c r="AJ55" s="245">
        <f t="shared" si="7"/>
        <v>2.4319766766501369</v>
      </c>
      <c r="AK55" s="248">
        <v>6151.68</v>
      </c>
      <c r="AL55" s="248">
        <v>36504.098251072763</v>
      </c>
      <c r="AM55" s="248">
        <v>45930.733200000002</v>
      </c>
      <c r="AN55" s="248">
        <v>1268.9072220476194</v>
      </c>
      <c r="AO55" s="250">
        <v>0.26660660542356873</v>
      </c>
      <c r="AP55" s="248">
        <v>4759.4740574099997</v>
      </c>
      <c r="AQ55" s="248">
        <f t="shared" si="8"/>
        <v>42655.778251072763</v>
      </c>
      <c r="AR55" s="249">
        <f t="shared" si="9"/>
        <v>8.9622882143169189</v>
      </c>
      <c r="AS55" s="252">
        <v>2402.0460000000003</v>
      </c>
      <c r="AT55" s="252">
        <v>5132.5600924280006</v>
      </c>
      <c r="AU55" s="252">
        <v>3460.5640980760004</v>
      </c>
      <c r="AV55" s="252">
        <v>476.82829954870408</v>
      </c>
      <c r="AW55" s="254">
        <v>0.43105071374860249</v>
      </c>
      <c r="AX55" s="252">
        <v>1106.2</v>
      </c>
      <c r="AY55" s="252">
        <f t="shared" si="10"/>
        <v>7534.6060924280009</v>
      </c>
      <c r="AZ55" s="253">
        <f t="shared" si="11"/>
        <v>6.8112512135490872</v>
      </c>
      <c r="BA55" s="36">
        <v>182.52</v>
      </c>
      <c r="BB55" s="36">
        <v>695.63722079925913</v>
      </c>
      <c r="BC55" s="36">
        <v>2353.3480084248004</v>
      </c>
      <c r="BD55" s="36">
        <v>192.50262404601366</v>
      </c>
      <c r="BE55" s="257">
        <v>0.25362664564692183</v>
      </c>
      <c r="BF55" s="36">
        <v>759</v>
      </c>
      <c r="BG55" s="36">
        <f t="shared" si="12"/>
        <v>3231.5052292240593</v>
      </c>
      <c r="BH55" s="256">
        <f t="shared" si="13"/>
        <v>4.2575826471990244</v>
      </c>
      <c r="BI55" s="74">
        <v>725.04000000000008</v>
      </c>
      <c r="BJ55" s="74">
        <v>1149.8399999999999</v>
      </c>
      <c r="BK55" s="74">
        <v>1102.3035487849966</v>
      </c>
      <c r="BL55" s="74">
        <v>232.27901384054874</v>
      </c>
      <c r="BM55" s="74">
        <v>0.35386976442258877</v>
      </c>
      <c r="BN55" s="74">
        <v>656.39689284999997</v>
      </c>
      <c r="BO55" s="74">
        <f t="shared" si="14"/>
        <v>2977.1835487849967</v>
      </c>
      <c r="BP55" s="74">
        <f t="shared" si="15"/>
        <v>4.5356454017605223</v>
      </c>
      <c r="BQ55" s="77">
        <v>5486.4000000000005</v>
      </c>
      <c r="BR55" s="77">
        <v>38503.587071000424</v>
      </c>
      <c r="BS55" s="259">
        <v>0.79073314862216715</v>
      </c>
      <c r="BT55" s="77">
        <v>815.41695888659262</v>
      </c>
      <c r="BU55" s="77">
        <v>35551</v>
      </c>
      <c r="BV55" s="264">
        <v>0</v>
      </c>
      <c r="BW55" s="264">
        <v>25583.039559035831</v>
      </c>
      <c r="BX55" s="265">
        <v>3.8394134972210678</v>
      </c>
      <c r="BY55" s="264">
        <v>0</v>
      </c>
      <c r="BZ55" s="264">
        <v>6663.2676000000001</v>
      </c>
      <c r="CA55" s="238">
        <v>3914.2799999999997</v>
      </c>
      <c r="CB55" s="238">
        <v>8750.43</v>
      </c>
      <c r="CC55" s="262">
        <v>0.71014689173835421</v>
      </c>
      <c r="CD55" s="238">
        <v>25828.159000000003</v>
      </c>
      <c r="CE55" s="238">
        <v>12322</v>
      </c>
      <c r="CF55" s="267">
        <v>1971.0575999999999</v>
      </c>
      <c r="CG55" s="267">
        <v>2581.64</v>
      </c>
      <c r="CH55" s="268">
        <v>0.67312210030865716</v>
      </c>
      <c r="CI55" s="267">
        <v>7722.1906131111109</v>
      </c>
      <c r="CJ55" s="267">
        <v>3835.3220000000001</v>
      </c>
    </row>
    <row r="56" spans="1:88" x14ac:dyDescent="0.4">
      <c r="A56" s="35">
        <v>43252</v>
      </c>
      <c r="B56" s="230">
        <v>7311.6</v>
      </c>
      <c r="C56" s="230">
        <v>71446.213865402358</v>
      </c>
      <c r="D56" s="230">
        <v>56503.31674779435</v>
      </c>
      <c r="E56" s="230">
        <v>29346.540340580315</v>
      </c>
      <c r="F56" s="230">
        <v>5224.1685543103031</v>
      </c>
      <c r="G56" s="231">
        <v>0.24783483286677227</v>
      </c>
      <c r="H56" s="230">
        <v>21079.234479999999</v>
      </c>
      <c r="I56" s="229">
        <f t="shared" si="0"/>
        <v>108104.35420598267</v>
      </c>
      <c r="J56" s="232">
        <f t="shared" si="1"/>
        <v>5.1284762882898907</v>
      </c>
      <c r="K56" s="234">
        <v>9285.1164000000008</v>
      </c>
      <c r="L56" s="234">
        <v>78110.09</v>
      </c>
      <c r="M56" s="234">
        <v>5985.5052166961241</v>
      </c>
      <c r="N56" s="236">
        <v>0.70549076246659248</v>
      </c>
      <c r="O56" s="234">
        <v>51175.537492501498</v>
      </c>
      <c r="P56" s="234">
        <v>1.0549999999999999E-3</v>
      </c>
      <c r="Q56" s="234">
        <v>8484.1723451759008</v>
      </c>
      <c r="R56" s="234">
        <f t="shared" si="2"/>
        <v>87395.207454999996</v>
      </c>
      <c r="S56" s="235">
        <f t="shared" si="3"/>
        <v>10.300970312642564</v>
      </c>
      <c r="T56" s="240">
        <v>10057.571999999998</v>
      </c>
      <c r="U56" s="240">
        <v>47256.793899999997</v>
      </c>
      <c r="V56" s="240">
        <v>22013.593400000002</v>
      </c>
      <c r="W56" s="240">
        <v>979.24432269999977</v>
      </c>
      <c r="X56" s="242">
        <v>7.0428103417895474E-2</v>
      </c>
      <c r="Y56" s="240">
        <v>13904.17</v>
      </c>
      <c r="Z56" s="240">
        <f t="shared" si="4"/>
        <v>57314.365899999997</v>
      </c>
      <c r="AA56" s="241">
        <f t="shared" si="5"/>
        <v>4.1220990465450287</v>
      </c>
      <c r="AB56" s="244">
        <v>6677.1072000000004</v>
      </c>
      <c r="AC56" s="244">
        <v>20530.42083266667</v>
      </c>
      <c r="AD56" s="244">
        <v>5869.0756460555558</v>
      </c>
      <c r="AE56" s="244">
        <v>-2196.4025423888893</v>
      </c>
      <c r="AF56" s="244">
        <v>1236.089447893808</v>
      </c>
      <c r="AG56" s="246">
        <v>0.11289557265777662</v>
      </c>
      <c r="AH56" s="244">
        <v>10948.963000000002</v>
      </c>
      <c r="AI56" s="244">
        <f t="shared" si="6"/>
        <v>25011.12549027778</v>
      </c>
      <c r="AJ56" s="245">
        <f t="shared" si="7"/>
        <v>2.2843373833921783</v>
      </c>
      <c r="AK56" s="248">
        <v>6186.2400000000007</v>
      </c>
      <c r="AL56" s="248">
        <v>45140.561122240273</v>
      </c>
      <c r="AM56" s="248">
        <v>38967.749025000005</v>
      </c>
      <c r="AN56" s="248">
        <v>1276.4604005086833</v>
      </c>
      <c r="AO56" s="250">
        <v>0.2632240369049122</v>
      </c>
      <c r="AP56" s="248">
        <v>4849.3306899999998</v>
      </c>
      <c r="AQ56" s="248">
        <f t="shared" si="8"/>
        <v>51326.801122240271</v>
      </c>
      <c r="AR56" s="249">
        <f t="shared" si="9"/>
        <v>10.584306248300066</v>
      </c>
      <c r="AS56" s="252">
        <v>2371.9715999999999</v>
      </c>
      <c r="AT56" s="252">
        <v>4897.910495872</v>
      </c>
      <c r="AU56" s="252">
        <v>3280.1138622080007</v>
      </c>
      <c r="AV56" s="252">
        <v>455.46849607089604</v>
      </c>
      <c r="AW56" s="254">
        <v>0.38098577672178674</v>
      </c>
      <c r="AX56" s="252">
        <v>1195.5</v>
      </c>
      <c r="AY56" s="252">
        <f t="shared" si="10"/>
        <v>7269.8820958719998</v>
      </c>
      <c r="AZ56" s="253">
        <f t="shared" si="11"/>
        <v>6.0810389760535335</v>
      </c>
      <c r="BA56" s="36">
        <v>226.8</v>
      </c>
      <c r="BB56" s="36">
        <v>748.47450242541527</v>
      </c>
      <c r="BC56" s="36">
        <v>2230.8397836235199</v>
      </c>
      <c r="BD56" s="36">
        <v>182.15619887895764</v>
      </c>
      <c r="BE56" s="257">
        <v>0.21230326209668723</v>
      </c>
      <c r="BF56" s="36">
        <v>858</v>
      </c>
      <c r="BG56" s="36">
        <f t="shared" si="12"/>
        <v>3206.1142860489354</v>
      </c>
      <c r="BH56" s="256">
        <f t="shared" si="13"/>
        <v>3.7367299371199714</v>
      </c>
      <c r="BI56" s="74">
        <v>787.72320000000002</v>
      </c>
      <c r="BJ56" s="74">
        <v>1151.0640000000001</v>
      </c>
      <c r="BK56" s="74">
        <v>1030.2261318300455</v>
      </c>
      <c r="BL56" s="74">
        <v>242.27976124050386</v>
      </c>
      <c r="BM56" s="74">
        <v>0.37904241571717379</v>
      </c>
      <c r="BN56" s="74">
        <v>639.18904902000008</v>
      </c>
      <c r="BO56" s="74">
        <f t="shared" si="14"/>
        <v>2969.0133318300459</v>
      </c>
      <c r="BP56" s="74">
        <f t="shared" si="15"/>
        <v>4.6449690218912778</v>
      </c>
      <c r="BQ56" s="77">
        <v>6310.8</v>
      </c>
      <c r="BR56" s="77">
        <v>37009.479461114875</v>
      </c>
      <c r="BS56" s="259">
        <v>0.91856280473647556</v>
      </c>
      <c r="BT56" s="77">
        <v>1136.7428198839687</v>
      </c>
      <c r="BU56" s="77">
        <v>34456</v>
      </c>
      <c r="BV56" s="264">
        <v>0</v>
      </c>
      <c r="BW56" s="264">
        <v>24203.3618392553</v>
      </c>
      <c r="BX56" s="265">
        <v>4.3032421740329534</v>
      </c>
      <c r="BY56" s="264">
        <v>0</v>
      </c>
      <c r="BZ56" s="264">
        <v>5624.4480000000003</v>
      </c>
      <c r="CA56" s="238">
        <v>3673.2060000000001</v>
      </c>
      <c r="CB56" s="238">
        <v>8080.09</v>
      </c>
      <c r="CC56" s="262">
        <v>0.67440864702445535</v>
      </c>
      <c r="CD56" s="238">
        <v>25243.200499999999</v>
      </c>
      <c r="CE56" s="238">
        <v>11981</v>
      </c>
      <c r="CF56" s="267">
        <v>3158.2979999999998</v>
      </c>
      <c r="CG56" s="267">
        <v>5315.63</v>
      </c>
      <c r="CH56" s="268">
        <v>0.55812623686695095</v>
      </c>
      <c r="CI56" s="267">
        <v>20530.42083266667</v>
      </c>
      <c r="CJ56" s="267">
        <v>9524.0640000000003</v>
      </c>
    </row>
    <row r="57" spans="1:88" x14ac:dyDescent="0.4">
      <c r="A57" s="35">
        <v>43282</v>
      </c>
      <c r="B57" s="230">
        <v>6829.2</v>
      </c>
      <c r="C57" s="230">
        <v>74623.384722938223</v>
      </c>
      <c r="D57" s="230">
        <v>58623.07862131502</v>
      </c>
      <c r="E57" s="230">
        <v>27606.825083813259</v>
      </c>
      <c r="F57" s="230">
        <v>5365.0156693613681</v>
      </c>
      <c r="G57" s="231">
        <v>0.25844118295519947</v>
      </c>
      <c r="H57" s="230">
        <v>20759.136017000001</v>
      </c>
      <c r="I57" s="229">
        <f t="shared" si="0"/>
        <v>109059.40980675147</v>
      </c>
      <c r="J57" s="232">
        <f t="shared" si="1"/>
        <v>5.2535620806877947</v>
      </c>
      <c r="K57" s="234">
        <v>10816.7688</v>
      </c>
      <c r="L57" s="234">
        <v>121629.89499999999</v>
      </c>
      <c r="M57" s="234">
        <v>8488.4009868208395</v>
      </c>
      <c r="N57" s="236">
        <v>0.56787756743133422</v>
      </c>
      <c r="O57" s="234">
        <v>77170.053989202162</v>
      </c>
      <c r="P57" s="234">
        <v>1.0549999999999999E-3</v>
      </c>
      <c r="Q57" s="234">
        <v>14947.589891983589</v>
      </c>
      <c r="R57" s="234">
        <f t="shared" si="2"/>
        <v>132446.66485499998</v>
      </c>
      <c r="S57" s="235">
        <f t="shared" si="3"/>
        <v>8.8607371363614469</v>
      </c>
      <c r="T57" s="240">
        <v>11895.732</v>
      </c>
      <c r="U57" s="240">
        <v>49166.650680000006</v>
      </c>
      <c r="V57" s="240">
        <v>22729.036120000004</v>
      </c>
      <c r="W57" s="240">
        <v>1158.2147287</v>
      </c>
      <c r="X57" s="242">
        <v>7.4280649714306354E-2</v>
      </c>
      <c r="Y57" s="240">
        <v>15592.41516</v>
      </c>
      <c r="Z57" s="240">
        <f t="shared" si="4"/>
        <v>61062.38268000001</v>
      </c>
      <c r="AA57" s="241">
        <f t="shared" si="5"/>
        <v>3.9161593668084458</v>
      </c>
      <c r="AB57" s="244">
        <v>6269.22</v>
      </c>
      <c r="AC57" s="244">
        <v>20001.150824000004</v>
      </c>
      <c r="AD57" s="244">
        <v>4415.2759723268327</v>
      </c>
      <c r="AE57" s="244">
        <v>-3453.9330144041678</v>
      </c>
      <c r="AF57" s="244">
        <v>1092.0564156661931</v>
      </c>
      <c r="AG57" s="246">
        <v>0.1063635044904014</v>
      </c>
      <c r="AH57" s="244">
        <v>10267.209799999999</v>
      </c>
      <c r="AI57" s="244">
        <f t="shared" si="6"/>
        <v>22816.437809595838</v>
      </c>
      <c r="AJ57" s="245">
        <f t="shared" si="7"/>
        <v>2.2222627426582675</v>
      </c>
      <c r="AK57" s="248">
        <v>5944.3200000000006</v>
      </c>
      <c r="AL57" s="248">
        <v>40790.648077357029</v>
      </c>
      <c r="AM57" s="248">
        <v>38858.065950000004</v>
      </c>
      <c r="AN57" s="248">
        <v>1226.4128284816484</v>
      </c>
      <c r="AO57" s="250">
        <v>0.27274643466374499</v>
      </c>
      <c r="AP57" s="248">
        <v>4496.5311095400002</v>
      </c>
      <c r="AQ57" s="248">
        <f t="shared" si="8"/>
        <v>46734.968077357029</v>
      </c>
      <c r="AR57" s="249">
        <f t="shared" si="9"/>
        <v>10.393560488929445</v>
      </c>
      <c r="AS57" s="252">
        <v>1619.838</v>
      </c>
      <c r="AT57" s="252">
        <v>2943.439582226667</v>
      </c>
      <c r="AU57" s="252">
        <v>1901.4589608026668</v>
      </c>
      <c r="AV57" s="252">
        <v>237.54627293034667</v>
      </c>
      <c r="AW57" s="254">
        <v>0.52265406585334806</v>
      </c>
      <c r="AX57" s="252">
        <v>454.5</v>
      </c>
      <c r="AY57" s="252">
        <f t="shared" si="10"/>
        <v>4563.2775822266667</v>
      </c>
      <c r="AZ57" s="253">
        <f t="shared" si="11"/>
        <v>10.040214702368903</v>
      </c>
      <c r="BA57" s="36">
        <v>230.04</v>
      </c>
      <c r="BB57" s="36">
        <v>864.31797669476305</v>
      </c>
      <c r="BC57" s="36">
        <v>2326.3063480843207</v>
      </c>
      <c r="BD57" s="36">
        <v>185.04701357434593</v>
      </c>
      <c r="BE57" s="257">
        <v>0.22649573264913822</v>
      </c>
      <c r="BF57" s="36">
        <v>817</v>
      </c>
      <c r="BG57" s="36">
        <f t="shared" si="12"/>
        <v>3420.6643247790835</v>
      </c>
      <c r="BH57" s="256">
        <f t="shared" si="13"/>
        <v>4.1868596386524892</v>
      </c>
      <c r="BI57" s="74">
        <v>867.6</v>
      </c>
      <c r="BJ57" s="74">
        <v>1450.8</v>
      </c>
      <c r="BK57" s="74">
        <v>1242.3807346529868</v>
      </c>
      <c r="BL57" s="74">
        <v>277.44299368161001</v>
      </c>
      <c r="BM57" s="74">
        <v>0.44533225970141943</v>
      </c>
      <c r="BN57" s="74">
        <v>623.00223627999992</v>
      </c>
      <c r="BO57" s="74">
        <f t="shared" si="14"/>
        <v>3560.7807346529871</v>
      </c>
      <c r="BP57" s="74">
        <f t="shared" si="15"/>
        <v>5.7155183838740546</v>
      </c>
      <c r="BQ57" s="77">
        <v>5817.6</v>
      </c>
      <c r="BR57" s="77">
        <v>38432.27308035559</v>
      </c>
      <c r="BS57" s="259">
        <v>0.93057333902404327</v>
      </c>
      <c r="BT57" s="77">
        <v>1028.7328935453318</v>
      </c>
      <c r="BU57" s="77">
        <v>35145</v>
      </c>
      <c r="BV57" s="264">
        <v>0</v>
      </c>
      <c r="BW57" s="264">
        <v>24784.231236297717</v>
      </c>
      <c r="BX57" s="265">
        <v>3.0782701808570834</v>
      </c>
      <c r="BY57" s="264">
        <v>0</v>
      </c>
      <c r="BZ57" s="264">
        <v>8051.3502000000008</v>
      </c>
      <c r="CA57" s="238">
        <v>4814.8002000000006</v>
      </c>
      <c r="CB57" s="238">
        <v>8725.5</v>
      </c>
      <c r="CC57" s="262">
        <v>0.67284709749238669</v>
      </c>
      <c r="CD57" s="238">
        <v>26437.614560000002</v>
      </c>
      <c r="CE57" s="238">
        <v>12968.028</v>
      </c>
      <c r="CF57" s="267">
        <v>3237.1668</v>
      </c>
      <c r="CG57" s="267">
        <v>4000.1930099999995</v>
      </c>
      <c r="CH57" s="268">
        <v>0.43836250551666284</v>
      </c>
      <c r="CI57" s="267">
        <v>20001.150824</v>
      </c>
      <c r="CJ57" s="267">
        <v>9125.3083000000006</v>
      </c>
    </row>
    <row r="58" spans="1:88" x14ac:dyDescent="0.4">
      <c r="A58" s="35">
        <v>43313</v>
      </c>
      <c r="B58" s="230">
        <v>7288.884</v>
      </c>
      <c r="C58" s="230">
        <v>76286.443837848128</v>
      </c>
      <c r="D58" s="230">
        <v>58052.18634972156</v>
      </c>
      <c r="E58" s="230">
        <v>24815.32596047972</v>
      </c>
      <c r="F58" s="230">
        <v>5371.9765502228347</v>
      </c>
      <c r="G58" s="231">
        <v>0.27054191582330317</v>
      </c>
      <c r="H58" s="230">
        <v>19856.35584</v>
      </c>
      <c r="I58" s="229">
        <f t="shared" si="0"/>
        <v>108390.65379832785</v>
      </c>
      <c r="J58" s="232">
        <f t="shared" si="1"/>
        <v>5.4587384851342318</v>
      </c>
      <c r="K58" s="234">
        <v>10278.511199999999</v>
      </c>
      <c r="L58" s="234">
        <v>115235.54000000001</v>
      </c>
      <c r="M58" s="234">
        <v>8056.880151321976</v>
      </c>
      <c r="N58" s="236">
        <v>0.55506498467602805</v>
      </c>
      <c r="O58" s="234">
        <v>72363.253749250158</v>
      </c>
      <c r="P58" s="234">
        <v>1.0549999999999999E-3</v>
      </c>
      <c r="Q58" s="234">
        <v>14515.20159576359</v>
      </c>
      <c r="R58" s="234">
        <f t="shared" si="2"/>
        <v>125514.052255</v>
      </c>
      <c r="S58" s="235">
        <f>R58/Q58</f>
        <v>8.6470760620804992</v>
      </c>
      <c r="T58" s="240">
        <v>10361.16</v>
      </c>
      <c r="U58" s="240">
        <v>51829.854000000007</v>
      </c>
      <c r="V58" s="240">
        <v>23391.624599999996</v>
      </c>
      <c r="W58" s="240">
        <v>1008.802831</v>
      </c>
      <c r="X58" s="242">
        <v>5.9304260394823699E-2</v>
      </c>
      <c r="Y58" s="240">
        <v>17010.63</v>
      </c>
      <c r="Z58" s="240">
        <f t="shared" si="4"/>
        <v>62191.01400000001</v>
      </c>
      <c r="AA58" s="241">
        <f>Z58/Y58</f>
        <v>3.6560088603420335</v>
      </c>
      <c r="AB58" s="244">
        <v>6206.7240000000011</v>
      </c>
      <c r="AC58" s="244">
        <v>20032.147896222225</v>
      </c>
      <c r="AD58" s="244">
        <v>4043.8180477777782</v>
      </c>
      <c r="AE58" s="244">
        <v>-4121.3707226666666</v>
      </c>
      <c r="AF58" s="244">
        <v>966.77964216373766</v>
      </c>
      <c r="AG58" s="246">
        <v>9.0577777355897462E-2</v>
      </c>
      <c r="AH58" s="244">
        <v>10673.475</v>
      </c>
      <c r="AI58" s="244">
        <f t="shared" si="6"/>
        <v>22117.50117355556</v>
      </c>
      <c r="AJ58" s="245">
        <f>AI58/AH58</f>
        <v>2.0721930930231776</v>
      </c>
      <c r="AK58" s="248">
        <v>6212.16</v>
      </c>
      <c r="AL58" s="248">
        <v>39456.070295441627</v>
      </c>
      <c r="AM58" s="248">
        <v>39813.695500000002</v>
      </c>
      <c r="AN58" s="248">
        <v>1281.5129848053657</v>
      </c>
      <c r="AO58" s="250">
        <v>0.26201124718454816</v>
      </c>
      <c r="AP58" s="248">
        <v>4891.0609699999995</v>
      </c>
      <c r="AQ58" s="248">
        <f t="shared" si="8"/>
        <v>45668.230295441623</v>
      </c>
      <c r="AR58" s="249">
        <f>AQ58/AP58</f>
        <v>9.3370805589122785</v>
      </c>
      <c r="AS58" s="252">
        <v>1710.6048000000001</v>
      </c>
      <c r="AT58" s="252">
        <v>2438.2369003199997</v>
      </c>
      <c r="AU58" s="252">
        <v>1712.2243546479999</v>
      </c>
      <c r="AV58" s="252">
        <v>241.66859252236003</v>
      </c>
      <c r="AW58" s="254">
        <v>0.43764685353560306</v>
      </c>
      <c r="AX58" s="252">
        <v>552.20000000000005</v>
      </c>
      <c r="AY58" s="252">
        <f t="shared" si="10"/>
        <v>4148.8417003199993</v>
      </c>
      <c r="AZ58" s="253">
        <f>AY58/AX58</f>
        <v>7.5132953645780498</v>
      </c>
      <c r="BA58" s="36">
        <v>252.72000000000003</v>
      </c>
      <c r="BB58" s="36">
        <v>843.25078368857612</v>
      </c>
      <c r="BC58" s="36">
        <v>2359.7736425712001</v>
      </c>
      <c r="BD58" s="36">
        <v>190.75499696469552</v>
      </c>
      <c r="BE58" s="257">
        <v>0.18537900579659428</v>
      </c>
      <c r="BF58" s="36">
        <v>1029</v>
      </c>
      <c r="BG58" s="36">
        <f>BA58+BB58+BC58</f>
        <v>3455.7444262597764</v>
      </c>
      <c r="BH58" s="256">
        <f>BG58/BF58</f>
        <v>3.3583522121086262</v>
      </c>
      <c r="BI58">
        <v>896.4</v>
      </c>
      <c r="BJ58">
        <v>1368</v>
      </c>
      <c r="BK58">
        <v>863.88105474457132</v>
      </c>
      <c r="BL58">
        <v>277.13318126394563</v>
      </c>
      <c r="BM58">
        <v>0.3324588630836377</v>
      </c>
      <c r="BN58">
        <v>833.58638326999994</v>
      </c>
      <c r="BO58" s="74">
        <f>BI58+BJ58+BK58</f>
        <v>3128.2810547445715</v>
      </c>
      <c r="BP58" s="74">
        <f>BO58/BN58</f>
        <v>3.7527976914317187</v>
      </c>
      <c r="BQ58" s="77">
        <v>6517.0439999999999</v>
      </c>
      <c r="BR58" s="77">
        <v>38195.099574891894</v>
      </c>
      <c r="BS58" s="259">
        <v>0.92381786339754812</v>
      </c>
      <c r="BT58" s="77">
        <v>960.79603839300569</v>
      </c>
      <c r="BU58" s="77">
        <v>35402</v>
      </c>
      <c r="BV58" s="264">
        <v>0</v>
      </c>
      <c r="BW58" s="264">
        <v>25929.529588635167</v>
      </c>
      <c r="BX58" s="265">
        <v>2.8933720702553352</v>
      </c>
      <c r="BY58" s="264">
        <v>0</v>
      </c>
      <c r="BZ58" s="264">
        <v>8961.6990000000005</v>
      </c>
      <c r="CA58" s="238">
        <v>3364.38</v>
      </c>
      <c r="CB58" s="238">
        <v>8797.52</v>
      </c>
      <c r="CC58" s="262">
        <v>0.61698015288589669</v>
      </c>
      <c r="CD58" s="238">
        <v>28438.229400000004</v>
      </c>
      <c r="CE58" s="238">
        <v>14259</v>
      </c>
      <c r="CF58" s="267">
        <v>3272.4648000000002</v>
      </c>
      <c r="CG58" s="267">
        <v>3534.52</v>
      </c>
      <c r="CH58" s="268">
        <v>0.37642503145732481</v>
      </c>
      <c r="CI58" s="267">
        <v>20032.147896222225</v>
      </c>
      <c r="CJ58" s="267">
        <v>9389.7049999999999</v>
      </c>
    </row>
    <row r="59" spans="1:88" x14ac:dyDescent="0.4">
      <c r="A59" s="35">
        <v>43344</v>
      </c>
      <c r="B59" s="230">
        <v>6896.3256000000001</v>
      </c>
      <c r="C59" s="230">
        <v>86148.594560087819</v>
      </c>
      <c r="D59" s="230">
        <v>57657.576058421735</v>
      </c>
      <c r="E59" s="230">
        <v>14976.889535944267</v>
      </c>
      <c r="F59" s="230">
        <v>5519.1212858140152</v>
      </c>
      <c r="G59" s="231">
        <v>0.28680158336719835</v>
      </c>
      <c r="H59" s="230">
        <v>19243.691827000002</v>
      </c>
      <c r="I59" s="229">
        <f t="shared" si="0"/>
        <v>108021.80969603208</v>
      </c>
      <c r="J59" s="232">
        <f t="shared" si="1"/>
        <v>5.6133620651974532</v>
      </c>
      <c r="K59" s="234">
        <v>10272.031200000001</v>
      </c>
      <c r="L59" s="234">
        <v>113740.60500000001</v>
      </c>
      <c r="M59" s="234">
        <v>7988.0988738049664</v>
      </c>
      <c r="N59" s="236">
        <v>0.56262915530004687</v>
      </c>
      <c r="O59" s="234">
        <v>73866.581283743246</v>
      </c>
      <c r="P59" s="234">
        <v>783.49730053989197</v>
      </c>
      <c r="Q59" s="234">
        <v>14197.804714803589</v>
      </c>
      <c r="R59" s="234">
        <f t="shared" si="2"/>
        <v>124796.1335005399</v>
      </c>
      <c r="S59" s="235">
        <f>R59/Q59</f>
        <v>8.7898189901442318</v>
      </c>
      <c r="T59" s="240">
        <v>8072.2799999999988</v>
      </c>
      <c r="U59" s="240">
        <v>34244.092599999996</v>
      </c>
      <c r="V59" s="240">
        <v>17195.060600000001</v>
      </c>
      <c r="W59" s="240">
        <v>785.9485729999999</v>
      </c>
      <c r="X59" s="242">
        <v>7.4875706102197737E-2</v>
      </c>
      <c r="Y59" s="240">
        <v>10496.71</v>
      </c>
      <c r="Z59" s="240">
        <f t="shared" si="4"/>
        <v>42316.372599999995</v>
      </c>
      <c r="AA59" s="241">
        <f>Z59/Y59</f>
        <v>4.0313938938962774</v>
      </c>
      <c r="AB59" s="244">
        <v>7055.3196000000007</v>
      </c>
      <c r="AC59" s="244">
        <v>20942.70189133333</v>
      </c>
      <c r="AD59" s="244">
        <v>5694.5821275555554</v>
      </c>
      <c r="AE59" s="244">
        <v>-2825.1331566666668</v>
      </c>
      <c r="AF59" s="244">
        <v>1240.6715475675646</v>
      </c>
      <c r="AG59" s="246">
        <v>0.11617946375000218</v>
      </c>
      <c r="AH59" s="244">
        <v>10678.923000000001</v>
      </c>
      <c r="AI59" s="244">
        <f t="shared" si="6"/>
        <v>25172.888334666666</v>
      </c>
      <c r="AJ59" s="245">
        <f>AI59/AH59</f>
        <v>2.3572497277737336</v>
      </c>
      <c r="AK59" s="248">
        <v>5425.92</v>
      </c>
      <c r="AL59" s="248">
        <v>40825.299217827414</v>
      </c>
      <c r="AM59" s="248">
        <v>32805.325225000001</v>
      </c>
      <c r="AN59" s="248">
        <v>1119.6390628228996</v>
      </c>
      <c r="AO59" s="250">
        <v>0.23501804279316815</v>
      </c>
      <c r="AP59" s="248">
        <v>4764.0557699999999</v>
      </c>
      <c r="AQ59" s="248">
        <f t="shared" si="8"/>
        <v>46251.219217827413</v>
      </c>
      <c r="AR59" s="249">
        <f>AQ59/AP59</f>
        <v>9.7083706511327037</v>
      </c>
      <c r="AS59" s="252">
        <v>2311.1711999999998</v>
      </c>
      <c r="AT59" s="252">
        <v>4453.796203961333</v>
      </c>
      <c r="AU59" s="252">
        <v>3085.1997125053331</v>
      </c>
      <c r="AV59" s="252">
        <v>418.80032538663733</v>
      </c>
      <c r="AW59" s="254">
        <v>0.4357510408767426</v>
      </c>
      <c r="AX59" s="252">
        <v>961.1</v>
      </c>
      <c r="AY59" s="252">
        <f t="shared" si="10"/>
        <v>6764.9674039613328</v>
      </c>
      <c r="AZ59" s="253">
        <f>AY59/AX59</f>
        <v>7.0387757818763212</v>
      </c>
      <c r="BA59" s="36">
        <v>280.44000000000005</v>
      </c>
      <c r="BB59" s="36">
        <v>850.25922615186687</v>
      </c>
      <c r="BC59" s="36">
        <v>2242.4923201679999</v>
      </c>
      <c r="BD59" s="36">
        <v>184.61526443370536</v>
      </c>
      <c r="BE59" s="257">
        <v>0.22296529520978908</v>
      </c>
      <c r="BF59" s="36">
        <v>828</v>
      </c>
      <c r="BG59" s="36">
        <f>BA59+BB59+BC59</f>
        <v>3373.1915463198666</v>
      </c>
      <c r="BH59" s="256">
        <f>BG59/BF59</f>
        <v>4.0739028337196457</v>
      </c>
      <c r="BI59">
        <v>666</v>
      </c>
      <c r="BJ59">
        <v>669.6</v>
      </c>
      <c r="BK59">
        <v>1352.5414794386697</v>
      </c>
      <c r="BL59">
        <v>185.25117119859411</v>
      </c>
      <c r="BM59">
        <v>0.58343144784371825</v>
      </c>
      <c r="BN59">
        <v>317.52003064499996</v>
      </c>
      <c r="BO59" s="74">
        <f>BI59+BJ59+BK59</f>
        <v>2688.1414794386696</v>
      </c>
      <c r="BP59" s="74">
        <f>BO59/BN59</f>
        <v>8.4660532249825806</v>
      </c>
      <c r="BQ59" s="77">
        <v>6134.4000000000005</v>
      </c>
      <c r="BR59" s="77">
        <v>39369.633083999375</v>
      </c>
      <c r="BS59" s="259">
        <v>1.0336043891447046</v>
      </c>
      <c r="BT59" s="77">
        <v>972.02472590310549</v>
      </c>
      <c r="BU59" s="77">
        <v>30621</v>
      </c>
      <c r="BV59" s="264">
        <v>0</v>
      </c>
      <c r="BW59" s="264">
        <v>24544.560727341199</v>
      </c>
      <c r="BX59" s="265">
        <v>2.8858108621514771</v>
      </c>
      <c r="BY59" s="264">
        <v>0</v>
      </c>
      <c r="BZ59" s="264">
        <v>8505.2562000000016</v>
      </c>
      <c r="CA59" s="238">
        <v>2967.4800000000005</v>
      </c>
      <c r="CB59" s="238">
        <v>5805.92</v>
      </c>
      <c r="CC59" s="262">
        <v>0.69175741689503156</v>
      </c>
      <c r="CD59" s="238">
        <v>17049.031999999999</v>
      </c>
      <c r="CE59" s="238">
        <v>8393</v>
      </c>
      <c r="CF59" s="267">
        <v>3195.5148000000004</v>
      </c>
      <c r="CG59" s="267">
        <v>5210.37</v>
      </c>
      <c r="CH59" s="268">
        <v>0.53865639687618017</v>
      </c>
      <c r="CI59" s="267">
        <v>20942.70189133333</v>
      </c>
      <c r="CJ59" s="267">
        <v>9672.9009999999998</v>
      </c>
    </row>
    <row r="60" spans="1:88" x14ac:dyDescent="0.4">
      <c r="A60" s="35">
        <v>43374</v>
      </c>
      <c r="B60" s="230">
        <v>6512.9508000000005</v>
      </c>
      <c r="C60" s="230">
        <v>66303.019189283543</v>
      </c>
      <c r="D60" s="230">
        <v>54633.787188585098</v>
      </c>
      <c r="E60" s="230">
        <v>27878.241571900777</v>
      </c>
      <c r="F60" s="230">
        <v>4791.8205692119473</v>
      </c>
      <c r="G60" s="231">
        <v>0.21657426754422893</v>
      </c>
      <c r="H60" s="230">
        <v>22125.530532999997</v>
      </c>
      <c r="I60" s="229">
        <f t="shared" si="0"/>
        <v>100694.21156118432</v>
      </c>
      <c r="J60" s="232">
        <f t="shared" si="1"/>
        <v>4.5510416760854593</v>
      </c>
      <c r="K60" s="234">
        <v>3451.7411999999999</v>
      </c>
      <c r="L60" s="234">
        <v>32177.5</v>
      </c>
      <c r="M60" s="234">
        <v>2485.292096553288</v>
      </c>
      <c r="N60" s="236">
        <v>0.60972176908303566</v>
      </c>
      <c r="O60" s="234">
        <v>19558.700059988001</v>
      </c>
      <c r="P60" s="234">
        <v>0</v>
      </c>
      <c r="Q60" s="234">
        <v>4076.1085179735901</v>
      </c>
      <c r="R60" s="234">
        <f t="shared" si="2"/>
        <v>35629.241199999997</v>
      </c>
      <c r="S60" s="235">
        <f>R60/Q60</f>
        <v>8.7409942701213552</v>
      </c>
      <c r="T60" s="240">
        <v>7070.6880000000001</v>
      </c>
      <c r="U60" s="240">
        <v>32425.939000000006</v>
      </c>
      <c r="V60" s="240">
        <v>17499.665799999999</v>
      </c>
      <c r="W60" s="240">
        <v>736.20648858970662</v>
      </c>
      <c r="X60" s="242">
        <v>9.7897455724425028E-2</v>
      </c>
      <c r="Y60" s="240">
        <v>7520.18</v>
      </c>
      <c r="Z60" s="240">
        <f t="shared" si="4"/>
        <v>39496.627000000008</v>
      </c>
      <c r="AA60" s="241">
        <f>Z60/Y60</f>
        <v>5.2520853224257937</v>
      </c>
      <c r="AB60" s="244">
        <v>6366.7763999999997</v>
      </c>
      <c r="AC60" s="244">
        <v>18134.407144222227</v>
      </c>
      <c r="AD60" s="244">
        <v>5777.6742792222221</v>
      </c>
      <c r="AE60" s="244">
        <v>-983.25712805555497</v>
      </c>
      <c r="AF60" s="244">
        <v>1202.0512479133949</v>
      </c>
      <c r="AG60" s="246">
        <v>0.13777409060236173</v>
      </c>
      <c r="AH60" s="244">
        <v>8724.7989999999991</v>
      </c>
      <c r="AI60" s="244">
        <f t="shared" si="6"/>
        <v>23517.926416166669</v>
      </c>
      <c r="AJ60" s="245">
        <f>AI60/AH60</f>
        <v>2.6955264432070782</v>
      </c>
      <c r="AK60" s="248">
        <v>6523.2</v>
      </c>
      <c r="AL60" s="248">
        <v>34237.707723025385</v>
      </c>
      <c r="AM60" s="248">
        <v>46344.250999999997</v>
      </c>
      <c r="AN60" s="248">
        <v>1345.3155673941333</v>
      </c>
      <c r="AO60" s="250">
        <v>0.25075487235778443</v>
      </c>
      <c r="AP60" s="248">
        <v>5365.0625199999995</v>
      </c>
      <c r="AQ60" s="248">
        <f t="shared" si="8"/>
        <v>40760.907723025382</v>
      </c>
      <c r="AR60" s="249">
        <f>AQ60/AP60</f>
        <v>7.597471151748179</v>
      </c>
      <c r="AS60" s="252">
        <v>2067.9336000000003</v>
      </c>
      <c r="AT60" s="252">
        <v>3566.916052776</v>
      </c>
      <c r="AU60" s="252">
        <v>2660.3920770159998</v>
      </c>
      <c r="AV60" s="252">
        <v>321.34496549916804</v>
      </c>
      <c r="AW60" s="254">
        <v>0.32653690224486132</v>
      </c>
      <c r="AX60" s="252">
        <v>984.1</v>
      </c>
      <c r="AY60" s="252">
        <f t="shared" si="10"/>
        <v>5634.8496527759999</v>
      </c>
      <c r="AZ60" s="253">
        <f>AY60/AX60</f>
        <v>5.7258913248409709</v>
      </c>
      <c r="BA60" s="36">
        <v>261</v>
      </c>
      <c r="BB60" s="36">
        <v>859.52849289156654</v>
      </c>
      <c r="BC60" s="36">
        <v>2427.6801762057603</v>
      </c>
      <c r="BD60" s="36">
        <v>199.72236136078081</v>
      </c>
      <c r="BE60" s="257">
        <v>0.22773359334182533</v>
      </c>
      <c r="BF60" s="36">
        <v>877</v>
      </c>
      <c r="BG60" s="36">
        <f>BA60+BB60+BC60</f>
        <v>3548.2086690973269</v>
      </c>
      <c r="BH60" s="256">
        <f>BG60/BF60</f>
        <v>4.0458479693242042</v>
      </c>
      <c r="BI60">
        <v>554.4</v>
      </c>
      <c r="BJ60">
        <v>925.2</v>
      </c>
      <c r="BK60">
        <v>1146.1595040453924</v>
      </c>
      <c r="BL60">
        <v>177.20859212746032</v>
      </c>
      <c r="BM60">
        <v>0.41050763084629371</v>
      </c>
      <c r="BN60">
        <v>431.681603</v>
      </c>
      <c r="BO60" s="74">
        <f>BI60+BJ60+BK60</f>
        <v>2625.7595040453925</v>
      </c>
      <c r="BP60" s="74">
        <f>BO60/BN60</f>
        <v>6.0826300815172623</v>
      </c>
      <c r="BQ60" s="77">
        <v>5727.2867999999999</v>
      </c>
      <c r="BR60" s="77">
        <v>35247.802493240204</v>
      </c>
      <c r="BS60" s="259">
        <v>1.0576612120820128</v>
      </c>
      <c r="BT60" s="77">
        <v>1048.7765444209037</v>
      </c>
      <c r="BU60" s="77">
        <v>30922</v>
      </c>
      <c r="BV60" s="264">
        <v>0</v>
      </c>
      <c r="BW60" s="264">
        <v>20206.928721513752</v>
      </c>
      <c r="BX60" s="265">
        <v>8.8621819585187502</v>
      </c>
      <c r="BY60" s="264">
        <v>0</v>
      </c>
      <c r="BZ60" s="264">
        <v>2280.1302000000001</v>
      </c>
      <c r="CA60" s="238">
        <v>3211.38</v>
      </c>
      <c r="CB60" s="238">
        <v>4487.3999999999996</v>
      </c>
      <c r="CC60" s="262">
        <v>0.67744565217391295</v>
      </c>
      <c r="CD60" s="238">
        <v>14926.273200000003</v>
      </c>
      <c r="CE60" s="238">
        <v>6624</v>
      </c>
      <c r="CF60" s="267">
        <v>3159.7920000000004</v>
      </c>
      <c r="CG60" s="267">
        <v>5279.62</v>
      </c>
      <c r="CH60" s="268">
        <v>0.67786082027833061</v>
      </c>
      <c r="CI60" s="267">
        <v>18134.407144222227</v>
      </c>
      <c r="CJ60" s="267">
        <v>7788.6490000000003</v>
      </c>
    </row>
    <row r="61" spans="1:88" x14ac:dyDescent="0.4">
      <c r="A61" s="35">
        <v>43405</v>
      </c>
      <c r="B61" s="230">
        <v>7319</v>
      </c>
      <c r="C61" s="230">
        <v>67324.742983763063</v>
      </c>
      <c r="D61" s="230">
        <v>51667.033522306112</v>
      </c>
      <c r="E61" s="230">
        <v>20183.204387662146</v>
      </c>
      <c r="F61" s="230">
        <v>4822.1679439102909</v>
      </c>
      <c r="G61" s="231">
        <v>0.23924556851670453</v>
      </c>
      <c r="H61" s="230">
        <v>20155.72524</v>
      </c>
      <c r="I61" s="229">
        <f t="shared" si="0"/>
        <v>94826.947371425209</v>
      </c>
      <c r="J61" s="232">
        <f t="shared" si="1"/>
        <v>4.704715223207975</v>
      </c>
      <c r="K61" s="234">
        <v>6215.0400000000009</v>
      </c>
      <c r="L61" s="234">
        <v>93344.29</v>
      </c>
      <c r="M61" s="234">
        <v>6127.4092783900223</v>
      </c>
      <c r="N61" s="236">
        <v>0.9432244626545071</v>
      </c>
      <c r="O61" s="234">
        <v>38356.179964007199</v>
      </c>
      <c r="P61" s="234">
        <v>0</v>
      </c>
      <c r="Q61" s="234">
        <v>6496.2366022035903</v>
      </c>
      <c r="R61" s="234">
        <f t="shared" si="2"/>
        <v>99559.329999999987</v>
      </c>
      <c r="S61" s="235">
        <f>R61/Q61</f>
        <v>15.325693335465711</v>
      </c>
      <c r="T61" s="240">
        <v>12565.439999999999</v>
      </c>
      <c r="U61" s="240">
        <v>55274.144600000007</v>
      </c>
      <c r="V61" s="240">
        <v>29816.084600000006</v>
      </c>
      <c r="W61" s="240">
        <v>1225.336286130603</v>
      </c>
      <c r="X61" s="242">
        <v>7.9773562948520324E-2</v>
      </c>
      <c r="Y61" s="240">
        <v>15360.18</v>
      </c>
      <c r="Z61" s="240">
        <f t="shared" si="4"/>
        <v>67839.584600000002</v>
      </c>
      <c r="AA61" s="241">
        <f>Z61/Y61</f>
        <v>4.4165878655067843</v>
      </c>
      <c r="AB61" s="244">
        <v>8088.4800000000005</v>
      </c>
      <c r="AC61" s="244">
        <v>20047.066487111111</v>
      </c>
      <c r="AD61" s="244">
        <v>5550.5557313333329</v>
      </c>
      <c r="AE61" s="244">
        <v>-2027.448500666666</v>
      </c>
      <c r="AF61" s="244">
        <v>1296.1241959014592</v>
      </c>
      <c r="AG61" s="246">
        <v>0.1271936042567168</v>
      </c>
      <c r="AH61" s="244">
        <v>10190.168</v>
      </c>
      <c r="AI61" s="244">
        <f t="shared" si="6"/>
        <v>26108.097986444445</v>
      </c>
      <c r="AJ61" s="245">
        <f>AI61/AH61</f>
        <v>2.5620871006684527</v>
      </c>
      <c r="AK61" s="248">
        <v>6402.2400000000007</v>
      </c>
      <c r="AL61" s="248">
        <v>49251.420871695431</v>
      </c>
      <c r="AM61" s="248">
        <v>46054.284250000004</v>
      </c>
      <c r="AN61" s="248">
        <v>1321.1571616551003</v>
      </c>
      <c r="AO61" s="250">
        <v>0.25741654301054651</v>
      </c>
      <c r="AP61" s="248">
        <v>5132.3708500000002</v>
      </c>
      <c r="AQ61" s="248">
        <f t="shared" si="8"/>
        <v>55653.660871695429</v>
      </c>
      <c r="AR61" s="249">
        <f>AQ61/AP61</f>
        <v>10.843655397913311</v>
      </c>
      <c r="AS61" s="252">
        <v>2310.0727765682659</v>
      </c>
      <c r="AT61" s="252">
        <v>547.75370842788186</v>
      </c>
      <c r="AU61" s="252">
        <v>3629.8472141035004</v>
      </c>
      <c r="AV61" s="252">
        <v>73.136961277560545</v>
      </c>
      <c r="AW61" s="254">
        <v>6.7500656462907746E-2</v>
      </c>
      <c r="AX61" s="252">
        <v>1083.5</v>
      </c>
      <c r="AY61" s="252">
        <f t="shared" si="10"/>
        <v>2857.8264849961479</v>
      </c>
      <c r="AZ61" s="253">
        <f>AY61/AX61</f>
        <v>2.6375878957047973</v>
      </c>
      <c r="BA61" s="36">
        <v>221.76000000000002</v>
      </c>
      <c r="BB61" s="36">
        <v>689.75233736436564</v>
      </c>
      <c r="BC61" s="36">
        <v>2276.58597899184</v>
      </c>
      <c r="BD61" s="36">
        <v>194.76347562768581</v>
      </c>
      <c r="BE61" s="257">
        <v>0.42617828364920307</v>
      </c>
      <c r="BF61" s="36">
        <v>457</v>
      </c>
      <c r="BG61" s="36">
        <f>BA61+BB61+BC61</f>
        <v>3188.0983163562055</v>
      </c>
      <c r="BH61" s="256">
        <f>BG61/BF61</f>
        <v>6.976145112376817</v>
      </c>
      <c r="BI61">
        <v>655.20000000000005</v>
      </c>
      <c r="BJ61">
        <v>1047.6000000000001</v>
      </c>
      <c r="BK61">
        <v>1320.7253292899647</v>
      </c>
      <c r="BL61">
        <v>209.63305061730159</v>
      </c>
      <c r="BM61">
        <v>0.43364019567433532</v>
      </c>
      <c r="BN61">
        <v>483.42624302000002</v>
      </c>
      <c r="BO61" s="74">
        <f>BI61+BJ61+BK61</f>
        <v>3023.5253292899652</v>
      </c>
      <c r="BP61" s="74">
        <f>BO61/BN61</f>
        <v>6.2543673889149574</v>
      </c>
      <c r="BQ61" s="77">
        <v>0</v>
      </c>
      <c r="BR61" s="77">
        <v>32739.113234473309</v>
      </c>
      <c r="BS61" s="259">
        <v>0.7437958262831359</v>
      </c>
      <c r="BT61" s="77">
        <v>1078.5513923719193</v>
      </c>
      <c r="BU61" s="77">
        <v>42552</v>
      </c>
      <c r="BV61" s="264">
        <v>0</v>
      </c>
      <c r="BW61" s="264">
        <v>24267.146194843936</v>
      </c>
      <c r="BX61" s="265">
        <v>6.3427809265866903</v>
      </c>
      <c r="BY61" s="264">
        <v>0</v>
      </c>
      <c r="BZ61" s="264">
        <v>3825.9473999999996</v>
      </c>
      <c r="CA61" s="238">
        <v>4075.7400000000002</v>
      </c>
      <c r="CB61" s="238">
        <v>9204.7100000000009</v>
      </c>
      <c r="CC61" s="262">
        <v>0.70838156072033254</v>
      </c>
      <c r="CD61" s="238">
        <v>25458.059999999998</v>
      </c>
      <c r="CE61" s="238">
        <v>12994</v>
      </c>
      <c r="CF61" s="267">
        <v>3421.8684000000003</v>
      </c>
      <c r="CG61" s="267">
        <v>5066.33</v>
      </c>
      <c r="CH61" s="268">
        <v>0.60072297862355184</v>
      </c>
      <c r="CI61" s="267">
        <v>20047.066487111111</v>
      </c>
      <c r="CJ61" s="267">
        <v>8433.7209999999995</v>
      </c>
    </row>
    <row r="62" spans="1:88" x14ac:dyDescent="0.4">
      <c r="A62" s="35">
        <v>43435</v>
      </c>
      <c r="B62" s="230">
        <v>6635</v>
      </c>
      <c r="C62" s="230">
        <v>59320.613465367125</v>
      </c>
      <c r="D62" s="230">
        <v>48594.723819162056</v>
      </c>
      <c r="E62" s="230">
        <v>16835.207799153304</v>
      </c>
      <c r="F62" s="230">
        <v>4348.2224071066094</v>
      </c>
      <c r="G62" s="231">
        <v>0.27672304056385982</v>
      </c>
      <c r="H62" s="230">
        <v>15713.26478</v>
      </c>
      <c r="I62" s="229">
        <f t="shared" si="0"/>
        <v>82790.821264520418</v>
      </c>
      <c r="J62" s="232">
        <f t="shared" si="1"/>
        <v>5.2688491172055727</v>
      </c>
      <c r="K62" s="234">
        <v>9787.9500000000007</v>
      </c>
      <c r="L62" s="234">
        <v>114336.68000000001</v>
      </c>
      <c r="M62" s="234">
        <v>7911.7464667573695</v>
      </c>
      <c r="N62" s="236">
        <v>0.70683061218580767</v>
      </c>
      <c r="O62" s="234">
        <v>74134.033593281347</v>
      </c>
      <c r="P62" s="234">
        <v>0</v>
      </c>
      <c r="Q62" s="234">
        <v>11193.270820983591</v>
      </c>
      <c r="R62" s="234">
        <f t="shared" si="2"/>
        <v>124124.63</v>
      </c>
      <c r="S62" s="235">
        <f>R62/Q62</f>
        <v>11.089218869546905</v>
      </c>
      <c r="T62" s="240">
        <v>11797.2</v>
      </c>
      <c r="U62" s="240">
        <v>56092.891799999998</v>
      </c>
      <c r="V62" s="240">
        <v>31402.476600000002</v>
      </c>
      <c r="W62" s="240">
        <v>1149.7071065406751</v>
      </c>
      <c r="X62" s="242">
        <v>8.3477430777087899E-2</v>
      </c>
      <c r="Y62" s="240">
        <v>13772.67</v>
      </c>
      <c r="Z62" s="240">
        <f t="shared" si="4"/>
        <v>67890.091799999995</v>
      </c>
      <c r="AA62" s="241">
        <f>Z62/Y62</f>
        <v>4.9293340942605894</v>
      </c>
      <c r="AB62" s="244">
        <v>7318.3319999999994</v>
      </c>
      <c r="AC62" s="244">
        <v>21808.300132666667</v>
      </c>
      <c r="AD62" s="244">
        <v>4420.0254581663676</v>
      </c>
      <c r="AE62" s="244">
        <v>-1606.8945011848707</v>
      </c>
      <c r="AF62" s="244">
        <v>1095.0046544524801</v>
      </c>
      <c r="AG62" s="246">
        <v>0.10923826084773516</v>
      </c>
      <c r="AH62" s="244">
        <v>10024.003000000002</v>
      </c>
      <c r="AI62" s="244">
        <f t="shared" si="6"/>
        <v>27519.737631481796</v>
      </c>
      <c r="AJ62" s="245">
        <f>AI62/AH62</f>
        <v>2.7453840178900375</v>
      </c>
      <c r="AK62" s="248">
        <v>6212.16</v>
      </c>
      <c r="AL62" s="248">
        <v>51145.307200546027</v>
      </c>
      <c r="AM62" s="248">
        <v>56316.585750000006</v>
      </c>
      <c r="AN62" s="248">
        <v>1282.1014907941947</v>
      </c>
      <c r="AO62" s="250">
        <v>0.23513925005948988</v>
      </c>
      <c r="AP62" s="248">
        <v>5452.5201150800003</v>
      </c>
      <c r="AQ62" s="248">
        <f t="shared" si="8"/>
        <v>57357.467200546031</v>
      </c>
      <c r="AR62" s="249">
        <f>AQ62/AP62</f>
        <v>10.519441650827266</v>
      </c>
      <c r="AS62" s="252">
        <v>1519.7868000000001</v>
      </c>
      <c r="AT62" s="252">
        <v>466.24812129600002</v>
      </c>
      <c r="AU62" s="252">
        <v>2080.1062469653334</v>
      </c>
      <c r="AV62" s="252">
        <v>53.447287656528005</v>
      </c>
      <c r="AW62" s="254">
        <v>9.3570181471512609E-2</v>
      </c>
      <c r="AX62" s="252">
        <v>571.20000000000005</v>
      </c>
      <c r="AY62" s="252">
        <f t="shared" si="10"/>
        <v>1986.034921296</v>
      </c>
      <c r="AZ62" s="253">
        <f>AY62/AX62</f>
        <v>3.4769518930252099</v>
      </c>
      <c r="BA62" s="36">
        <v>221.04</v>
      </c>
      <c r="BB62" s="36">
        <v>561.77786579245458</v>
      </c>
      <c r="BC62" s="36">
        <v>2488.1135353372802</v>
      </c>
      <c r="BD62" s="36">
        <v>217.50683661804572</v>
      </c>
      <c r="BE62" s="257">
        <v>0.3919042101226049</v>
      </c>
      <c r="BF62" s="36">
        <v>555</v>
      </c>
      <c r="BG62" s="36">
        <f>BA62+BB62+BC62</f>
        <v>3270.9314011297347</v>
      </c>
      <c r="BH62" s="256">
        <f>BG62/BF62</f>
        <v>5.893570092125648</v>
      </c>
      <c r="BI62">
        <v>705.6</v>
      </c>
      <c r="BJ62">
        <v>1267.2</v>
      </c>
      <c r="BK62">
        <v>1197.4460067687799</v>
      </c>
      <c r="BL62">
        <v>232.76374638222222</v>
      </c>
      <c r="BM62">
        <v>0.39787624844678943</v>
      </c>
      <c r="BN62">
        <v>585.0154345499999</v>
      </c>
      <c r="BO62" s="74">
        <f>BI62+BJ62+BK62</f>
        <v>3170.2460067687798</v>
      </c>
      <c r="BP62" s="74">
        <f>BO62/BN62</f>
        <v>5.4190809669959679</v>
      </c>
      <c r="BQ62">
        <v>0</v>
      </c>
      <c r="BR62">
        <v>30489.5</v>
      </c>
      <c r="BS62" s="259">
        <v>1.0931270615230173</v>
      </c>
      <c r="BT62">
        <v>0</v>
      </c>
      <c r="BU62" s="77">
        <v>27892</v>
      </c>
      <c r="BV62" s="264">
        <v>0</v>
      </c>
      <c r="BW62" s="264">
        <v>27270.38976503451</v>
      </c>
      <c r="BX62" s="265">
        <v>3.7153327103100318</v>
      </c>
      <c r="BY62" s="264">
        <v>0</v>
      </c>
      <c r="BZ62" s="264">
        <v>7339.9589999999998</v>
      </c>
      <c r="CA62" s="238">
        <v>3826.6200000000003</v>
      </c>
      <c r="CB62" s="238">
        <v>9866.74</v>
      </c>
      <c r="CC62" s="262">
        <v>0.85567080045095822</v>
      </c>
      <c r="CD62" s="238">
        <v>24690.415199999996</v>
      </c>
      <c r="CE62" s="238">
        <v>11531</v>
      </c>
      <c r="CF62" s="267">
        <v>3745.9079999999999</v>
      </c>
      <c r="CG62" s="267">
        <v>4041.0606666666758</v>
      </c>
      <c r="CH62" s="268">
        <v>0.45753612926245241</v>
      </c>
      <c r="CI62" s="267">
        <v>21808.300132666667</v>
      </c>
      <c r="CJ62" s="267">
        <v>8832.2219999999998</v>
      </c>
    </row>
    <row r="63" spans="1:88" x14ac:dyDescent="0.4">
      <c r="A63" s="35">
        <v>43466</v>
      </c>
      <c r="B63" s="230">
        <v>7217.9892</v>
      </c>
      <c r="C63" s="230">
        <v>76798.389860285999</v>
      </c>
      <c r="D63" s="230">
        <v>54388.539507363195</v>
      </c>
      <c r="E63" s="230">
        <v>16866.812819339051</v>
      </c>
      <c r="F63" s="230">
        <v>5255.0592758825715</v>
      </c>
      <c r="G63" s="231">
        <v>0.23411637821609924</v>
      </c>
      <c r="H63" s="230">
        <v>22446.354739999999</v>
      </c>
      <c r="I63" s="229">
        <f t="shared" ref="I63:I74" si="16">B63+C63+E63</f>
        <v>100883.19187962505</v>
      </c>
      <c r="J63" s="232">
        <f t="shared" ref="J63:J74" si="17">I63/H63</f>
        <v>4.4944131485121961</v>
      </c>
      <c r="K63" s="234">
        <v>11091.4236</v>
      </c>
      <c r="L63" s="234">
        <v>123520.455</v>
      </c>
      <c r="M63" s="234">
        <v>8639.5035763151936</v>
      </c>
      <c r="N63" s="236">
        <v>0.67452044929002353</v>
      </c>
      <c r="O63" s="234">
        <v>79407.89442111578</v>
      </c>
      <c r="P63" s="234">
        <v>0</v>
      </c>
      <c r="Q63" s="234">
        <v>12808.364202165896</v>
      </c>
      <c r="R63" s="234">
        <f t="shared" ref="R63:R74" si="18">K63+L63+P63</f>
        <v>134611.8786</v>
      </c>
      <c r="S63" s="235">
        <f t="shared" ref="S63:S74" si="19">R63/Q63</f>
        <v>10.509685427061569</v>
      </c>
      <c r="T63" s="240">
        <v>11764.440000000002</v>
      </c>
      <c r="U63" s="240">
        <v>56197.593400000012</v>
      </c>
      <c r="V63" s="240">
        <v>31635.615400000006</v>
      </c>
      <c r="W63" s="240">
        <v>1145.4316290000002</v>
      </c>
      <c r="X63" s="242">
        <v>8.3422802182251413E-2</v>
      </c>
      <c r="Y63" s="240">
        <v>13730.438190000001</v>
      </c>
      <c r="Z63" s="240">
        <f t="shared" ref="Z63:Z74" si="20">T63+U63</f>
        <v>67962.033400000015</v>
      </c>
      <c r="AA63" s="241">
        <f t="shared" ref="AA63:AA74" si="21">Z63/Y63</f>
        <v>4.9497352130755274</v>
      </c>
      <c r="AB63">
        <v>7393.1544000000004</v>
      </c>
      <c r="AC63">
        <v>22033.958818444444</v>
      </c>
      <c r="AD63">
        <v>6424.0148901765551</v>
      </c>
      <c r="AE63" s="74">
        <v>-1303.5552148234442</v>
      </c>
      <c r="AF63">
        <v>1359.0361280690699</v>
      </c>
      <c r="AG63">
        <v>0.1287933199902076</v>
      </c>
      <c r="AH63">
        <v>10552.07</v>
      </c>
      <c r="AI63" s="244">
        <f t="shared" ref="AI63:AI74" si="22">AB63+AC63+AE63</f>
        <v>28123.558003620998</v>
      </c>
      <c r="AJ63" s="245">
        <f t="shared" ref="AJ63:AJ74" si="23">AI63/AH63</f>
        <v>2.6652171567873411</v>
      </c>
      <c r="AK63" s="248">
        <v>6626.88</v>
      </c>
      <c r="AL63" s="248">
        <v>53945.227416934693</v>
      </c>
      <c r="AM63" s="248">
        <v>57501.667250000006</v>
      </c>
      <c r="AN63" s="248">
        <v>1367.6628636610558</v>
      </c>
      <c r="AO63" s="250">
        <v>0.25993071056518757</v>
      </c>
      <c r="AP63" s="248">
        <v>5261.6440000000002</v>
      </c>
      <c r="AQ63" s="248">
        <f t="shared" ref="AQ63:AQ74" si="24">AK63+AL63</f>
        <v>60572.10741693469</v>
      </c>
      <c r="AR63" s="249">
        <f t="shared" ref="AR63:AR74" si="25">AQ63/AP63</f>
        <v>11.512011724269959</v>
      </c>
      <c r="AS63" s="252">
        <v>2214.7775999999999</v>
      </c>
      <c r="AT63" s="252">
        <v>5802.3785858173333</v>
      </c>
      <c r="AU63" s="252">
        <v>3938.4300020333335</v>
      </c>
      <c r="AV63" s="252">
        <v>532.48557130124539</v>
      </c>
      <c r="AW63" s="254">
        <v>0.45983209956929655</v>
      </c>
      <c r="AX63" s="252">
        <v>1158</v>
      </c>
      <c r="AY63" s="252">
        <f t="shared" ref="AY63:AY74" si="26">AS63+AT63</f>
        <v>8017.1561858173336</v>
      </c>
      <c r="AZ63" s="253">
        <f t="shared" ref="AZ63:AZ74" si="27">AY63/AX63</f>
        <v>6.9232782260944159</v>
      </c>
      <c r="BA63" s="36">
        <v>315</v>
      </c>
      <c r="BB63" s="36">
        <v>918.54765604256193</v>
      </c>
      <c r="BC63" s="36">
        <v>2638.5057725184001</v>
      </c>
      <c r="BD63" s="36">
        <v>221.12603217426795</v>
      </c>
      <c r="BE63" s="257">
        <v>0.26933743261177584</v>
      </c>
      <c r="BF63" s="36">
        <v>821</v>
      </c>
      <c r="BG63" s="36">
        <f t="shared" ref="BG63:BG74" si="28">BA63+BB63+BC63</f>
        <v>3872.0534285609619</v>
      </c>
      <c r="BH63" s="256">
        <f t="shared" ref="BH63:BH74" si="29">BG63/BF63</f>
        <v>4.7162648338135957</v>
      </c>
      <c r="BI63">
        <v>900.55799999999999</v>
      </c>
      <c r="BJ63">
        <v>1468.7136</v>
      </c>
      <c r="BK63">
        <v>881.26929882210209</v>
      </c>
      <c r="BL63">
        <v>285.70788452840651</v>
      </c>
      <c r="BM63">
        <v>0.31842745896264746</v>
      </c>
      <c r="BN63">
        <v>897.24637899999993</v>
      </c>
      <c r="BO63" s="74">
        <f t="shared" ref="BO63:BO74" si="30">BI63+BJ63+BK63</f>
        <v>3250.540898822102</v>
      </c>
      <c r="BP63" s="74">
        <f t="shared" ref="BP63:BP74" si="31">BO63/BN63</f>
        <v>3.6227963410060218</v>
      </c>
    </row>
    <row r="64" spans="1:88" x14ac:dyDescent="0.4">
      <c r="A64" s="35">
        <v>43497</v>
      </c>
      <c r="B64" s="230">
        <v>7345.5911999999998</v>
      </c>
      <c r="C64" s="230">
        <v>76279.625471720341</v>
      </c>
      <c r="D64" s="230">
        <v>48520.364738100347</v>
      </c>
      <c r="E64" s="230">
        <v>5824.8802055931528</v>
      </c>
      <c r="F64" s="230">
        <v>4797.9645800357421</v>
      </c>
      <c r="G64" s="231">
        <v>0.25917933280941546</v>
      </c>
      <c r="H64" s="230">
        <v>18512.141875000001</v>
      </c>
      <c r="I64" s="229">
        <f t="shared" si="16"/>
        <v>89450.096877313495</v>
      </c>
      <c r="J64" s="232">
        <f t="shared" si="17"/>
        <v>4.831969065563003</v>
      </c>
      <c r="K64" s="234">
        <v>9340.5455999999995</v>
      </c>
      <c r="L64" s="234">
        <v>96274.024999999994</v>
      </c>
      <c r="M64" s="234">
        <v>6911.2717083106581</v>
      </c>
      <c r="N64" s="236">
        <v>0.87950354938767972</v>
      </c>
      <c r="O64" s="234">
        <v>63298.101379724052</v>
      </c>
      <c r="P64" s="234">
        <v>0</v>
      </c>
      <c r="Q64" s="234">
        <v>7858.1510138559006</v>
      </c>
      <c r="R64" s="234">
        <f t="shared" si="18"/>
        <v>105614.57059999999</v>
      </c>
      <c r="S64" s="235">
        <f t="shared" si="19"/>
        <v>13.440129925446188</v>
      </c>
      <c r="T64" s="240">
        <v>9427.86</v>
      </c>
      <c r="U64" s="240">
        <v>50516.583420000003</v>
      </c>
      <c r="V64" s="240">
        <v>29408.443919999998</v>
      </c>
      <c r="W64" s="240">
        <v>917.93311349999999</v>
      </c>
      <c r="X64" s="242">
        <v>7.6512815278784785E-2</v>
      </c>
      <c r="Y64" s="240">
        <v>11997.11591</v>
      </c>
      <c r="Z64" s="240">
        <f t="shared" si="20"/>
        <v>59944.443420000003</v>
      </c>
      <c r="AA64" s="241">
        <f t="shared" si="21"/>
        <v>4.9965711650776239</v>
      </c>
      <c r="AB64">
        <v>7696.9727999999996</v>
      </c>
      <c r="AC64">
        <v>16228.027208222222</v>
      </c>
      <c r="AD64">
        <v>5624.2723185536106</v>
      </c>
      <c r="AE64" s="74">
        <v>-1306.9370653962776</v>
      </c>
      <c r="AF64">
        <v>1277.5813053096012</v>
      </c>
      <c r="AG64">
        <v>0.14078269816475136</v>
      </c>
      <c r="AH64">
        <v>9074.8459999999995</v>
      </c>
      <c r="AI64" s="244">
        <f t="shared" si="22"/>
        <v>22618.062942825945</v>
      </c>
      <c r="AJ64" s="245">
        <f t="shared" si="23"/>
        <v>2.4923908287618266</v>
      </c>
      <c r="AK64" s="248">
        <v>6099.84</v>
      </c>
      <c r="AL64" s="248">
        <v>59733.87370846227</v>
      </c>
      <c r="AM64" s="248">
        <v>49899.495499999997</v>
      </c>
      <c r="AN64" s="248">
        <v>1259.3991966418266</v>
      </c>
      <c r="AO64" s="250">
        <v>0.24223647409000104</v>
      </c>
      <c r="AP64" s="248">
        <v>5199.0485799999997</v>
      </c>
      <c r="AQ64" s="248">
        <f t="shared" si="24"/>
        <v>65833.713708462266</v>
      </c>
      <c r="AR64" s="249">
        <f t="shared" si="25"/>
        <v>12.6626463852858</v>
      </c>
      <c r="AS64" s="252">
        <v>1903.9860000000001</v>
      </c>
      <c r="AT64" s="252">
        <v>4018.5891507320002</v>
      </c>
      <c r="AU64" s="252">
        <v>3052.0617225000001</v>
      </c>
      <c r="AV64" s="252">
        <v>392.28565451757601</v>
      </c>
      <c r="AW64" s="254">
        <v>0.45220248359374754</v>
      </c>
      <c r="AX64" s="252">
        <v>867.5</v>
      </c>
      <c r="AY64" s="252">
        <f t="shared" si="26"/>
        <v>5922.5751507320001</v>
      </c>
      <c r="AZ64" s="253">
        <f t="shared" si="27"/>
        <v>6.827175966261672</v>
      </c>
      <c r="BA64" s="36">
        <v>285.48</v>
      </c>
      <c r="BB64" s="36">
        <v>885.22494282371974</v>
      </c>
      <c r="BC64" s="36">
        <v>2308.8437423452801</v>
      </c>
      <c r="BD64" s="36">
        <v>189.2030932730072</v>
      </c>
      <c r="BE64" s="257">
        <v>0.20085254062951932</v>
      </c>
      <c r="BF64" s="36">
        <v>942</v>
      </c>
      <c r="BG64" s="36">
        <f t="shared" si="28"/>
        <v>3479.5486851689998</v>
      </c>
      <c r="BH64" s="256">
        <f t="shared" si="29"/>
        <v>3.6937884131305729</v>
      </c>
      <c r="BI64">
        <v>701.12160000000006</v>
      </c>
      <c r="BJ64">
        <v>1393.7472</v>
      </c>
      <c r="BK64">
        <v>948.5441527446302</v>
      </c>
      <c r="BL64">
        <v>237.82874423758403</v>
      </c>
      <c r="BM64">
        <v>0.32086492212768247</v>
      </c>
      <c r="BN64">
        <v>741.21141899999998</v>
      </c>
      <c r="BO64" s="74">
        <f t="shared" si="30"/>
        <v>3043.4129527446303</v>
      </c>
      <c r="BP64" s="74">
        <f t="shared" si="31"/>
        <v>4.105998470518208</v>
      </c>
    </row>
    <row r="65" spans="1:68" x14ac:dyDescent="0.4">
      <c r="A65" s="35">
        <v>43525</v>
      </c>
      <c r="B65" s="230">
        <v>6872.4000000000005</v>
      </c>
      <c r="C65" s="230">
        <v>63862.513225297276</v>
      </c>
      <c r="D65" s="230">
        <v>51510.508473842267</v>
      </c>
      <c r="E65" s="230">
        <v>24198.538333348748</v>
      </c>
      <c r="F65" s="230">
        <v>4797.9266024391509</v>
      </c>
      <c r="G65" s="231">
        <v>0.24227931912270625</v>
      </c>
      <c r="H65" s="230">
        <v>19803.285810000001</v>
      </c>
      <c r="I65" s="229">
        <f t="shared" si="16"/>
        <v>94933.451558646018</v>
      </c>
      <c r="J65" s="232">
        <f t="shared" si="17"/>
        <v>4.7938232306230608</v>
      </c>
      <c r="K65" s="234">
        <v>10492.8768</v>
      </c>
      <c r="L65" s="234">
        <v>115560.48</v>
      </c>
      <c r="M65" s="234">
        <v>8129.2195491462935</v>
      </c>
      <c r="N65" s="236">
        <v>0.60161150352519566</v>
      </c>
      <c r="O65" s="234">
        <v>72655.76784643071</v>
      </c>
      <c r="P65" s="234">
        <v>1238.6598680263949</v>
      </c>
      <c r="Q65" s="234">
        <v>13512.407095795899</v>
      </c>
      <c r="R65" s="234">
        <f t="shared" si="18"/>
        <v>127292.01666802639</v>
      </c>
      <c r="S65" s="235">
        <f t="shared" si="19"/>
        <v>9.4203805262521012</v>
      </c>
      <c r="T65" s="240">
        <v>9810.36</v>
      </c>
      <c r="U65" s="240">
        <v>56512.998399999997</v>
      </c>
      <c r="V65" s="240">
        <v>31581.021399999998</v>
      </c>
      <c r="W65" s="240">
        <v>955.17480099999989</v>
      </c>
      <c r="X65" s="242">
        <v>6.6071105410929115E-2</v>
      </c>
      <c r="Y65" s="240">
        <v>14456.770399999999</v>
      </c>
      <c r="Z65" s="240">
        <f t="shared" si="20"/>
        <v>66323.358399999997</v>
      </c>
      <c r="AA65" s="241">
        <f t="shared" si="21"/>
        <v>4.5877022713178039</v>
      </c>
      <c r="AB65">
        <v>8116.0812000000005</v>
      </c>
      <c r="AC65">
        <v>20715.843318888892</v>
      </c>
      <c r="AD65">
        <v>5358.0395251368336</v>
      </c>
      <c r="AE65" s="74">
        <v>-2228.2739220298331</v>
      </c>
      <c r="AF65">
        <v>1273.252842797805</v>
      </c>
      <c r="AG65">
        <v>0.12641976478855307</v>
      </c>
      <c r="AH65">
        <v>10071.627999999999</v>
      </c>
      <c r="AI65" s="244">
        <f t="shared" si="22"/>
        <v>26603.650596859061</v>
      </c>
      <c r="AJ65" s="245">
        <f t="shared" si="23"/>
        <v>2.6414449180270623</v>
      </c>
      <c r="AK65" s="248">
        <v>6661.4400000000005</v>
      </c>
      <c r="AL65" s="248">
        <v>48037.358740679338</v>
      </c>
      <c r="AM65" s="248">
        <v>52647.875999999997</v>
      </c>
      <c r="AN65" s="248">
        <v>1374.4837936196159</v>
      </c>
      <c r="AO65" s="250">
        <v>0.309175992002443</v>
      </c>
      <c r="AP65" s="248">
        <v>4445.6355899999999</v>
      </c>
      <c r="AQ65" s="248">
        <f t="shared" si="24"/>
        <v>54698.79874067934</v>
      </c>
      <c r="AR65" s="249">
        <f t="shared" si="25"/>
        <v>12.303932167476495</v>
      </c>
      <c r="AS65" s="252">
        <v>1929.1176</v>
      </c>
      <c r="AT65" s="252">
        <v>3809.6344072106672</v>
      </c>
      <c r="AU65" s="252">
        <v>2679.8408000186669</v>
      </c>
      <c r="AV65" s="252">
        <v>363.67316286064272</v>
      </c>
      <c r="AW65" s="254">
        <v>0.48425188130578256</v>
      </c>
      <c r="AX65" s="252">
        <v>751</v>
      </c>
      <c r="AY65" s="252">
        <f t="shared" si="26"/>
        <v>5738.7520072106672</v>
      </c>
      <c r="AZ65" s="253">
        <f t="shared" si="27"/>
        <v>7.6414807020115409</v>
      </c>
      <c r="BA65" s="36">
        <v>270.36</v>
      </c>
      <c r="BB65" s="36">
        <v>710.68620746150259</v>
      </c>
      <c r="BC65" s="36">
        <v>2403.5003529220799</v>
      </c>
      <c r="BD65" s="36">
        <v>208.07552205878073</v>
      </c>
      <c r="BE65" s="257">
        <v>0.28859295708568755</v>
      </c>
      <c r="BF65" s="36">
        <v>721</v>
      </c>
      <c r="BG65" s="36">
        <f t="shared" si="28"/>
        <v>3384.5465603835823</v>
      </c>
      <c r="BH65" s="256">
        <f t="shared" si="29"/>
        <v>4.6942393347899891</v>
      </c>
      <c r="BI65">
        <v>752.65560000000005</v>
      </c>
      <c r="BJ65">
        <v>1392.3534528</v>
      </c>
      <c r="BK65">
        <v>934.49240489432702</v>
      </c>
      <c r="BL65">
        <v>250.81588268571289</v>
      </c>
      <c r="BM65">
        <v>0.30754018802281485</v>
      </c>
      <c r="BN65">
        <v>815.55481999999995</v>
      </c>
      <c r="BO65" s="74">
        <f t="shared" si="30"/>
        <v>3079.5014576943272</v>
      </c>
      <c r="BP65" s="74">
        <f t="shared" si="31"/>
        <v>3.7759588714028167</v>
      </c>
    </row>
    <row r="66" spans="1:68" x14ac:dyDescent="0.4">
      <c r="A66" s="35">
        <v>43556</v>
      </c>
      <c r="B66" s="230">
        <v>7240.6728000000003</v>
      </c>
      <c r="C66" s="230">
        <v>48217.870633773942</v>
      </c>
      <c r="D66" s="230">
        <v>50070.053396995077</v>
      </c>
      <c r="E66" s="230">
        <v>38628.604621028397</v>
      </c>
      <c r="F66" s="230">
        <v>4379.8422857056785</v>
      </c>
      <c r="G66" s="231">
        <v>0.19161672160473656</v>
      </c>
      <c r="H66" s="230">
        <v>22857.307280000001</v>
      </c>
      <c r="I66" s="229">
        <f t="shared" si="16"/>
        <v>94087.148054802339</v>
      </c>
      <c r="J66" s="232">
        <f t="shared" si="17"/>
        <v>4.1162831169150005</v>
      </c>
      <c r="K66" s="234">
        <v>10405.944</v>
      </c>
      <c r="L66" s="234">
        <v>109899.35</v>
      </c>
      <c r="M66" s="234">
        <v>7815.0953137832194</v>
      </c>
      <c r="N66" s="236">
        <v>0.58058597795522093</v>
      </c>
      <c r="O66" s="234">
        <v>65222.922615476898</v>
      </c>
      <c r="P66" s="234">
        <v>92.905818836232768</v>
      </c>
      <c r="Q66" s="234">
        <v>13460.7028252859</v>
      </c>
      <c r="R66" s="234">
        <f t="shared" si="18"/>
        <v>120398.19981883625</v>
      </c>
      <c r="S66" s="235">
        <f t="shared" si="19"/>
        <v>8.9444215046979938</v>
      </c>
      <c r="T66" s="240">
        <v>10507.140000000001</v>
      </c>
      <c r="U66" s="240">
        <v>51269.908890000006</v>
      </c>
      <c r="V66" s="240">
        <v>26345.204680000003</v>
      </c>
      <c r="W66" s="240">
        <v>1023.0160115</v>
      </c>
      <c r="X66" s="242">
        <v>6.8692194182286587E-2</v>
      </c>
      <c r="Y66" s="240">
        <v>14892.7549</v>
      </c>
      <c r="Z66" s="240">
        <f t="shared" si="20"/>
        <v>61777.048890000005</v>
      </c>
      <c r="AA66" s="241">
        <f t="shared" si="21"/>
        <v>4.1481276838847325</v>
      </c>
      <c r="AB66">
        <v>6523.5960000000005</v>
      </c>
      <c r="AC66">
        <v>21504.448832444446</v>
      </c>
      <c r="AD66">
        <v>3445.5545557777782</v>
      </c>
      <c r="AE66" s="74">
        <v>-4160.1470601111114</v>
      </c>
      <c r="AF66">
        <v>912.26666847376009</v>
      </c>
      <c r="AG66">
        <v>8.3648160257663709E-2</v>
      </c>
      <c r="AH66">
        <v>10905.998000000003</v>
      </c>
      <c r="AI66" s="244">
        <f t="shared" si="22"/>
        <v>23867.897772333337</v>
      </c>
      <c r="AJ66" s="245">
        <f t="shared" si="23"/>
        <v>2.1885111085050015</v>
      </c>
      <c r="AK66" s="248">
        <v>6160.3200000000006</v>
      </c>
      <c r="AL66" s="248">
        <v>61122.732326487669</v>
      </c>
      <c r="AM66" s="248">
        <v>45015.44685</v>
      </c>
      <c r="AN66" s="248">
        <v>1271.9262629354589</v>
      </c>
      <c r="AO66" s="250">
        <v>0.36763256096417146</v>
      </c>
      <c r="AP66" s="248">
        <v>3459.7758686000002</v>
      </c>
      <c r="AQ66" s="248">
        <f t="shared" si="24"/>
        <v>67283.052326487668</v>
      </c>
      <c r="AR66" s="249">
        <f t="shared" si="25"/>
        <v>19.447228630366101</v>
      </c>
      <c r="AS66" s="252">
        <v>2047.6404</v>
      </c>
      <c r="AT66" s="252">
        <v>3989.4160662280001</v>
      </c>
      <c r="AU66" s="252">
        <v>2806.3417315800002</v>
      </c>
      <c r="AV66" s="252">
        <v>381.37923083506394</v>
      </c>
      <c r="AW66" s="254">
        <v>0.34502716837506692</v>
      </c>
      <c r="AX66" s="252">
        <v>1105.3599999999999</v>
      </c>
      <c r="AY66" s="252">
        <f t="shared" si="26"/>
        <v>6037.0564662280003</v>
      </c>
      <c r="AZ66" s="253">
        <f t="shared" si="27"/>
        <v>5.4616201655822545</v>
      </c>
      <c r="BA66" s="36">
        <v>272.15999999999997</v>
      </c>
      <c r="BB66" s="36">
        <v>834.2037682946459</v>
      </c>
      <c r="BC66" s="36">
        <v>2720.7430902072006</v>
      </c>
      <c r="BD66" s="36">
        <v>211.75727403100746</v>
      </c>
      <c r="BE66" s="257">
        <v>0.23528586003445273</v>
      </c>
      <c r="BF66" s="36">
        <v>900</v>
      </c>
      <c r="BG66" s="36">
        <f t="shared" si="28"/>
        <v>3827.1068585018465</v>
      </c>
      <c r="BH66" s="256">
        <f t="shared" si="29"/>
        <v>4.2523409538909407</v>
      </c>
      <c r="BI66">
        <v>575.38080000000002</v>
      </c>
      <c r="BJ66">
        <v>1088.6004</v>
      </c>
      <c r="BK66">
        <v>1795.8914702391046</v>
      </c>
      <c r="BL66">
        <v>188.43085434037681</v>
      </c>
      <c r="BM66">
        <v>0.7044617512122554</v>
      </c>
      <c r="BN66">
        <v>267.48202300000003</v>
      </c>
      <c r="BO66" s="74">
        <f t="shared" si="30"/>
        <v>3459.872670239105</v>
      </c>
      <c r="BP66" s="74">
        <f t="shared" si="31"/>
        <v>12.934972718667918</v>
      </c>
    </row>
    <row r="67" spans="1:68" x14ac:dyDescent="0.4">
      <c r="A67" s="35">
        <v>43586</v>
      </c>
      <c r="B67" s="230">
        <v>7088.4000000000005</v>
      </c>
      <c r="C67" s="230">
        <v>43332.92303999819</v>
      </c>
      <c r="D67" s="230">
        <v>32309.043448101424</v>
      </c>
      <c r="E67" s="230">
        <v>26822.764537192405</v>
      </c>
      <c r="F67" s="230">
        <v>4776.8387006503635</v>
      </c>
      <c r="G67" s="231">
        <v>0.21798273069492821</v>
      </c>
      <c r="H67" s="230">
        <v>21913.840079999998</v>
      </c>
      <c r="I67" s="229">
        <f t="shared" si="16"/>
        <v>77244.087577190599</v>
      </c>
      <c r="J67" s="232">
        <f t="shared" si="17"/>
        <v>3.5248996659279537</v>
      </c>
      <c r="K67" s="234">
        <v>11124.468000000001</v>
      </c>
      <c r="L67" s="234">
        <v>118398.43</v>
      </c>
      <c r="M67" s="234">
        <v>8388.3581877324268</v>
      </c>
      <c r="N67" s="236">
        <v>0.59473306199222631</v>
      </c>
      <c r="O67" s="234">
        <v>67641.764847030587</v>
      </c>
      <c r="P67" s="234">
        <v>0</v>
      </c>
      <c r="Q67" s="234">
        <v>14104.408723525901</v>
      </c>
      <c r="R67" s="234">
        <f t="shared" si="18"/>
        <v>129522.89799999999</v>
      </c>
      <c r="S67" s="235">
        <f t="shared" si="19"/>
        <v>9.1831497894667589</v>
      </c>
      <c r="T67" s="240">
        <v>10299.384</v>
      </c>
      <c r="U67" s="240">
        <v>52180.950290000001</v>
      </c>
      <c r="V67" s="240">
        <v>24930.830119999999</v>
      </c>
      <c r="W67" s="240">
        <v>1439.4795996907028</v>
      </c>
      <c r="X67" s="242">
        <v>8.8418716332661809E-2</v>
      </c>
      <c r="Y67" s="240">
        <v>16280.258969999999</v>
      </c>
      <c r="Z67" s="240">
        <f t="shared" si="20"/>
        <v>62480.334289999999</v>
      </c>
      <c r="AA67" s="241">
        <f t="shared" si="21"/>
        <v>3.8377973228272304</v>
      </c>
      <c r="AB67">
        <v>3437.2980000000002</v>
      </c>
      <c r="AC67">
        <v>5519.4786666666669</v>
      </c>
      <c r="AD67">
        <v>504.69342000816658</v>
      </c>
      <c r="AE67" s="74">
        <v>-1012.4197035521667</v>
      </c>
      <c r="AF67">
        <v>311.48406747493823</v>
      </c>
      <c r="AG67">
        <v>0.12294668241106958</v>
      </c>
      <c r="AH67">
        <v>2533.4889999999996</v>
      </c>
      <c r="AI67" s="244">
        <f t="shared" si="22"/>
        <v>7944.3569631145001</v>
      </c>
      <c r="AJ67" s="245">
        <f t="shared" si="23"/>
        <v>3.1357376973472162</v>
      </c>
      <c r="AK67" s="74">
        <v>5892.48</v>
      </c>
      <c r="AL67">
        <v>58811.732490000002</v>
      </c>
      <c r="AM67">
        <v>46834.673024999996</v>
      </c>
      <c r="AN67">
        <v>1216.642566464631</v>
      </c>
      <c r="AO67">
        <v>0.23968621561677769</v>
      </c>
      <c r="AP67" s="248">
        <v>5075.9805411999996</v>
      </c>
      <c r="AQ67" s="248">
        <f t="shared" si="24"/>
        <v>64704.212490000005</v>
      </c>
      <c r="AR67" s="249">
        <f t="shared" si="25"/>
        <v>12.74713564498879</v>
      </c>
      <c r="AS67" s="252">
        <v>1665.9792000000002</v>
      </c>
      <c r="AT67" s="252">
        <v>2741.6419226946659</v>
      </c>
      <c r="AU67" s="252">
        <v>1829.6061475426661</v>
      </c>
      <c r="AV67" s="252">
        <v>232.94294085969864</v>
      </c>
      <c r="AW67" s="254">
        <v>0.26214600591908466</v>
      </c>
      <c r="AX67" s="252">
        <v>888.6</v>
      </c>
      <c r="AY67" s="252">
        <f t="shared" si="26"/>
        <v>4407.6211226946662</v>
      </c>
      <c r="AZ67" s="253">
        <f t="shared" si="27"/>
        <v>4.9601858234241121</v>
      </c>
      <c r="BA67">
        <v>241.55999999999997</v>
      </c>
      <c r="BB67">
        <v>376.66906275368757</v>
      </c>
      <c r="BC67">
        <v>2226.4228351094403</v>
      </c>
      <c r="BD67">
        <v>220.70944438746855</v>
      </c>
      <c r="BE67" s="257">
        <v>0.6013881318459634</v>
      </c>
      <c r="BF67" s="36">
        <v>367</v>
      </c>
      <c r="BG67" s="36">
        <f t="shared" si="28"/>
        <v>2844.6518978631279</v>
      </c>
      <c r="BH67" s="256">
        <f t="shared" si="29"/>
        <v>7.7510950895453075</v>
      </c>
      <c r="BI67">
        <v>793.08</v>
      </c>
      <c r="BJ67">
        <v>1436.04</v>
      </c>
      <c r="BK67">
        <v>893.53649068322989</v>
      </c>
      <c r="BL67">
        <v>264.23986583269163</v>
      </c>
      <c r="BM67">
        <v>0.28268256483820836</v>
      </c>
      <c r="BN67">
        <v>934.75827200000003</v>
      </c>
      <c r="BO67" s="74">
        <f t="shared" si="30"/>
        <v>3122.65649068323</v>
      </c>
      <c r="BP67" s="74">
        <f t="shared" si="31"/>
        <v>3.3406032171312305</v>
      </c>
    </row>
    <row r="68" spans="1:68" x14ac:dyDescent="0.4">
      <c r="A68" s="35">
        <v>43617</v>
      </c>
      <c r="B68" s="230">
        <v>7923.6</v>
      </c>
      <c r="C68" s="230">
        <v>57015.045163160357</v>
      </c>
      <c r="D68" s="230">
        <v>49509.611031206216</v>
      </c>
      <c r="E68" s="230">
        <v>26157.222013282695</v>
      </c>
      <c r="F68" s="230">
        <v>4464.445922753187</v>
      </c>
      <c r="G68" s="231">
        <v>0.23725713525543515</v>
      </c>
      <c r="H68" s="230">
        <v>18816.908996000002</v>
      </c>
      <c r="I68" s="229">
        <f t="shared" si="16"/>
        <v>91095.867176443047</v>
      </c>
      <c r="J68" s="232">
        <f t="shared" si="17"/>
        <v>4.841170629873786</v>
      </c>
      <c r="K68" s="234">
        <v>11191.7772</v>
      </c>
      <c r="L68" s="234">
        <v>104447.11</v>
      </c>
      <c r="M68" s="234">
        <v>7700.4461997894123</v>
      </c>
      <c r="N68" s="236">
        <v>0.63313917801664199</v>
      </c>
      <c r="O68" s="234">
        <v>67782.389322135583</v>
      </c>
      <c r="P68" s="234">
        <v>77.970005998800247</v>
      </c>
      <c r="Q68" s="234">
        <v>12162.327758505899</v>
      </c>
      <c r="R68" s="234">
        <f t="shared" si="18"/>
        <v>115716.85720599879</v>
      </c>
      <c r="S68" s="235">
        <f t="shared" si="19"/>
        <v>9.514367603279771</v>
      </c>
      <c r="T68" s="240">
        <v>8943.8760000000002</v>
      </c>
      <c r="U68" s="240">
        <v>48014.218620000007</v>
      </c>
      <c r="V68" s="240">
        <v>24312.314800000004</v>
      </c>
      <c r="W68" s="240">
        <v>870.81054909999989</v>
      </c>
      <c r="X68" s="242">
        <v>6.3741119395153811E-2</v>
      </c>
      <c r="Y68" s="240">
        <v>13661.676439999999</v>
      </c>
      <c r="Z68" s="240">
        <f t="shared" si="20"/>
        <v>56958.094620000003</v>
      </c>
      <c r="AA68" s="241">
        <f t="shared" si="21"/>
        <v>4.1691877911288024</v>
      </c>
      <c r="AB68">
        <v>5523.2388000000001</v>
      </c>
      <c r="AC68">
        <v>21697.630585777777</v>
      </c>
      <c r="AD68">
        <v>3951.9458254183328</v>
      </c>
      <c r="AE68" s="74">
        <v>-3880.8743383594451</v>
      </c>
      <c r="AF68">
        <v>905.93793350403121</v>
      </c>
      <c r="AG68">
        <v>8.7936049368703181E-2</v>
      </c>
      <c r="AH68">
        <v>10302.236000000001</v>
      </c>
      <c r="AI68" s="244">
        <f t="shared" si="22"/>
        <v>23339.995047418332</v>
      </c>
      <c r="AJ68" s="245">
        <f t="shared" si="23"/>
        <v>2.2655271192989881</v>
      </c>
      <c r="AK68" s="74">
        <v>5209.92</v>
      </c>
      <c r="AL68">
        <v>45328.724880000002</v>
      </c>
      <c r="AM68">
        <v>32457.365125</v>
      </c>
      <c r="AN68">
        <v>1075.3759962448603</v>
      </c>
      <c r="AO68">
        <v>0.28027301264768539</v>
      </c>
      <c r="AP68" s="248">
        <v>3836.8874194700002</v>
      </c>
      <c r="AQ68" s="248">
        <f t="shared" si="24"/>
        <v>50538.64488</v>
      </c>
      <c r="AR68" s="249">
        <f t="shared" si="25"/>
        <v>13.17178206051744</v>
      </c>
      <c r="AS68" s="252">
        <v>1896.4692000000002</v>
      </c>
      <c r="AT68" s="252">
        <v>3220.1216886706675</v>
      </c>
      <c r="AU68" s="252">
        <v>2288.2935429746672</v>
      </c>
      <c r="AV68" s="252">
        <v>308.29976752820272</v>
      </c>
      <c r="AW68" s="254">
        <v>0.39904189428967474</v>
      </c>
      <c r="AX68" s="252">
        <v>772.6</v>
      </c>
      <c r="AY68" s="252">
        <f t="shared" si="26"/>
        <v>5116.5908886706675</v>
      </c>
      <c r="AZ68" s="253">
        <f t="shared" si="27"/>
        <v>6.6225613366174834</v>
      </c>
      <c r="BA68">
        <v>221.76000000000002</v>
      </c>
      <c r="BB68">
        <v>588.00331010547961</v>
      </c>
      <c r="BC68">
        <v>2270.6031196353606</v>
      </c>
      <c r="BD68">
        <v>193.27724319152944</v>
      </c>
      <c r="BE68" s="257">
        <v>0.34452271513641608</v>
      </c>
      <c r="BF68" s="36">
        <v>561</v>
      </c>
      <c r="BG68" s="36">
        <f t="shared" si="28"/>
        <v>3080.3664297408404</v>
      </c>
      <c r="BH68" s="256">
        <f t="shared" si="29"/>
        <v>5.4908492508749385</v>
      </c>
      <c r="BI68">
        <v>790.2</v>
      </c>
      <c r="BJ68">
        <v>1380.96</v>
      </c>
      <c r="BK68">
        <v>893.6696580160077</v>
      </c>
      <c r="BL68">
        <v>253.87524499979142</v>
      </c>
      <c r="BM68">
        <v>0.3393778999952814</v>
      </c>
      <c r="BN68">
        <v>748.06062800000007</v>
      </c>
      <c r="BO68" s="74">
        <f t="shared" si="30"/>
        <v>3064.8296580160077</v>
      </c>
      <c r="BP68" s="74">
        <f t="shared" si="31"/>
        <v>4.0970337741341565</v>
      </c>
    </row>
    <row r="69" spans="1:68" x14ac:dyDescent="0.4">
      <c r="A69" s="35">
        <v>43647</v>
      </c>
      <c r="B69" s="230">
        <v>7362</v>
      </c>
      <c r="C69" s="230">
        <v>54506.590931670376</v>
      </c>
      <c r="D69" s="230">
        <v>51539.044955265606</v>
      </c>
      <c r="E69" s="230">
        <v>30837.56648069308</v>
      </c>
      <c r="F69" s="230">
        <v>4492.7689346500501</v>
      </c>
      <c r="G69" s="231">
        <v>0.23310007697415139</v>
      </c>
      <c r="H69" s="230">
        <v>19273.991639</v>
      </c>
      <c r="I69" s="229">
        <f t="shared" si="16"/>
        <v>92706.157412363449</v>
      </c>
      <c r="J69" s="232">
        <f t="shared" si="17"/>
        <v>4.8099095998763941</v>
      </c>
      <c r="K69" s="234">
        <v>12020.6592</v>
      </c>
      <c r="L69" s="234">
        <v>116752.62999999999</v>
      </c>
      <c r="M69" s="234">
        <v>8504.0073728701282</v>
      </c>
      <c r="N69" s="236">
        <v>0.65914799950675307</v>
      </c>
      <c r="O69" s="234">
        <v>75756.214757048583</v>
      </c>
      <c r="P69" s="234">
        <v>1610.9160167966409</v>
      </c>
      <c r="Q69" s="234">
        <v>12901.514347663591</v>
      </c>
      <c r="R69" s="234">
        <f t="shared" si="18"/>
        <v>130384.20521679663</v>
      </c>
      <c r="S69" s="235">
        <f t="shared" si="19"/>
        <v>10.106116359930155</v>
      </c>
      <c r="T69" s="240">
        <v>11100.527999999998</v>
      </c>
      <c r="U69" s="240">
        <v>47134.653399999996</v>
      </c>
      <c r="V69" s="240">
        <v>23381.123599999999</v>
      </c>
      <c r="W69" s="240">
        <v>1080.7905747999998</v>
      </c>
      <c r="X69" s="242">
        <v>7.6556898410067006E-2</v>
      </c>
      <c r="Y69" s="240">
        <v>14117.48121</v>
      </c>
      <c r="Z69" s="240">
        <f t="shared" si="20"/>
        <v>58235.181399999994</v>
      </c>
      <c r="AA69" s="241">
        <f t="shared" si="21"/>
        <v>4.1250404752619465</v>
      </c>
      <c r="AB69">
        <v>6437.2248</v>
      </c>
      <c r="AC69">
        <v>20055.705671111107</v>
      </c>
      <c r="AD69">
        <v>3619.2143830227228</v>
      </c>
      <c r="AE69" s="74">
        <v>-4292.0115350677215</v>
      </c>
      <c r="AF69">
        <v>928.49224432666699</v>
      </c>
      <c r="AG69">
        <v>8.84469373314795E-2</v>
      </c>
      <c r="AH69">
        <v>10497.732</v>
      </c>
      <c r="AI69" s="244">
        <f t="shared" si="22"/>
        <v>22200.918936043385</v>
      </c>
      <c r="AJ69" s="245">
        <f t="shared" si="23"/>
        <v>2.1148300352917548</v>
      </c>
      <c r="AK69" s="74">
        <v>6117.12</v>
      </c>
      <c r="AL69">
        <v>31355.119060000001</v>
      </c>
      <c r="AM69">
        <v>42750.396796875</v>
      </c>
      <c r="AN69">
        <v>1261.5296243407433</v>
      </c>
      <c r="AO69">
        <v>0.29944135224585267</v>
      </c>
      <c r="AP69" s="248">
        <v>4212.9439199999997</v>
      </c>
      <c r="AQ69" s="248">
        <f t="shared" si="24"/>
        <v>37472.23906</v>
      </c>
      <c r="AR69" s="249">
        <f t="shared" si="25"/>
        <v>8.8945496953113974</v>
      </c>
      <c r="AS69" s="252">
        <v>2233.998</v>
      </c>
      <c r="AT69" s="252">
        <v>4172.6661176440002</v>
      </c>
      <c r="AU69" s="252">
        <v>3082.8748120999999</v>
      </c>
      <c r="AV69" s="252">
        <v>402.82492902179195</v>
      </c>
      <c r="AW69" s="254">
        <v>0.51315277582393881</v>
      </c>
      <c r="AX69" s="252">
        <v>785</v>
      </c>
      <c r="AY69" s="252">
        <f t="shared" si="26"/>
        <v>6406.6641176440007</v>
      </c>
      <c r="AZ69" s="253">
        <f t="shared" si="27"/>
        <v>8.1613555638777076</v>
      </c>
      <c r="BA69">
        <v>230.04</v>
      </c>
      <c r="BB69">
        <v>957.39761005924424</v>
      </c>
      <c r="BC69">
        <v>618.26479812000002</v>
      </c>
      <c r="BD69">
        <v>189.71530430165075</v>
      </c>
      <c r="BE69" s="257">
        <v>0.18383265920702591</v>
      </c>
      <c r="BF69" s="36">
        <v>1032</v>
      </c>
      <c r="BG69" s="36">
        <f t="shared" si="28"/>
        <v>1805.7024081792442</v>
      </c>
      <c r="BH69" s="256">
        <f t="shared" si="29"/>
        <v>1.749711635832601</v>
      </c>
      <c r="BI69">
        <v>813.6</v>
      </c>
      <c r="BJ69">
        <v>1363.32</v>
      </c>
      <c r="BK69">
        <v>933.17752045044097</v>
      </c>
      <c r="BL69">
        <v>256.47731480614743</v>
      </c>
      <c r="BM69">
        <v>0.37543732378391786</v>
      </c>
      <c r="BN69">
        <v>683.14282719999994</v>
      </c>
      <c r="BO69" s="74">
        <f t="shared" si="30"/>
        <v>3110.0975204504412</v>
      </c>
      <c r="BP69" s="74">
        <f t="shared" si="31"/>
        <v>4.5526314507286996</v>
      </c>
    </row>
    <row r="70" spans="1:68" x14ac:dyDescent="0.4">
      <c r="A70" s="35">
        <v>43678</v>
      </c>
      <c r="B70" s="230">
        <v>7999.2</v>
      </c>
      <c r="C70" s="230">
        <v>52188.885270394443</v>
      </c>
      <c r="D70" s="230">
        <v>50273.327283090191</v>
      </c>
      <c r="E70" s="230">
        <v>32924.359552619091</v>
      </c>
      <c r="F70" s="230">
        <v>4425.7191938750429</v>
      </c>
      <c r="G70" s="231">
        <v>0.21752517296038237</v>
      </c>
      <c r="H70" s="230">
        <v>20345.779449999998</v>
      </c>
      <c r="I70" s="229">
        <f t="shared" si="16"/>
        <v>93112.444823013531</v>
      </c>
      <c r="J70" s="232">
        <f t="shared" si="17"/>
        <v>4.5764992711062513</v>
      </c>
      <c r="K70" s="234">
        <v>12388.867200000001</v>
      </c>
      <c r="L70" s="234">
        <v>120268.94499999999</v>
      </c>
      <c r="M70" s="234">
        <v>8739.9664552494323</v>
      </c>
      <c r="N70" s="236">
        <v>0.676881719989196</v>
      </c>
      <c r="O70" s="234">
        <v>74016.698860227945</v>
      </c>
      <c r="P70" s="234">
        <v>0</v>
      </c>
      <c r="Q70" s="234">
        <v>12912.102952623591</v>
      </c>
      <c r="R70" s="234">
        <f t="shared" si="18"/>
        <v>132657.81219999999</v>
      </c>
      <c r="S70" s="235">
        <f t="shared" si="19"/>
        <v>10.273912211414443</v>
      </c>
      <c r="T70" s="240">
        <v>9765.0720000000001</v>
      </c>
      <c r="U70" s="240">
        <v>47989.861680000002</v>
      </c>
      <c r="V70" s="240">
        <v>23491.39776</v>
      </c>
      <c r="W70" s="240">
        <v>950.76538519999997</v>
      </c>
      <c r="X70" s="242">
        <v>6.9572644439363479E-2</v>
      </c>
      <c r="Y70" s="240">
        <v>13665.793399999999</v>
      </c>
      <c r="Z70" s="240">
        <f t="shared" si="20"/>
        <v>57754.933680000002</v>
      </c>
      <c r="AA70" s="241">
        <f t="shared" si="21"/>
        <v>4.2262408035526136</v>
      </c>
      <c r="AB70">
        <v>5658.2712000000001</v>
      </c>
      <c r="AC70">
        <v>21443.374601111114</v>
      </c>
      <c r="AD70">
        <v>3437.2647287798341</v>
      </c>
      <c r="AE70" s="74">
        <v>-4084.6855377058337</v>
      </c>
      <c r="AF70">
        <v>849.18169740832434</v>
      </c>
      <c r="AG70">
        <v>8.0626991616807725E-2</v>
      </c>
      <c r="AH70">
        <v>10532.226000000001</v>
      </c>
      <c r="AI70" s="244">
        <f t="shared" si="22"/>
        <v>23016.960263405279</v>
      </c>
      <c r="AJ70" s="245">
        <f t="shared" si="23"/>
        <v>2.1853841973582107</v>
      </c>
      <c r="AK70" s="74">
        <v>6367.68</v>
      </c>
      <c r="AL70">
        <v>40073.833180000001</v>
      </c>
      <c r="AM70">
        <v>36404.773895312501</v>
      </c>
      <c r="AN70">
        <v>1313.5767397392094</v>
      </c>
      <c r="AO70">
        <v>0.31591099893156399</v>
      </c>
      <c r="AP70" s="248">
        <v>4158.0595299999995</v>
      </c>
      <c r="AQ70" s="248">
        <f t="shared" si="24"/>
        <v>46441.513180000002</v>
      </c>
      <c r="AR70" s="249">
        <f t="shared" si="25"/>
        <v>11.169035182139398</v>
      </c>
      <c r="AS70" s="252">
        <v>2540.0210011976051</v>
      </c>
      <c r="AT70" s="252">
        <v>4277.6646371035895</v>
      </c>
      <c r="AU70" s="252">
        <v>2763.1565028962864</v>
      </c>
      <c r="AV70" s="252">
        <v>403.24335676481883</v>
      </c>
      <c r="AW70" s="254">
        <v>0.37113976692574213</v>
      </c>
      <c r="AX70" s="252">
        <v>1086.5</v>
      </c>
      <c r="AY70" s="252">
        <f t="shared" si="26"/>
        <v>6817.6856383011946</v>
      </c>
      <c r="AZ70" s="253">
        <f t="shared" si="27"/>
        <v>6.2749062478612005</v>
      </c>
      <c r="BA70">
        <v>187.56</v>
      </c>
      <c r="BB70">
        <v>707.59027123350745</v>
      </c>
      <c r="BC70">
        <v>496.7717155200001</v>
      </c>
      <c r="BD70">
        <v>193.42111635989841</v>
      </c>
      <c r="BE70" s="257">
        <v>0.25517297672809813</v>
      </c>
      <c r="BF70" s="36">
        <v>758</v>
      </c>
      <c r="BG70" s="36">
        <f t="shared" si="28"/>
        <v>1391.9219867535076</v>
      </c>
      <c r="BH70" s="256">
        <f t="shared" si="29"/>
        <v>1.8363086896484269</v>
      </c>
      <c r="BI70">
        <v>864.47159999999997</v>
      </c>
      <c r="BJ70">
        <v>1357.848</v>
      </c>
      <c r="BK70">
        <v>826.55346851654213</v>
      </c>
      <c r="BL70">
        <v>269.4023477364567</v>
      </c>
      <c r="BM70">
        <v>0.31693362512045398</v>
      </c>
      <c r="BN70">
        <v>850.02765999999997</v>
      </c>
      <c r="BO70" s="74">
        <f t="shared" si="30"/>
        <v>3048.8730685165419</v>
      </c>
      <c r="BP70" s="74">
        <f t="shared" si="31"/>
        <v>3.586792773915783</v>
      </c>
    </row>
    <row r="71" spans="1:68" x14ac:dyDescent="0.4">
      <c r="A71" s="35">
        <v>43709</v>
      </c>
      <c r="B71" s="230">
        <v>6818.4000000000005</v>
      </c>
      <c r="C71" s="230">
        <v>40100.495721083658</v>
      </c>
      <c r="D71" s="230">
        <v>47537.447374068484</v>
      </c>
      <c r="E71" s="230">
        <v>32736.395183860623</v>
      </c>
      <c r="F71" s="230">
        <v>3614.4011272588778</v>
      </c>
      <c r="G71" s="231">
        <v>0.21418213429455971</v>
      </c>
      <c r="H71" s="230">
        <v>16875.362359999999</v>
      </c>
      <c r="I71" s="229">
        <f t="shared" si="16"/>
        <v>79655.290904944282</v>
      </c>
      <c r="J71" s="232">
        <f t="shared" si="17"/>
        <v>4.7202121771176166</v>
      </c>
      <c r="K71" s="234">
        <v>11621.0988</v>
      </c>
      <c r="L71" s="234">
        <v>113942.11000000002</v>
      </c>
      <c r="M71" s="234">
        <v>8265.1159100907025</v>
      </c>
      <c r="N71" s="236">
        <v>0.65211185897096058</v>
      </c>
      <c r="O71" s="234">
        <v>71960.746250749842</v>
      </c>
      <c r="P71" s="234">
        <v>0</v>
      </c>
      <c r="Q71" s="234">
        <v>12674.383691063591</v>
      </c>
      <c r="R71" s="234">
        <f t="shared" si="18"/>
        <v>125563.20880000002</v>
      </c>
      <c r="S71" s="235">
        <f t="shared" si="19"/>
        <v>9.9068492686182186</v>
      </c>
      <c r="T71" s="240">
        <v>6307.4916000000003</v>
      </c>
      <c r="U71" s="240">
        <v>27729.572339999999</v>
      </c>
      <c r="V71" s="240">
        <v>17478.59951</v>
      </c>
      <c r="W71" s="240">
        <v>665.01251506193694</v>
      </c>
      <c r="X71" s="242">
        <v>0.1149560792309989</v>
      </c>
      <c r="Y71" s="240">
        <v>5784.9269000000004</v>
      </c>
      <c r="Z71" s="240">
        <f t="shared" si="20"/>
        <v>34037.06394</v>
      </c>
      <c r="AA71" s="241">
        <f t="shared" si="21"/>
        <v>5.8837500504976123</v>
      </c>
      <c r="AB71">
        <v>5804.1576000000005</v>
      </c>
      <c r="AC71">
        <v>18993.446005111113</v>
      </c>
      <c r="AD71">
        <v>3627.368492839611</v>
      </c>
      <c r="AE71" s="74">
        <v>-3224.1084321093335</v>
      </c>
      <c r="AF71">
        <v>884.17493740807095</v>
      </c>
      <c r="AG71">
        <v>8.7610357043437309E-2</v>
      </c>
      <c r="AH71">
        <v>10092.128000000001</v>
      </c>
      <c r="AI71" s="244">
        <f t="shared" si="22"/>
        <v>21573.495173001782</v>
      </c>
      <c r="AJ71" s="245">
        <f t="shared" si="23"/>
        <v>2.13765572265847</v>
      </c>
      <c r="AK71" s="74">
        <v>5538.2400000000007</v>
      </c>
      <c r="AL71">
        <v>39324.460349999994</v>
      </c>
      <c r="AM71">
        <v>42745.590282812504</v>
      </c>
      <c r="AN71">
        <v>1142.6981955094886</v>
      </c>
      <c r="AO71">
        <v>0.23404231276835055</v>
      </c>
      <c r="AP71" s="248">
        <v>4882.4427599999999</v>
      </c>
      <c r="AQ71" s="248">
        <f t="shared" si="24"/>
        <v>44862.700349999992</v>
      </c>
      <c r="AR71" s="249">
        <f t="shared" si="25"/>
        <v>9.1885768160034704</v>
      </c>
      <c r="AS71" s="252">
        <v>1286.9748</v>
      </c>
      <c r="AT71" s="252">
        <v>2016.8916577960001</v>
      </c>
      <c r="AU71" s="252">
        <v>1479.7417534120002</v>
      </c>
      <c r="AV71" s="252">
        <v>129.03207335552798</v>
      </c>
      <c r="AW71" s="254">
        <v>0.2875046197761319</v>
      </c>
      <c r="AX71" s="252">
        <v>448.79999999999995</v>
      </c>
      <c r="AY71" s="252">
        <f t="shared" si="26"/>
        <v>3303.8664577959998</v>
      </c>
      <c r="AZ71" s="253">
        <f t="shared" si="27"/>
        <v>7.3615562785115864</v>
      </c>
      <c r="BA71">
        <v>223.3476</v>
      </c>
      <c r="BB71">
        <v>499.20126069001935</v>
      </c>
      <c r="BC71">
        <v>2368.2295611201603</v>
      </c>
      <c r="BD71">
        <v>208.23073802330833</v>
      </c>
      <c r="BE71" s="257">
        <v>0.55676667920670675</v>
      </c>
      <c r="BF71" s="36">
        <v>374</v>
      </c>
      <c r="BG71" s="36">
        <f t="shared" si="28"/>
        <v>3090.7784218101797</v>
      </c>
      <c r="BH71" s="256">
        <f t="shared" si="29"/>
        <v>8.2641134272999448</v>
      </c>
      <c r="BI71">
        <v>465.49800000000005</v>
      </c>
      <c r="BJ71">
        <v>480.41999999999996</v>
      </c>
      <c r="BK71">
        <v>3402.6206896551726</v>
      </c>
      <c r="BL71">
        <v>127.71569328981519</v>
      </c>
      <c r="BM71">
        <v>1.765306443659264</v>
      </c>
      <c r="BN71">
        <v>72.347605000000001</v>
      </c>
      <c r="BO71" s="74">
        <f t="shared" si="30"/>
        <v>4348.5386896551727</v>
      </c>
      <c r="BP71" s="74">
        <f t="shared" si="31"/>
        <v>60.106187200739711</v>
      </c>
    </row>
    <row r="72" spans="1:68" x14ac:dyDescent="0.4">
      <c r="A72" s="35">
        <v>43739</v>
      </c>
      <c r="B72" s="230">
        <v>5439.6</v>
      </c>
      <c r="C72" s="230">
        <v>24661.230694467049</v>
      </c>
      <c r="D72" s="230">
        <v>35369.44319716085</v>
      </c>
      <c r="E72" s="230">
        <v>17578.589263720463</v>
      </c>
      <c r="F72" s="230">
        <v>2333.5660286895054</v>
      </c>
      <c r="G72" s="231">
        <v>0.33452495851767844</v>
      </c>
      <c r="H72" s="230">
        <v>6975.7606100000003</v>
      </c>
      <c r="I72" s="229">
        <f t="shared" si="16"/>
        <v>47679.419958187515</v>
      </c>
      <c r="J72" s="232">
        <f t="shared" si="17"/>
        <v>6.8350137890106746</v>
      </c>
      <c r="K72" s="234">
        <v>11298.693600000001</v>
      </c>
      <c r="L72" s="234">
        <v>110470.105</v>
      </c>
      <c r="M72" s="234">
        <v>8024.67180409297</v>
      </c>
      <c r="N72" s="236">
        <v>0.71116523063580583</v>
      </c>
      <c r="O72" s="234">
        <v>70383.11937612477</v>
      </c>
      <c r="P72" s="234">
        <v>0</v>
      </c>
      <c r="Q72" s="234">
        <v>11283.835961607179</v>
      </c>
      <c r="R72" s="234">
        <f t="shared" si="18"/>
        <v>121768.79859999999</v>
      </c>
      <c r="S72" s="235">
        <f t="shared" si="19"/>
        <v>10.791436441854851</v>
      </c>
      <c r="T72" s="240">
        <v>10484.531999999999</v>
      </c>
      <c r="U72" s="240">
        <v>49096.587579999999</v>
      </c>
      <c r="V72" s="240">
        <v>26107.4666</v>
      </c>
      <c r="W72" s="240">
        <v>1020.8148087</v>
      </c>
      <c r="X72" s="242">
        <v>7.1884411597913686E-2</v>
      </c>
      <c r="Y72" s="240">
        <v>14200.78131</v>
      </c>
      <c r="Z72" s="240">
        <f t="shared" si="20"/>
        <v>59581.119579999999</v>
      </c>
      <c r="AA72" s="241">
        <f t="shared" si="21"/>
        <v>4.1956226407094777</v>
      </c>
      <c r="AB72">
        <v>5673.9384</v>
      </c>
      <c r="AC72">
        <v>12186.648929999999</v>
      </c>
      <c r="AD72">
        <v>3894.2521747777782</v>
      </c>
      <c r="AE72" s="74">
        <v>-2037.463874680888</v>
      </c>
      <c r="AF72">
        <v>909.29114074124323</v>
      </c>
      <c r="AG72">
        <v>0.11603201365565059</v>
      </c>
      <c r="AH72">
        <v>7836.5539999999992</v>
      </c>
      <c r="AI72" s="244">
        <f t="shared" si="22"/>
        <v>15823.12345531911</v>
      </c>
      <c r="AJ72" s="245">
        <f t="shared" si="23"/>
        <v>2.0191430385497391</v>
      </c>
      <c r="AK72" s="74">
        <v>5659.2</v>
      </c>
      <c r="AL72">
        <v>39116.344720000008</v>
      </c>
      <c r="AM72">
        <v>34026.2585921875</v>
      </c>
      <c r="AN72">
        <v>1167.6020034401845</v>
      </c>
      <c r="AO72">
        <v>0.38688438263208158</v>
      </c>
      <c r="AP72" s="248">
        <v>3017.961065</v>
      </c>
      <c r="AQ72" s="248">
        <f t="shared" si="24"/>
        <v>44775.544720000005</v>
      </c>
      <c r="AR72" s="249">
        <f t="shared" si="25"/>
        <v>14.836355988575354</v>
      </c>
      <c r="AS72" s="252">
        <v>2551.1477435721326</v>
      </c>
      <c r="AT72" s="252">
        <v>5314.9300337325449</v>
      </c>
      <c r="AU72" s="252">
        <v>3600.7381701632003</v>
      </c>
      <c r="AV72" s="252">
        <v>478.47009207110432</v>
      </c>
      <c r="AW72" s="254">
        <v>0.33674208382910892</v>
      </c>
      <c r="AX72" s="252">
        <v>1420.88</v>
      </c>
      <c r="AY72" s="252">
        <f t="shared" si="26"/>
        <v>7866.0777773046775</v>
      </c>
      <c r="AZ72" s="253">
        <f t="shared" si="27"/>
        <v>5.5360605943532715</v>
      </c>
      <c r="BA72">
        <v>251.27280000000002</v>
      </c>
      <c r="BB72">
        <v>534.959271251372</v>
      </c>
      <c r="BC72">
        <v>2429.6672630678404</v>
      </c>
      <c r="BD72">
        <v>217.08676552666401</v>
      </c>
      <c r="BE72" s="257">
        <v>0.40201252875308152</v>
      </c>
      <c r="BF72" s="36">
        <v>540</v>
      </c>
      <c r="BG72" s="36">
        <f t="shared" si="28"/>
        <v>3215.8993343192124</v>
      </c>
      <c r="BH72" s="256">
        <f t="shared" si="29"/>
        <v>5.9553691376281712</v>
      </c>
      <c r="BI72">
        <v>800.57159999999999</v>
      </c>
      <c r="BJ72">
        <v>1485.6084000000001</v>
      </c>
      <c r="BK72">
        <v>1067.6830912502605</v>
      </c>
      <c r="BL72">
        <v>262.06570084679043</v>
      </c>
      <c r="BM72">
        <v>0.40152824467480219</v>
      </c>
      <c r="BN72">
        <v>652.67065100000002</v>
      </c>
      <c r="BO72" s="74">
        <f t="shared" si="30"/>
        <v>3353.8630912502608</v>
      </c>
      <c r="BP72" s="74">
        <f t="shared" si="31"/>
        <v>5.1386761241854293</v>
      </c>
    </row>
    <row r="73" spans="1:68" x14ac:dyDescent="0.4">
      <c r="A73" s="35">
        <v>43770</v>
      </c>
      <c r="B73" s="230"/>
      <c r="C73" s="230"/>
      <c r="D73" s="230"/>
      <c r="E73" s="230"/>
      <c r="F73" s="230"/>
      <c r="G73" s="231"/>
      <c r="H73" s="230"/>
      <c r="I73" s="229">
        <f t="shared" si="16"/>
        <v>0</v>
      </c>
      <c r="J73" s="232" t="e">
        <f t="shared" si="17"/>
        <v>#DIV/0!</v>
      </c>
      <c r="K73" s="234"/>
      <c r="L73" s="234"/>
      <c r="M73" s="234"/>
      <c r="N73" s="236"/>
      <c r="O73" s="234"/>
      <c r="P73" s="234"/>
      <c r="Q73" s="234"/>
      <c r="R73" s="234">
        <f t="shared" si="18"/>
        <v>0</v>
      </c>
      <c r="S73" s="235" t="e">
        <f t="shared" si="19"/>
        <v>#DIV/0!</v>
      </c>
      <c r="T73" s="240"/>
      <c r="U73" s="240"/>
      <c r="V73" s="240"/>
      <c r="W73" s="240"/>
      <c r="X73" s="242"/>
      <c r="Y73" s="240"/>
      <c r="Z73" s="240">
        <f t="shared" si="20"/>
        <v>0</v>
      </c>
      <c r="AA73" s="241" t="e">
        <f t="shared" si="21"/>
        <v>#DIV/0!</v>
      </c>
      <c r="AI73" s="244">
        <f t="shared" si="22"/>
        <v>0</v>
      </c>
      <c r="AJ73" s="245" t="e">
        <f t="shared" si="23"/>
        <v>#DIV/0!</v>
      </c>
      <c r="AP73" s="248"/>
      <c r="AQ73" s="248">
        <f t="shared" si="24"/>
        <v>0</v>
      </c>
      <c r="AR73" s="249" t="e">
        <f t="shared" si="25"/>
        <v>#DIV/0!</v>
      </c>
      <c r="AS73" s="252"/>
      <c r="AT73" s="252"/>
      <c r="AU73" s="252"/>
      <c r="AV73" s="252"/>
      <c r="AW73" s="254"/>
      <c r="AX73" s="252"/>
      <c r="AY73" s="252">
        <f t="shared" si="26"/>
        <v>0</v>
      </c>
      <c r="AZ73" s="253" t="e">
        <f t="shared" si="27"/>
        <v>#DIV/0!</v>
      </c>
      <c r="BE73" s="257"/>
      <c r="BF73" s="36"/>
      <c r="BG73" s="36">
        <f t="shared" si="28"/>
        <v>0</v>
      </c>
      <c r="BH73" s="256" t="e">
        <f t="shared" si="29"/>
        <v>#DIV/0!</v>
      </c>
      <c r="BO73" s="74">
        <f t="shared" si="30"/>
        <v>0</v>
      </c>
      <c r="BP73" s="74" t="e">
        <f t="shared" si="31"/>
        <v>#DIV/0!</v>
      </c>
    </row>
    <row r="74" spans="1:68" x14ac:dyDescent="0.4">
      <c r="A74" s="35">
        <v>43800</v>
      </c>
      <c r="B74" s="230"/>
      <c r="C74" s="230"/>
      <c r="D74" s="230"/>
      <c r="E74" s="230"/>
      <c r="F74" s="230"/>
      <c r="G74" s="231"/>
      <c r="H74" s="230"/>
      <c r="I74" s="229">
        <f t="shared" si="16"/>
        <v>0</v>
      </c>
      <c r="J74" s="232" t="e">
        <f t="shared" si="17"/>
        <v>#DIV/0!</v>
      </c>
      <c r="K74" s="234"/>
      <c r="L74" s="234"/>
      <c r="M74" s="234"/>
      <c r="N74" s="236"/>
      <c r="O74" s="234"/>
      <c r="P74" s="234"/>
      <c r="Q74" s="234"/>
      <c r="R74" s="234">
        <f t="shared" si="18"/>
        <v>0</v>
      </c>
      <c r="S74" s="235" t="e">
        <f t="shared" si="19"/>
        <v>#DIV/0!</v>
      </c>
      <c r="T74" s="240"/>
      <c r="U74" s="240"/>
      <c r="V74" s="240"/>
      <c r="W74" s="240"/>
      <c r="X74" s="242"/>
      <c r="Y74" s="240"/>
      <c r="Z74" s="240">
        <f t="shared" si="20"/>
        <v>0</v>
      </c>
      <c r="AA74" s="241" t="e">
        <f t="shared" si="21"/>
        <v>#DIV/0!</v>
      </c>
      <c r="AI74" s="244">
        <f t="shared" si="22"/>
        <v>0</v>
      </c>
      <c r="AJ74" s="245" t="e">
        <f t="shared" si="23"/>
        <v>#DIV/0!</v>
      </c>
      <c r="AP74" s="248"/>
      <c r="AQ74" s="248">
        <f t="shared" si="24"/>
        <v>0</v>
      </c>
      <c r="AR74" s="249" t="e">
        <f t="shared" si="25"/>
        <v>#DIV/0!</v>
      </c>
      <c r="AS74" s="252"/>
      <c r="AT74" s="252"/>
      <c r="AU74" s="252"/>
      <c r="AV74" s="252"/>
      <c r="AW74" s="254"/>
      <c r="AX74" s="252"/>
      <c r="AY74" s="252">
        <f t="shared" si="26"/>
        <v>0</v>
      </c>
      <c r="AZ74" s="253" t="e">
        <f t="shared" si="27"/>
        <v>#DIV/0!</v>
      </c>
      <c r="BE74" s="257"/>
      <c r="BF74" s="36"/>
      <c r="BG74" s="36">
        <f t="shared" si="28"/>
        <v>0</v>
      </c>
      <c r="BH74" s="256" t="e">
        <f t="shared" si="29"/>
        <v>#DIV/0!</v>
      </c>
      <c r="BO74" s="74">
        <f t="shared" si="30"/>
        <v>0</v>
      </c>
      <c r="BP74" s="74" t="e">
        <f t="shared" si="31"/>
        <v>#DIV/0!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indexed="11"/>
    <pageSetUpPr fitToPage="1"/>
  </sheetPr>
  <dimension ref="A2:AI160"/>
  <sheetViews>
    <sheetView zoomScale="90" zoomScaleNormal="90" workbookViewId="0">
      <pane xSplit="2" topLeftCell="C1" activePane="topRight" state="frozen"/>
      <selection pane="topRight" activeCell="N26" sqref="N26"/>
    </sheetView>
  </sheetViews>
  <sheetFormatPr defaultColWidth="9.1640625" defaultRowHeight="12.3" x14ac:dyDescent="0.4"/>
  <cols>
    <col min="1" max="1" width="3.1640625" style="74" customWidth="1"/>
    <col min="2" max="2" width="21.6640625" style="74" customWidth="1"/>
    <col min="3" max="3" width="17.33203125" style="74" customWidth="1"/>
    <col min="4" max="4" width="15.1640625" style="74" customWidth="1"/>
    <col min="5" max="5" width="14.33203125" style="74" customWidth="1"/>
    <col min="6" max="6" width="14.1640625" style="74" customWidth="1"/>
    <col min="7" max="7" width="14.33203125" style="74" customWidth="1"/>
    <col min="8" max="8" width="13.6640625" style="74" customWidth="1"/>
    <col min="9" max="9" width="14.6640625" style="74" customWidth="1"/>
    <col min="10" max="10" width="11.33203125" style="74" customWidth="1"/>
    <col min="11" max="11" width="21.6640625" style="74" customWidth="1"/>
    <col min="12" max="16384" width="9.1640625" style="74"/>
  </cols>
  <sheetData>
    <row r="2" spans="2:13" x14ac:dyDescent="0.4">
      <c r="B2" s="456" t="s">
        <v>304</v>
      </c>
      <c r="C2" s="436" t="s">
        <v>305</v>
      </c>
      <c r="D2" s="455"/>
      <c r="E2" s="455"/>
      <c r="F2" s="437"/>
      <c r="G2" s="95"/>
      <c r="H2" s="96" t="s">
        <v>306</v>
      </c>
      <c r="I2" s="96" t="s">
        <v>307</v>
      </c>
      <c r="J2" s="97" t="s">
        <v>308</v>
      </c>
      <c r="K2" s="98"/>
      <c r="L2" s="99" t="s">
        <v>309</v>
      </c>
      <c r="M2" s="95"/>
    </row>
    <row r="3" spans="2:13" x14ac:dyDescent="0.4">
      <c r="B3" s="457"/>
      <c r="C3" s="100" t="s">
        <v>310</v>
      </c>
      <c r="D3" s="100" t="s">
        <v>311</v>
      </c>
      <c r="E3" s="100" t="s">
        <v>312</v>
      </c>
      <c r="F3" s="100" t="s">
        <v>313</v>
      </c>
      <c r="G3" s="100" t="s">
        <v>310</v>
      </c>
      <c r="H3" s="101"/>
      <c r="I3" s="101"/>
      <c r="J3" s="101"/>
      <c r="K3" s="101"/>
      <c r="L3" s="102"/>
      <c r="M3" s="103"/>
    </row>
    <row r="4" spans="2:13" x14ac:dyDescent="0.4">
      <c r="B4" s="104" t="s">
        <v>289</v>
      </c>
      <c r="C4" s="105">
        <v>5.3072000000000001E-2</v>
      </c>
      <c r="D4" s="106">
        <v>53.02</v>
      </c>
      <c r="E4" s="107">
        <v>1E-3</v>
      </c>
      <c r="F4" s="108">
        <v>1E-4</v>
      </c>
      <c r="G4" s="109">
        <f>+((D4*1)+(E4*21)+(F4*310))/1000</f>
        <v>5.3072000000000001E-2</v>
      </c>
      <c r="H4" s="104" t="s">
        <v>314</v>
      </c>
      <c r="I4" s="110" t="s">
        <v>315</v>
      </c>
      <c r="J4" s="111">
        <v>1028</v>
      </c>
      <c r="K4" s="104" t="s">
        <v>316</v>
      </c>
      <c r="L4" s="112"/>
      <c r="M4" s="113"/>
    </row>
    <row r="5" spans="2:13" x14ac:dyDescent="0.4">
      <c r="B5" s="104" t="s">
        <v>317</v>
      </c>
      <c r="C5" s="105">
        <v>5.3115000000000002E-2</v>
      </c>
      <c r="D5" s="106">
        <v>53.06</v>
      </c>
      <c r="E5" s="107">
        <v>1E-3</v>
      </c>
      <c r="F5" s="108">
        <v>1E-4</v>
      </c>
      <c r="G5" s="109">
        <f>+((D5*1)+(E5*25)+(F5*298))/1000</f>
        <v>5.3114800000000004E-2</v>
      </c>
      <c r="H5" s="104" t="s">
        <v>314</v>
      </c>
      <c r="I5" s="110" t="s">
        <v>315</v>
      </c>
      <c r="J5" s="111">
        <v>1026</v>
      </c>
      <c r="K5" s="104" t="s">
        <v>316</v>
      </c>
      <c r="L5" s="112"/>
      <c r="M5" s="113"/>
    </row>
    <row r="6" spans="2:13" x14ac:dyDescent="0.4">
      <c r="B6" s="104" t="s">
        <v>318</v>
      </c>
      <c r="C6" s="114">
        <v>7.3358000000000007E-2</v>
      </c>
      <c r="D6" s="106">
        <v>73.959999999999994</v>
      </c>
      <c r="E6" s="107">
        <v>3.0000000000000001E-3</v>
      </c>
      <c r="F6" s="108">
        <v>5.9999999999999995E-4</v>
      </c>
      <c r="G6" s="109">
        <f>+((D6*1)+(E6*21)+(F6*310))/1000</f>
        <v>7.4208999999999997E-2</v>
      </c>
      <c r="H6" s="104" t="s">
        <v>314</v>
      </c>
      <c r="I6" s="110" t="s">
        <v>315</v>
      </c>
      <c r="J6" s="111">
        <v>138000</v>
      </c>
      <c r="K6" s="104" t="s">
        <v>319</v>
      </c>
      <c r="L6" s="115" t="s">
        <v>320</v>
      </c>
      <c r="M6" s="116"/>
    </row>
    <row r="7" spans="2:13" x14ac:dyDescent="0.4">
      <c r="B7" s="104" t="s">
        <v>321</v>
      </c>
      <c r="C7" s="114">
        <v>7.4214000000000002E-2</v>
      </c>
      <c r="D7" s="106">
        <v>73.959999999999994</v>
      </c>
      <c r="E7" s="107">
        <v>3.0000000000000001E-3</v>
      </c>
      <c r="F7" s="108">
        <v>5.9999999999999995E-4</v>
      </c>
      <c r="G7" s="109">
        <f>+((D7*1)+(E7*25)+(F7*298))/1000</f>
        <v>7.4213799999999996E-2</v>
      </c>
      <c r="H7" s="104" t="s">
        <v>314</v>
      </c>
      <c r="I7" s="110" t="s">
        <v>315</v>
      </c>
      <c r="J7" s="111">
        <v>138000</v>
      </c>
      <c r="K7" s="104" t="s">
        <v>319</v>
      </c>
      <c r="L7" s="115"/>
      <c r="M7" s="116"/>
    </row>
    <row r="8" spans="2:13" x14ac:dyDescent="0.4">
      <c r="B8" s="104" t="s">
        <v>322</v>
      </c>
      <c r="C8" s="114">
        <v>7.8955999999999998E-2</v>
      </c>
      <c r="D8" s="106">
        <v>75.099999999999994</v>
      </c>
      <c r="E8" s="107">
        <v>3.0000000000000001E-3</v>
      </c>
      <c r="F8" s="108">
        <v>5.9999999999999995E-4</v>
      </c>
      <c r="G8" s="109">
        <f>+((D8*1)+(E8*25)+(F8*298))/1000</f>
        <v>7.5353799999999999E-2</v>
      </c>
      <c r="H8" s="104" t="s">
        <v>314</v>
      </c>
      <c r="I8" s="110" t="s">
        <v>315</v>
      </c>
      <c r="J8" s="111">
        <v>150000</v>
      </c>
      <c r="K8" s="104" t="s">
        <v>319</v>
      </c>
      <c r="L8" s="115" t="s">
        <v>323</v>
      </c>
      <c r="M8" s="116"/>
    </row>
    <row r="9" spans="2:13" x14ac:dyDescent="0.4">
      <c r="B9" s="104" t="s">
        <v>324</v>
      </c>
      <c r="C9" s="114">
        <v>7.3498999999999995E-2</v>
      </c>
      <c r="D9" s="106">
        <v>73.25</v>
      </c>
      <c r="E9" s="107">
        <v>3.0000000000000001E-3</v>
      </c>
      <c r="F9" s="108">
        <v>5.9999999999999995E-4</v>
      </c>
      <c r="G9" s="109">
        <f>+((D9*1)+(E9*21)+(F9*310))/1000</f>
        <v>7.3499000000000009E-2</v>
      </c>
      <c r="H9" s="104" t="s">
        <v>314</v>
      </c>
      <c r="I9" s="110" t="s">
        <v>315</v>
      </c>
      <c r="J9" s="111">
        <v>139000</v>
      </c>
      <c r="K9" s="104" t="s">
        <v>319</v>
      </c>
      <c r="L9" s="115"/>
      <c r="M9" s="116"/>
    </row>
    <row r="10" spans="2:13" x14ac:dyDescent="0.4">
      <c r="B10" s="104" t="s">
        <v>325</v>
      </c>
      <c r="C10" s="114">
        <v>7.3504E-2</v>
      </c>
      <c r="D10" s="106">
        <v>73.25</v>
      </c>
      <c r="E10" s="107">
        <v>3.0000000000000001E-3</v>
      </c>
      <c r="F10" s="108">
        <v>5.9999999999999995E-4</v>
      </c>
      <c r="G10" s="109">
        <f>+((D10*1)+(E10*25)+(F10*298))/1000</f>
        <v>7.3503799999999994E-2</v>
      </c>
      <c r="H10" s="104" t="s">
        <v>314</v>
      </c>
      <c r="I10" s="110" t="s">
        <v>315</v>
      </c>
      <c r="J10" s="111">
        <v>139000</v>
      </c>
      <c r="K10" s="104" t="s">
        <v>319</v>
      </c>
      <c r="L10" s="115" t="s">
        <v>326</v>
      </c>
      <c r="M10" s="116"/>
    </row>
    <row r="11" spans="2:13" x14ac:dyDescent="0.4">
      <c r="B11" s="104" t="s">
        <v>327</v>
      </c>
      <c r="C11" s="114">
        <f>+$G11</f>
        <v>7.5289000000000023E-2</v>
      </c>
      <c r="D11" s="106">
        <v>75.040000000000006</v>
      </c>
      <c r="E11" s="107">
        <v>3.0000000000000001E-3</v>
      </c>
      <c r="F11" s="108">
        <v>5.9999999999999995E-4</v>
      </c>
      <c r="G11" s="109">
        <f>+((D11*1)+(E11*21)+(F11*310))/1000</f>
        <v>7.5289000000000023E-2</v>
      </c>
      <c r="H11" s="104" t="s">
        <v>314</v>
      </c>
      <c r="I11" s="110" t="s">
        <v>315</v>
      </c>
      <c r="J11" s="111">
        <v>146000</v>
      </c>
      <c r="K11" s="104" t="s">
        <v>319</v>
      </c>
      <c r="L11" s="115" t="s">
        <v>328</v>
      </c>
      <c r="M11" s="116"/>
    </row>
    <row r="12" spans="2:13" x14ac:dyDescent="0.4">
      <c r="B12" s="104" t="s">
        <v>329</v>
      </c>
      <c r="C12" s="117">
        <v>7.1605000000000002E-2</v>
      </c>
      <c r="D12" s="106">
        <v>70.22</v>
      </c>
      <c r="E12" s="107">
        <v>3.0000000000000001E-3</v>
      </c>
      <c r="F12" s="108">
        <v>5.9999999999999995E-4</v>
      </c>
      <c r="G12" s="109">
        <f>+((D12*1)+(E12*25)+(F12*298))/1000</f>
        <v>7.0473800000000003E-2</v>
      </c>
      <c r="H12" s="104" t="s">
        <v>314</v>
      </c>
      <c r="I12" s="110" t="s">
        <v>315</v>
      </c>
      <c r="J12" s="111">
        <v>125000</v>
      </c>
      <c r="K12" s="104" t="s">
        <v>319</v>
      </c>
      <c r="L12" s="115" t="s">
        <v>330</v>
      </c>
      <c r="M12" s="116"/>
    </row>
    <row r="13" spans="2:13" x14ac:dyDescent="0.4">
      <c r="B13" s="104" t="s">
        <v>331</v>
      </c>
      <c r="C13" s="117">
        <v>6.1709E-2</v>
      </c>
      <c r="D13" s="106">
        <v>61.46</v>
      </c>
      <c r="E13" s="107">
        <v>3.0000000000000001E-3</v>
      </c>
      <c r="F13" s="108">
        <v>5.9999999999999995E-4</v>
      </c>
      <c r="G13" s="109">
        <f>+((D13*1)+(E13*21)+(F13*310))/1000</f>
        <v>6.1709E-2</v>
      </c>
      <c r="H13" s="104" t="s">
        <v>314</v>
      </c>
      <c r="I13" s="110" t="s">
        <v>315</v>
      </c>
      <c r="J13" s="111">
        <v>91000</v>
      </c>
      <c r="K13" s="104" t="s">
        <v>319</v>
      </c>
      <c r="L13" s="115" t="s">
        <v>332</v>
      </c>
      <c r="M13" s="116"/>
    </row>
    <row r="14" spans="2:13" x14ac:dyDescent="0.4">
      <c r="B14" s="104" t="s">
        <v>333</v>
      </c>
      <c r="C14" s="117">
        <v>6.3124E-2</v>
      </c>
      <c r="D14" s="106">
        <v>62.87</v>
      </c>
      <c r="E14" s="107">
        <v>3.0000000000000001E-3</v>
      </c>
      <c r="F14" s="108">
        <v>5.9999999999999995E-4</v>
      </c>
      <c r="G14" s="109">
        <f>+((D14*1)+(E14*25)+(F14*298))/1000</f>
        <v>6.3123800000000008E-2</v>
      </c>
      <c r="H14" s="104" t="s">
        <v>314</v>
      </c>
      <c r="I14" s="110" t="s">
        <v>315</v>
      </c>
      <c r="J14" s="111">
        <v>91000</v>
      </c>
      <c r="K14" s="104" t="s">
        <v>319</v>
      </c>
      <c r="L14" s="115"/>
      <c r="M14" s="116"/>
    </row>
    <row r="15" spans="2:13" x14ac:dyDescent="0.4">
      <c r="B15" s="104" t="s">
        <v>334</v>
      </c>
      <c r="C15" s="117">
        <v>6.8274000000000001E-2</v>
      </c>
      <c r="D15" s="106">
        <v>68.02</v>
      </c>
      <c r="E15" s="107">
        <v>3.0000000000000001E-3</v>
      </c>
      <c r="F15" s="108">
        <v>5.9999999999999995E-4</v>
      </c>
      <c r="G15" s="109">
        <f>+((D15*1)+(E15*25)+(F15*298))/1000</f>
        <v>6.8273799999999996E-2</v>
      </c>
      <c r="H15" s="104" t="s">
        <v>314</v>
      </c>
      <c r="I15" s="110" t="s">
        <v>315</v>
      </c>
      <c r="J15" s="111">
        <v>125000</v>
      </c>
      <c r="K15" s="104" t="s">
        <v>319</v>
      </c>
      <c r="L15" s="115"/>
      <c r="M15" s="116"/>
    </row>
    <row r="16" spans="2:13" x14ac:dyDescent="0.4">
      <c r="B16" s="104" t="s">
        <v>335</v>
      </c>
      <c r="C16" s="117">
        <v>9.51602E-2</v>
      </c>
      <c r="D16" s="106">
        <v>93.28</v>
      </c>
      <c r="E16" s="107">
        <v>1.0999999999999999E-2</v>
      </c>
      <c r="F16" s="108">
        <v>1.6000000000000001E-3</v>
      </c>
      <c r="G16" s="109">
        <f>+((D16*1)+(E16*25)+(F16*298))/1000</f>
        <v>9.4031799999999999E-2</v>
      </c>
      <c r="H16" s="104" t="s">
        <v>314</v>
      </c>
      <c r="I16" s="110" t="s">
        <v>315</v>
      </c>
      <c r="J16" s="118">
        <v>24.93</v>
      </c>
      <c r="K16" s="104" t="s">
        <v>336</v>
      </c>
      <c r="L16" s="112"/>
      <c r="M16" s="113"/>
    </row>
    <row r="17" spans="1:13" x14ac:dyDescent="0.4">
      <c r="B17" s="104" t="s">
        <v>337</v>
      </c>
      <c r="C17" s="117">
        <v>9.3869999999999995E-2</v>
      </c>
      <c r="D17" s="106">
        <v>93.8</v>
      </c>
      <c r="E17" s="107">
        <v>7.1999999999999998E-3</v>
      </c>
      <c r="F17" s="108">
        <v>3.5999999999999999E-3</v>
      </c>
      <c r="G17" s="109">
        <f>+((D17*1)+(E17*25)+(F17*298))/1000</f>
        <v>9.5052800000000007E-2</v>
      </c>
      <c r="H17" s="104" t="s">
        <v>314</v>
      </c>
      <c r="I17" s="110" t="s">
        <v>315</v>
      </c>
      <c r="J17" s="111"/>
      <c r="K17" s="104"/>
      <c r="L17" s="110"/>
      <c r="M17" s="110"/>
    </row>
    <row r="18" spans="1:13" ht="12.75" customHeight="1" x14ac:dyDescent="0.4">
      <c r="B18" s="104" t="s">
        <v>338</v>
      </c>
      <c r="C18" s="117">
        <f>ROUND((G109+G110)/2,3)</f>
        <v>8.1000000000000003E-2</v>
      </c>
      <c r="D18" s="106"/>
      <c r="E18" s="107"/>
      <c r="F18" s="108"/>
      <c r="G18" s="109"/>
      <c r="H18" s="104" t="s">
        <v>339</v>
      </c>
      <c r="I18" s="110"/>
      <c r="J18" s="111">
        <v>17500</v>
      </c>
      <c r="K18" s="104" t="s">
        <v>276</v>
      </c>
      <c r="L18" s="112" t="s">
        <v>340</v>
      </c>
      <c r="M18" s="113"/>
    </row>
    <row r="19" spans="1:13" ht="12.75" customHeight="1" x14ac:dyDescent="0.4">
      <c r="B19" s="104" t="s">
        <v>341</v>
      </c>
      <c r="C19" s="117"/>
      <c r="D19" s="106"/>
      <c r="E19" s="107"/>
      <c r="F19" s="108"/>
      <c r="G19" s="109"/>
      <c r="H19" s="104"/>
      <c r="I19" s="110"/>
      <c r="J19" s="111">
        <v>17770</v>
      </c>
      <c r="K19" s="104" t="s">
        <v>276</v>
      </c>
      <c r="L19" s="119"/>
      <c r="M19" s="120"/>
    </row>
    <row r="20" spans="1:13" ht="12.75" customHeight="1" x14ac:dyDescent="0.4">
      <c r="B20" s="104" t="s">
        <v>342</v>
      </c>
      <c r="C20" s="117">
        <v>7.9399999999999998E-2</v>
      </c>
      <c r="D20" s="106"/>
      <c r="E20" s="107"/>
      <c r="F20" s="108"/>
      <c r="G20" s="109"/>
      <c r="H20" s="104" t="s">
        <v>343</v>
      </c>
      <c r="I20" s="110"/>
      <c r="J20" s="121">
        <v>36.1</v>
      </c>
      <c r="K20" s="104" t="s">
        <v>336</v>
      </c>
      <c r="L20" s="119"/>
      <c r="M20" s="120"/>
    </row>
    <row r="21" spans="1:13" ht="12.75" customHeight="1" x14ac:dyDescent="0.4">
      <c r="B21" s="104" t="s">
        <v>344</v>
      </c>
      <c r="C21" s="117">
        <v>9.4399999999999998E-2</v>
      </c>
      <c r="D21" s="106"/>
      <c r="E21" s="107"/>
      <c r="F21" s="108"/>
      <c r="G21" s="109"/>
      <c r="H21" s="104" t="s">
        <v>345</v>
      </c>
      <c r="I21" s="110" t="s">
        <v>315</v>
      </c>
      <c r="J21" s="111"/>
      <c r="K21" s="104"/>
      <c r="L21" s="122"/>
      <c r="M21" s="123"/>
    </row>
    <row r="22" spans="1:13" ht="12.75" customHeight="1" x14ac:dyDescent="0.4">
      <c r="B22" s="104" t="s">
        <v>346</v>
      </c>
      <c r="C22" s="117">
        <v>0.1138</v>
      </c>
      <c r="D22" s="106"/>
      <c r="E22" s="107"/>
      <c r="F22" s="108"/>
      <c r="G22" s="109"/>
      <c r="H22" s="104" t="s">
        <v>314</v>
      </c>
      <c r="I22" s="110" t="s">
        <v>315</v>
      </c>
      <c r="J22" s="111">
        <v>8</v>
      </c>
      <c r="K22" s="104" t="s">
        <v>336</v>
      </c>
      <c r="L22" s="124" t="s">
        <v>347</v>
      </c>
      <c r="M22" s="125"/>
    </row>
    <row r="23" spans="1:13" ht="12.75" customHeight="1" x14ac:dyDescent="0.4">
      <c r="B23" s="104" t="s">
        <v>348</v>
      </c>
      <c r="C23" s="117">
        <v>0.1024</v>
      </c>
      <c r="D23" s="106"/>
      <c r="E23" s="107"/>
      <c r="F23" s="108"/>
      <c r="G23" s="109"/>
      <c r="H23" s="104" t="s">
        <v>343</v>
      </c>
      <c r="I23" s="110" t="s">
        <v>315</v>
      </c>
      <c r="J23" s="121">
        <v>10.3</v>
      </c>
      <c r="K23" s="104" t="s">
        <v>336</v>
      </c>
      <c r="L23" s="124"/>
      <c r="M23" s="125"/>
    </row>
    <row r="24" spans="1:13" ht="12.75" customHeight="1" x14ac:dyDescent="0.4">
      <c r="B24" s="104" t="s">
        <v>349</v>
      </c>
      <c r="C24" s="117">
        <v>9.2670000000000002E-2</v>
      </c>
      <c r="D24" s="106"/>
      <c r="E24" s="107"/>
      <c r="F24" s="108"/>
      <c r="G24" s="109"/>
      <c r="H24" s="104" t="s">
        <v>314</v>
      </c>
      <c r="I24" s="110" t="s">
        <v>315</v>
      </c>
      <c r="J24" s="111">
        <v>9.9499999999999993</v>
      </c>
      <c r="K24" s="104" t="s">
        <v>336</v>
      </c>
      <c r="L24" s="122"/>
      <c r="M24" s="123"/>
    </row>
    <row r="25" spans="1:13" x14ac:dyDescent="0.4">
      <c r="A25" s="65"/>
      <c r="B25" s="126"/>
      <c r="C25" s="127"/>
      <c r="D25" s="127"/>
      <c r="E25" s="127"/>
      <c r="F25" s="127"/>
      <c r="G25" s="127"/>
      <c r="H25" s="127"/>
    </row>
    <row r="26" spans="1:13" x14ac:dyDescent="0.4">
      <c r="A26" s="65"/>
      <c r="B26" s="456" t="s">
        <v>350</v>
      </c>
      <c r="C26" s="456" t="s">
        <v>351</v>
      </c>
      <c r="D26" s="436" t="s">
        <v>305</v>
      </c>
      <c r="E26" s="455"/>
      <c r="F26" s="455"/>
      <c r="G26" s="437"/>
      <c r="H26" s="128" t="s">
        <v>352</v>
      </c>
      <c r="I26" s="128" t="s">
        <v>307</v>
      </c>
      <c r="J26" s="128" t="s">
        <v>353</v>
      </c>
      <c r="K26" s="128" t="s">
        <v>354</v>
      </c>
    </row>
    <row r="27" spans="1:13" x14ac:dyDescent="0.4">
      <c r="A27" s="65"/>
      <c r="B27" s="457"/>
      <c r="C27" s="457"/>
      <c r="D27" s="100" t="s">
        <v>355</v>
      </c>
      <c r="E27" s="100" t="s">
        <v>356</v>
      </c>
      <c r="F27" s="100" t="s">
        <v>357</v>
      </c>
      <c r="G27" s="100" t="s">
        <v>358</v>
      </c>
      <c r="H27" s="129"/>
      <c r="I27" s="129"/>
      <c r="J27" s="129"/>
      <c r="K27" s="129"/>
    </row>
    <row r="28" spans="1:13" hidden="1" x14ac:dyDescent="0.4">
      <c r="A28" s="65"/>
      <c r="B28" s="104" t="s">
        <v>359</v>
      </c>
      <c r="C28" s="104" t="s">
        <v>360</v>
      </c>
      <c r="D28" s="130"/>
      <c r="E28" s="130"/>
      <c r="F28" s="130"/>
      <c r="G28" s="130">
        <v>1558</v>
      </c>
      <c r="H28" s="110">
        <v>2009</v>
      </c>
      <c r="I28" s="110" t="s">
        <v>361</v>
      </c>
      <c r="J28" s="131">
        <v>6.0299999999999999E-2</v>
      </c>
      <c r="K28" s="104" t="s">
        <v>362</v>
      </c>
    </row>
    <row r="29" spans="1:13" hidden="1" x14ac:dyDescent="0.4">
      <c r="A29" s="65"/>
      <c r="B29" s="104" t="s">
        <v>359</v>
      </c>
      <c r="C29" s="104" t="s">
        <v>360</v>
      </c>
      <c r="D29" s="130">
        <v>1809</v>
      </c>
      <c r="E29" s="130" t="s">
        <v>363</v>
      </c>
      <c r="F29" s="130" t="s">
        <v>363</v>
      </c>
      <c r="G29" s="130">
        <f>+D29</f>
        <v>1809</v>
      </c>
      <c r="H29" s="110">
        <v>2011</v>
      </c>
      <c r="I29" s="110" t="s">
        <v>364</v>
      </c>
      <c r="J29" s="131">
        <v>2.8000000000000001E-2</v>
      </c>
      <c r="K29" s="104" t="s">
        <v>365</v>
      </c>
    </row>
    <row r="30" spans="1:13" hidden="1" x14ac:dyDescent="0.4">
      <c r="A30" s="65"/>
      <c r="B30" s="104" t="s">
        <v>359</v>
      </c>
      <c r="C30" s="104" t="s">
        <v>360</v>
      </c>
      <c r="D30" s="130">
        <v>1635</v>
      </c>
      <c r="E30" s="130" t="s">
        <v>363</v>
      </c>
      <c r="F30" s="130" t="s">
        <v>363</v>
      </c>
      <c r="G30" s="130">
        <f>+D30</f>
        <v>1635</v>
      </c>
      <c r="H30" s="110">
        <v>2012</v>
      </c>
      <c r="I30" s="110" t="s">
        <v>364</v>
      </c>
      <c r="J30" s="131">
        <v>3.4000000000000002E-2</v>
      </c>
      <c r="K30" s="104" t="s">
        <v>365</v>
      </c>
    </row>
    <row r="31" spans="1:13" x14ac:dyDescent="0.4">
      <c r="A31" s="65"/>
      <c r="B31" s="104" t="s">
        <v>359</v>
      </c>
      <c r="C31" s="132" t="s">
        <v>366</v>
      </c>
      <c r="D31" s="130">
        <v>1745</v>
      </c>
      <c r="E31" s="130" t="s">
        <v>363</v>
      </c>
      <c r="F31" s="130" t="s">
        <v>363</v>
      </c>
      <c r="G31" s="130">
        <f>+D31</f>
        <v>1745</v>
      </c>
      <c r="H31" s="110">
        <v>2013</v>
      </c>
      <c r="I31" s="110" t="s">
        <v>364</v>
      </c>
      <c r="J31" s="131">
        <v>3.5000000000000003E-2</v>
      </c>
      <c r="K31" s="104" t="s">
        <v>365</v>
      </c>
    </row>
    <row r="32" spans="1:13" x14ac:dyDescent="0.4">
      <c r="A32" s="65"/>
      <c r="B32" s="104" t="s">
        <v>359</v>
      </c>
      <c r="C32" s="132" t="s">
        <v>366</v>
      </c>
      <c r="D32" s="130"/>
      <c r="E32" s="130"/>
      <c r="F32" s="130"/>
      <c r="G32" s="130">
        <v>1726.46</v>
      </c>
      <c r="H32" s="110">
        <v>2014</v>
      </c>
      <c r="I32" s="110" t="s">
        <v>364</v>
      </c>
      <c r="J32" s="131" t="s">
        <v>363</v>
      </c>
      <c r="K32" s="104"/>
    </row>
    <row r="33" spans="1:11" x14ac:dyDescent="0.4">
      <c r="A33" s="65"/>
      <c r="B33" s="104" t="s">
        <v>359</v>
      </c>
      <c r="C33" s="132" t="s">
        <v>366</v>
      </c>
      <c r="D33" s="130"/>
      <c r="E33" s="130"/>
      <c r="F33" s="130"/>
      <c r="G33" s="130">
        <v>1616.2</v>
      </c>
      <c r="H33" s="110">
        <v>2015</v>
      </c>
      <c r="I33" s="110" t="s">
        <v>364</v>
      </c>
      <c r="J33" s="131" t="s">
        <v>363</v>
      </c>
      <c r="K33" s="133"/>
    </row>
    <row r="34" spans="1:11" hidden="1" x14ac:dyDescent="0.4">
      <c r="A34" s="65"/>
      <c r="B34" s="134" t="s">
        <v>367</v>
      </c>
      <c r="C34" s="134" t="s">
        <v>368</v>
      </c>
      <c r="D34" s="135">
        <v>1300.8</v>
      </c>
      <c r="E34" s="136" t="s">
        <v>363</v>
      </c>
      <c r="F34" s="136" t="s">
        <v>363</v>
      </c>
      <c r="G34" s="136">
        <f>+D34</f>
        <v>1300.8</v>
      </c>
      <c r="H34" s="137">
        <v>2007</v>
      </c>
      <c r="I34" s="137" t="s">
        <v>364</v>
      </c>
      <c r="J34" s="138" t="s">
        <v>363</v>
      </c>
      <c r="K34" s="134" t="s">
        <v>369</v>
      </c>
    </row>
    <row r="35" spans="1:11" hidden="1" x14ac:dyDescent="0.4">
      <c r="A35" s="65"/>
      <c r="B35" s="134" t="s">
        <v>370</v>
      </c>
      <c r="C35" s="134" t="s">
        <v>371</v>
      </c>
      <c r="D35" s="136">
        <v>1560</v>
      </c>
      <c r="E35" s="139" t="s">
        <v>363</v>
      </c>
      <c r="F35" s="139" t="s">
        <v>363</v>
      </c>
      <c r="G35" s="136">
        <f>+D35</f>
        <v>1560</v>
      </c>
      <c r="H35" s="137">
        <v>2007</v>
      </c>
      <c r="I35" s="137" t="s">
        <v>364</v>
      </c>
      <c r="J35" s="140">
        <v>2.8000000000000001E-2</v>
      </c>
      <c r="K35" s="134" t="s">
        <v>372</v>
      </c>
    </row>
    <row r="36" spans="1:11" hidden="1" x14ac:dyDescent="0.4">
      <c r="A36" s="65"/>
      <c r="B36" s="104" t="s">
        <v>370</v>
      </c>
      <c r="C36" s="104" t="s">
        <v>371</v>
      </c>
      <c r="D36" s="130">
        <v>1489.94</v>
      </c>
      <c r="E36" s="107">
        <v>1.7250000000000001E-2</v>
      </c>
      <c r="F36" s="107">
        <v>2.4750000000000001E-2</v>
      </c>
      <c r="G36" s="130">
        <f>+(D36*1)+(E36*21)+(F36*310)</f>
        <v>1497.9747499999999</v>
      </c>
      <c r="H36" s="110">
        <v>2007</v>
      </c>
      <c r="I36" s="110" t="s">
        <v>361</v>
      </c>
      <c r="J36" s="131">
        <v>5.0099999999999997E-3</v>
      </c>
      <c r="K36" s="104" t="s">
        <v>373</v>
      </c>
    </row>
    <row r="37" spans="1:11" hidden="1" x14ac:dyDescent="0.4">
      <c r="A37" s="65"/>
      <c r="B37" s="104" t="s">
        <v>370</v>
      </c>
      <c r="C37" s="104" t="s">
        <v>371</v>
      </c>
      <c r="D37" s="130">
        <v>1440</v>
      </c>
      <c r="E37" s="141" t="s">
        <v>363</v>
      </c>
      <c r="F37" s="141" t="s">
        <v>363</v>
      </c>
      <c r="G37" s="130">
        <f t="shared" ref="G37:G47" si="0">+D37</f>
        <v>1440</v>
      </c>
      <c r="H37" s="110">
        <v>2010</v>
      </c>
      <c r="I37" s="110" t="s">
        <v>364</v>
      </c>
      <c r="J37" s="142">
        <v>0.06</v>
      </c>
      <c r="K37" s="104" t="s">
        <v>374</v>
      </c>
    </row>
    <row r="38" spans="1:11" hidden="1" x14ac:dyDescent="0.4">
      <c r="A38" s="65"/>
      <c r="B38" s="104" t="s">
        <v>370</v>
      </c>
      <c r="C38" s="104" t="s">
        <v>371</v>
      </c>
      <c r="D38" s="130">
        <v>1430</v>
      </c>
      <c r="E38" s="141" t="s">
        <v>363</v>
      </c>
      <c r="F38" s="141" t="s">
        <v>363</v>
      </c>
      <c r="G38" s="130">
        <f t="shared" si="0"/>
        <v>1430</v>
      </c>
      <c r="H38" s="110">
        <v>2011</v>
      </c>
      <c r="I38" s="110" t="s">
        <v>364</v>
      </c>
      <c r="J38" s="142"/>
      <c r="K38" s="104"/>
    </row>
    <row r="39" spans="1:11" hidden="1" x14ac:dyDescent="0.4">
      <c r="A39" s="65"/>
      <c r="B39" s="104" t="s">
        <v>370</v>
      </c>
      <c r="C39" s="104" t="s">
        <v>371</v>
      </c>
      <c r="D39" s="130">
        <v>1100</v>
      </c>
      <c r="E39" s="141" t="s">
        <v>363</v>
      </c>
      <c r="F39" s="141" t="s">
        <v>363</v>
      </c>
      <c r="G39" s="130">
        <f t="shared" si="0"/>
        <v>1100</v>
      </c>
      <c r="H39" s="110">
        <v>2012</v>
      </c>
      <c r="I39" s="110" t="s">
        <v>364</v>
      </c>
      <c r="J39" s="142"/>
      <c r="K39" s="104"/>
    </row>
    <row r="40" spans="1:11" x14ac:dyDescent="0.4">
      <c r="A40" s="65"/>
      <c r="B40" s="143" t="s">
        <v>370</v>
      </c>
      <c r="C40" s="143" t="s">
        <v>375</v>
      </c>
      <c r="D40" s="144">
        <v>1070</v>
      </c>
      <c r="E40" s="145" t="s">
        <v>363</v>
      </c>
      <c r="F40" s="145" t="s">
        <v>363</v>
      </c>
      <c r="G40" s="144">
        <f t="shared" si="0"/>
        <v>1070</v>
      </c>
      <c r="H40" s="146">
        <v>2013</v>
      </c>
      <c r="I40" s="146" t="s">
        <v>364</v>
      </c>
      <c r="J40" s="147">
        <v>7.0000000000000007E-2</v>
      </c>
      <c r="K40" s="104" t="s">
        <v>374</v>
      </c>
    </row>
    <row r="41" spans="1:11" x14ac:dyDescent="0.4">
      <c r="A41" s="65"/>
      <c r="B41" s="104" t="s">
        <v>221</v>
      </c>
      <c r="C41" s="104" t="s">
        <v>375</v>
      </c>
      <c r="D41" s="130">
        <v>1180</v>
      </c>
      <c r="E41" s="141" t="s">
        <v>363</v>
      </c>
      <c r="F41" s="141" t="s">
        <v>363</v>
      </c>
      <c r="G41" s="144">
        <f t="shared" si="0"/>
        <v>1180</v>
      </c>
      <c r="H41" s="110">
        <v>2014</v>
      </c>
      <c r="I41" s="110" t="s">
        <v>364</v>
      </c>
      <c r="J41" s="142">
        <v>0.03</v>
      </c>
      <c r="K41" s="104"/>
    </row>
    <row r="42" spans="1:11" x14ac:dyDescent="0.4">
      <c r="A42" s="65"/>
      <c r="B42" s="104" t="s">
        <v>221</v>
      </c>
      <c r="C42" s="104" t="s">
        <v>375</v>
      </c>
      <c r="D42" s="130">
        <v>1100</v>
      </c>
      <c r="E42" s="141" t="s">
        <v>363</v>
      </c>
      <c r="F42" s="141" t="s">
        <v>363</v>
      </c>
      <c r="G42" s="130">
        <f t="shared" si="0"/>
        <v>1100</v>
      </c>
      <c r="H42" s="110">
        <v>2015</v>
      </c>
      <c r="I42" s="110" t="s">
        <v>364</v>
      </c>
      <c r="J42" s="142">
        <v>0.03</v>
      </c>
      <c r="K42" s="134"/>
    </row>
    <row r="43" spans="1:11" hidden="1" x14ac:dyDescent="0.4">
      <c r="A43" s="65"/>
      <c r="B43" s="134" t="s">
        <v>376</v>
      </c>
      <c r="C43" s="134" t="s">
        <v>377</v>
      </c>
      <c r="D43" s="148">
        <v>1697.3</v>
      </c>
      <c r="E43" s="137" t="s">
        <v>363</v>
      </c>
      <c r="F43" s="137" t="s">
        <v>363</v>
      </c>
      <c r="G43" s="136">
        <f t="shared" si="0"/>
        <v>1697.3</v>
      </c>
      <c r="H43" s="137">
        <v>2007</v>
      </c>
      <c r="I43" s="137" t="s">
        <v>364</v>
      </c>
      <c r="J43" s="138">
        <v>0.01</v>
      </c>
      <c r="K43" s="149"/>
    </row>
    <row r="44" spans="1:11" x14ac:dyDescent="0.4">
      <c r="A44" s="65"/>
      <c r="B44" s="104" t="s">
        <v>378</v>
      </c>
      <c r="C44" s="104" t="s">
        <v>377</v>
      </c>
      <c r="D44" s="150">
        <v>1687.5</v>
      </c>
      <c r="E44" s="110" t="s">
        <v>363</v>
      </c>
      <c r="F44" s="110" t="s">
        <v>363</v>
      </c>
      <c r="G44" s="130">
        <f t="shared" si="0"/>
        <v>1687.5</v>
      </c>
      <c r="H44" s="110">
        <v>2010</v>
      </c>
      <c r="I44" s="110" t="s">
        <v>364</v>
      </c>
      <c r="J44" s="142">
        <v>0.03</v>
      </c>
      <c r="K44" s="104" t="s">
        <v>379</v>
      </c>
    </row>
    <row r="45" spans="1:11" hidden="1" x14ac:dyDescent="0.4">
      <c r="A45" s="65"/>
      <c r="B45" s="104" t="s">
        <v>248</v>
      </c>
      <c r="C45" s="104" t="s">
        <v>377</v>
      </c>
      <c r="D45" s="150">
        <v>1688.5</v>
      </c>
      <c r="E45" s="110" t="s">
        <v>363</v>
      </c>
      <c r="F45" s="110" t="s">
        <v>363</v>
      </c>
      <c r="G45" s="130">
        <f t="shared" si="0"/>
        <v>1688.5</v>
      </c>
      <c r="H45" s="110">
        <v>2011</v>
      </c>
      <c r="I45" s="110" t="s">
        <v>364</v>
      </c>
      <c r="J45" s="142">
        <v>1.03</v>
      </c>
      <c r="K45" s="104" t="s">
        <v>380</v>
      </c>
    </row>
    <row r="46" spans="1:11" hidden="1" x14ac:dyDescent="0.4">
      <c r="A46" s="65"/>
      <c r="B46" s="104" t="s">
        <v>248</v>
      </c>
      <c r="C46" s="104" t="s">
        <v>377</v>
      </c>
      <c r="D46" s="150">
        <v>1689.5</v>
      </c>
      <c r="E46" s="110" t="s">
        <v>363</v>
      </c>
      <c r="F46" s="110" t="s">
        <v>363</v>
      </c>
      <c r="G46" s="130">
        <f t="shared" si="0"/>
        <v>1689.5</v>
      </c>
      <c r="H46" s="110">
        <v>2012</v>
      </c>
      <c r="I46" s="110" t="s">
        <v>364</v>
      </c>
      <c r="J46" s="142">
        <v>2.0299999999999998</v>
      </c>
      <c r="K46" s="104" t="s">
        <v>381</v>
      </c>
    </row>
    <row r="47" spans="1:11" x14ac:dyDescent="0.4">
      <c r="A47" s="65"/>
      <c r="B47" s="104" t="s">
        <v>382</v>
      </c>
      <c r="C47" s="104" t="s">
        <v>377</v>
      </c>
      <c r="D47" s="150">
        <v>1635</v>
      </c>
      <c r="E47" s="110"/>
      <c r="F47" s="110"/>
      <c r="G47" s="130">
        <f t="shared" si="0"/>
        <v>1635</v>
      </c>
      <c r="H47" s="110" t="s">
        <v>383</v>
      </c>
      <c r="I47" s="110" t="s">
        <v>364</v>
      </c>
      <c r="J47" s="131">
        <v>3.5000000000000003E-2</v>
      </c>
      <c r="K47" s="104" t="s">
        <v>384</v>
      </c>
    </row>
    <row r="48" spans="1:11" x14ac:dyDescent="0.4">
      <c r="A48" s="65"/>
      <c r="B48" s="151" t="s">
        <v>385</v>
      </c>
      <c r="C48" s="151" t="s">
        <v>386</v>
      </c>
      <c r="D48" s="152">
        <v>3199.5</v>
      </c>
      <c r="E48" s="153">
        <v>3.6200000000000003E-2</v>
      </c>
      <c r="F48" s="153">
        <v>5.4300000000000001E-2</v>
      </c>
      <c r="G48" s="154">
        <f>+(D48*1)+(E48*21)+(F48*310)</f>
        <v>3217.0932000000003</v>
      </c>
      <c r="H48" s="155">
        <v>2010</v>
      </c>
      <c r="I48" s="155" t="s">
        <v>361</v>
      </c>
      <c r="J48" s="156">
        <v>0</v>
      </c>
      <c r="K48" s="104" t="s">
        <v>387</v>
      </c>
    </row>
    <row r="49" spans="1:11" x14ac:dyDescent="0.4">
      <c r="A49" s="65"/>
      <c r="B49" s="151" t="s">
        <v>385</v>
      </c>
      <c r="C49" s="151" t="s">
        <v>386</v>
      </c>
      <c r="D49" s="152">
        <v>3229.4380000000001</v>
      </c>
      <c r="E49" s="153">
        <v>3.653E-2</v>
      </c>
      <c r="F49" s="153">
        <v>5.4780000000000002E-2</v>
      </c>
      <c r="G49" s="154">
        <f>+(D49*1)+(E49*21)+(F49*310)</f>
        <v>3247.1869300000003</v>
      </c>
      <c r="H49" s="155">
        <v>2012</v>
      </c>
      <c r="I49" s="155" t="s">
        <v>361</v>
      </c>
      <c r="J49" s="156">
        <v>0</v>
      </c>
      <c r="K49" s="104" t="s">
        <v>388</v>
      </c>
    </row>
    <row r="50" spans="1:11" x14ac:dyDescent="0.4">
      <c r="B50" s="157"/>
      <c r="C50" s="127"/>
      <c r="D50" s="127"/>
      <c r="E50" s="127"/>
      <c r="F50" s="127"/>
      <c r="G50" s="127"/>
      <c r="H50" s="127"/>
    </row>
    <row r="51" spans="1:11" x14ac:dyDescent="0.4">
      <c r="B51" s="453" t="s">
        <v>389</v>
      </c>
      <c r="C51" s="436" t="s">
        <v>305</v>
      </c>
      <c r="D51" s="455"/>
      <c r="E51" s="455"/>
      <c r="F51" s="437"/>
      <c r="G51" s="456" t="s">
        <v>306</v>
      </c>
      <c r="H51" s="128" t="s">
        <v>307</v>
      </c>
      <c r="I51" s="128" t="s">
        <v>390</v>
      </c>
      <c r="J51" s="128" t="s">
        <v>353</v>
      </c>
      <c r="K51" s="128" t="s">
        <v>354</v>
      </c>
    </row>
    <row r="52" spans="1:11" x14ac:dyDescent="0.4">
      <c r="B52" s="454"/>
      <c r="C52" s="100" t="s">
        <v>355</v>
      </c>
      <c r="D52" s="100" t="s">
        <v>356</v>
      </c>
      <c r="E52" s="100" t="s">
        <v>357</v>
      </c>
      <c r="F52" s="96" t="s">
        <v>358</v>
      </c>
      <c r="G52" s="457"/>
      <c r="H52" s="129"/>
      <c r="I52" s="129"/>
      <c r="J52" s="129"/>
      <c r="K52" s="129"/>
    </row>
    <row r="53" spans="1:11" hidden="1" x14ac:dyDescent="0.4">
      <c r="B53" s="104" t="s">
        <v>391</v>
      </c>
      <c r="C53" s="106">
        <v>1490.37</v>
      </c>
      <c r="D53" s="106">
        <v>0.04</v>
      </c>
      <c r="E53" s="107">
        <v>2.5000000000000001E-2</v>
      </c>
      <c r="F53" s="158">
        <f t="shared" ref="F53:F70" si="1">+(C53*1)+(D53*21)+(E53*310)</f>
        <v>1498.9599999999998</v>
      </c>
      <c r="G53" s="104" t="s">
        <v>392</v>
      </c>
      <c r="H53" s="110" t="s">
        <v>361</v>
      </c>
      <c r="I53" s="104" t="s">
        <v>393</v>
      </c>
      <c r="J53" s="131">
        <v>6.6000000000000003E-2</v>
      </c>
      <c r="K53" s="463" t="s">
        <v>394</v>
      </c>
    </row>
    <row r="54" spans="1:11" hidden="1" x14ac:dyDescent="0.4">
      <c r="B54" s="104" t="s">
        <v>395</v>
      </c>
      <c r="C54" s="106">
        <v>1327.66</v>
      </c>
      <c r="D54" s="107">
        <v>5.3999999999999999E-2</v>
      </c>
      <c r="E54" s="107">
        <v>1.6E-2</v>
      </c>
      <c r="F54" s="158">
        <f t="shared" si="1"/>
        <v>1333.7540000000001</v>
      </c>
      <c r="G54" s="104" t="s">
        <v>392</v>
      </c>
      <c r="H54" s="110" t="s">
        <v>361</v>
      </c>
      <c r="I54" s="104" t="s">
        <v>396</v>
      </c>
      <c r="J54" s="142">
        <v>0.02</v>
      </c>
      <c r="K54" s="462"/>
    </row>
    <row r="55" spans="1:11" hidden="1" x14ac:dyDescent="0.4">
      <c r="B55" s="104" t="s">
        <v>397</v>
      </c>
      <c r="C55" s="106">
        <v>1556.39</v>
      </c>
      <c r="D55" s="106">
        <v>0.02</v>
      </c>
      <c r="E55" s="107">
        <v>2.4E-2</v>
      </c>
      <c r="F55" s="158">
        <f t="shared" si="1"/>
        <v>1564.2500000000002</v>
      </c>
      <c r="G55" s="104" t="s">
        <v>392</v>
      </c>
      <c r="H55" s="110" t="s">
        <v>361</v>
      </c>
      <c r="I55" s="104" t="s">
        <v>398</v>
      </c>
      <c r="J55" s="159">
        <v>1.06E-2</v>
      </c>
      <c r="K55" s="452"/>
    </row>
    <row r="56" spans="1:11" hidden="1" x14ac:dyDescent="0.4">
      <c r="B56" s="160" t="s">
        <v>399</v>
      </c>
      <c r="C56" s="106">
        <v>1489.54</v>
      </c>
      <c r="D56" s="107">
        <v>2.5999999999999999E-2</v>
      </c>
      <c r="E56" s="107">
        <v>2.5000000000000001E-2</v>
      </c>
      <c r="F56" s="158">
        <f t="shared" si="1"/>
        <v>1497.836</v>
      </c>
      <c r="G56" s="104" t="s">
        <v>400</v>
      </c>
      <c r="H56" s="110" t="s">
        <v>361</v>
      </c>
      <c r="I56" s="104" t="s">
        <v>393</v>
      </c>
      <c r="J56" s="159">
        <v>6.4100000000000004E-2</v>
      </c>
      <c r="K56" s="463" t="s">
        <v>401</v>
      </c>
    </row>
    <row r="57" spans="1:11" hidden="1" x14ac:dyDescent="0.4">
      <c r="B57" s="160" t="s">
        <v>402</v>
      </c>
      <c r="C57" s="106">
        <v>1318.57</v>
      </c>
      <c r="D57" s="107">
        <v>4.5900000000000003E-2</v>
      </c>
      <c r="E57" s="107">
        <v>1.6899999999999998E-2</v>
      </c>
      <c r="F57" s="158">
        <f t="shared" si="1"/>
        <v>1324.7728999999999</v>
      </c>
      <c r="G57" s="104" t="s">
        <v>400</v>
      </c>
      <c r="H57" s="110" t="s">
        <v>361</v>
      </c>
      <c r="I57" s="104" t="s">
        <v>396</v>
      </c>
      <c r="J57" s="159">
        <v>1.55E-2</v>
      </c>
      <c r="K57" s="462"/>
    </row>
    <row r="58" spans="1:11" hidden="1" x14ac:dyDescent="0.4">
      <c r="B58" s="160" t="s">
        <v>403</v>
      </c>
      <c r="C58" s="106">
        <v>1537.82</v>
      </c>
      <c r="D58" s="107">
        <v>1.8200000000000001E-2</v>
      </c>
      <c r="E58" s="107">
        <v>2.5700000000000001E-2</v>
      </c>
      <c r="F58" s="158">
        <f t="shared" si="1"/>
        <v>1546.1692</v>
      </c>
      <c r="G58" s="104" t="s">
        <v>400</v>
      </c>
      <c r="H58" s="110" t="s">
        <v>361</v>
      </c>
      <c r="I58" s="104" t="s">
        <v>398</v>
      </c>
      <c r="J58" s="159">
        <v>1.0699999999999999E-2</v>
      </c>
      <c r="K58" s="452"/>
    </row>
    <row r="59" spans="1:11" hidden="1" x14ac:dyDescent="0.4">
      <c r="B59" s="104" t="s">
        <v>404</v>
      </c>
      <c r="C59" s="106">
        <v>1495.47</v>
      </c>
      <c r="D59" s="107">
        <v>2.3640000000000001E-2</v>
      </c>
      <c r="E59" s="107">
        <v>2.4570000000000002E-2</v>
      </c>
      <c r="F59" s="158">
        <f t="shared" si="1"/>
        <v>1503.58314</v>
      </c>
      <c r="G59" s="104" t="s">
        <v>405</v>
      </c>
      <c r="H59" s="110" t="s">
        <v>361</v>
      </c>
      <c r="I59" s="104" t="s">
        <v>393</v>
      </c>
      <c r="J59" s="159">
        <v>4.2771999999999998E-2</v>
      </c>
      <c r="K59" s="463" t="s">
        <v>406</v>
      </c>
    </row>
    <row r="60" spans="1:11" hidden="1" x14ac:dyDescent="0.4">
      <c r="B60" s="104" t="s">
        <v>407</v>
      </c>
      <c r="C60" s="106">
        <v>1220.1099999999999</v>
      </c>
      <c r="D60" s="107">
        <v>4.1189999999999997E-2</v>
      </c>
      <c r="E60" s="107">
        <v>1.525E-2</v>
      </c>
      <c r="F60" s="158">
        <f t="shared" si="1"/>
        <v>1225.7024899999999</v>
      </c>
      <c r="G60" s="104" t="s">
        <v>405</v>
      </c>
      <c r="H60" s="110" t="s">
        <v>361</v>
      </c>
      <c r="I60" s="104" t="s">
        <v>408</v>
      </c>
      <c r="J60" s="159">
        <v>1.6990999999999999E-2</v>
      </c>
      <c r="K60" s="462"/>
    </row>
    <row r="61" spans="1:11" hidden="1" x14ac:dyDescent="0.4">
      <c r="B61" s="104" t="s">
        <v>409</v>
      </c>
      <c r="C61" s="106">
        <v>1551.52</v>
      </c>
      <c r="D61" s="107">
        <v>1.8370000000000001E-2</v>
      </c>
      <c r="E61" s="107">
        <v>2.5930000000000002E-2</v>
      </c>
      <c r="F61" s="158">
        <f t="shared" si="1"/>
        <v>1559.94407</v>
      </c>
      <c r="G61" s="104" t="s">
        <v>405</v>
      </c>
      <c r="H61" s="110" t="s">
        <v>361</v>
      </c>
      <c r="I61" s="104" t="s">
        <v>398</v>
      </c>
      <c r="J61" s="159">
        <v>1.0297000000000001E-2</v>
      </c>
      <c r="K61" s="452"/>
    </row>
    <row r="62" spans="1:11" ht="13.3" hidden="1" customHeight="1" x14ac:dyDescent="0.4">
      <c r="B62" s="104" t="s">
        <v>410</v>
      </c>
      <c r="C62" s="106">
        <v>1325.68</v>
      </c>
      <c r="D62" s="107">
        <v>2.2270000000000002E-2</v>
      </c>
      <c r="E62" s="107">
        <v>2.078E-2</v>
      </c>
      <c r="F62" s="158">
        <f t="shared" si="1"/>
        <v>1332.5894700000001</v>
      </c>
      <c r="G62" s="104" t="s">
        <v>411</v>
      </c>
      <c r="H62" s="110" t="s">
        <v>361</v>
      </c>
      <c r="I62" s="104" t="s">
        <v>393</v>
      </c>
      <c r="J62" s="159">
        <v>7.0150000000000004E-2</v>
      </c>
      <c r="K62" s="463" t="s">
        <v>412</v>
      </c>
    </row>
    <row r="63" spans="1:11" hidden="1" x14ac:dyDescent="0.4">
      <c r="B63" s="104" t="s">
        <v>413</v>
      </c>
      <c r="C63" s="106">
        <v>1176.6099999999999</v>
      </c>
      <c r="D63" s="107">
        <v>3.9239999999999997E-2</v>
      </c>
      <c r="E63" s="107">
        <v>1.353E-2</v>
      </c>
      <c r="F63" s="158">
        <f t="shared" si="1"/>
        <v>1181.62834</v>
      </c>
      <c r="G63" s="104" t="s">
        <v>411</v>
      </c>
      <c r="H63" s="110" t="s">
        <v>361</v>
      </c>
      <c r="I63" s="104" t="s">
        <v>408</v>
      </c>
      <c r="J63" s="159">
        <v>1.754E-2</v>
      </c>
      <c r="K63" s="464"/>
    </row>
    <row r="64" spans="1:11" hidden="1" x14ac:dyDescent="0.4">
      <c r="B64" s="104" t="s">
        <v>414</v>
      </c>
      <c r="C64" s="106">
        <v>1520.59</v>
      </c>
      <c r="D64" s="107">
        <v>1.8120000000000001E-2</v>
      </c>
      <c r="E64" s="107">
        <v>2.513E-2</v>
      </c>
      <c r="F64" s="158">
        <f t="shared" si="1"/>
        <v>1528.7608199999997</v>
      </c>
      <c r="G64" s="104" t="s">
        <v>411</v>
      </c>
      <c r="H64" s="110" t="s">
        <v>361</v>
      </c>
      <c r="I64" s="104" t="s">
        <v>398</v>
      </c>
      <c r="J64" s="159">
        <v>2.2360000000000001E-2</v>
      </c>
      <c r="K64" s="465"/>
    </row>
    <row r="65" spans="2:11" x14ac:dyDescent="0.4">
      <c r="B65" s="104" t="s">
        <v>415</v>
      </c>
      <c r="C65" s="106">
        <v>1354.09</v>
      </c>
      <c r="D65" s="107">
        <v>2.282E-2</v>
      </c>
      <c r="E65" s="107">
        <v>2.0889999999999999E-2</v>
      </c>
      <c r="F65" s="158">
        <f t="shared" si="1"/>
        <v>1361.0451199999998</v>
      </c>
      <c r="G65" s="104" t="s">
        <v>416</v>
      </c>
      <c r="H65" s="110" t="s">
        <v>361</v>
      </c>
      <c r="I65" s="104" t="s">
        <v>393</v>
      </c>
      <c r="J65" s="159">
        <v>5.3499999999999999E-2</v>
      </c>
      <c r="K65" s="463" t="s">
        <v>417</v>
      </c>
    </row>
    <row r="66" spans="2:11" x14ac:dyDescent="0.4">
      <c r="B66" s="104" t="s">
        <v>418</v>
      </c>
      <c r="C66" s="106">
        <v>1196.71</v>
      </c>
      <c r="D66" s="107">
        <v>3.891E-2</v>
      </c>
      <c r="E66" s="107">
        <v>1.375E-2</v>
      </c>
      <c r="F66" s="158">
        <f t="shared" si="1"/>
        <v>1201.78961</v>
      </c>
      <c r="G66" s="104" t="s">
        <v>416</v>
      </c>
      <c r="H66" s="110" t="s">
        <v>361</v>
      </c>
      <c r="I66" s="104" t="s">
        <v>408</v>
      </c>
      <c r="J66" s="159">
        <v>1.78E-2</v>
      </c>
      <c r="K66" s="464"/>
    </row>
    <row r="67" spans="2:11" x14ac:dyDescent="0.4">
      <c r="B67" s="104" t="s">
        <v>419</v>
      </c>
      <c r="C67" s="106">
        <v>1503.47</v>
      </c>
      <c r="D67" s="107">
        <v>1.8200000000000001E-2</v>
      </c>
      <c r="E67" s="107">
        <v>2.4750000000000001E-2</v>
      </c>
      <c r="F67" s="158">
        <f t="shared" si="1"/>
        <v>1511.5246999999999</v>
      </c>
      <c r="G67" s="104" t="s">
        <v>416</v>
      </c>
      <c r="H67" s="110" t="s">
        <v>361</v>
      </c>
      <c r="I67" s="104" t="s">
        <v>398</v>
      </c>
      <c r="J67" s="159">
        <v>2.5600000000000001E-2</v>
      </c>
      <c r="K67" s="465"/>
    </row>
    <row r="68" spans="2:11" ht="13.3" customHeight="1" x14ac:dyDescent="0.4">
      <c r="B68" s="104" t="s">
        <v>420</v>
      </c>
      <c r="C68" s="106">
        <v>1149.04755</v>
      </c>
      <c r="D68" s="107">
        <v>2.266E-2</v>
      </c>
      <c r="E68" s="107">
        <v>1.549E-2</v>
      </c>
      <c r="F68" s="158">
        <f t="shared" si="1"/>
        <v>1154.3253099999999</v>
      </c>
      <c r="G68" s="104" t="s">
        <v>421</v>
      </c>
      <c r="H68" s="110" t="s">
        <v>361</v>
      </c>
      <c r="I68" s="104" t="s">
        <v>422</v>
      </c>
      <c r="J68" s="159">
        <v>4.8800000000000003E-2</v>
      </c>
      <c r="K68" s="451" t="s">
        <v>423</v>
      </c>
    </row>
    <row r="69" spans="2:11" x14ac:dyDescent="0.4">
      <c r="B69" s="104" t="s">
        <v>424</v>
      </c>
      <c r="C69" s="106">
        <v>1200.0993800000001</v>
      </c>
      <c r="D69" s="107">
        <v>6.8080000000000002E-2</v>
      </c>
      <c r="E69" s="107">
        <v>1.268E-2</v>
      </c>
      <c r="F69" s="158">
        <f t="shared" si="1"/>
        <v>1205.4598600000002</v>
      </c>
      <c r="G69" s="104" t="s">
        <v>421</v>
      </c>
      <c r="H69" s="110" t="s">
        <v>361</v>
      </c>
      <c r="I69" s="104" t="s">
        <v>408</v>
      </c>
      <c r="J69" s="159">
        <v>1.9300000000000001E-2</v>
      </c>
      <c r="K69" s="462"/>
    </row>
    <row r="70" spans="2:11" x14ac:dyDescent="0.4">
      <c r="B70" s="104" t="s">
        <v>425</v>
      </c>
      <c r="C70" s="106">
        <v>1379.47684</v>
      </c>
      <c r="D70" s="107">
        <v>1.711E-2</v>
      </c>
      <c r="E70" s="107">
        <v>2.1669999999999998E-2</v>
      </c>
      <c r="F70" s="158">
        <f t="shared" si="1"/>
        <v>1386.55385</v>
      </c>
      <c r="G70" s="104" t="s">
        <v>421</v>
      </c>
      <c r="H70" s="110" t="s">
        <v>361</v>
      </c>
      <c r="I70" s="104" t="s">
        <v>398</v>
      </c>
      <c r="J70" s="159">
        <v>3.2399999999999998E-2</v>
      </c>
      <c r="K70" s="452"/>
    </row>
    <row r="71" spans="2:11" x14ac:dyDescent="0.4">
      <c r="B71" s="104" t="s">
        <v>426</v>
      </c>
      <c r="C71" s="106">
        <v>1089.374</v>
      </c>
      <c r="D71" s="107">
        <v>8.6999999999999994E-2</v>
      </c>
      <c r="E71" s="107">
        <v>1.2999999999999999E-2</v>
      </c>
      <c r="F71" s="158">
        <f>+(C71*1)+(D71*25)+(E71*298)</f>
        <v>1095.423</v>
      </c>
      <c r="G71" s="104" t="s">
        <v>427</v>
      </c>
      <c r="H71" s="110" t="s">
        <v>361</v>
      </c>
      <c r="I71" s="104" t="s">
        <v>422</v>
      </c>
      <c r="J71" s="159">
        <v>5.7099999999999998E-2</v>
      </c>
      <c r="K71" s="451" t="s">
        <v>428</v>
      </c>
    </row>
    <row r="72" spans="2:11" x14ac:dyDescent="0.4">
      <c r="B72" s="104" t="s">
        <v>429</v>
      </c>
      <c r="C72" s="106">
        <v>1243.4390000000001</v>
      </c>
      <c r="D72" s="107">
        <v>0.108</v>
      </c>
      <c r="E72" s="107">
        <v>1.9E-2</v>
      </c>
      <c r="F72" s="158">
        <f>+(C72*1)+(D72*25)+(E72*298)</f>
        <v>1251.8010000000002</v>
      </c>
      <c r="G72" s="104" t="s">
        <v>427</v>
      </c>
      <c r="H72" s="110" t="s">
        <v>361</v>
      </c>
      <c r="I72" s="104" t="s">
        <v>398</v>
      </c>
      <c r="J72" s="159">
        <v>4.82E-2</v>
      </c>
      <c r="K72" s="452"/>
    </row>
    <row r="73" spans="2:11" x14ac:dyDescent="0.4">
      <c r="B73" s="161"/>
      <c r="C73" s="162"/>
      <c r="D73" s="162"/>
      <c r="E73" s="163"/>
      <c r="F73" s="164"/>
      <c r="G73" s="161"/>
      <c r="H73" s="165"/>
      <c r="I73" s="161"/>
      <c r="J73" s="166"/>
      <c r="K73" s="161"/>
    </row>
    <row r="74" spans="2:11" x14ac:dyDescent="0.4">
      <c r="B74" s="453" t="s">
        <v>430</v>
      </c>
      <c r="C74" s="436" t="s">
        <v>305</v>
      </c>
      <c r="D74" s="455"/>
      <c r="E74" s="455"/>
      <c r="F74" s="437"/>
      <c r="G74" s="456" t="s">
        <v>306</v>
      </c>
      <c r="H74" s="128" t="s">
        <v>307</v>
      </c>
      <c r="I74" s="128" t="s">
        <v>390</v>
      </c>
      <c r="J74" s="128" t="s">
        <v>353</v>
      </c>
      <c r="K74" s="128" t="s">
        <v>354</v>
      </c>
    </row>
    <row r="75" spans="2:11" x14ac:dyDescent="0.4">
      <c r="B75" s="454"/>
      <c r="C75" s="100" t="s">
        <v>431</v>
      </c>
      <c r="D75" s="100" t="s">
        <v>432</v>
      </c>
      <c r="E75" s="100" t="s">
        <v>433</v>
      </c>
      <c r="F75" s="100" t="s">
        <v>434</v>
      </c>
      <c r="G75" s="457"/>
      <c r="H75" s="129"/>
      <c r="I75" s="129"/>
      <c r="J75" s="129"/>
      <c r="K75" s="129"/>
    </row>
    <row r="76" spans="2:11" hidden="1" x14ac:dyDescent="0.4">
      <c r="B76" s="104" t="s">
        <v>435</v>
      </c>
      <c r="C76" s="106"/>
      <c r="D76" s="106"/>
      <c r="E76" s="107"/>
      <c r="F76" s="106"/>
      <c r="G76" s="104"/>
      <c r="H76" s="110"/>
      <c r="I76" s="104" t="s">
        <v>436</v>
      </c>
      <c r="J76" s="142">
        <v>0.14000000000000001</v>
      </c>
      <c r="K76" s="104" t="s">
        <v>437</v>
      </c>
    </row>
    <row r="77" spans="2:11" hidden="1" x14ac:dyDescent="0.4">
      <c r="B77" s="104" t="s">
        <v>438</v>
      </c>
      <c r="C77" s="106"/>
      <c r="D77" s="106"/>
      <c r="E77" s="107"/>
      <c r="F77" s="106">
        <v>0.09</v>
      </c>
      <c r="G77" s="104" t="s">
        <v>439</v>
      </c>
      <c r="H77" s="110" t="s">
        <v>315</v>
      </c>
      <c r="I77" s="104" t="s">
        <v>436</v>
      </c>
      <c r="J77" s="142"/>
      <c r="K77" s="104" t="s">
        <v>440</v>
      </c>
    </row>
    <row r="78" spans="2:11" hidden="1" x14ac:dyDescent="0.4">
      <c r="B78" s="104" t="s">
        <v>441</v>
      </c>
      <c r="C78" s="106"/>
      <c r="D78" s="106"/>
      <c r="E78" s="107"/>
      <c r="F78" s="107">
        <v>8.5099999999999995E-2</v>
      </c>
      <c r="G78" s="104" t="s">
        <v>442</v>
      </c>
      <c r="H78" s="110" t="s">
        <v>315</v>
      </c>
      <c r="I78" s="104" t="s">
        <v>436</v>
      </c>
      <c r="J78" s="142"/>
      <c r="K78" s="104" t="s">
        <v>443</v>
      </c>
    </row>
    <row r="79" spans="2:11" x14ac:dyDescent="0.4">
      <c r="B79" s="104" t="s">
        <v>444</v>
      </c>
      <c r="C79" s="106"/>
      <c r="D79" s="106"/>
      <c r="E79" s="107"/>
      <c r="F79" s="107">
        <v>7.0999999999999994E-2</v>
      </c>
      <c r="G79" s="104" t="s">
        <v>445</v>
      </c>
      <c r="H79" s="110" t="s">
        <v>315</v>
      </c>
      <c r="I79" s="104" t="s">
        <v>436</v>
      </c>
      <c r="J79" s="142"/>
      <c r="K79" s="104" t="s">
        <v>446</v>
      </c>
    </row>
    <row r="80" spans="2:11" x14ac:dyDescent="0.4">
      <c r="B80" s="104" t="s">
        <v>447</v>
      </c>
      <c r="C80" s="106"/>
      <c r="D80" s="106"/>
      <c r="E80" s="107"/>
      <c r="F80" s="107"/>
      <c r="G80" s="104" t="s">
        <v>448</v>
      </c>
      <c r="H80" s="110"/>
      <c r="I80" s="104" t="s">
        <v>449</v>
      </c>
      <c r="J80" s="131">
        <v>0.183</v>
      </c>
      <c r="K80" s="104"/>
    </row>
    <row r="81" spans="2:11" hidden="1" x14ac:dyDescent="0.4">
      <c r="B81" s="104" t="s">
        <v>450</v>
      </c>
      <c r="C81" s="106">
        <v>0.21</v>
      </c>
      <c r="D81" s="106" t="s">
        <v>363</v>
      </c>
      <c r="E81" s="107" t="s">
        <v>363</v>
      </c>
      <c r="F81" s="106">
        <f>+C81</f>
        <v>0.21</v>
      </c>
      <c r="G81" s="104"/>
      <c r="H81" s="110" t="s">
        <v>361</v>
      </c>
      <c r="I81" s="104" t="s">
        <v>451</v>
      </c>
      <c r="J81" s="142">
        <v>0.8</v>
      </c>
      <c r="K81" s="104" t="s">
        <v>452</v>
      </c>
    </row>
    <row r="82" spans="2:11" hidden="1" x14ac:dyDescent="0.4">
      <c r="B82" s="104" t="s">
        <v>453</v>
      </c>
      <c r="C82" s="158">
        <v>0</v>
      </c>
      <c r="D82" s="106" t="s">
        <v>363</v>
      </c>
      <c r="E82" s="107" t="s">
        <v>363</v>
      </c>
      <c r="F82" s="158">
        <f>+C82</f>
        <v>0</v>
      </c>
      <c r="G82" s="104"/>
      <c r="H82" s="110" t="s">
        <v>361</v>
      </c>
      <c r="I82" s="104" t="s">
        <v>451</v>
      </c>
      <c r="J82" s="142">
        <v>1</v>
      </c>
      <c r="K82" s="104"/>
    </row>
    <row r="83" spans="2:11" hidden="1" x14ac:dyDescent="0.4">
      <c r="B83" s="104" t="s">
        <v>454</v>
      </c>
      <c r="C83" s="158">
        <v>0</v>
      </c>
      <c r="D83" s="106" t="s">
        <v>363</v>
      </c>
      <c r="E83" s="107" t="s">
        <v>363</v>
      </c>
      <c r="F83" s="158">
        <f>+C83</f>
        <v>0</v>
      </c>
      <c r="G83" s="104" t="s">
        <v>455</v>
      </c>
      <c r="H83" s="110" t="s">
        <v>361</v>
      </c>
      <c r="I83" s="104" t="s">
        <v>451</v>
      </c>
      <c r="J83" s="142">
        <v>0.05</v>
      </c>
      <c r="K83" s="104"/>
    </row>
    <row r="84" spans="2:11" hidden="1" x14ac:dyDescent="0.4">
      <c r="B84" s="104" t="s">
        <v>456</v>
      </c>
      <c r="C84" s="107">
        <v>0.29199999999999998</v>
      </c>
      <c r="D84" s="106" t="s">
        <v>363</v>
      </c>
      <c r="E84" s="107" t="s">
        <v>363</v>
      </c>
      <c r="F84" s="107">
        <f>+C84</f>
        <v>0.29199999999999998</v>
      </c>
      <c r="G84" s="104" t="s">
        <v>457</v>
      </c>
      <c r="H84" s="110" t="s">
        <v>361</v>
      </c>
      <c r="I84" s="104" t="s">
        <v>451</v>
      </c>
      <c r="J84" s="142">
        <v>0.22</v>
      </c>
      <c r="K84" s="104" t="s">
        <v>458</v>
      </c>
    </row>
    <row r="85" spans="2:11" x14ac:dyDescent="0.4">
      <c r="B85" s="104" t="s">
        <v>459</v>
      </c>
      <c r="C85" s="107"/>
      <c r="D85" s="106"/>
      <c r="E85" s="107"/>
      <c r="F85" s="107">
        <v>0.25800000000000001</v>
      </c>
      <c r="G85" s="104" t="s">
        <v>457</v>
      </c>
      <c r="H85" s="110" t="s">
        <v>361</v>
      </c>
      <c r="I85" s="104" t="s">
        <v>451</v>
      </c>
      <c r="J85" s="142">
        <v>0.28999999999999998</v>
      </c>
      <c r="K85" s="104"/>
    </row>
    <row r="86" spans="2:11" x14ac:dyDescent="0.4">
      <c r="B86" s="104" t="s">
        <v>460</v>
      </c>
      <c r="C86" s="107"/>
      <c r="D86" s="106"/>
      <c r="E86" s="107"/>
      <c r="F86" s="107"/>
      <c r="G86" s="104"/>
      <c r="H86" s="110"/>
      <c r="I86" s="104"/>
      <c r="J86" s="131">
        <v>0.161</v>
      </c>
      <c r="K86" s="104"/>
    </row>
    <row r="87" spans="2:11" x14ac:dyDescent="0.4">
      <c r="B87" s="104" t="s">
        <v>461</v>
      </c>
      <c r="C87" s="107"/>
      <c r="D87" s="106"/>
      <c r="E87" s="107"/>
      <c r="F87" s="107"/>
      <c r="G87" s="104"/>
      <c r="H87" s="110"/>
      <c r="I87" s="104"/>
      <c r="J87" s="142">
        <v>0.14000000000000001</v>
      </c>
      <c r="K87" s="104"/>
    </row>
    <row r="88" spans="2:11" hidden="1" x14ac:dyDescent="0.4">
      <c r="B88" s="104" t="s">
        <v>462</v>
      </c>
      <c r="C88" s="107"/>
      <c r="D88" s="106"/>
      <c r="E88" s="107"/>
      <c r="F88" s="107">
        <v>0.43</v>
      </c>
      <c r="G88" s="104" t="s">
        <v>463</v>
      </c>
      <c r="H88" s="110" t="s">
        <v>315</v>
      </c>
      <c r="I88" s="104" t="s">
        <v>464</v>
      </c>
      <c r="J88" s="142">
        <v>0.16</v>
      </c>
      <c r="K88" s="104" t="s">
        <v>465</v>
      </c>
    </row>
    <row r="89" spans="2:11" x14ac:dyDescent="0.4">
      <c r="B89" s="104" t="s">
        <v>466</v>
      </c>
      <c r="C89" s="107"/>
      <c r="D89" s="106"/>
      <c r="E89" s="107"/>
      <c r="F89" s="107">
        <v>0.47699999999999998</v>
      </c>
      <c r="G89" s="104" t="s">
        <v>467</v>
      </c>
      <c r="H89" s="110" t="s">
        <v>315</v>
      </c>
      <c r="I89" s="104" t="s">
        <v>464</v>
      </c>
      <c r="J89" s="142">
        <v>0.22</v>
      </c>
      <c r="K89" s="104" t="s">
        <v>446</v>
      </c>
    </row>
    <row r="90" spans="2:11" x14ac:dyDescent="0.4">
      <c r="B90" s="104" t="s">
        <v>468</v>
      </c>
      <c r="C90" s="107"/>
      <c r="D90" s="106"/>
      <c r="E90" s="107"/>
      <c r="F90" s="107"/>
      <c r="G90" s="104"/>
      <c r="H90" s="110"/>
      <c r="I90" s="104" t="s">
        <v>469</v>
      </c>
      <c r="J90" s="142">
        <v>0.33</v>
      </c>
      <c r="K90" s="104" t="s">
        <v>470</v>
      </c>
    </row>
    <row r="91" spans="2:11" hidden="1" x14ac:dyDescent="0.4">
      <c r="B91" s="104" t="s">
        <v>471</v>
      </c>
      <c r="C91" s="108"/>
      <c r="D91" s="167"/>
      <c r="E91" s="167"/>
      <c r="F91" s="107">
        <v>0.495</v>
      </c>
      <c r="G91" s="104" t="s">
        <v>442</v>
      </c>
      <c r="H91" s="110" t="s">
        <v>361</v>
      </c>
      <c r="I91" s="104" t="s">
        <v>472</v>
      </c>
      <c r="J91" s="131">
        <v>6.3E-2</v>
      </c>
      <c r="K91" s="104" t="s">
        <v>473</v>
      </c>
    </row>
    <row r="92" spans="2:11" hidden="1" x14ac:dyDescent="0.4">
      <c r="B92" s="104" t="s">
        <v>474</v>
      </c>
      <c r="C92" s="107"/>
      <c r="D92" s="106"/>
      <c r="E92" s="107"/>
      <c r="F92" s="107">
        <v>0.45205000000000001</v>
      </c>
      <c r="G92" s="104" t="s">
        <v>442</v>
      </c>
      <c r="H92" s="110" t="s">
        <v>361</v>
      </c>
      <c r="I92" s="104" t="s">
        <v>475</v>
      </c>
      <c r="J92" s="142"/>
      <c r="K92" s="104"/>
    </row>
    <row r="93" spans="2:11" hidden="1" x14ac:dyDescent="0.4">
      <c r="B93" s="104" t="s">
        <v>476</v>
      </c>
      <c r="C93" s="107"/>
      <c r="D93" s="106"/>
      <c r="E93" s="107"/>
      <c r="F93" s="107">
        <v>0.46001999999999998</v>
      </c>
      <c r="G93" s="104" t="s">
        <v>442</v>
      </c>
      <c r="H93" s="110" t="s">
        <v>361</v>
      </c>
      <c r="I93" s="104" t="s">
        <v>475</v>
      </c>
      <c r="J93" s="142"/>
      <c r="K93" s="104"/>
    </row>
    <row r="94" spans="2:11" x14ac:dyDescent="0.4">
      <c r="B94" s="104" t="s">
        <v>477</v>
      </c>
      <c r="C94" s="107"/>
      <c r="D94" s="106"/>
      <c r="E94" s="107"/>
      <c r="F94" s="107">
        <v>0.44547999999999999</v>
      </c>
      <c r="G94" s="104" t="s">
        <v>442</v>
      </c>
      <c r="H94" s="110" t="s">
        <v>361</v>
      </c>
      <c r="I94" s="104" t="s">
        <v>475</v>
      </c>
      <c r="J94" s="142"/>
      <c r="K94" s="104" t="s">
        <v>478</v>
      </c>
    </row>
    <row r="95" spans="2:11" hidden="1" x14ac:dyDescent="0.4">
      <c r="B95" s="168" t="s">
        <v>479</v>
      </c>
      <c r="C95" s="107">
        <v>6.9000000000000006E-2</v>
      </c>
      <c r="D95" s="106" t="s">
        <v>363</v>
      </c>
      <c r="E95" s="107" t="s">
        <v>363</v>
      </c>
      <c r="F95" s="107">
        <f>+C95</f>
        <v>6.9000000000000006E-2</v>
      </c>
      <c r="G95" s="168" t="s">
        <v>457</v>
      </c>
      <c r="H95" s="110" t="s">
        <v>361</v>
      </c>
      <c r="I95" s="168" t="s">
        <v>480</v>
      </c>
      <c r="J95" s="142">
        <v>0.53</v>
      </c>
      <c r="K95" s="169" t="s">
        <v>481</v>
      </c>
    </row>
    <row r="96" spans="2:11" hidden="1" x14ac:dyDescent="0.4">
      <c r="B96" s="168" t="s">
        <v>482</v>
      </c>
      <c r="C96" s="107">
        <v>0.16500000000000001</v>
      </c>
      <c r="D96" s="106" t="s">
        <v>363</v>
      </c>
      <c r="E96" s="107" t="s">
        <v>363</v>
      </c>
      <c r="F96" s="107">
        <f>+C96</f>
        <v>0.16500000000000001</v>
      </c>
      <c r="G96" s="168" t="s">
        <v>483</v>
      </c>
      <c r="H96" s="110" t="s">
        <v>364</v>
      </c>
      <c r="I96" s="168" t="s">
        <v>480</v>
      </c>
      <c r="J96" s="142">
        <v>0.53</v>
      </c>
      <c r="K96" s="169"/>
    </row>
    <row r="97" spans="2:11" hidden="1" x14ac:dyDescent="0.4">
      <c r="B97" s="168" t="s">
        <v>484</v>
      </c>
      <c r="C97" s="107"/>
      <c r="D97" s="106"/>
      <c r="E97" s="107"/>
      <c r="F97" s="107">
        <v>4.2999999999999997E-2</v>
      </c>
      <c r="G97" s="168" t="s">
        <v>439</v>
      </c>
      <c r="H97" s="110" t="s">
        <v>315</v>
      </c>
      <c r="I97" s="168" t="s">
        <v>480</v>
      </c>
      <c r="J97" s="142"/>
      <c r="K97" s="104" t="s">
        <v>485</v>
      </c>
    </row>
    <row r="98" spans="2:11" hidden="1" x14ac:dyDescent="0.4">
      <c r="B98" s="168" t="s">
        <v>486</v>
      </c>
      <c r="C98" s="107"/>
      <c r="D98" s="106"/>
      <c r="E98" s="107"/>
      <c r="F98" s="107">
        <v>2.1000000000000001E-2</v>
      </c>
      <c r="G98" s="168" t="s">
        <v>445</v>
      </c>
      <c r="H98" s="110" t="s">
        <v>315</v>
      </c>
      <c r="I98" s="168" t="s">
        <v>480</v>
      </c>
      <c r="J98" s="142"/>
      <c r="K98" s="104" t="s">
        <v>487</v>
      </c>
    </row>
    <row r="99" spans="2:11" hidden="1" x14ac:dyDescent="0.4">
      <c r="B99" s="168" t="s">
        <v>488</v>
      </c>
      <c r="C99" s="107"/>
      <c r="D99" s="106"/>
      <c r="E99" s="107"/>
      <c r="F99" s="170"/>
      <c r="G99" s="168" t="s">
        <v>351</v>
      </c>
      <c r="H99" s="110" t="s">
        <v>361</v>
      </c>
      <c r="I99" s="168" t="s">
        <v>480</v>
      </c>
      <c r="J99" s="142">
        <v>0.21</v>
      </c>
      <c r="K99" s="104" t="s">
        <v>489</v>
      </c>
    </row>
    <row r="100" spans="2:11" x14ac:dyDescent="0.4">
      <c r="B100" s="168" t="s">
        <v>490</v>
      </c>
      <c r="C100" s="107"/>
      <c r="D100" s="106"/>
      <c r="E100" s="107"/>
      <c r="F100" s="171">
        <v>0.34447</v>
      </c>
      <c r="G100" s="168" t="s">
        <v>491</v>
      </c>
      <c r="H100" s="110" t="s">
        <v>361</v>
      </c>
      <c r="I100" s="168" t="s">
        <v>480</v>
      </c>
      <c r="J100" s="142">
        <v>0.14069999999999999</v>
      </c>
      <c r="K100" s="104"/>
    </row>
    <row r="101" spans="2:11" x14ac:dyDescent="0.4">
      <c r="B101" s="168" t="s">
        <v>492</v>
      </c>
      <c r="C101" s="107"/>
      <c r="D101" s="106"/>
      <c r="E101" s="107"/>
      <c r="F101" s="107">
        <v>0.33639000000000002</v>
      </c>
      <c r="G101" s="168" t="s">
        <v>491</v>
      </c>
      <c r="H101" s="110" t="s">
        <v>361</v>
      </c>
      <c r="I101" s="168" t="s">
        <v>480</v>
      </c>
      <c r="J101" s="131">
        <v>0.17100000000000001</v>
      </c>
      <c r="K101" s="104"/>
    </row>
    <row r="102" spans="2:11" x14ac:dyDescent="0.4">
      <c r="B102" s="168" t="s">
        <v>493</v>
      </c>
      <c r="C102" s="107"/>
      <c r="D102" s="106"/>
      <c r="E102" s="107"/>
      <c r="F102" s="107">
        <v>0.35050999999999999</v>
      </c>
      <c r="G102" s="168" t="s">
        <v>491</v>
      </c>
      <c r="H102" s="110" t="s">
        <v>361</v>
      </c>
      <c r="I102" s="168" t="s">
        <v>480</v>
      </c>
      <c r="J102" s="131">
        <v>0.16300000000000001</v>
      </c>
      <c r="K102" s="104" t="s">
        <v>494</v>
      </c>
    </row>
    <row r="103" spans="2:11" x14ac:dyDescent="0.4">
      <c r="B103" s="104" t="s">
        <v>495</v>
      </c>
      <c r="C103" s="107">
        <v>0.46899999999999997</v>
      </c>
      <c r="D103" s="107" t="s">
        <v>363</v>
      </c>
      <c r="E103" s="107" t="s">
        <v>363</v>
      </c>
      <c r="F103" s="107">
        <f>+C103</f>
        <v>0.46899999999999997</v>
      </c>
      <c r="G103" s="104" t="s">
        <v>496</v>
      </c>
      <c r="H103" s="110" t="s">
        <v>361</v>
      </c>
      <c r="I103" s="104" t="s">
        <v>464</v>
      </c>
      <c r="J103" s="142"/>
      <c r="K103" s="104"/>
    </row>
    <row r="104" spans="2:11" hidden="1" x14ac:dyDescent="0.4">
      <c r="B104" s="104" t="s">
        <v>497</v>
      </c>
      <c r="C104" s="107">
        <v>0.38667000000000001</v>
      </c>
      <c r="D104" s="106" t="s">
        <v>363</v>
      </c>
      <c r="E104" s="107" t="s">
        <v>363</v>
      </c>
      <c r="F104" s="107">
        <f>+C104</f>
        <v>0.38667000000000001</v>
      </c>
      <c r="G104" s="104" t="s">
        <v>498</v>
      </c>
      <c r="H104" s="110" t="s">
        <v>361</v>
      </c>
      <c r="I104" s="104" t="s">
        <v>499</v>
      </c>
      <c r="J104" s="142"/>
      <c r="K104" s="104"/>
    </row>
    <row r="105" spans="2:11" x14ac:dyDescent="0.4">
      <c r="B105" s="104" t="s">
        <v>500</v>
      </c>
      <c r="C105" s="107"/>
      <c r="D105" s="107"/>
      <c r="E105" s="107"/>
      <c r="F105" s="107">
        <v>0.44</v>
      </c>
      <c r="G105" s="104" t="s">
        <v>501</v>
      </c>
      <c r="H105" s="110"/>
      <c r="I105" s="104" t="s">
        <v>502</v>
      </c>
      <c r="J105" s="142">
        <v>0.8</v>
      </c>
      <c r="K105" s="104" t="s">
        <v>503</v>
      </c>
    </row>
    <row r="106" spans="2:11" x14ac:dyDescent="0.4">
      <c r="B106" s="161"/>
      <c r="C106" s="162"/>
      <c r="D106" s="162"/>
      <c r="E106" s="163"/>
      <c r="F106" s="164"/>
      <c r="G106" s="161"/>
      <c r="H106" s="165"/>
      <c r="I106" s="161"/>
      <c r="J106" s="166"/>
      <c r="K106" s="161"/>
    </row>
    <row r="107" spans="2:11" x14ac:dyDescent="0.4">
      <c r="B107" s="456" t="s">
        <v>504</v>
      </c>
      <c r="C107" s="456" t="s">
        <v>505</v>
      </c>
      <c r="D107" s="96" t="s">
        <v>506</v>
      </c>
      <c r="E107" s="96" t="s">
        <v>507</v>
      </c>
      <c r="F107" s="96" t="s">
        <v>508</v>
      </c>
      <c r="G107" s="436" t="s">
        <v>509</v>
      </c>
      <c r="H107" s="437"/>
      <c r="I107" s="96" t="s">
        <v>307</v>
      </c>
      <c r="J107" s="458" t="s">
        <v>354</v>
      </c>
      <c r="K107" s="459"/>
    </row>
    <row r="108" spans="2:11" x14ac:dyDescent="0.4">
      <c r="B108" s="457"/>
      <c r="C108" s="457"/>
      <c r="D108" s="101"/>
      <c r="E108" s="101"/>
      <c r="F108" s="100" t="s">
        <v>276</v>
      </c>
      <c r="G108" s="100" t="s">
        <v>510</v>
      </c>
      <c r="H108" s="100" t="s">
        <v>511</v>
      </c>
      <c r="I108" s="101"/>
      <c r="J108" s="460"/>
      <c r="K108" s="461"/>
    </row>
    <row r="109" spans="2:11" x14ac:dyDescent="0.4">
      <c r="B109" s="446" t="s">
        <v>338</v>
      </c>
      <c r="C109" s="104" t="s">
        <v>512</v>
      </c>
      <c r="D109" s="142"/>
      <c r="E109" s="142"/>
      <c r="F109" s="130">
        <v>17500</v>
      </c>
      <c r="G109" s="172">
        <v>7.9259999999999997E-2</v>
      </c>
      <c r="H109" s="172"/>
      <c r="I109" s="110" t="s">
        <v>513</v>
      </c>
      <c r="J109" s="449"/>
      <c r="K109" s="450"/>
    </row>
    <row r="110" spans="2:11" hidden="1" x14ac:dyDescent="0.4">
      <c r="B110" s="447"/>
      <c r="C110" s="446" t="s">
        <v>514</v>
      </c>
      <c r="D110" s="142"/>
      <c r="E110" s="142"/>
      <c r="F110" s="130">
        <v>16200</v>
      </c>
      <c r="G110" s="173">
        <v>8.2600000000000007E-2</v>
      </c>
      <c r="H110" s="173"/>
      <c r="I110" s="110" t="s">
        <v>513</v>
      </c>
      <c r="J110" s="439" t="s">
        <v>515</v>
      </c>
      <c r="K110" s="440"/>
    </row>
    <row r="111" spans="2:11" x14ac:dyDescent="0.4">
      <c r="B111" s="447"/>
      <c r="C111" s="448"/>
      <c r="D111" s="142"/>
      <c r="E111" s="142"/>
      <c r="F111" s="130">
        <v>17210</v>
      </c>
      <c r="G111" s="173"/>
      <c r="H111" s="173"/>
      <c r="I111" s="110"/>
      <c r="J111" s="439">
        <v>2012</v>
      </c>
      <c r="K111" s="440"/>
    </row>
    <row r="112" spans="2:11" x14ac:dyDescent="0.4">
      <c r="B112" s="448"/>
      <c r="C112" s="104" t="s">
        <v>516</v>
      </c>
      <c r="D112" s="142"/>
      <c r="E112" s="142"/>
      <c r="F112" s="130">
        <v>18560</v>
      </c>
      <c r="G112" s="173"/>
      <c r="H112" s="173"/>
      <c r="I112" s="110"/>
      <c r="J112" s="439"/>
      <c r="K112" s="440"/>
    </row>
    <row r="113" spans="2:17" x14ac:dyDescent="0.4">
      <c r="B113" s="446" t="s">
        <v>517</v>
      </c>
      <c r="C113" s="104" t="s">
        <v>518</v>
      </c>
      <c r="D113" s="142"/>
      <c r="E113" s="142"/>
      <c r="F113" s="130">
        <v>17200</v>
      </c>
      <c r="G113" s="174">
        <v>0.114</v>
      </c>
      <c r="H113" s="174"/>
      <c r="I113" s="110" t="s">
        <v>315</v>
      </c>
      <c r="J113" s="439" t="s">
        <v>519</v>
      </c>
      <c r="K113" s="440"/>
    </row>
    <row r="114" spans="2:17" x14ac:dyDescent="0.4">
      <c r="B114" s="448"/>
      <c r="C114" s="104" t="s">
        <v>520</v>
      </c>
      <c r="D114" s="142"/>
      <c r="E114" s="142"/>
      <c r="F114" s="130"/>
      <c r="G114" s="174">
        <v>8.1170000000000006E-2</v>
      </c>
      <c r="H114" s="174"/>
      <c r="I114" s="110"/>
      <c r="J114" s="175"/>
      <c r="K114" s="176"/>
    </row>
    <row r="115" spans="2:17" x14ac:dyDescent="0.4">
      <c r="B115" s="446" t="s">
        <v>521</v>
      </c>
      <c r="C115" s="104" t="s">
        <v>522</v>
      </c>
      <c r="D115" s="142"/>
      <c r="E115" s="142"/>
      <c r="F115" s="130">
        <v>14350</v>
      </c>
      <c r="G115" s="173">
        <v>0.10580000000000001</v>
      </c>
      <c r="H115" s="173"/>
      <c r="I115" s="110"/>
      <c r="J115" s="439" t="s">
        <v>523</v>
      </c>
      <c r="K115" s="440"/>
      <c r="L115" s="127" t="s">
        <v>524</v>
      </c>
    </row>
    <row r="116" spans="2:17" x14ac:dyDescent="0.4">
      <c r="B116" s="448"/>
      <c r="C116" s="104" t="s">
        <v>525</v>
      </c>
      <c r="D116" s="142"/>
      <c r="E116" s="142"/>
      <c r="F116" s="130">
        <v>18070</v>
      </c>
      <c r="G116" s="173"/>
      <c r="H116" s="173"/>
      <c r="I116" s="110"/>
      <c r="J116" s="439">
        <v>2012</v>
      </c>
      <c r="K116" s="440"/>
    </row>
    <row r="117" spans="2:17" hidden="1" x14ac:dyDescent="0.4">
      <c r="B117" s="177" t="s">
        <v>526</v>
      </c>
      <c r="C117" s="104" t="s">
        <v>527</v>
      </c>
      <c r="D117" s="142">
        <v>0.75</v>
      </c>
      <c r="E117" s="142">
        <v>0.5</v>
      </c>
      <c r="F117" s="130">
        <v>1204</v>
      </c>
      <c r="G117" s="172">
        <f>+(WoodWaste*0.5)/SSCC_eff</f>
        <v>6.2579999999999997E-2</v>
      </c>
      <c r="H117" s="172">
        <f>+(Coal*0.5)/SSCC_eff</f>
        <v>6.3440133333333329E-2</v>
      </c>
      <c r="I117" s="110" t="s">
        <v>315</v>
      </c>
      <c r="J117" s="439" t="s">
        <v>528</v>
      </c>
      <c r="K117" s="440"/>
      <c r="L117" s="127">
        <v>0.12601999999999999</v>
      </c>
    </row>
    <row r="118" spans="2:17" hidden="1" x14ac:dyDescent="0.4">
      <c r="B118" s="178" t="s">
        <v>529</v>
      </c>
      <c r="C118" s="104" t="s">
        <v>530</v>
      </c>
      <c r="D118" s="142">
        <v>0.75</v>
      </c>
      <c r="E118" s="142">
        <v>0.8</v>
      </c>
      <c r="F118" s="130">
        <v>1204</v>
      </c>
      <c r="G118" s="172">
        <f>+(WoodWaste*0.8)/SSCC_eff</f>
        <v>0.10012799999999999</v>
      </c>
      <c r="H118" s="172">
        <f>+(Coal*0.2)/SSCC_eff</f>
        <v>2.5376053333333332E-2</v>
      </c>
      <c r="I118" s="110" t="s">
        <v>315</v>
      </c>
      <c r="J118" s="439" t="s">
        <v>531</v>
      </c>
      <c r="K118" s="440"/>
      <c r="L118" s="127" t="s">
        <v>532</v>
      </c>
      <c r="Q118" s="127">
        <v>0.1255</v>
      </c>
    </row>
    <row r="119" spans="2:17" x14ac:dyDescent="0.4">
      <c r="B119" s="178" t="s">
        <v>533</v>
      </c>
      <c r="C119" s="104" t="s">
        <v>534</v>
      </c>
      <c r="D119" s="142">
        <v>0.75</v>
      </c>
      <c r="E119" s="142">
        <v>0.89</v>
      </c>
      <c r="F119" s="130">
        <v>1205</v>
      </c>
      <c r="G119" s="172">
        <f>+(black_liquor*0.59+WoodWaste*0.3)/SSCC_eff</f>
        <v>0.11180933333333332</v>
      </c>
      <c r="H119" s="172">
        <f>+(Natural_Gas1*0.05+Coal*0.03+Residual*0.03)/SSCC_eff</f>
        <v>1.0505647999999999E-2</v>
      </c>
      <c r="I119" s="110" t="s">
        <v>315</v>
      </c>
      <c r="J119" s="439" t="s">
        <v>535</v>
      </c>
      <c r="K119" s="440"/>
      <c r="L119" s="127">
        <v>0.12231</v>
      </c>
    </row>
    <row r="120" spans="2:17" x14ac:dyDescent="0.4">
      <c r="B120" s="104" t="s">
        <v>536</v>
      </c>
      <c r="C120" s="104" t="s">
        <v>537</v>
      </c>
      <c r="D120" s="142">
        <v>0.75</v>
      </c>
      <c r="E120" s="142">
        <v>0</v>
      </c>
      <c r="F120" s="104"/>
      <c r="G120" s="179"/>
      <c r="H120" s="179">
        <f>+Natural_Gas/RCI_eff</f>
        <v>7.0762666666666668E-2</v>
      </c>
      <c r="I120" s="110" t="s">
        <v>315</v>
      </c>
      <c r="J120" s="439"/>
      <c r="K120" s="440"/>
      <c r="L120" s="127"/>
    </row>
    <row r="121" spans="2:17" hidden="1" x14ac:dyDescent="0.4">
      <c r="B121" s="104" t="s">
        <v>538</v>
      </c>
      <c r="C121" s="104" t="s">
        <v>539</v>
      </c>
      <c r="D121" s="142">
        <v>0.75</v>
      </c>
      <c r="E121" s="142">
        <v>0</v>
      </c>
      <c r="F121" s="131"/>
      <c r="G121" s="179">
        <f>+((Coal*0.75)+(Natural_Gas*0.25))/IP_SAV_eff</f>
        <v>0.11285086666666666</v>
      </c>
      <c r="H121" s="179">
        <f>+((Coal*0.75)+(Natural_Gas*0.25))/IP_SAV_eff</f>
        <v>0.11285086666666666</v>
      </c>
      <c r="I121" s="179" t="s">
        <v>315</v>
      </c>
      <c r="J121" s="439" t="s">
        <v>540</v>
      </c>
      <c r="K121" s="440"/>
      <c r="L121" s="127"/>
    </row>
    <row r="122" spans="2:17" hidden="1" x14ac:dyDescent="0.4">
      <c r="B122" s="104" t="s">
        <v>541</v>
      </c>
      <c r="C122" s="104" t="s">
        <v>542</v>
      </c>
      <c r="D122" s="142">
        <v>0.75</v>
      </c>
      <c r="E122" s="142">
        <v>0.63</v>
      </c>
      <c r="F122" s="131"/>
      <c r="G122" s="179">
        <f>+((black_liquor*0.56)+(WoodWaste*0.07))/IP_SAV_eff</f>
        <v>7.9246533333333327E-2</v>
      </c>
      <c r="H122" s="179">
        <f>+((Coal*0.34)+(Natural_Gas*0.03))/IP_SAV_eff</f>
        <v>4.5262170666666678E-2</v>
      </c>
      <c r="I122" s="179" t="s">
        <v>315</v>
      </c>
      <c r="J122" s="439" t="s">
        <v>543</v>
      </c>
      <c r="K122" s="440"/>
      <c r="L122" s="180">
        <v>0.1245087</v>
      </c>
    </row>
    <row r="123" spans="2:17" x14ac:dyDescent="0.4">
      <c r="B123" s="104" t="s">
        <v>544</v>
      </c>
      <c r="C123" s="104" t="s">
        <v>545</v>
      </c>
      <c r="D123" s="142">
        <v>0.75</v>
      </c>
      <c r="E123" s="131">
        <v>0.76500000000000001</v>
      </c>
      <c r="F123" s="131"/>
      <c r="G123" s="179">
        <f>+((black_liquor*0.672)+(WoodWaste*0.093))/IP_SAV_eff</f>
        <v>9.6222279999999993E-2</v>
      </c>
      <c r="H123" s="179">
        <f>+((Coal*0.223)+(Natural_Gas*0.011)+(Distillate1*0.001))/IP_SAV_eff</f>
        <v>2.9171640799999999E-2</v>
      </c>
      <c r="I123" s="179" t="s">
        <v>315</v>
      </c>
      <c r="J123" s="439" t="s">
        <v>546</v>
      </c>
      <c r="K123" s="440"/>
      <c r="L123" s="127">
        <v>0.1253939</v>
      </c>
    </row>
    <row r="124" spans="2:17" x14ac:dyDescent="0.4">
      <c r="B124" s="104" t="s">
        <v>547</v>
      </c>
      <c r="C124" s="104" t="s">
        <v>548</v>
      </c>
      <c r="D124" s="142">
        <v>0.75</v>
      </c>
      <c r="E124" s="131">
        <v>0.65700000000000003</v>
      </c>
      <c r="F124" s="131"/>
      <c r="G124" s="179">
        <f>+((black_liquor*0.567)+(WoodWaste*0.09))/IP_SAV_eff</f>
        <v>8.263079999999999E-2</v>
      </c>
      <c r="H124" s="179">
        <f>+((Coal*0.048)+(Natural_Gas*0.295))/IP_SAV_eff</f>
        <v>2.6965239466666666E-2</v>
      </c>
      <c r="I124" s="179" t="s">
        <v>315</v>
      </c>
      <c r="J124" s="439"/>
      <c r="K124" s="440"/>
      <c r="L124" s="127"/>
    </row>
    <row r="125" spans="2:17" hidden="1" x14ac:dyDescent="0.4">
      <c r="B125" s="104" t="s">
        <v>549</v>
      </c>
      <c r="C125" s="104" t="s">
        <v>550</v>
      </c>
      <c r="D125" s="142">
        <v>0.75</v>
      </c>
      <c r="E125" s="142">
        <v>1</v>
      </c>
      <c r="F125" s="131"/>
      <c r="G125" s="173">
        <f>+black_liquor/D125</f>
        <v>0.12586666666666665</v>
      </c>
      <c r="H125" s="173"/>
      <c r="I125" s="179" t="s">
        <v>315</v>
      </c>
      <c r="J125" s="439" t="s">
        <v>551</v>
      </c>
      <c r="K125" s="440"/>
      <c r="L125" s="127"/>
    </row>
    <row r="126" spans="2:17" hidden="1" x14ac:dyDescent="0.4">
      <c r="B126" s="104" t="s">
        <v>552</v>
      </c>
      <c r="C126" s="104" t="s">
        <v>553</v>
      </c>
      <c r="D126" s="142">
        <v>0.75</v>
      </c>
      <c r="E126" s="142">
        <v>0.84</v>
      </c>
      <c r="F126" s="131"/>
      <c r="G126" s="173">
        <f>+(0.84*black_liquor)/0.75</f>
        <v>0.10572799999999999</v>
      </c>
      <c r="H126" s="173">
        <f>+(0.16*Peat)/0.75</f>
        <v>2.4277333333333331E-2</v>
      </c>
      <c r="I126" s="179" t="s">
        <v>315</v>
      </c>
      <c r="J126" s="439" t="s">
        <v>551</v>
      </c>
      <c r="K126" s="440"/>
      <c r="L126" s="181">
        <v>0.13</v>
      </c>
    </row>
    <row r="127" spans="2:17" hidden="1" x14ac:dyDescent="0.4">
      <c r="B127" s="104" t="s">
        <v>554</v>
      </c>
      <c r="C127" s="104" t="s">
        <v>555</v>
      </c>
      <c r="D127" s="142">
        <v>0.75</v>
      </c>
      <c r="E127" s="142">
        <v>0.75</v>
      </c>
      <c r="F127" s="131"/>
      <c r="G127" s="173">
        <f>+(0.75*black_liquor)/0.75</f>
        <v>9.4399999999999998E-2</v>
      </c>
      <c r="H127" s="173">
        <f>+(0.25*Peat)/0.75</f>
        <v>3.7933333333333333E-2</v>
      </c>
      <c r="I127" s="179" t="s">
        <v>315</v>
      </c>
      <c r="J127" s="439" t="s">
        <v>551</v>
      </c>
      <c r="K127" s="440"/>
      <c r="L127" s="127">
        <v>0.1323</v>
      </c>
    </row>
    <row r="128" spans="2:17" x14ac:dyDescent="0.4">
      <c r="B128" s="104" t="s">
        <v>556</v>
      </c>
      <c r="C128" s="104" t="s">
        <v>557</v>
      </c>
      <c r="D128" s="142">
        <v>0.75</v>
      </c>
      <c r="E128" s="131">
        <v>1.21E-2</v>
      </c>
      <c r="F128" s="131"/>
      <c r="G128" s="173">
        <f>+(0.0121*Pitch_SAN)/0.75</f>
        <v>1.3326133333333332E-3</v>
      </c>
      <c r="H128" s="173">
        <f>+(0.987*Peat+0.001*Residual)/0.75</f>
        <v>0.14986607466666665</v>
      </c>
      <c r="I128" s="179" t="s">
        <v>315</v>
      </c>
      <c r="J128" s="439" t="s">
        <v>551</v>
      </c>
      <c r="K128" s="440"/>
      <c r="L128" s="127">
        <v>0.1512</v>
      </c>
    </row>
    <row r="129" spans="1:11" x14ac:dyDescent="0.4">
      <c r="B129" s="104" t="s">
        <v>558</v>
      </c>
      <c r="C129" s="104" t="s">
        <v>559</v>
      </c>
      <c r="D129" s="142">
        <v>0.75</v>
      </c>
      <c r="E129" s="159">
        <v>2.5000000000000001E-3</v>
      </c>
      <c r="F129" s="131"/>
      <c r="G129" s="173">
        <f>+(0.0025*Pitch_SAN)/0.75</f>
        <v>2.7533333333333338E-4</v>
      </c>
      <c r="H129" s="173">
        <f>+(0.997*Peat1+0.0005*Residual)/0.75</f>
        <v>0.13617637066666669</v>
      </c>
      <c r="I129" s="179" t="s">
        <v>315</v>
      </c>
      <c r="J129" s="439" t="s">
        <v>551</v>
      </c>
      <c r="K129" s="440"/>
    </row>
    <row r="130" spans="1:11" x14ac:dyDescent="0.4">
      <c r="B130" s="104" t="s">
        <v>560</v>
      </c>
      <c r="C130" s="104" t="s">
        <v>561</v>
      </c>
      <c r="D130" s="142">
        <v>0.8</v>
      </c>
      <c r="E130" s="131">
        <v>0</v>
      </c>
      <c r="F130" s="131"/>
      <c r="G130" s="182"/>
      <c r="H130" s="183">
        <f>+((Coal*0.2)+(Natural_Gas1*0.2)+(Naphtha*0.6))/0.8</f>
        <v>8.82743E-2</v>
      </c>
      <c r="I130" s="179"/>
      <c r="J130" s="439" t="s">
        <v>562</v>
      </c>
      <c r="K130" s="440"/>
    </row>
    <row r="131" spans="1:11" x14ac:dyDescent="0.4">
      <c r="B131" s="104" t="s">
        <v>563</v>
      </c>
      <c r="C131" s="104" t="s">
        <v>564</v>
      </c>
      <c r="D131" s="142">
        <v>0.8</v>
      </c>
      <c r="E131" s="131">
        <v>0</v>
      </c>
      <c r="F131" s="131"/>
      <c r="G131" s="182"/>
      <c r="H131" s="183">
        <f>+(Natural_Gas)/0.8</f>
        <v>6.6339999999999996E-2</v>
      </c>
      <c r="I131" s="179"/>
      <c r="J131" s="439"/>
      <c r="K131" s="440"/>
    </row>
    <row r="132" spans="1:11" x14ac:dyDescent="0.4">
      <c r="A132" s="65"/>
      <c r="B132" s="184"/>
      <c r="C132" s="184"/>
      <c r="D132" s="185"/>
      <c r="E132" s="186"/>
      <c r="F132" s="187"/>
      <c r="G132" s="188"/>
      <c r="H132" s="188"/>
      <c r="I132" s="189"/>
      <c r="J132" s="190"/>
      <c r="K132" s="191"/>
    </row>
    <row r="133" spans="1:11" x14ac:dyDescent="0.4">
      <c r="B133" s="441" t="s">
        <v>565</v>
      </c>
      <c r="C133" s="441" t="s">
        <v>505</v>
      </c>
      <c r="D133" s="442" t="s">
        <v>305</v>
      </c>
      <c r="E133" s="442"/>
      <c r="F133" s="442"/>
      <c r="G133" s="443" t="s">
        <v>307</v>
      </c>
      <c r="H133" s="445" t="s">
        <v>306</v>
      </c>
      <c r="I133" s="445"/>
    </row>
    <row r="134" spans="1:11" x14ac:dyDescent="0.4">
      <c r="B134" s="441"/>
      <c r="C134" s="441"/>
      <c r="D134" s="192" t="s">
        <v>566</v>
      </c>
      <c r="E134" s="193" t="s">
        <v>567</v>
      </c>
      <c r="F134" s="194" t="s">
        <v>568</v>
      </c>
      <c r="G134" s="444"/>
      <c r="H134" s="445"/>
      <c r="I134" s="445"/>
    </row>
    <row r="135" spans="1:11" x14ac:dyDescent="0.4">
      <c r="B135" s="104" t="s">
        <v>569</v>
      </c>
      <c r="C135" s="142" t="s">
        <v>329</v>
      </c>
      <c r="D135" s="195">
        <v>8.81</v>
      </c>
      <c r="E135" s="173">
        <v>1.4500000000000001E-2</v>
      </c>
      <c r="F135" s="173">
        <v>8.3000000000000001E-3</v>
      </c>
      <c r="G135" s="179" t="s">
        <v>361</v>
      </c>
      <c r="H135" s="435" t="s">
        <v>570</v>
      </c>
      <c r="I135" s="435"/>
    </row>
    <row r="136" spans="1:11" x14ac:dyDescent="0.4">
      <c r="B136" s="104" t="s">
        <v>571</v>
      </c>
      <c r="C136" s="142" t="s">
        <v>329</v>
      </c>
      <c r="D136" s="195">
        <v>8.81</v>
      </c>
      <c r="E136" s="173">
        <v>1.5699999999999999E-2</v>
      </c>
      <c r="F136" s="173">
        <v>1.01E-2</v>
      </c>
      <c r="G136" s="179" t="s">
        <v>361</v>
      </c>
      <c r="H136" s="435" t="s">
        <v>570</v>
      </c>
      <c r="I136" s="435"/>
    </row>
    <row r="137" spans="1:11" x14ac:dyDescent="0.4">
      <c r="B137" s="161"/>
      <c r="C137" s="161"/>
      <c r="D137" s="196"/>
      <c r="F137" s="166"/>
      <c r="G137" s="197"/>
      <c r="H137" s="198"/>
      <c r="I137" s="161"/>
    </row>
    <row r="138" spans="1:11" x14ac:dyDescent="0.4">
      <c r="B138" s="96" t="s">
        <v>572</v>
      </c>
      <c r="C138" s="96" t="s">
        <v>573</v>
      </c>
      <c r="D138" s="199" t="s">
        <v>574</v>
      </c>
      <c r="E138" s="200"/>
      <c r="F138" s="436" t="s">
        <v>575</v>
      </c>
      <c r="G138" s="437"/>
      <c r="H138" s="180"/>
    </row>
    <row r="139" spans="1:11" x14ac:dyDescent="0.4">
      <c r="B139" s="104" t="s">
        <v>576</v>
      </c>
      <c r="C139" s="104" t="s">
        <v>577</v>
      </c>
      <c r="D139" s="130">
        <v>11700</v>
      </c>
      <c r="E139" s="201"/>
      <c r="F139" s="110">
        <v>293.08</v>
      </c>
      <c r="G139" s="104" t="s">
        <v>578</v>
      </c>
      <c r="H139" s="180"/>
    </row>
    <row r="140" spans="1:11" x14ac:dyDescent="0.4">
      <c r="B140" s="104" t="s">
        <v>579</v>
      </c>
      <c r="C140" s="104" t="s">
        <v>577</v>
      </c>
      <c r="D140" s="130">
        <v>1300</v>
      </c>
      <c r="F140" s="130">
        <v>1000000</v>
      </c>
      <c r="G140" s="104" t="s">
        <v>580</v>
      </c>
      <c r="H140" s="127"/>
    </row>
    <row r="141" spans="1:11" x14ac:dyDescent="0.4">
      <c r="B141" s="104" t="s">
        <v>581</v>
      </c>
      <c r="C141" s="104" t="s">
        <v>582</v>
      </c>
      <c r="D141" s="130">
        <v>1526</v>
      </c>
      <c r="F141" s="130">
        <v>1000</v>
      </c>
      <c r="G141" s="104" t="s">
        <v>583</v>
      </c>
      <c r="H141" s="127"/>
    </row>
    <row r="142" spans="1:11" x14ac:dyDescent="0.4">
      <c r="B142" s="104" t="s">
        <v>584</v>
      </c>
      <c r="C142" s="104" t="s">
        <v>585</v>
      </c>
      <c r="D142" s="130">
        <v>1725</v>
      </c>
      <c r="E142" s="127"/>
      <c r="F142" s="107">
        <v>1.1020000000000001</v>
      </c>
      <c r="G142" s="104" t="s">
        <v>586</v>
      </c>
      <c r="H142" s="127"/>
    </row>
    <row r="143" spans="1:11" x14ac:dyDescent="0.4">
      <c r="B143" s="104" t="s">
        <v>587</v>
      </c>
      <c r="C143" s="104" t="s">
        <v>588</v>
      </c>
      <c r="D143" s="130">
        <v>3300</v>
      </c>
      <c r="E143" s="127"/>
      <c r="F143" s="130">
        <v>2205</v>
      </c>
      <c r="G143" s="104" t="s">
        <v>589</v>
      </c>
      <c r="H143" s="127"/>
    </row>
    <row r="144" spans="1:11" x14ac:dyDescent="0.4">
      <c r="B144" s="127"/>
      <c r="C144" s="127"/>
      <c r="D144" s="127"/>
      <c r="E144" s="127"/>
      <c r="F144" s="130">
        <v>21</v>
      </c>
      <c r="G144" s="104" t="s">
        <v>590</v>
      </c>
      <c r="H144" s="127"/>
    </row>
    <row r="145" spans="2:35" x14ac:dyDescent="0.4">
      <c r="D145" s="127"/>
      <c r="E145" s="127"/>
      <c r="F145" s="130">
        <v>310</v>
      </c>
      <c r="G145" s="104" t="s">
        <v>591</v>
      </c>
      <c r="H145" s="127"/>
    </row>
    <row r="146" spans="2:35" x14ac:dyDescent="0.4">
      <c r="D146" s="127"/>
      <c r="E146" s="127"/>
      <c r="F146" s="158">
        <v>948.6</v>
      </c>
      <c r="G146" s="104" t="s">
        <v>592</v>
      </c>
      <c r="H146" s="127"/>
    </row>
    <row r="147" spans="2:35" x14ac:dyDescent="0.4">
      <c r="D147" s="127"/>
      <c r="E147" s="127"/>
      <c r="F147" s="127"/>
      <c r="G147" s="127"/>
      <c r="H147" s="127"/>
    </row>
    <row r="149" spans="2:35" x14ac:dyDescent="0.4">
      <c r="B149" s="202" t="s">
        <v>593</v>
      </c>
    </row>
    <row r="150" spans="2:35" s="127" customFormat="1" ht="20.399999999999999" x14ac:dyDescent="0.4">
      <c r="B150" s="203" t="s">
        <v>594</v>
      </c>
      <c r="C150" s="204" t="s">
        <v>595</v>
      </c>
      <c r="D150" s="203" t="s">
        <v>306</v>
      </c>
      <c r="E150" s="204" t="s">
        <v>596</v>
      </c>
      <c r="F150" s="205" t="s">
        <v>597</v>
      </c>
      <c r="G150" s="205" t="s">
        <v>598</v>
      </c>
      <c r="H150" s="206" t="s">
        <v>599</v>
      </c>
      <c r="I150" s="207"/>
      <c r="J150" s="207"/>
      <c r="O150" s="207"/>
      <c r="P150" s="207"/>
      <c r="Q150" s="207"/>
      <c r="R150" s="207"/>
      <c r="S150" s="207"/>
      <c r="T150" s="207"/>
      <c r="U150" s="207"/>
      <c r="V150" s="207"/>
      <c r="W150" s="207"/>
      <c r="AA150" s="207"/>
      <c r="AB150" s="207"/>
      <c r="AC150" s="207"/>
      <c r="AD150" s="207"/>
      <c r="AE150" s="207"/>
      <c r="AF150" s="208"/>
      <c r="AG150" s="208"/>
      <c r="AH150" s="208"/>
      <c r="AI150" s="207"/>
    </row>
    <row r="151" spans="2:35" s="127" customFormat="1" ht="10.199999999999999" x14ac:dyDescent="0.35">
      <c r="B151" s="209" t="s">
        <v>600</v>
      </c>
      <c r="C151" s="209" t="s">
        <v>601</v>
      </c>
      <c r="D151" s="210" t="s">
        <v>392</v>
      </c>
      <c r="E151" s="209" t="s">
        <v>602</v>
      </c>
      <c r="F151" s="211">
        <v>783347.48690000002</v>
      </c>
      <c r="G151" s="211">
        <v>8695526</v>
      </c>
      <c r="H151" s="212">
        <f>+F151/1.102/G151</f>
        <v>8.1747974723458058E-2</v>
      </c>
      <c r="I151" s="213"/>
      <c r="J151" s="213"/>
      <c r="O151" s="214"/>
      <c r="P151" s="214"/>
      <c r="Q151" s="215"/>
      <c r="R151" s="215"/>
      <c r="S151" s="215"/>
      <c r="T151" s="215"/>
      <c r="U151" s="215"/>
      <c r="V151" s="215"/>
      <c r="W151" s="215"/>
      <c r="AA151" s="214"/>
      <c r="AB151" s="215"/>
      <c r="AC151" s="215"/>
      <c r="AD151" s="215"/>
      <c r="AE151" s="215"/>
      <c r="AF151" s="213"/>
      <c r="AG151" s="213"/>
      <c r="AH151" s="213"/>
      <c r="AI151" s="213"/>
    </row>
    <row r="152" spans="2:35" s="127" customFormat="1" ht="10.199999999999999" x14ac:dyDescent="0.35">
      <c r="B152" s="209" t="s">
        <v>600</v>
      </c>
      <c r="C152" s="209" t="s">
        <v>603</v>
      </c>
      <c r="D152" s="210"/>
      <c r="E152" s="209" t="s">
        <v>604</v>
      </c>
      <c r="F152" s="211">
        <v>27259.258699999998</v>
      </c>
      <c r="G152" s="211">
        <v>10719437</v>
      </c>
      <c r="H152" s="212">
        <f>+F152/1.102/G152</f>
        <v>2.3075996826361074E-3</v>
      </c>
      <c r="I152" s="213"/>
      <c r="J152" s="213"/>
      <c r="O152" s="214"/>
      <c r="P152" s="214"/>
      <c r="Q152" s="215"/>
      <c r="R152" s="215"/>
      <c r="S152" s="215"/>
      <c r="T152" s="215"/>
      <c r="U152" s="215"/>
      <c r="V152" s="215"/>
      <c r="W152" s="215"/>
      <c r="AA152" s="214"/>
      <c r="AB152" s="215"/>
      <c r="AC152" s="215"/>
      <c r="AD152" s="215"/>
      <c r="AE152" s="215"/>
      <c r="AF152" s="213"/>
      <c r="AG152" s="213"/>
      <c r="AH152" s="213"/>
      <c r="AI152" s="213"/>
    </row>
    <row r="154" spans="2:35" ht="12" customHeight="1" x14ac:dyDescent="0.4">
      <c r="B154" s="438" t="s">
        <v>605</v>
      </c>
      <c r="C154" s="438"/>
      <c r="D154" s="438"/>
      <c r="E154" s="438"/>
      <c r="F154" s="438"/>
      <c r="G154" s="438"/>
      <c r="H154" s="438"/>
    </row>
    <row r="155" spans="2:35" x14ac:dyDescent="0.4">
      <c r="B155" s="438"/>
      <c r="C155" s="438"/>
      <c r="D155" s="438"/>
      <c r="E155" s="438"/>
      <c r="F155" s="438"/>
      <c r="G155" s="438"/>
      <c r="H155" s="438"/>
    </row>
    <row r="156" spans="2:35" x14ac:dyDescent="0.4">
      <c r="B156" s="438"/>
      <c r="C156" s="438"/>
      <c r="D156" s="438"/>
      <c r="E156" s="438"/>
      <c r="F156" s="438"/>
      <c r="G156" s="438"/>
      <c r="H156" s="438"/>
    </row>
    <row r="157" spans="2:35" x14ac:dyDescent="0.4">
      <c r="B157" s="438"/>
      <c r="C157" s="438"/>
      <c r="D157" s="438"/>
      <c r="E157" s="438"/>
      <c r="F157" s="438"/>
      <c r="G157" s="438"/>
      <c r="H157" s="438"/>
    </row>
    <row r="158" spans="2:35" x14ac:dyDescent="0.4">
      <c r="B158" s="216"/>
      <c r="C158" s="216"/>
      <c r="D158" s="216"/>
      <c r="E158" s="216"/>
      <c r="F158" s="216"/>
    </row>
    <row r="159" spans="2:35" x14ac:dyDescent="0.4">
      <c r="B159" s="216"/>
      <c r="C159" s="216"/>
      <c r="D159" s="216"/>
      <c r="E159" s="216"/>
      <c r="F159" s="216"/>
    </row>
    <row r="160" spans="2:35" x14ac:dyDescent="0.4">
      <c r="B160" s="216"/>
      <c r="C160" s="216"/>
      <c r="D160" s="216"/>
      <c r="E160" s="216"/>
    </row>
  </sheetData>
  <mergeCells count="58">
    <mergeCell ref="K68:K70"/>
    <mergeCell ref="B2:B3"/>
    <mergeCell ref="C2:F2"/>
    <mergeCell ref="B26:B27"/>
    <mergeCell ref="C26:C27"/>
    <mergeCell ref="D26:G26"/>
    <mergeCell ref="B51:B52"/>
    <mergeCell ref="C51:F51"/>
    <mergeCell ref="G51:G52"/>
    <mergeCell ref="K53:K55"/>
    <mergeCell ref="K56:K58"/>
    <mergeCell ref="K59:K61"/>
    <mergeCell ref="K62:K64"/>
    <mergeCell ref="K65:K67"/>
    <mergeCell ref="K71:K72"/>
    <mergeCell ref="B74:B75"/>
    <mergeCell ref="C74:F74"/>
    <mergeCell ref="G74:G75"/>
    <mergeCell ref="B107:B108"/>
    <mergeCell ref="C107:C108"/>
    <mergeCell ref="G107:H107"/>
    <mergeCell ref="J107:K107"/>
    <mergeCell ref="J108:K108"/>
    <mergeCell ref="J117:K117"/>
    <mergeCell ref="B109:B112"/>
    <mergeCell ref="J109:K109"/>
    <mergeCell ref="C110:C111"/>
    <mergeCell ref="J110:K110"/>
    <mergeCell ref="J111:K111"/>
    <mergeCell ref="J112:K112"/>
    <mergeCell ref="B113:B114"/>
    <mergeCell ref="J113:K113"/>
    <mergeCell ref="B115:B116"/>
    <mergeCell ref="J115:K115"/>
    <mergeCell ref="J116:K116"/>
    <mergeCell ref="J129:K129"/>
    <mergeCell ref="J118:K118"/>
    <mergeCell ref="J119:K119"/>
    <mergeCell ref="J120:K120"/>
    <mergeCell ref="J121:K121"/>
    <mergeCell ref="J122:K122"/>
    <mergeCell ref="J123:K123"/>
    <mergeCell ref="J124:K124"/>
    <mergeCell ref="J125:K125"/>
    <mergeCell ref="J126:K126"/>
    <mergeCell ref="J127:K127"/>
    <mergeCell ref="J128:K128"/>
    <mergeCell ref="H135:I135"/>
    <mergeCell ref="H136:I136"/>
    <mergeCell ref="F138:G138"/>
    <mergeCell ref="B154:H157"/>
    <mergeCell ref="J130:K130"/>
    <mergeCell ref="J131:K131"/>
    <mergeCell ref="B133:B134"/>
    <mergeCell ref="C133:C134"/>
    <mergeCell ref="D133:F133"/>
    <mergeCell ref="G133:G134"/>
    <mergeCell ref="H133:I134"/>
  </mergeCells>
  <pageMargins left="0.75" right="0.75" top="1" bottom="1" header="0.5" footer="0.5"/>
  <pageSetup scale="78" orientation="landscape" r:id="rId1"/>
  <headerFooter alignWithMargins="0"/>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AY314"/>
  <sheetViews>
    <sheetView zoomScale="65" workbookViewId="0">
      <pane xSplit="2" ySplit="6" topLeftCell="C7" activePane="bottomRight" state="frozen"/>
      <selection pane="topRight" activeCell="C1" sqref="C1"/>
      <selection pane="bottomLeft" activeCell="A7" sqref="A7"/>
      <selection pane="bottomRight" activeCell="C17" sqref="C17"/>
    </sheetView>
  </sheetViews>
  <sheetFormatPr defaultColWidth="8.83203125" defaultRowHeight="12.3" x14ac:dyDescent="0.4"/>
  <cols>
    <col min="1" max="1" width="1.6640625" customWidth="1"/>
    <col min="2" max="2" width="9.6640625" bestFit="1" customWidth="1"/>
    <col min="3" max="3" width="7.6640625" customWidth="1"/>
    <col min="4" max="5" width="7" customWidth="1"/>
    <col min="6" max="6" width="6.6640625" customWidth="1"/>
    <col min="7" max="7" width="7.33203125" customWidth="1"/>
    <col min="8" max="8" width="6.83203125" customWidth="1"/>
    <col min="9" max="9" width="7" customWidth="1"/>
    <col min="10" max="11" width="7.1640625" customWidth="1"/>
    <col min="12" max="14" width="7" customWidth="1"/>
    <col min="15" max="15" width="6.83203125" customWidth="1"/>
    <col min="16" max="17" width="7" customWidth="1"/>
    <col min="18" max="18" width="6.6640625" customWidth="1"/>
    <col min="19" max="19" width="7.33203125" customWidth="1"/>
    <col min="20" max="20" width="6.83203125" customWidth="1"/>
    <col min="21" max="21" width="6.33203125" customWidth="1"/>
    <col min="22" max="23" width="7.1640625" customWidth="1"/>
    <col min="24" max="24" width="6.6640625" customWidth="1"/>
    <col min="25" max="26" width="7" customWidth="1"/>
    <col min="39" max="40" width="9.1640625" style="30"/>
  </cols>
  <sheetData>
    <row r="2" spans="2:51" ht="30.3" x14ac:dyDescent="1">
      <c r="B2" s="433" t="s">
        <v>67</v>
      </c>
      <c r="C2" s="433"/>
      <c r="D2" s="433"/>
      <c r="E2" s="433"/>
      <c r="F2" s="433"/>
      <c r="G2" s="433"/>
      <c r="H2" s="433"/>
      <c r="I2" s="433"/>
      <c r="J2" s="433"/>
      <c r="K2" s="433"/>
      <c r="L2" s="433"/>
      <c r="M2" s="433"/>
      <c r="N2" s="433"/>
    </row>
    <row r="3" spans="2:51" x14ac:dyDescent="0.4">
      <c r="B3" s="434" t="s">
        <v>53</v>
      </c>
      <c r="C3" s="434"/>
      <c r="D3" s="434"/>
      <c r="E3" s="434"/>
      <c r="F3" s="434"/>
      <c r="G3" s="434"/>
      <c r="H3" s="434"/>
      <c r="I3" s="434"/>
      <c r="J3" s="434"/>
      <c r="K3" s="434"/>
      <c r="L3" s="434"/>
      <c r="M3" s="434"/>
      <c r="N3" s="434"/>
    </row>
    <row r="4" spans="2:51" x14ac:dyDescent="0.4">
      <c r="C4" t="s">
        <v>6</v>
      </c>
    </row>
    <row r="5" spans="2:51" x14ac:dyDescent="0.4">
      <c r="B5" s="12" t="s">
        <v>55</v>
      </c>
    </row>
    <row r="6" spans="2:51" x14ac:dyDescent="0.4">
      <c r="B6" s="2" t="s">
        <v>0</v>
      </c>
      <c r="C6" s="3" t="s">
        <v>19</v>
      </c>
      <c r="D6" s="4" t="s">
        <v>8</v>
      </c>
      <c r="E6" s="4" t="s">
        <v>9</v>
      </c>
      <c r="F6" s="4" t="s">
        <v>10</v>
      </c>
      <c r="G6" s="4" t="s">
        <v>11</v>
      </c>
      <c r="H6" s="4" t="s">
        <v>12</v>
      </c>
      <c r="I6" s="4" t="s">
        <v>13</v>
      </c>
      <c r="J6" s="4" t="s">
        <v>14</v>
      </c>
      <c r="K6" s="4" t="s">
        <v>15</v>
      </c>
      <c r="L6" s="4" t="s">
        <v>16</v>
      </c>
      <c r="M6" s="4" t="s">
        <v>17</v>
      </c>
      <c r="N6" s="4" t="s">
        <v>18</v>
      </c>
      <c r="O6" s="3" t="s">
        <v>20</v>
      </c>
      <c r="P6" s="4" t="s">
        <v>21</v>
      </c>
      <c r="Q6" s="4" t="s">
        <v>22</v>
      </c>
      <c r="R6" s="4" t="s">
        <v>23</v>
      </c>
      <c r="S6" s="4" t="s">
        <v>24</v>
      </c>
      <c r="T6" s="4" t="s">
        <v>25</v>
      </c>
      <c r="U6" s="4" t="s">
        <v>26</v>
      </c>
      <c r="V6" s="4" t="s">
        <v>27</v>
      </c>
      <c r="W6" s="4" t="s">
        <v>28</v>
      </c>
      <c r="X6" s="4" t="s">
        <v>29</v>
      </c>
      <c r="Y6" s="4" t="s">
        <v>30</v>
      </c>
      <c r="Z6" s="4" t="s">
        <v>31</v>
      </c>
      <c r="AA6" s="3" t="s">
        <v>164</v>
      </c>
      <c r="AB6" s="4" t="s">
        <v>165</v>
      </c>
      <c r="AC6" s="4" t="s">
        <v>166</v>
      </c>
      <c r="AD6" s="4" t="s">
        <v>167</v>
      </c>
      <c r="AE6" s="4" t="s">
        <v>168</v>
      </c>
      <c r="AF6" s="4" t="s">
        <v>169</v>
      </c>
      <c r="AG6" s="4" t="s">
        <v>170</v>
      </c>
      <c r="AH6" s="4" t="s">
        <v>171</v>
      </c>
      <c r="AI6" s="4" t="s">
        <v>172</v>
      </c>
      <c r="AJ6" s="4" t="s">
        <v>173</v>
      </c>
      <c r="AK6" s="4" t="s">
        <v>174</v>
      </c>
      <c r="AL6" s="4" t="s">
        <v>175</v>
      </c>
      <c r="AM6" s="24">
        <v>39448</v>
      </c>
      <c r="AN6" s="24">
        <v>39479</v>
      </c>
      <c r="AO6" s="24">
        <v>39508</v>
      </c>
      <c r="AP6" s="24">
        <v>39539</v>
      </c>
      <c r="AQ6" s="24">
        <v>39569</v>
      </c>
      <c r="AR6" s="24">
        <v>39600</v>
      </c>
      <c r="AS6" s="24">
        <v>39630</v>
      </c>
      <c r="AT6" s="24">
        <v>39661</v>
      </c>
      <c r="AU6" s="24">
        <v>39692</v>
      </c>
      <c r="AV6" s="24">
        <v>39722</v>
      </c>
      <c r="AW6" s="24">
        <v>39753</v>
      </c>
      <c r="AX6" s="24">
        <v>39783</v>
      </c>
      <c r="AY6" s="24">
        <v>39814</v>
      </c>
    </row>
    <row r="7" spans="2:51" x14ac:dyDescent="0.4">
      <c r="B7" t="s">
        <v>64</v>
      </c>
      <c r="C7" s="13" t="e">
        <f>+('data input'!#REF!+'data input'!#REF!+'data input'!#REF!+'data input'!#REF!)/'data input'!#REF!</f>
        <v>#REF!</v>
      </c>
      <c r="D7" s="13" t="e">
        <f>+('data input'!#REF!+'data input'!#REF!+'data input'!#REF!+'data input'!#REF!)/'data input'!#REF!</f>
        <v>#REF!</v>
      </c>
      <c r="E7" s="13" t="e">
        <f>+('data input'!#REF!+'data input'!#REF!+'data input'!#REF!+'data input'!#REF!)/'data input'!#REF!</f>
        <v>#REF!</v>
      </c>
      <c r="F7" s="13" t="e">
        <f>+('data input'!#REF!+'data input'!#REF!+'data input'!#REF!+'data input'!#REF!)/'data input'!#REF!</f>
        <v>#REF!</v>
      </c>
      <c r="G7" s="13" t="e">
        <f>+('data input'!#REF!+'data input'!#REF!+'data input'!#REF!+'data input'!#REF!)/'data input'!#REF!</f>
        <v>#REF!</v>
      </c>
      <c r="H7" s="13" t="e">
        <f>+('data input'!#REF!+'data input'!#REF!+'data input'!#REF!+'data input'!#REF!)/'data input'!#REF!</f>
        <v>#REF!</v>
      </c>
      <c r="I7" s="13" t="e">
        <f>+('data input'!#REF!+'data input'!#REF!+'data input'!#REF!+'data input'!#REF!)/'data input'!#REF!</f>
        <v>#REF!</v>
      </c>
      <c r="J7" s="13" t="e">
        <f>+('data input'!#REF!+'data input'!#REF!+'data input'!#REF!+'data input'!#REF!)/'data input'!#REF!</f>
        <v>#REF!</v>
      </c>
      <c r="K7" s="13" t="e">
        <f>+('data input'!#REF!+'data input'!#REF!+'data input'!#REF!+'data input'!#REF!)/'data input'!#REF!</f>
        <v>#REF!</v>
      </c>
      <c r="L7" s="13" t="e">
        <f>+('data input'!#REF!+'data input'!#REF!+'data input'!#REF!+'data input'!#REF!)/'data input'!#REF!</f>
        <v>#REF!</v>
      </c>
      <c r="M7" s="13" t="e">
        <f>+('data input'!#REF!+'data input'!#REF!+'data input'!#REF!+'data input'!#REF!)/'data input'!#REF!</f>
        <v>#REF!</v>
      </c>
      <c r="N7" s="13" t="e">
        <f>+('data input'!#REF!+'data input'!#REF!+'data input'!#REF!+'data input'!#REF!)/'data input'!#REF!</f>
        <v>#REF!</v>
      </c>
      <c r="O7" s="13" t="e">
        <f>+('data input'!#REF!+'data input'!#REF!+'data input'!#REF!+'data input'!#REF!)/'data input'!#REF!</f>
        <v>#REF!</v>
      </c>
      <c r="P7" s="13" t="e">
        <f>+('data input'!#REF!+'data input'!#REF!+'data input'!#REF!+'data input'!#REF!)/'data input'!#REF!</f>
        <v>#REF!</v>
      </c>
      <c r="Q7" s="13" t="e">
        <f>+('data input'!#REF!+'data input'!#REF!+'data input'!#REF!+'data input'!#REF!)/'data input'!#REF!</f>
        <v>#REF!</v>
      </c>
      <c r="R7" s="13" t="e">
        <f>+('data input'!#REF!+'data input'!#REF!+'data input'!#REF!+'data input'!#REF!)/'data input'!#REF!</f>
        <v>#REF!</v>
      </c>
      <c r="S7" s="13" t="e">
        <f>+('data input'!#REF!+'data input'!#REF!+'data input'!#REF!+'data input'!#REF!)/'data input'!#REF!</f>
        <v>#REF!</v>
      </c>
      <c r="T7" s="13" t="e">
        <f>+('data input'!#REF!+'data input'!#REF!+'data input'!#REF!+'data input'!#REF!)/'data input'!#REF!</f>
        <v>#REF!</v>
      </c>
      <c r="U7" s="13" t="e">
        <f>+('data input'!#REF!+'data input'!#REF!+'data input'!#REF!+'data input'!#REF!)/'data input'!#REF!</f>
        <v>#REF!</v>
      </c>
      <c r="V7" s="13" t="e">
        <f>+('data input'!#REF!+'data input'!#REF!+'data input'!#REF!+'data input'!#REF!)/'data input'!#REF!</f>
        <v>#REF!</v>
      </c>
      <c r="W7" s="13" t="e">
        <f>+('data input'!#REF!+'data input'!#REF!+'data input'!#REF!+'data input'!#REF!)/'data input'!#REF!</f>
        <v>#REF!</v>
      </c>
      <c r="X7" s="13" t="e">
        <f>+('data input'!#REF!+'data input'!#REF!+'data input'!#REF!+'data input'!#REF!)/'data input'!#REF!</f>
        <v>#REF!</v>
      </c>
      <c r="Y7" s="13" t="e">
        <f>+('data input'!#REF!+'data input'!#REF!+'data input'!#REF!+'data input'!#REF!)/'data input'!#REF!</f>
        <v>#REF!</v>
      </c>
      <c r="Z7" s="13" t="e">
        <f>+('data input'!#REF!+'data input'!#REF!+'data input'!#REF!+'data input'!#REF!)/'data input'!#REF!</f>
        <v>#REF!</v>
      </c>
      <c r="AA7" s="13" t="e">
        <f>+('data input'!#REF!+'data input'!#REF!+'data input'!#REF!+'data input'!#REF!)/'data input'!#REF!</f>
        <v>#REF!</v>
      </c>
      <c r="AB7" s="13" t="e">
        <f>+('data input'!#REF!+'data input'!#REF!+'data input'!#REF!+'data input'!#REF!)/'data input'!#REF!</f>
        <v>#REF!</v>
      </c>
      <c r="AC7" s="13" t="e">
        <f>+('data input'!#REF!+'data input'!#REF!+'data input'!#REF!+'data input'!#REF!)/'data input'!#REF!</f>
        <v>#REF!</v>
      </c>
      <c r="AD7" s="13" t="e">
        <f>+('data input'!#REF!+'data input'!#REF!+'data input'!#REF!+'data input'!#REF!)/'data input'!#REF!</f>
        <v>#REF!</v>
      </c>
      <c r="AE7" s="13" t="e">
        <f>+('data input'!#REF!+'data input'!#REF!+'data input'!#REF!+'data input'!#REF!)/'data input'!#REF!</f>
        <v>#REF!</v>
      </c>
      <c r="AF7" s="13" t="e">
        <f>+('data input'!#REF!+'data input'!#REF!+'data input'!#REF!+'data input'!#REF!)/'data input'!#REF!</f>
        <v>#REF!</v>
      </c>
      <c r="AG7" s="13" t="e">
        <f>+('data input'!#REF!+'data input'!#REF!+'data input'!#REF!+'data input'!#REF!)/'data input'!#REF!</f>
        <v>#REF!</v>
      </c>
      <c r="AH7" s="13" t="e">
        <f>+('data input'!#REF!+'data input'!#REF!+'data input'!#REF!+'data input'!#REF!)/'data input'!#REF!</f>
        <v>#REF!</v>
      </c>
      <c r="AI7" s="13" t="e">
        <f>+('data input'!#REF!+'data input'!#REF!+'data input'!#REF!+'data input'!#REF!)/'data input'!#REF!</f>
        <v>#REF!</v>
      </c>
      <c r="AJ7" s="13" t="e">
        <f>+('data input'!#REF!+'data input'!#REF!+'data input'!#REF!+'data input'!#REF!)/'data input'!#REF!</f>
        <v>#REF!</v>
      </c>
      <c r="AK7" s="13" t="e">
        <f>+('data input'!#REF!+'data input'!#REF!+'data input'!#REF!+'data input'!#REF!)/'data input'!#REF!</f>
        <v>#REF!</v>
      </c>
      <c r="AL7" s="13" t="e">
        <f>+('data input'!#REF!+'data input'!#REF!+'data input'!#REF!+'data input'!#REF!)/'data input'!#REF!</f>
        <v>#REF!</v>
      </c>
      <c r="AM7" s="13" t="e">
        <f>+('data input'!#REF!+'data input'!#REF!+'data input'!#REF!+'data input'!#REF!)/'data input'!#REF!</f>
        <v>#REF!</v>
      </c>
      <c r="AN7" s="13" t="e">
        <f>+('data input'!#REF!+'data input'!#REF!+'data input'!#REF!+'data input'!#REF!)/'data input'!#REF!</f>
        <v>#REF!</v>
      </c>
      <c r="AO7" s="13" t="e">
        <f>+('data input'!#REF!+'data input'!#REF!+'data input'!#REF!+'data input'!#REF!)/'data input'!#REF!</f>
        <v>#REF!</v>
      </c>
      <c r="AP7" s="13" t="e">
        <f>+('data input'!#REF!+'data input'!#REF!+'data input'!#REF!+'data input'!#REF!)/'data input'!#REF!</f>
        <v>#REF!</v>
      </c>
      <c r="AQ7" s="13" t="e">
        <f>+('data input'!#REF!+'data input'!#REF!+'data input'!#REF!+'data input'!#REF!)/'data input'!#REF!</f>
        <v>#REF!</v>
      </c>
      <c r="AR7" s="13" t="e">
        <f>+('data input'!#REF!+'data input'!#REF!+'data input'!#REF!+'data input'!#REF!)/'data input'!#REF!</f>
        <v>#REF!</v>
      </c>
      <c r="AS7" s="13" t="e">
        <f>+('data input'!#REF!+'data input'!#REF!+'data input'!#REF!+'data input'!#REF!)/'data input'!#REF!</f>
        <v>#REF!</v>
      </c>
      <c r="AT7" s="13" t="e">
        <f>+('data input'!#REF!+'data input'!#REF!+'data input'!#REF!+'data input'!#REF!)/'data input'!#REF!</f>
        <v>#REF!</v>
      </c>
      <c r="AU7" s="13" t="e">
        <f>+('data input'!#REF!+'data input'!#REF!+'data input'!#REF!+'data input'!#REF!)/'data input'!#REF!</f>
        <v>#REF!</v>
      </c>
      <c r="AV7" s="13" t="e">
        <f>+('data input'!#REF!+'data input'!#REF!+'data input'!#REF!+'data input'!#REF!)/'data input'!#REF!</f>
        <v>#REF!</v>
      </c>
      <c r="AW7" s="13" t="e">
        <f>+('data input'!#REF!+'data input'!#REF!+'data input'!#REF!+'data input'!#REF!)/'data input'!#REF!</f>
        <v>#REF!</v>
      </c>
      <c r="AX7" s="13" t="e">
        <f>+('data input'!#REF!+'data input'!#REF!+'data input'!#REF!+'data input'!#REF!)/'data input'!#REF!</f>
        <v>#REF!</v>
      </c>
    </row>
    <row r="8" spans="2:51" x14ac:dyDescent="0.4">
      <c r="B8" t="s">
        <v>65</v>
      </c>
      <c r="C8" s="13" t="e">
        <f>+('data input'!#REF!+'data input'!#REF!+'data input'!#REF!+'data input'!#REF!)/'data input'!#REF!</f>
        <v>#REF!</v>
      </c>
      <c r="D8" s="13" t="e">
        <f>+('data input'!#REF!+'data input'!#REF!+'data input'!#REF!+'data input'!#REF!)/'data input'!#REF!</f>
        <v>#REF!</v>
      </c>
      <c r="E8" s="13" t="e">
        <f>+('data input'!#REF!+'data input'!#REF!+'data input'!#REF!+'data input'!#REF!)/'data input'!#REF!</f>
        <v>#REF!</v>
      </c>
      <c r="F8" s="13" t="e">
        <f>+('data input'!#REF!+'data input'!#REF!+'data input'!#REF!+'data input'!#REF!)/'data input'!#REF!</f>
        <v>#REF!</v>
      </c>
      <c r="G8" s="13" t="e">
        <f>+('data input'!#REF!+'data input'!#REF!+'data input'!#REF!+'data input'!#REF!)/'data input'!#REF!</f>
        <v>#REF!</v>
      </c>
      <c r="H8" s="13" t="e">
        <f>+('data input'!#REF!+'data input'!#REF!+'data input'!#REF!+'data input'!#REF!)/'data input'!#REF!</f>
        <v>#REF!</v>
      </c>
      <c r="I8" s="13" t="e">
        <f>+('data input'!#REF!+'data input'!#REF!+'data input'!#REF!+'data input'!#REF!)/'data input'!#REF!</f>
        <v>#REF!</v>
      </c>
      <c r="J8" s="13" t="e">
        <f>+('data input'!#REF!+'data input'!#REF!+'data input'!#REF!+'data input'!#REF!)/'data input'!#REF!</f>
        <v>#REF!</v>
      </c>
      <c r="K8" s="13" t="e">
        <f>+('data input'!#REF!+'data input'!#REF!+'data input'!#REF!+'data input'!#REF!)/'data input'!#REF!</f>
        <v>#REF!</v>
      </c>
      <c r="L8" s="13" t="e">
        <f>+('data input'!#REF!+'data input'!#REF!+'data input'!#REF!+'data input'!#REF!)/'data input'!#REF!</f>
        <v>#REF!</v>
      </c>
      <c r="M8" s="13" t="e">
        <f>+('data input'!#REF!+'data input'!#REF!+'data input'!#REF!+'data input'!#REF!)/'data input'!#REF!</f>
        <v>#REF!</v>
      </c>
      <c r="N8" s="13" t="e">
        <f>+('data input'!#REF!+'data input'!#REF!+'data input'!#REF!+'data input'!#REF!)/'data input'!#REF!</f>
        <v>#REF!</v>
      </c>
      <c r="O8" s="13" t="e">
        <f>+('data input'!#REF!+'data input'!#REF!+'data input'!#REF!+'data input'!#REF!)/'data input'!#REF!</f>
        <v>#REF!</v>
      </c>
      <c r="P8" s="13" t="e">
        <f>+('data input'!#REF!+'data input'!#REF!+'data input'!#REF!+'data input'!#REF!)/'data input'!#REF!</f>
        <v>#REF!</v>
      </c>
      <c r="Q8" s="13" t="e">
        <f>+('data input'!#REF!+'data input'!#REF!+'data input'!#REF!+'data input'!#REF!)/'data input'!#REF!</f>
        <v>#REF!</v>
      </c>
      <c r="R8" s="13" t="e">
        <f>+('data input'!#REF!+'data input'!#REF!+'data input'!#REF!+'data input'!#REF!)/'data input'!#REF!</f>
        <v>#REF!</v>
      </c>
      <c r="S8" s="13" t="e">
        <f>+('data input'!#REF!+'data input'!#REF!+'data input'!#REF!+'data input'!#REF!)/'data input'!#REF!</f>
        <v>#REF!</v>
      </c>
      <c r="T8" s="13" t="e">
        <f>+('data input'!#REF!+'data input'!#REF!+'data input'!#REF!+'data input'!#REF!)/'data input'!#REF!</f>
        <v>#REF!</v>
      </c>
      <c r="U8" s="13" t="e">
        <f>+('data input'!#REF!+'data input'!#REF!+'data input'!#REF!+'data input'!#REF!)/'data input'!#REF!</f>
        <v>#REF!</v>
      </c>
      <c r="V8" s="13" t="e">
        <f>+('data input'!#REF!+'data input'!#REF!+'data input'!#REF!+'data input'!#REF!)/'data input'!#REF!</f>
        <v>#REF!</v>
      </c>
      <c r="W8" s="13" t="e">
        <f>+('data input'!#REF!+'data input'!#REF!+'data input'!#REF!+'data input'!#REF!)/'data input'!#REF!</f>
        <v>#REF!</v>
      </c>
      <c r="X8" s="13" t="e">
        <f>+('data input'!#REF!+'data input'!#REF!+'data input'!#REF!+'data input'!#REF!)/'data input'!#REF!</f>
        <v>#REF!</v>
      </c>
      <c r="Y8" s="13" t="e">
        <f>+('data input'!#REF!+'data input'!#REF!+'data input'!#REF!+'data input'!#REF!)/'data input'!#REF!</f>
        <v>#REF!</v>
      </c>
      <c r="Z8" s="13" t="e">
        <f>+('data input'!#REF!+'data input'!#REF!+'data input'!#REF!+'data input'!#REF!)/'data input'!#REF!</f>
        <v>#REF!</v>
      </c>
      <c r="AA8" s="13" t="e">
        <f>+('data input'!#REF!+'data input'!#REF!+'data input'!#REF!+'data input'!#REF!)/'data input'!#REF!</f>
        <v>#REF!</v>
      </c>
      <c r="AB8" s="13" t="e">
        <f>+('data input'!#REF!+'data input'!#REF!+'data input'!#REF!+'data input'!#REF!)/'data input'!#REF!</f>
        <v>#REF!</v>
      </c>
      <c r="AC8" s="13" t="e">
        <f>+('data input'!#REF!+'data input'!#REF!+'data input'!#REF!+'data input'!#REF!)/'data input'!#REF!</f>
        <v>#REF!</v>
      </c>
      <c r="AD8" s="13" t="e">
        <f>+('data input'!#REF!+'data input'!#REF!+'data input'!#REF!+'data input'!#REF!)/'data input'!#REF!</f>
        <v>#REF!</v>
      </c>
      <c r="AE8" s="13" t="e">
        <f>+('data input'!#REF!+'data input'!#REF!+'data input'!#REF!+'data input'!#REF!)/'data input'!#REF!</f>
        <v>#REF!</v>
      </c>
      <c r="AF8" s="13" t="e">
        <f>+('data input'!#REF!+'data input'!#REF!+'data input'!#REF!+'data input'!#REF!)/'data input'!#REF!</f>
        <v>#REF!</v>
      </c>
      <c r="AG8" s="13" t="e">
        <f>+('data input'!#REF!+'data input'!#REF!+'data input'!#REF!+'data input'!#REF!)/'data input'!#REF!</f>
        <v>#REF!</v>
      </c>
      <c r="AH8" s="13" t="e">
        <f>+('data input'!#REF!+'data input'!#REF!+'data input'!#REF!+'data input'!#REF!)/'data input'!#REF!</f>
        <v>#REF!</v>
      </c>
      <c r="AI8" s="13" t="e">
        <f>+('data input'!#REF!+'data input'!#REF!+'data input'!#REF!+'data input'!#REF!)/'data input'!#REF!</f>
        <v>#REF!</v>
      </c>
      <c r="AJ8" s="13" t="e">
        <f>+('data input'!#REF!+'data input'!#REF!+'data input'!#REF!+'data input'!#REF!)/'data input'!#REF!</f>
        <v>#REF!</v>
      </c>
      <c r="AK8" s="13" t="e">
        <f>+('data input'!#REF!+'data input'!#REF!+'data input'!#REF!+'data input'!#REF!)/'data input'!#REF!</f>
        <v>#REF!</v>
      </c>
      <c r="AL8" s="13" t="e">
        <f>+('data input'!#REF!+'data input'!#REF!+'data input'!#REF!+'data input'!#REF!)/'data input'!#REF!</f>
        <v>#REF!</v>
      </c>
      <c r="AM8" s="13" t="e">
        <f>+('data input'!#REF!+'data input'!#REF!+'data input'!#REF!+'data input'!#REF!)/'data input'!#REF!</f>
        <v>#REF!</v>
      </c>
      <c r="AN8" s="13" t="e">
        <f>+('data input'!#REF!+'data input'!#REF!+'data input'!#REF!+'data input'!#REF!)/'data input'!#REF!</f>
        <v>#REF!</v>
      </c>
      <c r="AO8" s="13" t="e">
        <f>+('data input'!#REF!+'data input'!#REF!+'data input'!#REF!+'data input'!#REF!)/'data input'!#REF!</f>
        <v>#REF!</v>
      </c>
      <c r="AP8" s="13" t="e">
        <f>+('data input'!#REF!+'data input'!#REF!+'data input'!#REF!+'data input'!#REF!)/'data input'!#REF!</f>
        <v>#REF!</v>
      </c>
      <c r="AQ8" s="13" t="e">
        <f>+('data input'!#REF!+'data input'!#REF!+'data input'!#REF!+'data input'!#REF!)/'data input'!#REF!</f>
        <v>#REF!</v>
      </c>
      <c r="AR8" s="13" t="e">
        <f>+('data input'!#REF!+'data input'!#REF!+'data input'!#REF!+'data input'!#REF!)/'data input'!#REF!</f>
        <v>#REF!</v>
      </c>
      <c r="AS8" s="13" t="e">
        <f>+('data input'!#REF!+'data input'!#REF!+'data input'!#REF!+'data input'!#REF!)/'data input'!#REF!</f>
        <v>#REF!</v>
      </c>
      <c r="AT8" s="13" t="e">
        <f>+('data input'!#REF!+'data input'!#REF!+'data input'!#REF!+'data input'!#REF!)/'data input'!#REF!</f>
        <v>#REF!</v>
      </c>
      <c r="AU8" s="13" t="e">
        <f>+('data input'!#REF!+'data input'!#REF!+'data input'!#REF!+'data input'!#REF!)/'data input'!#REF!</f>
        <v>#REF!</v>
      </c>
      <c r="AV8" s="13" t="e">
        <f>+('data input'!#REF!+'data input'!#REF!+'data input'!#REF!+'data input'!#REF!)/'data input'!#REF!</f>
        <v>#REF!</v>
      </c>
      <c r="AW8" s="13" t="e">
        <f>+('data input'!#REF!+'data input'!#REF!+'data input'!#REF!+'data input'!#REF!)/'data input'!#REF!</f>
        <v>#REF!</v>
      </c>
      <c r="AX8" s="13" t="e">
        <f>+('data input'!#REF!+'data input'!#REF!+'data input'!#REF!+'data input'!#REF!)/'data input'!#REF!</f>
        <v>#REF!</v>
      </c>
    </row>
    <row r="9" spans="2:51" x14ac:dyDescent="0.4">
      <c r="B9" t="s">
        <v>1</v>
      </c>
      <c r="C9" s="13" t="e">
        <f>+('data input'!#REF!+'data input'!#REF!+'data input'!#REF!+'data input'!#REF!)/'data input'!#REF!</f>
        <v>#REF!</v>
      </c>
      <c r="D9" s="13" t="e">
        <f>+('data input'!#REF!+'data input'!#REF!+'data input'!#REF!+'data input'!#REF!)/'data input'!#REF!</f>
        <v>#REF!</v>
      </c>
      <c r="E9" s="13" t="e">
        <f>+('data input'!#REF!+'data input'!#REF!+'data input'!#REF!+'data input'!#REF!)/'data input'!#REF!</f>
        <v>#REF!</v>
      </c>
      <c r="F9" s="13" t="e">
        <f>+('data input'!#REF!+'data input'!#REF!+'data input'!#REF!+'data input'!#REF!)/'data input'!#REF!</f>
        <v>#REF!</v>
      </c>
      <c r="G9" s="13" t="e">
        <f>+('data input'!#REF!+'data input'!#REF!+'data input'!#REF!+'data input'!#REF!)/'data input'!#REF!</f>
        <v>#REF!</v>
      </c>
      <c r="H9" s="13" t="e">
        <f>+('data input'!#REF!+'data input'!#REF!+'data input'!#REF!+'data input'!#REF!)/'data input'!#REF!</f>
        <v>#REF!</v>
      </c>
      <c r="I9" s="13" t="e">
        <f>+('data input'!#REF!+'data input'!#REF!+'data input'!#REF!+'data input'!#REF!)/'data input'!#REF!</f>
        <v>#REF!</v>
      </c>
      <c r="J9" s="13" t="e">
        <f>+('data input'!#REF!+'data input'!#REF!+'data input'!#REF!+'data input'!#REF!)/'data input'!#REF!</f>
        <v>#REF!</v>
      </c>
      <c r="K9" s="13" t="e">
        <f>+('data input'!#REF!+'data input'!#REF!+'data input'!#REF!+'data input'!#REF!)/'data input'!#REF!</f>
        <v>#REF!</v>
      </c>
      <c r="L9" s="13" t="e">
        <f>+('data input'!#REF!+'data input'!#REF!+'data input'!#REF!+'data input'!#REF!)/'data input'!#REF!</f>
        <v>#REF!</v>
      </c>
      <c r="M9" s="13" t="e">
        <f>+('data input'!#REF!+'data input'!#REF!+'data input'!#REF!+'data input'!#REF!)/'data input'!#REF!</f>
        <v>#REF!</v>
      </c>
      <c r="N9" s="13" t="e">
        <f>+('data input'!#REF!+'data input'!#REF!+'data input'!#REF!+'data input'!#REF!)/'data input'!#REF!</f>
        <v>#REF!</v>
      </c>
      <c r="O9" s="13" t="e">
        <f>+('data input'!#REF!+'data input'!#REF!+'data input'!#REF!+'data input'!#REF!)/'data input'!#REF!</f>
        <v>#REF!</v>
      </c>
      <c r="P9" s="13" t="e">
        <f>+('data input'!#REF!+'data input'!#REF!+'data input'!#REF!+'data input'!#REF!)/'data input'!#REF!</f>
        <v>#REF!</v>
      </c>
      <c r="Q9" s="13" t="e">
        <f>+('data input'!#REF!+'data input'!#REF!+'data input'!#REF!+'data input'!#REF!)/'data input'!#REF!</f>
        <v>#REF!</v>
      </c>
      <c r="R9" s="13" t="e">
        <f>+('data input'!#REF!+'data input'!#REF!+'data input'!#REF!+'data input'!#REF!)/'data input'!#REF!</f>
        <v>#REF!</v>
      </c>
      <c r="S9" s="13" t="e">
        <f>+('data input'!#REF!+'data input'!#REF!+'data input'!#REF!+'data input'!#REF!)/'data input'!#REF!</f>
        <v>#REF!</v>
      </c>
      <c r="T9" s="13" t="e">
        <f>+('data input'!#REF!+'data input'!#REF!+'data input'!#REF!+'data input'!#REF!)/'data input'!#REF!</f>
        <v>#REF!</v>
      </c>
      <c r="U9" s="13" t="e">
        <f>+('data input'!#REF!+'data input'!#REF!+'data input'!#REF!+'data input'!#REF!)/'data input'!#REF!</f>
        <v>#REF!</v>
      </c>
      <c r="V9" s="13" t="e">
        <f>+('data input'!#REF!+'data input'!#REF!+'data input'!#REF!+'data input'!#REF!)/'data input'!#REF!</f>
        <v>#REF!</v>
      </c>
      <c r="W9" s="13" t="e">
        <f>+('data input'!#REF!+'data input'!#REF!+'data input'!#REF!+'data input'!#REF!)/'data input'!#REF!</f>
        <v>#REF!</v>
      </c>
      <c r="X9" s="13" t="e">
        <f>+('data input'!#REF!+'data input'!#REF!+'data input'!#REF!+'data input'!#REF!)/'data input'!#REF!</f>
        <v>#REF!</v>
      </c>
      <c r="Y9" s="13" t="e">
        <f>+('data input'!#REF!+'data input'!#REF!+'data input'!#REF!+'data input'!#REF!)/'data input'!#REF!</f>
        <v>#REF!</v>
      </c>
      <c r="Z9" s="13" t="e">
        <f>+('data input'!#REF!+'data input'!#REF!+'data input'!#REF!+'data input'!#REF!)/'data input'!#REF!</f>
        <v>#REF!</v>
      </c>
      <c r="AA9" s="13" t="e">
        <f>+('data input'!#REF!+'data input'!#REF!+'data input'!#REF!+'data input'!#REF!)/'data input'!#REF!</f>
        <v>#REF!</v>
      </c>
      <c r="AB9" s="13" t="e">
        <f>+('data input'!#REF!+'data input'!#REF!+'data input'!#REF!+'data input'!#REF!)/'data input'!#REF!</f>
        <v>#REF!</v>
      </c>
      <c r="AC9" s="13" t="e">
        <f>+('data input'!#REF!+'data input'!#REF!+'data input'!#REF!+'data input'!#REF!)/'data input'!#REF!</f>
        <v>#REF!</v>
      </c>
      <c r="AD9" s="13" t="e">
        <f>+('data input'!#REF!+'data input'!#REF!+'data input'!#REF!+'data input'!#REF!)/'data input'!#REF!</f>
        <v>#REF!</v>
      </c>
      <c r="AE9" s="13" t="e">
        <f>+('data input'!#REF!+'data input'!#REF!+'data input'!#REF!+'data input'!#REF!)/'data input'!#REF!</f>
        <v>#REF!</v>
      </c>
      <c r="AF9" s="13" t="e">
        <f>+('data input'!#REF!+'data input'!#REF!+'data input'!#REF!+'data input'!#REF!)/'data input'!#REF!</f>
        <v>#REF!</v>
      </c>
      <c r="AG9" s="13" t="e">
        <f>+('data input'!#REF!+'data input'!#REF!+'data input'!#REF!+'data input'!#REF!)/'data input'!#REF!</f>
        <v>#REF!</v>
      </c>
      <c r="AH9" s="13" t="e">
        <f>+('data input'!#REF!+'data input'!#REF!+'data input'!#REF!+'data input'!#REF!)/'data input'!#REF!</f>
        <v>#REF!</v>
      </c>
      <c r="AI9" s="13" t="e">
        <f>+('data input'!#REF!+'data input'!#REF!+'data input'!#REF!+'data input'!#REF!)/'data input'!#REF!</f>
        <v>#REF!</v>
      </c>
      <c r="AJ9" s="13" t="e">
        <f>+('data input'!#REF!+'data input'!#REF!+'data input'!#REF!+'data input'!#REF!)/'data input'!#REF!</f>
        <v>#REF!</v>
      </c>
      <c r="AK9" s="13" t="e">
        <f>+('data input'!#REF!+'data input'!#REF!+'data input'!#REF!+'data input'!#REF!)/'data input'!#REF!</f>
        <v>#REF!</v>
      </c>
      <c r="AL9" s="13" t="e">
        <f>+('data input'!#REF!+'data input'!#REF!+'data input'!#REF!+'data input'!#REF!)/'data input'!#REF!</f>
        <v>#REF!</v>
      </c>
      <c r="AM9" s="13" t="e">
        <f>+('data input'!#REF!+'data input'!#REF!+'data input'!#REF!+'data input'!#REF!)/'data input'!#REF!</f>
        <v>#REF!</v>
      </c>
      <c r="AN9" s="13" t="e">
        <f>+('data input'!#REF!+'data input'!#REF!+'data input'!#REF!+'data input'!#REF!)/'data input'!#REF!</f>
        <v>#REF!</v>
      </c>
      <c r="AO9" s="13" t="e">
        <f>+('data input'!#REF!+'data input'!#REF!+'data input'!#REF!+'data input'!#REF!)/'data input'!#REF!</f>
        <v>#REF!</v>
      </c>
      <c r="AP9" s="13" t="e">
        <f>+('data input'!#REF!+'data input'!#REF!+'data input'!#REF!+'data input'!#REF!)/'data input'!#REF!</f>
        <v>#REF!</v>
      </c>
      <c r="AQ9" s="13" t="e">
        <f>+('data input'!#REF!+'data input'!#REF!+'data input'!#REF!+'data input'!#REF!)/'data input'!#REF!</f>
        <v>#REF!</v>
      </c>
      <c r="AR9" s="13" t="e">
        <f>+('data input'!#REF!+'data input'!#REF!+'data input'!#REF!+'data input'!#REF!)/'data input'!#REF!</f>
        <v>#REF!</v>
      </c>
      <c r="AS9" s="13" t="e">
        <f>+('data input'!#REF!+'data input'!#REF!+'data input'!#REF!+'data input'!#REF!)/'data input'!#REF!</f>
        <v>#REF!</v>
      </c>
      <c r="AT9" s="13" t="e">
        <f>+('data input'!#REF!+'data input'!#REF!+'data input'!#REF!+'data input'!#REF!)/'data input'!#REF!</f>
        <v>#REF!</v>
      </c>
      <c r="AU9" s="13" t="e">
        <f>+('data input'!#REF!+'data input'!#REF!+'data input'!#REF!+'data input'!#REF!)/'data input'!#REF!</f>
        <v>#REF!</v>
      </c>
      <c r="AV9" s="13" t="e">
        <f>+('data input'!#REF!+'data input'!#REF!+'data input'!#REF!+'data input'!#REF!)/'data input'!#REF!</f>
        <v>#REF!</v>
      </c>
      <c r="AW9" s="13" t="e">
        <f>+('data input'!#REF!+'data input'!#REF!+'data input'!#REF!+'data input'!#REF!)/'data input'!#REF!</f>
        <v>#REF!</v>
      </c>
      <c r="AX9" s="13" t="e">
        <f>+('data input'!#REF!+'data input'!#REF!+'data input'!#REF!+'data input'!#REF!)/'data input'!#REF!</f>
        <v>#REF!</v>
      </c>
    </row>
    <row r="10" spans="2:51" x14ac:dyDescent="0.4">
      <c r="B10" t="s">
        <v>2</v>
      </c>
      <c r="C10" s="13" t="e">
        <f>+('data input'!#REF!+'data input'!#REF!+'data input'!#REF!)/'data input'!#REF!</f>
        <v>#REF!</v>
      </c>
      <c r="D10" s="13" t="e">
        <f>+('data input'!#REF!+'data input'!#REF!+'data input'!#REF!)/'data input'!#REF!</f>
        <v>#REF!</v>
      </c>
      <c r="E10" s="13" t="e">
        <f>+('data input'!#REF!+'data input'!#REF!+'data input'!#REF!)/'data input'!#REF!</f>
        <v>#REF!</v>
      </c>
      <c r="F10" s="13" t="e">
        <f>+('data input'!#REF!+'data input'!#REF!+'data input'!#REF!)/'data input'!#REF!</f>
        <v>#REF!</v>
      </c>
      <c r="G10" s="13" t="e">
        <f>+('data input'!#REF!+'data input'!#REF!+'data input'!#REF!)/'data input'!#REF!</f>
        <v>#REF!</v>
      </c>
      <c r="H10" s="13" t="e">
        <f>+('data input'!#REF!+'data input'!#REF!+'data input'!#REF!)/'data input'!#REF!</f>
        <v>#REF!</v>
      </c>
      <c r="I10" s="13" t="e">
        <f>+('data input'!#REF!+'data input'!#REF!+'data input'!#REF!)/'data input'!#REF!</f>
        <v>#REF!</v>
      </c>
      <c r="J10" s="13" t="e">
        <f>+('data input'!#REF!+'data input'!#REF!+'data input'!#REF!)/'data input'!#REF!</f>
        <v>#REF!</v>
      </c>
      <c r="K10" s="13" t="e">
        <f>+('data input'!#REF!+'data input'!#REF!+'data input'!#REF!)/'data input'!#REF!</f>
        <v>#REF!</v>
      </c>
      <c r="L10" s="13" t="e">
        <f>+('data input'!#REF!+'data input'!#REF!+'data input'!#REF!)/'data input'!#REF!</f>
        <v>#REF!</v>
      </c>
      <c r="M10" s="13" t="e">
        <f>+('data input'!#REF!+'data input'!#REF!+'data input'!#REF!)/'data input'!#REF!</f>
        <v>#REF!</v>
      </c>
      <c r="N10" s="13" t="e">
        <f>+('data input'!#REF!+'data input'!#REF!+'data input'!#REF!)/'data input'!#REF!</f>
        <v>#REF!</v>
      </c>
      <c r="O10" s="13" t="e">
        <f>+('data input'!#REF!+'data input'!#REF!+'data input'!#REF!)/'data input'!#REF!</f>
        <v>#REF!</v>
      </c>
      <c r="P10" s="13" t="e">
        <f>+('data input'!#REF!+'data input'!#REF!+'data input'!#REF!)/'data input'!#REF!</f>
        <v>#REF!</v>
      </c>
      <c r="Q10" s="13" t="e">
        <f>+('data input'!#REF!+'data input'!#REF!+'data input'!#REF!)/'data input'!#REF!</f>
        <v>#REF!</v>
      </c>
      <c r="R10" s="13" t="e">
        <f>+('data input'!#REF!+'data input'!#REF!+'data input'!#REF!)/'data input'!#REF!</f>
        <v>#REF!</v>
      </c>
      <c r="S10" s="13" t="e">
        <f>+('data input'!#REF!+'data input'!#REF!+'data input'!#REF!)/'data input'!#REF!</f>
        <v>#REF!</v>
      </c>
      <c r="T10" s="13" t="e">
        <f>+('data input'!#REF!+'data input'!#REF!+'data input'!#REF!)/'data input'!#REF!</f>
        <v>#REF!</v>
      </c>
      <c r="U10" s="13" t="e">
        <f>+('data input'!#REF!+'data input'!#REF!+'data input'!#REF!)/'data input'!#REF!</f>
        <v>#REF!</v>
      </c>
      <c r="V10" s="13" t="e">
        <f>+('data input'!#REF!+'data input'!#REF!+'data input'!#REF!)/'data input'!#REF!</f>
        <v>#REF!</v>
      </c>
      <c r="W10" s="13" t="e">
        <f>+('data input'!#REF!+'data input'!#REF!+'data input'!#REF!)/'data input'!#REF!</f>
        <v>#REF!</v>
      </c>
      <c r="X10" s="13" t="e">
        <f>+('data input'!#REF!+'data input'!#REF!+'data input'!#REF!)/'data input'!#REF!</f>
        <v>#REF!</v>
      </c>
      <c r="Y10" s="13" t="e">
        <f>+('data input'!#REF!+'data input'!#REF!+'data input'!#REF!)/'data input'!#REF!</f>
        <v>#REF!</v>
      </c>
      <c r="Z10" s="13" t="e">
        <f>+('data input'!#REF!+'data input'!#REF!+'data input'!#REF!)/'data input'!#REF!</f>
        <v>#REF!</v>
      </c>
      <c r="AA10" s="13" t="e">
        <f>+('data input'!#REF!+'data input'!#REF!+'data input'!#REF!)/'data input'!#REF!</f>
        <v>#REF!</v>
      </c>
      <c r="AB10" s="13" t="e">
        <f>+('data input'!#REF!+'data input'!#REF!+'data input'!#REF!)/'data input'!#REF!</f>
        <v>#REF!</v>
      </c>
      <c r="AC10" s="13" t="e">
        <f>+('data input'!#REF!+'data input'!#REF!+'data input'!#REF!)/'data input'!#REF!</f>
        <v>#REF!</v>
      </c>
      <c r="AD10" s="13" t="e">
        <f>+('data input'!#REF!+'data input'!#REF!+'data input'!#REF!)/'data input'!#REF!</f>
        <v>#REF!</v>
      </c>
      <c r="AE10" s="13" t="e">
        <f>+('data input'!#REF!+'data input'!#REF!+'data input'!#REF!)/'data input'!#REF!</f>
        <v>#REF!</v>
      </c>
      <c r="AF10" s="13" t="e">
        <f>+('data input'!#REF!+'data input'!#REF!+'data input'!#REF!)/'data input'!#REF!</f>
        <v>#REF!</v>
      </c>
      <c r="AG10" s="13" t="e">
        <f>+('data input'!#REF!+'data input'!#REF!+'data input'!#REF!)/'data input'!#REF!</f>
        <v>#REF!</v>
      </c>
      <c r="AH10" s="13" t="e">
        <f>+('data input'!#REF!+'data input'!#REF!+'data input'!#REF!)/'data input'!#REF!</f>
        <v>#REF!</v>
      </c>
      <c r="AI10" s="13" t="e">
        <f>+('data input'!#REF!+'data input'!#REF!+'data input'!#REF!)/'data input'!#REF!</f>
        <v>#REF!</v>
      </c>
      <c r="AJ10" s="13" t="e">
        <f>+('data input'!#REF!+'data input'!#REF!+'data input'!#REF!)/'data input'!#REF!</f>
        <v>#REF!</v>
      </c>
      <c r="AK10" s="13" t="e">
        <f>+('data input'!#REF!+'data input'!#REF!+'data input'!#REF!)/'data input'!#REF!</f>
        <v>#REF!</v>
      </c>
      <c r="AL10" s="13" t="e">
        <f>+('data input'!#REF!+'data input'!#REF!+'data input'!#REF!)/'data input'!#REF!</f>
        <v>#REF!</v>
      </c>
      <c r="AM10" s="13" t="e">
        <f>+('data input'!#REF!+'data input'!#REF!+'data input'!#REF!)/'data input'!#REF!</f>
        <v>#REF!</v>
      </c>
      <c r="AN10" s="13" t="e">
        <f>+('data input'!#REF!+'data input'!#REF!+'data input'!#REF!)/'data input'!#REF!</f>
        <v>#REF!</v>
      </c>
      <c r="AO10" s="13" t="e">
        <f>+('data input'!#REF!+'data input'!#REF!+'data input'!#REF!)/'data input'!#REF!</f>
        <v>#REF!</v>
      </c>
      <c r="AP10" s="13" t="e">
        <f>+('data input'!#REF!+'data input'!#REF!+'data input'!#REF!)/'data input'!#REF!</f>
        <v>#REF!</v>
      </c>
      <c r="AQ10" s="13" t="e">
        <f>+('data input'!#REF!+'data input'!#REF!+'data input'!#REF!)/'data input'!#REF!</f>
        <v>#REF!</v>
      </c>
      <c r="AR10" s="13" t="e">
        <f>+('data input'!#REF!+'data input'!#REF!+'data input'!#REF!)/'data input'!#REF!</f>
        <v>#REF!</v>
      </c>
      <c r="AS10" s="13" t="e">
        <f>+('data input'!#REF!+'data input'!#REF!+'data input'!#REF!)/'data input'!#REF!</f>
        <v>#REF!</v>
      </c>
      <c r="AT10" s="13" t="e">
        <f>+('data input'!#REF!+'data input'!#REF!+'data input'!#REF!)/'data input'!#REF!</f>
        <v>#REF!</v>
      </c>
      <c r="AU10" s="13" t="e">
        <f>+('data input'!#REF!+'data input'!#REF!+'data input'!#REF!)/'data input'!#REF!</f>
        <v>#REF!</v>
      </c>
      <c r="AV10" s="13" t="e">
        <f>+('data input'!#REF!+'data input'!#REF!+'data input'!#REF!)/'data input'!#REF!</f>
        <v>#REF!</v>
      </c>
      <c r="AW10" s="13" t="e">
        <f>+('data input'!#REF!+'data input'!#REF!+'data input'!#REF!)/'data input'!#REF!</f>
        <v>#REF!</v>
      </c>
      <c r="AX10" s="13" t="e">
        <f>+('data input'!#REF!+'data input'!#REF!+'data input'!#REF!)/'data input'!#REF!</f>
        <v>#REF!</v>
      </c>
    </row>
    <row r="11" spans="2:51" x14ac:dyDescent="0.4">
      <c r="B11" t="s">
        <v>3</v>
      </c>
      <c r="C11" s="13" t="e">
        <f>+('data input'!#REF!+'data input'!#REF!+'data input'!#REF!+'data input'!#REF!)/'data input'!#REF!</f>
        <v>#REF!</v>
      </c>
      <c r="D11" s="13" t="e">
        <f>+('data input'!#REF!+'data input'!#REF!+'data input'!#REF!+'data input'!#REF!)/'data input'!#REF!</f>
        <v>#REF!</v>
      </c>
      <c r="E11" s="13" t="e">
        <f>+('data input'!#REF!+'data input'!#REF!+'data input'!#REF!+'data input'!#REF!)/'data input'!#REF!</f>
        <v>#REF!</v>
      </c>
      <c r="F11" s="13" t="e">
        <f>+('data input'!#REF!+'data input'!#REF!+'data input'!#REF!+'data input'!#REF!)/'data input'!#REF!</f>
        <v>#REF!</v>
      </c>
      <c r="G11" s="13" t="e">
        <f>+('data input'!#REF!+'data input'!#REF!+'data input'!#REF!+'data input'!#REF!)/'data input'!#REF!</f>
        <v>#REF!</v>
      </c>
      <c r="H11" s="13" t="e">
        <f>+('data input'!#REF!+'data input'!#REF!+'data input'!#REF!+'data input'!#REF!)/'data input'!#REF!</f>
        <v>#REF!</v>
      </c>
      <c r="I11" s="13" t="e">
        <f>+('data input'!#REF!+'data input'!#REF!+'data input'!#REF!+'data input'!#REF!)/'data input'!#REF!</f>
        <v>#REF!</v>
      </c>
      <c r="J11" s="13" t="e">
        <f>+('data input'!#REF!+'data input'!#REF!+'data input'!#REF!+'data input'!#REF!)/'data input'!#REF!</f>
        <v>#REF!</v>
      </c>
      <c r="K11" s="13" t="e">
        <f>+('data input'!#REF!+'data input'!#REF!+'data input'!#REF!+'data input'!#REF!)/'data input'!#REF!</f>
        <v>#REF!</v>
      </c>
      <c r="L11" s="13" t="e">
        <f>+('data input'!#REF!+'data input'!#REF!+'data input'!#REF!+'data input'!#REF!)/'data input'!#REF!</f>
        <v>#REF!</v>
      </c>
      <c r="M11" s="13" t="e">
        <f>+('data input'!#REF!+'data input'!#REF!+'data input'!#REF!+'data input'!#REF!)/'data input'!#REF!</f>
        <v>#REF!</v>
      </c>
      <c r="N11" s="13" t="e">
        <f>+('data input'!#REF!+'data input'!#REF!+'data input'!#REF!+'data input'!#REF!)/'data input'!#REF!</f>
        <v>#REF!</v>
      </c>
      <c r="O11" s="13" t="e">
        <f>+('data input'!#REF!+'data input'!#REF!+'data input'!#REF!+'data input'!#REF!)/'data input'!#REF!</f>
        <v>#REF!</v>
      </c>
      <c r="P11" s="13" t="e">
        <f>+('data input'!#REF!+'data input'!#REF!+'data input'!#REF!+'data input'!#REF!)/'data input'!#REF!</f>
        <v>#REF!</v>
      </c>
      <c r="Q11" s="13" t="e">
        <f>+('data input'!#REF!+'data input'!#REF!+'data input'!#REF!+'data input'!#REF!)/'data input'!#REF!</f>
        <v>#REF!</v>
      </c>
      <c r="R11" s="13" t="e">
        <f>+('data input'!#REF!+'data input'!#REF!+'data input'!#REF!+'data input'!#REF!)/'data input'!#REF!</f>
        <v>#REF!</v>
      </c>
      <c r="S11" s="13" t="e">
        <f>+('data input'!#REF!+'data input'!#REF!+'data input'!#REF!+'data input'!#REF!)/'data input'!#REF!</f>
        <v>#REF!</v>
      </c>
      <c r="T11" s="13" t="e">
        <f>+('data input'!#REF!+'data input'!#REF!+'data input'!#REF!+'data input'!#REF!)/'data input'!#REF!</f>
        <v>#REF!</v>
      </c>
      <c r="U11" s="13" t="e">
        <f>+('data input'!#REF!+'data input'!#REF!+'data input'!#REF!+'data input'!#REF!)/'data input'!#REF!</f>
        <v>#REF!</v>
      </c>
      <c r="V11" s="13" t="e">
        <f>+('data input'!#REF!+'data input'!#REF!+'data input'!#REF!+'data input'!#REF!)/'data input'!#REF!</f>
        <v>#REF!</v>
      </c>
      <c r="W11" s="13" t="e">
        <f>+('data input'!#REF!+'data input'!#REF!+'data input'!#REF!+'data input'!#REF!)/'data input'!#REF!</f>
        <v>#REF!</v>
      </c>
      <c r="X11" s="13" t="e">
        <f>+('data input'!#REF!+'data input'!#REF!+'data input'!#REF!+'data input'!#REF!)/'data input'!#REF!</f>
        <v>#REF!</v>
      </c>
      <c r="Y11" s="13" t="e">
        <f>+('data input'!#REF!+'data input'!#REF!+'data input'!#REF!+'data input'!#REF!)/'data input'!#REF!</f>
        <v>#REF!</v>
      </c>
      <c r="Z11" s="13" t="e">
        <f>+('data input'!#REF!+'data input'!#REF!+'data input'!#REF!+'data input'!#REF!)/'data input'!#REF!</f>
        <v>#REF!</v>
      </c>
      <c r="AA11" s="13" t="e">
        <f>+('data input'!#REF!+'data input'!#REF!+'data input'!#REF!+'data input'!#REF!)/'data input'!#REF!</f>
        <v>#REF!</v>
      </c>
      <c r="AB11" s="13" t="e">
        <f>+('data input'!#REF!+'data input'!#REF!+'data input'!#REF!+'data input'!#REF!)/'data input'!#REF!</f>
        <v>#REF!</v>
      </c>
      <c r="AC11" s="13" t="e">
        <f>+('data input'!#REF!+'data input'!#REF!+'data input'!#REF!+'data input'!#REF!)/'data input'!#REF!</f>
        <v>#REF!</v>
      </c>
      <c r="AD11" s="13" t="e">
        <f>+('data input'!#REF!+'data input'!#REF!+'data input'!#REF!+'data input'!#REF!)/'data input'!#REF!</f>
        <v>#REF!</v>
      </c>
      <c r="AE11" s="13" t="e">
        <f>+('data input'!#REF!+'data input'!#REF!+'data input'!#REF!+'data input'!#REF!)/'data input'!#REF!</f>
        <v>#REF!</v>
      </c>
      <c r="AF11" s="13" t="e">
        <f>+('data input'!#REF!+'data input'!#REF!+'data input'!#REF!+'data input'!#REF!)/'data input'!#REF!</f>
        <v>#REF!</v>
      </c>
      <c r="AG11" s="13" t="e">
        <f>+('data input'!#REF!+'data input'!#REF!+'data input'!#REF!+'data input'!#REF!)/'data input'!#REF!</f>
        <v>#REF!</v>
      </c>
      <c r="AH11" s="13" t="e">
        <f>+('data input'!#REF!+'data input'!#REF!+'data input'!#REF!+'data input'!#REF!)/'data input'!#REF!</f>
        <v>#REF!</v>
      </c>
      <c r="AI11" s="13" t="e">
        <f>+('data input'!#REF!+'data input'!#REF!+'data input'!#REF!+'data input'!#REF!)/'data input'!#REF!</f>
        <v>#REF!</v>
      </c>
      <c r="AJ11" s="13" t="e">
        <f>+('data input'!#REF!+'data input'!#REF!+'data input'!#REF!+'data input'!#REF!)/'data input'!#REF!</f>
        <v>#REF!</v>
      </c>
      <c r="AK11" s="13" t="e">
        <f>+('data input'!#REF!+'data input'!#REF!+'data input'!#REF!+'data input'!#REF!)/'data input'!#REF!</f>
        <v>#REF!</v>
      </c>
      <c r="AL11" s="13" t="e">
        <f>+('data input'!#REF!+'data input'!#REF!+'data input'!#REF!+'data input'!#REF!)/'data input'!#REF!</f>
        <v>#REF!</v>
      </c>
      <c r="AM11" s="13" t="e">
        <f>+('data input'!#REF!+'data input'!#REF!+'data input'!#REF!+'data input'!#REF!)/'data input'!#REF!</f>
        <v>#REF!</v>
      </c>
      <c r="AN11" s="13" t="e">
        <f>+('data input'!#REF!+'data input'!#REF!+'data input'!#REF!+'data input'!#REF!)/'data input'!#REF!</f>
        <v>#REF!</v>
      </c>
      <c r="AO11" s="13" t="e">
        <f>+('data input'!#REF!+'data input'!#REF!+'data input'!#REF!+'data input'!#REF!)/'data input'!#REF!</f>
        <v>#REF!</v>
      </c>
      <c r="AP11" s="13" t="e">
        <f>+('data input'!#REF!+'data input'!#REF!+'data input'!#REF!+'data input'!#REF!)/'data input'!#REF!</f>
        <v>#REF!</v>
      </c>
      <c r="AQ11" s="13" t="e">
        <f>+('data input'!#REF!+'data input'!#REF!+'data input'!#REF!+'data input'!#REF!)/'data input'!#REF!</f>
        <v>#REF!</v>
      </c>
      <c r="AR11" s="13" t="e">
        <f>+('data input'!#REF!+'data input'!#REF!+'data input'!#REF!+'data input'!#REF!)/'data input'!#REF!</f>
        <v>#REF!</v>
      </c>
      <c r="AS11" s="13" t="e">
        <f>+('data input'!#REF!+'data input'!#REF!+'data input'!#REF!+'data input'!#REF!)/'data input'!#REF!</f>
        <v>#REF!</v>
      </c>
      <c r="AT11" s="13" t="e">
        <f>+('data input'!#REF!+'data input'!#REF!+'data input'!#REF!+'data input'!#REF!)/'data input'!#REF!</f>
        <v>#REF!</v>
      </c>
      <c r="AU11" s="13" t="e">
        <f>+('data input'!#REF!+'data input'!#REF!+'data input'!#REF!+'data input'!#REF!)/'data input'!#REF!</f>
        <v>#REF!</v>
      </c>
      <c r="AV11" s="13" t="e">
        <f>+('data input'!#REF!+'data input'!#REF!+'data input'!#REF!+'data input'!#REF!)/'data input'!#REF!</f>
        <v>#REF!</v>
      </c>
      <c r="AW11" s="13" t="e">
        <f>+('data input'!#REF!+'data input'!#REF!+'data input'!#REF!+'data input'!#REF!)/'data input'!#REF!</f>
        <v>#REF!</v>
      </c>
      <c r="AX11" s="13" t="e">
        <f>+('data input'!#REF!+'data input'!#REF!+'data input'!#REF!+'data input'!#REF!)/'data input'!#REF!</f>
        <v>#REF!</v>
      </c>
    </row>
    <row r="12" spans="2:51" x14ac:dyDescent="0.4">
      <c r="B12" t="s">
        <v>4</v>
      </c>
      <c r="C12" s="13" t="e">
        <f>+('data input'!#REF!+'data input'!#REF!+'data input'!#REF!+'data input'!#REF!)/'data input'!#REF!</f>
        <v>#REF!</v>
      </c>
      <c r="D12" s="13" t="e">
        <f>+('data input'!#REF!+'data input'!#REF!+'data input'!#REF!+'data input'!#REF!)/'data input'!#REF!</f>
        <v>#REF!</v>
      </c>
      <c r="E12" s="13" t="e">
        <f>+('data input'!#REF!+'data input'!#REF!+'data input'!#REF!+'data input'!#REF!)/'data input'!#REF!</f>
        <v>#REF!</v>
      </c>
      <c r="F12" s="13" t="e">
        <f>+('data input'!#REF!+'data input'!#REF!+'data input'!#REF!+'data input'!#REF!)/'data input'!#REF!</f>
        <v>#REF!</v>
      </c>
      <c r="G12" s="13" t="e">
        <f>+('data input'!#REF!+'data input'!#REF!+'data input'!#REF!+'data input'!#REF!)/'data input'!#REF!</f>
        <v>#REF!</v>
      </c>
      <c r="H12" s="13" t="e">
        <f>+('data input'!#REF!+'data input'!#REF!+'data input'!#REF!+'data input'!#REF!)/'data input'!#REF!</f>
        <v>#REF!</v>
      </c>
      <c r="I12" s="13" t="e">
        <f>+('data input'!#REF!+'data input'!#REF!+'data input'!#REF!+'data input'!#REF!)/'data input'!#REF!</f>
        <v>#REF!</v>
      </c>
      <c r="J12" s="13" t="e">
        <f>+('data input'!#REF!+'data input'!#REF!+'data input'!#REF!+'data input'!#REF!)/'data input'!#REF!</f>
        <v>#REF!</v>
      </c>
      <c r="K12" s="13" t="e">
        <f>+('data input'!#REF!+'data input'!#REF!+'data input'!#REF!+'data input'!#REF!)/'data input'!#REF!</f>
        <v>#REF!</v>
      </c>
      <c r="L12" s="13" t="e">
        <f>+('data input'!#REF!+'data input'!#REF!+'data input'!#REF!+'data input'!#REF!)/'data input'!#REF!</f>
        <v>#REF!</v>
      </c>
      <c r="M12" s="13" t="e">
        <f>+('data input'!#REF!+'data input'!#REF!+'data input'!#REF!+'data input'!#REF!)/'data input'!#REF!</f>
        <v>#REF!</v>
      </c>
      <c r="N12" s="13" t="e">
        <f>+('data input'!#REF!+'data input'!#REF!+'data input'!#REF!+'data input'!#REF!)/'data input'!#REF!</f>
        <v>#REF!</v>
      </c>
      <c r="O12" s="13" t="e">
        <f>+('data input'!#REF!+'data input'!#REF!+'data input'!#REF!+'data input'!#REF!)/'data input'!#REF!</f>
        <v>#REF!</v>
      </c>
      <c r="P12" s="13" t="e">
        <f>+('data input'!#REF!+'data input'!#REF!+'data input'!#REF!+'data input'!#REF!)/'data input'!#REF!</f>
        <v>#REF!</v>
      </c>
      <c r="Q12" s="13" t="e">
        <f>+('data input'!#REF!+'data input'!#REF!+'data input'!#REF!+'data input'!#REF!)/'data input'!#REF!</f>
        <v>#REF!</v>
      </c>
      <c r="R12" s="13" t="e">
        <f>+('data input'!#REF!+'data input'!#REF!+'data input'!#REF!+'data input'!#REF!)/'data input'!#REF!</f>
        <v>#REF!</v>
      </c>
      <c r="S12" s="13" t="e">
        <f>+('data input'!#REF!+'data input'!#REF!+'data input'!#REF!+'data input'!#REF!)/'data input'!#REF!</f>
        <v>#REF!</v>
      </c>
      <c r="T12" s="13" t="e">
        <f>+('data input'!#REF!+'data input'!#REF!+'data input'!#REF!+'data input'!#REF!)/'data input'!#REF!</f>
        <v>#REF!</v>
      </c>
      <c r="U12" s="13" t="e">
        <f>+('data input'!#REF!+'data input'!#REF!+'data input'!#REF!+'data input'!#REF!)/'data input'!#REF!</f>
        <v>#REF!</v>
      </c>
      <c r="V12" s="13" t="e">
        <f>+('data input'!#REF!+'data input'!#REF!+'data input'!#REF!+'data input'!#REF!)/'data input'!#REF!</f>
        <v>#REF!</v>
      </c>
      <c r="W12" s="13" t="e">
        <f>+('data input'!#REF!+'data input'!#REF!+'data input'!#REF!+'data input'!#REF!)/'data input'!#REF!</f>
        <v>#REF!</v>
      </c>
      <c r="X12" s="13" t="e">
        <f>+('data input'!#REF!+'data input'!#REF!+'data input'!#REF!+'data input'!#REF!)/'data input'!#REF!</f>
        <v>#REF!</v>
      </c>
      <c r="Y12" s="13" t="e">
        <f>+('data input'!#REF!+'data input'!#REF!+'data input'!#REF!+'data input'!#REF!)/'data input'!#REF!</f>
        <v>#REF!</v>
      </c>
      <c r="Z12" s="13" t="e">
        <f>+('data input'!#REF!+'data input'!#REF!+'data input'!#REF!+'data input'!#REF!)/'data input'!#REF!</f>
        <v>#REF!</v>
      </c>
      <c r="AA12" s="13" t="e">
        <f>+('data input'!#REF!+'data input'!#REF!+'data input'!#REF!+'data input'!#REF!)/'data input'!#REF!</f>
        <v>#REF!</v>
      </c>
      <c r="AB12" s="13" t="e">
        <f>+('data input'!#REF!+'data input'!#REF!+'data input'!#REF!+'data input'!#REF!)/'data input'!#REF!</f>
        <v>#REF!</v>
      </c>
      <c r="AC12" s="13" t="e">
        <f>+('data input'!#REF!+'data input'!#REF!+'data input'!#REF!+'data input'!#REF!)/'data input'!#REF!</f>
        <v>#REF!</v>
      </c>
      <c r="AD12" s="13" t="e">
        <f>+('data input'!#REF!+'data input'!#REF!+'data input'!#REF!+'data input'!#REF!)/'data input'!#REF!</f>
        <v>#REF!</v>
      </c>
      <c r="AE12" s="13" t="e">
        <f>+('data input'!#REF!+'data input'!#REF!+'data input'!#REF!+'data input'!#REF!)/'data input'!#REF!</f>
        <v>#REF!</v>
      </c>
      <c r="AF12" s="13" t="e">
        <f>+('data input'!#REF!+'data input'!#REF!+'data input'!#REF!+'data input'!#REF!)/'data input'!#REF!</f>
        <v>#REF!</v>
      </c>
      <c r="AG12" s="13" t="e">
        <f>+('data input'!#REF!+'data input'!#REF!+'data input'!#REF!+'data input'!#REF!)/'data input'!#REF!</f>
        <v>#REF!</v>
      </c>
      <c r="AH12" s="13" t="e">
        <f>+('data input'!#REF!+'data input'!#REF!+'data input'!#REF!+'data input'!#REF!)/'data input'!#REF!</f>
        <v>#REF!</v>
      </c>
      <c r="AI12" s="13" t="e">
        <f>+('data input'!#REF!+'data input'!#REF!+'data input'!#REF!+'data input'!#REF!)/'data input'!#REF!</f>
        <v>#REF!</v>
      </c>
      <c r="AJ12" s="13" t="e">
        <f>+('data input'!#REF!+'data input'!#REF!+'data input'!#REF!+'data input'!#REF!)/'data input'!#REF!</f>
        <v>#REF!</v>
      </c>
      <c r="AK12" s="13" t="e">
        <f>+('data input'!#REF!+'data input'!#REF!+'data input'!#REF!+'data input'!#REF!)/'data input'!#REF!</f>
        <v>#REF!</v>
      </c>
      <c r="AL12" s="13" t="e">
        <f>+('data input'!#REF!+'data input'!#REF!+'data input'!#REF!+'data input'!#REF!)/'data input'!#REF!</f>
        <v>#REF!</v>
      </c>
      <c r="AM12" s="13" t="e">
        <f>+('data input'!#REF!+'data input'!#REF!+'data input'!#REF!+'data input'!#REF!)/'data input'!#REF!</f>
        <v>#REF!</v>
      </c>
      <c r="AN12" s="13" t="e">
        <f>+('data input'!#REF!+'data input'!#REF!+'data input'!#REF!+'data input'!#REF!)/'data input'!#REF!</f>
        <v>#REF!</v>
      </c>
      <c r="AO12" s="13" t="e">
        <f>+('data input'!#REF!+'data input'!#REF!+'data input'!#REF!+'data input'!#REF!)/'data input'!#REF!</f>
        <v>#REF!</v>
      </c>
      <c r="AP12" s="13" t="e">
        <f>+('data input'!#REF!+'data input'!#REF!+'data input'!#REF!+'data input'!#REF!)/'data input'!#REF!</f>
        <v>#REF!</v>
      </c>
      <c r="AQ12" s="13" t="e">
        <f>+('data input'!#REF!+'data input'!#REF!+'data input'!#REF!+'data input'!#REF!)/'data input'!#REF!</f>
        <v>#REF!</v>
      </c>
      <c r="AR12" s="13" t="e">
        <f>+('data input'!#REF!+'data input'!#REF!+'data input'!#REF!+'data input'!#REF!)/'data input'!#REF!</f>
        <v>#REF!</v>
      </c>
      <c r="AS12" s="13" t="e">
        <f>+('data input'!#REF!+'data input'!#REF!+'data input'!#REF!+'data input'!#REF!)/'data input'!#REF!</f>
        <v>#REF!</v>
      </c>
      <c r="AT12" s="13" t="e">
        <f>+('data input'!#REF!+'data input'!#REF!+'data input'!#REF!+'data input'!#REF!)/'data input'!#REF!</f>
        <v>#REF!</v>
      </c>
      <c r="AU12" s="13" t="e">
        <f>+('data input'!#REF!+'data input'!#REF!+'data input'!#REF!+'data input'!#REF!)/'data input'!#REF!</f>
        <v>#REF!</v>
      </c>
      <c r="AV12" s="13" t="e">
        <f>+('data input'!#REF!+'data input'!#REF!+'data input'!#REF!+'data input'!#REF!)/'data input'!#REF!</f>
        <v>#REF!</v>
      </c>
      <c r="AW12" s="13" t="e">
        <f>+('data input'!#REF!+'data input'!#REF!+'data input'!#REF!+'data input'!#REF!)/'data input'!#REF!</f>
        <v>#REF!</v>
      </c>
      <c r="AX12" s="13" t="e">
        <f>+('data input'!#REF!+'data input'!#REF!+'data input'!#REF!+'data input'!#REF!)/'data input'!#REF!</f>
        <v>#REF!</v>
      </c>
    </row>
    <row r="13" spans="2:51" x14ac:dyDescent="0.4">
      <c r="B13" t="s">
        <v>87</v>
      </c>
      <c r="C13" s="13" t="e">
        <f>+(C7*'data input'!#REF!+Summary!C8*'data input'!#REF!+Summary!C9*'data input'!#REF!+Summary!C10*'data input'!#REF!+C11*'data input'!#REF!+Summary!C12*'data input'!#REF!)/('data input'!#REF!+'data input'!#REF!+'data input'!#REF!+'data input'!#REF!+'data input'!#REF!+'data input'!#REF!)</f>
        <v>#REF!</v>
      </c>
      <c r="D13" s="13" t="e">
        <f>+(D7*'data input'!#REF!+Summary!D8*'data input'!#REF!+Summary!D9*'data input'!#REF!+Summary!D10*'data input'!#REF!+D11*'data input'!#REF!+Summary!D12*'data input'!#REF!)/('data input'!#REF!+'data input'!#REF!+'data input'!#REF!+'data input'!#REF!+'data input'!#REF!+'data input'!#REF!)</f>
        <v>#REF!</v>
      </c>
      <c r="E13" s="13" t="e">
        <f>+(E7*'data input'!#REF!+Summary!E8*'data input'!#REF!+Summary!E9*'data input'!#REF!+Summary!E10*'data input'!#REF!+E11*'data input'!#REF!+Summary!E12*'data input'!#REF!)/('data input'!#REF!+'data input'!#REF!+'data input'!#REF!+'data input'!#REF!+'data input'!#REF!+'data input'!#REF!)</f>
        <v>#REF!</v>
      </c>
      <c r="F13" s="13" t="e">
        <f>+(F7*'data input'!#REF!+Summary!F8*'data input'!#REF!+Summary!F9*'data input'!#REF!+Summary!F10*'data input'!#REF!+F11*'data input'!#REF!+Summary!F12*'data input'!#REF!)/('data input'!#REF!+'data input'!#REF!+'data input'!#REF!+'data input'!#REF!+'data input'!#REF!+'data input'!#REF!)</f>
        <v>#REF!</v>
      </c>
      <c r="G13" s="13" t="e">
        <f>+(G7*'data input'!#REF!+Summary!G8*'data input'!#REF!+Summary!G9*'data input'!#REF!+Summary!G10*'data input'!#REF!+G11*'data input'!#REF!+Summary!G12*'data input'!#REF!)/('data input'!#REF!+'data input'!#REF!+'data input'!#REF!+'data input'!#REF!+'data input'!#REF!+'data input'!#REF!)</f>
        <v>#REF!</v>
      </c>
      <c r="H13" s="13" t="e">
        <f>+(H7*'data input'!#REF!+Summary!H8*'data input'!#REF!+Summary!H9*'data input'!#REF!+Summary!H10*'data input'!#REF!+H11*'data input'!#REF!+Summary!H12*'data input'!#REF!)/('data input'!#REF!+'data input'!#REF!+'data input'!#REF!+'data input'!#REF!+'data input'!#REF!+'data input'!#REF!)</f>
        <v>#REF!</v>
      </c>
      <c r="I13" s="13" t="e">
        <f>+(I7*'data input'!#REF!+Summary!I8*'data input'!#REF!+Summary!I9*'data input'!#REF!+Summary!I10*'data input'!#REF!+I11*'data input'!#REF!+Summary!I12*'data input'!#REF!)/('data input'!#REF!+'data input'!#REF!+'data input'!#REF!+'data input'!#REF!+'data input'!#REF!+'data input'!#REF!)</f>
        <v>#REF!</v>
      </c>
      <c r="J13" s="13" t="e">
        <f>+(J7*'data input'!#REF!+Summary!J8*'data input'!#REF!+Summary!J9*'data input'!#REF!+Summary!J10*'data input'!#REF!+J11*'data input'!#REF!+Summary!J12*'data input'!#REF!)/('data input'!#REF!+'data input'!#REF!+'data input'!#REF!+'data input'!#REF!+'data input'!#REF!+'data input'!#REF!)</f>
        <v>#REF!</v>
      </c>
      <c r="K13" s="13" t="e">
        <f>+(K7*'data input'!#REF!+Summary!K8*'data input'!#REF!+Summary!K9*'data input'!#REF!+Summary!K10*'data input'!#REF!+K11*'data input'!#REF!+Summary!K12*'data input'!#REF!)/('data input'!#REF!+'data input'!#REF!+'data input'!#REF!+'data input'!#REF!+'data input'!#REF!+'data input'!#REF!)</f>
        <v>#REF!</v>
      </c>
      <c r="L13" s="13" t="e">
        <f>+(L7*'data input'!#REF!+Summary!L8*'data input'!#REF!+Summary!L9*'data input'!#REF!+Summary!L10*'data input'!#REF!+L11*'data input'!#REF!+Summary!L12*'data input'!#REF!)/('data input'!#REF!+'data input'!#REF!+'data input'!#REF!+'data input'!#REF!+'data input'!#REF!+'data input'!#REF!)</f>
        <v>#REF!</v>
      </c>
      <c r="M13" s="13" t="e">
        <f>+(M7*'data input'!#REF!+Summary!M8*'data input'!#REF!+Summary!M9*'data input'!#REF!+Summary!M10*'data input'!#REF!+M11*'data input'!#REF!+Summary!M12*'data input'!#REF!)/('data input'!#REF!+'data input'!#REF!+'data input'!#REF!+'data input'!#REF!+'data input'!#REF!+'data input'!#REF!)</f>
        <v>#REF!</v>
      </c>
      <c r="N13" s="13" t="e">
        <f>+(N7*'data input'!#REF!+Summary!N8*'data input'!#REF!+Summary!N9*'data input'!#REF!+Summary!N10*'data input'!#REF!+N11*'data input'!#REF!+Summary!N12*'data input'!#REF!)/('data input'!#REF!+'data input'!#REF!+'data input'!#REF!+'data input'!#REF!+'data input'!#REF!+'data input'!#REF!)</f>
        <v>#REF!</v>
      </c>
      <c r="O13" s="13" t="e">
        <f>+(O7*'data input'!#REF!+Summary!O8*'data input'!#REF!+Summary!O9*'data input'!#REF!+Summary!O10*'data input'!#REF!+O11*'data input'!#REF!+Summary!O12*'data input'!#REF!)/('data input'!#REF!+'data input'!#REF!+'data input'!#REF!+'data input'!#REF!+'data input'!#REF!+'data input'!#REF!)</f>
        <v>#REF!</v>
      </c>
      <c r="P13" s="13" t="e">
        <f>+(P7*'data input'!#REF!+Summary!P8*'data input'!#REF!+Summary!P9*'data input'!#REF!+Summary!P10*'data input'!#REF!+P11*'data input'!#REF!+Summary!P12*'data input'!#REF!)/('data input'!#REF!+'data input'!#REF!+'data input'!#REF!+'data input'!#REF!+'data input'!#REF!+'data input'!#REF!)</f>
        <v>#REF!</v>
      </c>
      <c r="Q13" s="13" t="e">
        <f>+(Q7*'data input'!#REF!+Summary!Q8*'data input'!#REF!+Summary!Q9*'data input'!#REF!+Summary!Q10*'data input'!#REF!+Q11*'data input'!#REF!+Summary!Q12*'data input'!#REF!)/('data input'!#REF!+'data input'!#REF!+'data input'!#REF!+'data input'!#REF!+'data input'!#REF!+'data input'!#REF!)</f>
        <v>#REF!</v>
      </c>
      <c r="R13" s="13" t="e">
        <f>+(R7*'data input'!#REF!+Summary!R8*'data input'!#REF!+Summary!R9*'data input'!#REF!+Summary!R10*'data input'!#REF!+R11*'data input'!#REF!+Summary!R12*'data input'!#REF!)/('data input'!#REF!+'data input'!#REF!+'data input'!#REF!+'data input'!#REF!+'data input'!#REF!+'data input'!#REF!)</f>
        <v>#REF!</v>
      </c>
      <c r="S13" s="13" t="e">
        <f>+(S7*'data input'!#REF!+Summary!S8*'data input'!#REF!+Summary!S9*'data input'!#REF!+Summary!S10*'data input'!#REF!+S11*'data input'!#REF!+Summary!S12*'data input'!#REF!)/('data input'!#REF!+'data input'!#REF!+'data input'!#REF!+'data input'!#REF!+'data input'!#REF!+'data input'!#REF!)</f>
        <v>#REF!</v>
      </c>
      <c r="T13" s="13" t="e">
        <f>+(T7*'data input'!#REF!+Summary!T8*'data input'!#REF!+Summary!T9*'data input'!#REF!+Summary!T10*'data input'!#REF!+T11*'data input'!#REF!+Summary!T12*'data input'!#REF!)/('data input'!#REF!+'data input'!#REF!+'data input'!#REF!+'data input'!#REF!+'data input'!#REF!+'data input'!#REF!)</f>
        <v>#REF!</v>
      </c>
      <c r="U13" s="13" t="e">
        <f>+(U7*'data input'!#REF!+Summary!U8*'data input'!#REF!+Summary!U9*'data input'!#REF!+Summary!U10*'data input'!#REF!+U11*'data input'!#REF!+Summary!U12*'data input'!#REF!)/('data input'!#REF!+'data input'!#REF!+'data input'!#REF!+'data input'!#REF!+'data input'!#REF!+'data input'!#REF!)</f>
        <v>#REF!</v>
      </c>
      <c r="V13" s="13" t="e">
        <f>+(V7*'data input'!#REF!+Summary!V8*'data input'!#REF!+Summary!V9*'data input'!#REF!+Summary!V10*'data input'!#REF!+V11*'data input'!#REF!+Summary!V12*'data input'!#REF!)/('data input'!#REF!+'data input'!#REF!+'data input'!#REF!+'data input'!#REF!+'data input'!#REF!+'data input'!#REF!)</f>
        <v>#REF!</v>
      </c>
      <c r="W13" s="13" t="e">
        <f>+(W7*'data input'!#REF!+Summary!W8*'data input'!#REF!+Summary!W9*'data input'!#REF!+Summary!W10*'data input'!#REF!+W11*'data input'!#REF!+Summary!W12*'data input'!#REF!)/('data input'!#REF!+'data input'!#REF!+'data input'!#REF!+'data input'!#REF!+'data input'!#REF!+'data input'!#REF!)</f>
        <v>#REF!</v>
      </c>
      <c r="X13" s="13" t="e">
        <f>+(X7*'data input'!#REF!+Summary!X8*'data input'!#REF!+Summary!X9*'data input'!#REF!+Summary!X10*'data input'!#REF!+X11*'data input'!#REF!+Summary!X12*'data input'!#REF!)/('data input'!#REF!+'data input'!#REF!+'data input'!#REF!+'data input'!#REF!+'data input'!#REF!+'data input'!#REF!)</f>
        <v>#REF!</v>
      </c>
      <c r="Y13" s="13" t="e">
        <f>+(Y7*'data input'!#REF!+Summary!Y8*'data input'!#REF!+Summary!Y9*'data input'!#REF!+Summary!Y10*'data input'!#REF!+Y11*'data input'!#REF!+Summary!Y12*'data input'!#REF!)/('data input'!#REF!+'data input'!#REF!+'data input'!#REF!+'data input'!#REF!+'data input'!#REF!+'data input'!#REF!)</f>
        <v>#REF!</v>
      </c>
      <c r="Z13" s="13" t="e">
        <f>+(Z7*'data input'!#REF!+Summary!Z8*'data input'!#REF!+Summary!Z9*'data input'!#REF!+Summary!Z10*'data input'!#REF!+Z11*'data input'!#REF!+Summary!Z12*'data input'!#REF!)/('data input'!#REF!+'data input'!#REF!+'data input'!#REF!+'data input'!#REF!+'data input'!#REF!+'data input'!#REF!)</f>
        <v>#REF!</v>
      </c>
      <c r="AA13" s="13" t="e">
        <f>+(AA7*'data input'!#REF!+Summary!AA8*'data input'!#REF!+Summary!AA9*'data input'!#REF!+Summary!AA10*'data input'!#REF!+AA11*'data input'!#REF!+Summary!AA12*'data input'!#REF!)/('data input'!#REF!+'data input'!#REF!+'data input'!#REF!+'data input'!#REF!+'data input'!#REF!+'data input'!#REF!)</f>
        <v>#REF!</v>
      </c>
      <c r="AB13" s="13" t="e">
        <f>+(AB7*'data input'!#REF!+Summary!AB8*'data input'!#REF!+Summary!AB9*'data input'!#REF!+Summary!AB10*'data input'!#REF!+AB11*'data input'!#REF!+Summary!AB12*'data input'!#REF!)/('data input'!#REF!+'data input'!#REF!+'data input'!#REF!+'data input'!#REF!+'data input'!#REF!+'data input'!#REF!)</f>
        <v>#REF!</v>
      </c>
      <c r="AC13" s="13" t="e">
        <f>+(AC7*'data input'!#REF!+Summary!AC8*'data input'!#REF!+Summary!AC9*'data input'!#REF!+Summary!AC10*'data input'!#REF!+AC11*'data input'!#REF!+Summary!AC12*'data input'!#REF!)/('data input'!#REF!+'data input'!#REF!+'data input'!#REF!+'data input'!#REF!+'data input'!#REF!+'data input'!#REF!)</f>
        <v>#REF!</v>
      </c>
      <c r="AD13" s="13" t="e">
        <f>+(AD7*'data input'!#REF!+Summary!AD8*'data input'!#REF!+Summary!AD9*'data input'!#REF!+Summary!AD10*'data input'!#REF!+AD11*'data input'!#REF!+Summary!AD12*'data input'!#REF!)/('data input'!#REF!+'data input'!#REF!+'data input'!#REF!+'data input'!#REF!+'data input'!#REF!+'data input'!#REF!)</f>
        <v>#REF!</v>
      </c>
      <c r="AE13" s="13" t="e">
        <f>+(AE7*'data input'!#REF!+Summary!AE8*'data input'!#REF!+Summary!AE9*'data input'!#REF!+Summary!AE10*'data input'!#REF!+AE11*'data input'!#REF!+Summary!AE12*'data input'!#REF!)/('data input'!#REF!+'data input'!#REF!+'data input'!#REF!+'data input'!#REF!+'data input'!#REF!+'data input'!#REF!)</f>
        <v>#REF!</v>
      </c>
      <c r="AF13" s="13" t="e">
        <f>+(AF7*'data input'!#REF!+Summary!AF8*'data input'!#REF!+Summary!AF9*'data input'!#REF!+Summary!AF10*'data input'!#REF!+AF11*'data input'!#REF!+Summary!AF12*'data input'!#REF!)/('data input'!#REF!+'data input'!#REF!+'data input'!#REF!+'data input'!#REF!+'data input'!#REF!+'data input'!#REF!)</f>
        <v>#REF!</v>
      </c>
      <c r="AG13" s="13" t="e">
        <f>+(AG7*'data input'!#REF!+Summary!AG8*'data input'!#REF!+Summary!AG9*'data input'!#REF!+Summary!AG10*'data input'!#REF!+AG11*'data input'!#REF!+Summary!AG12*'data input'!#REF!)/('data input'!#REF!+'data input'!#REF!+'data input'!#REF!+'data input'!#REF!+'data input'!#REF!+'data input'!#REF!)</f>
        <v>#REF!</v>
      </c>
      <c r="AH13" s="13" t="e">
        <f>+(AH7*'data input'!#REF!+Summary!AH8*'data input'!#REF!+Summary!AH9*'data input'!#REF!+Summary!AH10*'data input'!#REF!+AH11*'data input'!#REF!+Summary!AH12*'data input'!#REF!)/('data input'!#REF!+'data input'!#REF!+'data input'!#REF!+'data input'!#REF!+'data input'!#REF!+'data input'!#REF!)</f>
        <v>#REF!</v>
      </c>
      <c r="AI13" s="13" t="e">
        <f>+(AI7*'data input'!#REF!+Summary!AI8*'data input'!#REF!+Summary!AI9*'data input'!#REF!+Summary!AI10*'data input'!#REF!+AI11*'data input'!#REF!+Summary!AI12*'data input'!#REF!)/('data input'!#REF!+'data input'!#REF!+'data input'!#REF!+'data input'!#REF!+'data input'!#REF!+'data input'!#REF!)</f>
        <v>#REF!</v>
      </c>
      <c r="AJ13" s="13" t="e">
        <f>+(AJ7*'data input'!#REF!+Summary!AJ8*'data input'!#REF!+Summary!AJ9*'data input'!#REF!+Summary!AJ10*'data input'!#REF!+AJ11*'data input'!#REF!+Summary!AJ12*'data input'!#REF!)/('data input'!#REF!+'data input'!#REF!+'data input'!#REF!+'data input'!#REF!+'data input'!#REF!+'data input'!#REF!)</f>
        <v>#REF!</v>
      </c>
      <c r="AK13" s="13" t="e">
        <f>+(AK7*'data input'!#REF!+Summary!AK8*'data input'!#REF!+Summary!AK9*'data input'!#REF!+Summary!AK10*'data input'!#REF!+AK11*'data input'!#REF!+Summary!AK12*'data input'!#REF!)/('data input'!#REF!+'data input'!#REF!+'data input'!#REF!+'data input'!#REF!+'data input'!#REF!+'data input'!#REF!)</f>
        <v>#REF!</v>
      </c>
      <c r="AL13" s="13" t="e">
        <f>+(AL7*'data input'!#REF!+Summary!AL8*'data input'!#REF!+Summary!AL9*'data input'!#REF!+Summary!AL10*'data input'!#REF!+AL11*'data input'!#REF!+Summary!AL12*'data input'!#REF!)/('data input'!#REF!+'data input'!#REF!+'data input'!#REF!+'data input'!#REF!+'data input'!#REF!+'data input'!#REF!)</f>
        <v>#REF!</v>
      </c>
      <c r="AM13" s="13" t="e">
        <f>+(AM7*'data input'!#REF!+Summary!AM8*'data input'!#REF!+Summary!AM9*'data input'!#REF!+Summary!AM10*'data input'!#REF!+Summary!AM12*'data input'!#REF!)/('data input'!#REF!+'data input'!#REF!+'data input'!#REF!+'data input'!#REF!+'data input'!#REF!+'data input'!#REF!)</f>
        <v>#REF!</v>
      </c>
      <c r="AN13" s="13" t="e">
        <f>+(AN7*'data input'!#REF!+Summary!AN8*'data input'!#REF!+Summary!AN9*'data input'!#REF!+Summary!AN10*'data input'!#REF!+Summary!AN12*'data input'!#REF!)/('data input'!#REF!+'data input'!#REF!+'data input'!#REF!+'data input'!#REF!+'data input'!#REF!+'data input'!#REF!)</f>
        <v>#REF!</v>
      </c>
      <c r="AO13" s="13" t="e">
        <f>+(AO7*'data input'!#REF!+Summary!AO8*'data input'!#REF!+Summary!AO9*'data input'!#REF!+Summary!AO10*'data input'!#REF!+Summary!AO12*'data input'!#REF!)/('data input'!#REF!+'data input'!#REF!+'data input'!#REF!+'data input'!#REF!+'data input'!#REF!+'data input'!#REF!)</f>
        <v>#REF!</v>
      </c>
      <c r="AP13" s="13" t="e">
        <f>+(AP7*'data input'!#REF!+Summary!AP8*'data input'!#REF!+Summary!AP9*'data input'!#REF!+Summary!AP10*'data input'!#REF!+Summary!AP12*'data input'!#REF!)/('data input'!#REF!+'data input'!#REF!+'data input'!#REF!+'data input'!#REF!+'data input'!#REF!+'data input'!#REF!)</f>
        <v>#REF!</v>
      </c>
      <c r="AQ13" s="13" t="e">
        <f>+(AQ7*'data input'!#REF!+Summary!AQ8*'data input'!#REF!+Summary!AQ9*'data input'!#REF!+Summary!AQ10*'data input'!#REF!+Summary!AQ12*'data input'!#REF!)/('data input'!#REF!+'data input'!#REF!+'data input'!#REF!+'data input'!#REF!+'data input'!#REF!+'data input'!#REF!)</f>
        <v>#REF!</v>
      </c>
      <c r="AR13" s="13" t="e">
        <f>+(AR7*'data input'!#REF!+Summary!AR8*'data input'!#REF!+Summary!AR9*'data input'!#REF!+Summary!AR10*'data input'!#REF!+Summary!AR12*'data input'!#REF!)/('data input'!#REF!+'data input'!#REF!+'data input'!#REF!+'data input'!#REF!+'data input'!#REF!+'data input'!#REF!)</f>
        <v>#REF!</v>
      </c>
      <c r="AS13" s="13" t="e">
        <f>+(AS7*'data input'!#REF!+Summary!AS8*'data input'!#REF!+Summary!AS9*'data input'!#REF!+Summary!AS10*'data input'!#REF!+Summary!AS12*'data input'!#REF!)/('data input'!#REF!+'data input'!#REF!+'data input'!#REF!+'data input'!#REF!+'data input'!#REF!+'data input'!#REF!)</f>
        <v>#REF!</v>
      </c>
      <c r="AT13" s="13" t="e">
        <f>+(AT7*'data input'!#REF!+Summary!AT8*'data input'!#REF!+Summary!AT9*'data input'!#REF!+Summary!AT10*'data input'!#REF!+Summary!AT12*'data input'!#REF!)/('data input'!#REF!+'data input'!#REF!+'data input'!#REF!+'data input'!#REF!+'data input'!#REF!+'data input'!#REF!)</f>
        <v>#REF!</v>
      </c>
      <c r="AU13" s="13" t="e">
        <f>+(AU7*'data input'!#REF!+Summary!AU8*'data input'!#REF!+Summary!AU9*'data input'!#REF!+Summary!AU10*'data input'!#REF!+Summary!AU12*'data input'!#REF!)/('data input'!#REF!+'data input'!#REF!+'data input'!#REF!+'data input'!#REF!+'data input'!#REF!+'data input'!#REF!)</f>
        <v>#REF!</v>
      </c>
      <c r="AV13" s="13" t="e">
        <f>+(AV7*'data input'!#REF!+Summary!AV8*'data input'!#REF!+Summary!AV9*'data input'!#REF!+Summary!AV10*'data input'!#REF!+Summary!AV12*'data input'!#REF!)/('data input'!#REF!+'data input'!#REF!+'data input'!#REF!+'data input'!#REF!+'data input'!#REF!+'data input'!#REF!)</f>
        <v>#REF!</v>
      </c>
      <c r="AW13" s="13" t="e">
        <f>+(AW7*'data input'!#REF!+Summary!AW8*'data input'!#REF!+Summary!AW9*'data input'!#REF!+Summary!AW10*'data input'!#REF!+Summary!AW12*'data input'!#REF!)/('data input'!#REF!+'data input'!#REF!+'data input'!#REF!+'data input'!#REF!+'data input'!#REF!+'data input'!#REF!)</f>
        <v>#REF!</v>
      </c>
      <c r="AX13" s="13" t="e">
        <f>+(AX7*'data input'!#REF!+Summary!AX8*'data input'!#REF!+Summary!AX9*'data input'!#REF!+Summary!AX10*'data input'!#REF!+Summary!AX12*'data input'!#REF!)/('data input'!#REF!+'data input'!#REF!+'data input'!#REF!+'data input'!#REF!+'data input'!#REF!+'data input'!#REF!)</f>
        <v>#REF!</v>
      </c>
    </row>
    <row r="14" spans="2:51" x14ac:dyDescent="0.4">
      <c r="B14" t="s">
        <v>63</v>
      </c>
      <c r="C14" s="13" t="e">
        <f>+('data input'!#REF!+'data input'!#REF!+'data input'!#REF!+'data input'!#REF!)/'data input'!#REF!</f>
        <v>#REF!</v>
      </c>
      <c r="D14" s="13" t="e">
        <f>+('data input'!#REF!+'data input'!#REF!+'data input'!#REF!+'data input'!#REF!)/'data input'!#REF!</f>
        <v>#REF!</v>
      </c>
      <c r="E14" s="13" t="e">
        <f>+('data input'!#REF!+'data input'!#REF!+'data input'!#REF!+'data input'!#REF!)/'data input'!#REF!</f>
        <v>#REF!</v>
      </c>
      <c r="F14" s="13" t="e">
        <f>+('data input'!#REF!+'data input'!#REF!+'data input'!#REF!+'data input'!#REF!)/'data input'!#REF!</f>
        <v>#REF!</v>
      </c>
      <c r="G14" s="13" t="e">
        <f>+('data input'!#REF!+'data input'!#REF!+'data input'!#REF!+'data input'!#REF!)/'data input'!#REF!</f>
        <v>#REF!</v>
      </c>
      <c r="H14" s="13" t="e">
        <f>+('data input'!#REF!+'data input'!#REF!+'data input'!#REF!+'data input'!#REF!)/'data input'!#REF!</f>
        <v>#REF!</v>
      </c>
      <c r="I14" s="13" t="e">
        <f>+('data input'!#REF!+'data input'!#REF!+'data input'!#REF!+'data input'!#REF!)/'data input'!#REF!</f>
        <v>#REF!</v>
      </c>
      <c r="J14" s="13" t="e">
        <f>+('data input'!#REF!+'data input'!#REF!+'data input'!#REF!+'data input'!#REF!)/'data input'!#REF!</f>
        <v>#REF!</v>
      </c>
      <c r="K14" s="13" t="e">
        <f>+('data input'!#REF!+'data input'!#REF!+'data input'!#REF!+'data input'!#REF!)/'data input'!#REF!</f>
        <v>#REF!</v>
      </c>
      <c r="L14" s="13" t="e">
        <f>+('data input'!#REF!+'data input'!#REF!+'data input'!#REF!+'data input'!#REF!)/'data input'!#REF!</f>
        <v>#REF!</v>
      </c>
      <c r="M14" s="13" t="e">
        <f>+('data input'!#REF!+'data input'!#REF!+'data input'!#REF!+'data input'!#REF!)/'data input'!#REF!</f>
        <v>#REF!</v>
      </c>
      <c r="N14" s="13" t="e">
        <f>+('data input'!#REF!+'data input'!#REF!+'data input'!#REF!+'data input'!#REF!)/'data input'!#REF!</f>
        <v>#REF!</v>
      </c>
      <c r="O14" s="13" t="e">
        <f>+('data input'!#REF!+'data input'!#REF!+'data input'!#REF!+'data input'!#REF!)/'data input'!#REF!</f>
        <v>#REF!</v>
      </c>
      <c r="P14" s="13" t="e">
        <f>+('data input'!#REF!+'data input'!#REF!+'data input'!#REF!+'data input'!#REF!)/'data input'!#REF!</f>
        <v>#REF!</v>
      </c>
      <c r="Q14" s="13" t="e">
        <f>+('data input'!#REF!+'data input'!#REF!+'data input'!#REF!+'data input'!#REF!)/'data input'!#REF!</f>
        <v>#REF!</v>
      </c>
      <c r="R14" s="13" t="e">
        <f>+('data input'!#REF!+'data input'!#REF!+'data input'!#REF!+'data input'!#REF!)/'data input'!#REF!</f>
        <v>#REF!</v>
      </c>
      <c r="S14" s="13" t="e">
        <f>+('data input'!#REF!+'data input'!#REF!+'data input'!#REF!+'data input'!#REF!)/'data input'!#REF!</f>
        <v>#REF!</v>
      </c>
      <c r="T14" s="13" t="e">
        <f>+('data input'!#REF!+'data input'!#REF!+'data input'!#REF!+'data input'!#REF!)/'data input'!#REF!</f>
        <v>#REF!</v>
      </c>
      <c r="U14" s="13" t="e">
        <f>+('data input'!#REF!+'data input'!#REF!+'data input'!#REF!+'data input'!#REF!)/'data input'!#REF!</f>
        <v>#REF!</v>
      </c>
      <c r="V14" s="13" t="e">
        <f>+('data input'!#REF!+'data input'!#REF!+'data input'!#REF!+'data input'!#REF!)/'data input'!#REF!</f>
        <v>#REF!</v>
      </c>
      <c r="W14" s="13" t="e">
        <f>+('data input'!#REF!+'data input'!#REF!+'data input'!#REF!+'data input'!#REF!)/'data input'!#REF!</f>
        <v>#REF!</v>
      </c>
      <c r="X14" s="13" t="e">
        <f>+('data input'!#REF!+'data input'!#REF!+'data input'!#REF!+'data input'!#REF!)/'data input'!#REF!</f>
        <v>#REF!</v>
      </c>
      <c r="Y14" s="13" t="e">
        <f>+('data input'!#REF!+'data input'!#REF!+'data input'!#REF!+'data input'!#REF!)/'data input'!#REF!</f>
        <v>#REF!</v>
      </c>
      <c r="Z14" s="13" t="e">
        <f>+('data input'!#REF!+'data input'!#REF!+'data input'!#REF!+'data input'!#REF!)/'data input'!#REF!</f>
        <v>#REF!</v>
      </c>
      <c r="AA14" s="13" t="e">
        <f>+('data input'!#REF!+'data input'!#REF!+'data input'!#REF!+'data input'!#REF!)/'data input'!#REF!</f>
        <v>#REF!</v>
      </c>
      <c r="AB14" s="13" t="e">
        <f>+('data input'!#REF!+'data input'!#REF!+'data input'!#REF!+'data input'!#REF!)/'data input'!#REF!</f>
        <v>#REF!</v>
      </c>
      <c r="AC14" s="13" t="e">
        <f>+('data input'!#REF!+'data input'!#REF!+'data input'!#REF!+'data input'!#REF!)/'data input'!#REF!</f>
        <v>#REF!</v>
      </c>
      <c r="AD14" s="13" t="e">
        <f>+('data input'!#REF!+'data input'!#REF!+'data input'!#REF!+'data input'!#REF!)/'data input'!#REF!</f>
        <v>#REF!</v>
      </c>
      <c r="AE14" s="13" t="e">
        <f>+('data input'!#REF!+'data input'!#REF!+'data input'!#REF!+'data input'!#REF!)/'data input'!#REF!</f>
        <v>#REF!</v>
      </c>
      <c r="AF14" s="13" t="e">
        <f>+('data input'!#REF!+'data input'!#REF!+'data input'!#REF!+'data input'!#REF!)/'data input'!#REF!</f>
        <v>#REF!</v>
      </c>
      <c r="AG14" s="13" t="e">
        <f>+('data input'!#REF!+'data input'!#REF!+'data input'!#REF!+'data input'!#REF!)/'data input'!#REF!</f>
        <v>#REF!</v>
      </c>
      <c r="AH14" s="13" t="e">
        <f>+('data input'!#REF!+'data input'!#REF!+'data input'!#REF!+'data input'!#REF!)/'data input'!#REF!</f>
        <v>#REF!</v>
      </c>
      <c r="AI14" s="13" t="e">
        <f>+('data input'!#REF!+'data input'!#REF!+'data input'!#REF!+'data input'!#REF!)/'data input'!#REF!</f>
        <v>#REF!</v>
      </c>
      <c r="AJ14" s="13" t="e">
        <f>+('data input'!#REF!+'data input'!#REF!+'data input'!#REF!+'data input'!#REF!)/'data input'!#REF!</f>
        <v>#REF!</v>
      </c>
      <c r="AK14" s="13" t="e">
        <f>+('data input'!#REF!+'data input'!#REF!+'data input'!#REF!+'data input'!#REF!)/'data input'!#REF!</f>
        <v>#REF!</v>
      </c>
      <c r="AL14" s="13" t="e">
        <f>+('data input'!#REF!+'data input'!#REF!+'data input'!#REF!+'data input'!#REF!)/'data input'!#REF!</f>
        <v>#REF!</v>
      </c>
      <c r="AM14" s="13" t="e">
        <f>+('data input'!#REF!+'data input'!#REF!+'data input'!#REF!+'data input'!#REF!)/'data input'!#REF!</f>
        <v>#REF!</v>
      </c>
      <c r="AN14" s="13" t="e">
        <f>+('data input'!#REF!+'data input'!#REF!+'data input'!#REF!+'data input'!#REF!)/'data input'!#REF!</f>
        <v>#REF!</v>
      </c>
      <c r="AO14" s="13" t="e">
        <f>+('data input'!#REF!+'data input'!#REF!+'data input'!#REF!+'data input'!#REF!)/'data input'!#REF!</f>
        <v>#REF!</v>
      </c>
      <c r="AP14" s="13" t="e">
        <f>+('data input'!#REF!+'data input'!#REF!+'data input'!#REF!+'data input'!#REF!)/'data input'!#REF!</f>
        <v>#REF!</v>
      </c>
      <c r="AQ14" s="13" t="e">
        <f>+('data input'!#REF!+'data input'!#REF!+'data input'!#REF!+'data input'!#REF!)/'data input'!#REF!</f>
        <v>#REF!</v>
      </c>
      <c r="AR14" s="13" t="e">
        <f>+('data input'!#REF!+'data input'!#REF!+'data input'!#REF!+'data input'!#REF!)/'data input'!#REF!</f>
        <v>#REF!</v>
      </c>
      <c r="AS14" s="13" t="e">
        <f>+('data input'!#REF!+'data input'!#REF!+'data input'!#REF!+'data input'!#REF!)/'data input'!#REF!</f>
        <v>#REF!</v>
      </c>
      <c r="AT14" s="13" t="e">
        <f>+('data input'!#REF!+'data input'!#REF!+'data input'!#REF!+'data input'!#REF!)/'data input'!#REF!</f>
        <v>#REF!</v>
      </c>
      <c r="AU14" s="13" t="e">
        <f>+('data input'!#REF!+'data input'!#REF!+'data input'!#REF!+'data input'!#REF!)/'data input'!#REF!</f>
        <v>#REF!</v>
      </c>
      <c r="AV14" s="13" t="e">
        <f>+('data input'!#REF!+'data input'!#REF!+'data input'!#REF!+'data input'!#REF!)/'data input'!#REF!</f>
        <v>#REF!</v>
      </c>
      <c r="AW14" s="13" t="e">
        <f>+('data input'!#REF!+'data input'!#REF!+'data input'!#REF!+'data input'!#REF!)/'data input'!#REF!</f>
        <v>#REF!</v>
      </c>
      <c r="AX14" s="13" t="e">
        <f>+('data input'!#REF!+'data input'!#REF!+'data input'!#REF!+'data input'!#REF!)/'data input'!#REF!</f>
        <v>#REF!</v>
      </c>
    </row>
    <row r="15" spans="2:51" x14ac:dyDescent="0.4">
      <c r="B15" t="s">
        <v>66</v>
      </c>
      <c r="C15" s="13" t="e">
        <f>+('data input'!#REF!+'data input'!#REF!+'data input'!#REF!+'data input'!#REF!)/'data input'!#REF!</f>
        <v>#REF!</v>
      </c>
      <c r="D15" s="13" t="e">
        <f>+('data input'!#REF!+'data input'!#REF!+'data input'!#REF!+'data input'!#REF!)/'data input'!#REF!</f>
        <v>#REF!</v>
      </c>
      <c r="E15" s="13" t="e">
        <f>+('data input'!#REF!+'data input'!#REF!+'data input'!#REF!+'data input'!#REF!)/'data input'!#REF!</f>
        <v>#REF!</v>
      </c>
      <c r="F15" s="13" t="e">
        <f>+('data input'!#REF!+'data input'!#REF!+'data input'!#REF!+'data input'!#REF!)/'data input'!#REF!</f>
        <v>#REF!</v>
      </c>
      <c r="G15" s="13" t="e">
        <f>+('data input'!#REF!+'data input'!#REF!+'data input'!#REF!+'data input'!#REF!)/'data input'!#REF!</f>
        <v>#REF!</v>
      </c>
      <c r="H15" s="13" t="e">
        <f>+('data input'!#REF!+'data input'!#REF!+'data input'!#REF!+'data input'!#REF!)/'data input'!#REF!</f>
        <v>#REF!</v>
      </c>
      <c r="I15" s="13" t="e">
        <f>+('data input'!#REF!+'data input'!#REF!+'data input'!#REF!+'data input'!#REF!)/'data input'!#REF!</f>
        <v>#REF!</v>
      </c>
      <c r="J15" s="13" t="e">
        <f>+('data input'!#REF!+'data input'!#REF!+'data input'!#REF!+'data input'!#REF!)/'data input'!#REF!</f>
        <v>#REF!</v>
      </c>
      <c r="K15" s="13" t="e">
        <f>+('data input'!#REF!+'data input'!#REF!+'data input'!#REF!+'data input'!#REF!)/'data input'!#REF!</f>
        <v>#REF!</v>
      </c>
      <c r="L15" s="13" t="e">
        <f>+('data input'!#REF!+'data input'!#REF!+'data input'!#REF!+'data input'!#REF!)/'data input'!#REF!</f>
        <v>#REF!</v>
      </c>
      <c r="M15" s="13" t="e">
        <f>+('data input'!#REF!+'data input'!#REF!+'data input'!#REF!+'data input'!#REF!)/'data input'!#REF!</f>
        <v>#REF!</v>
      </c>
      <c r="N15" s="13" t="e">
        <f>+('data input'!#REF!+'data input'!#REF!+'data input'!#REF!+'data input'!#REF!)/'data input'!#REF!</f>
        <v>#REF!</v>
      </c>
      <c r="O15" s="13" t="e">
        <f>+('data input'!#REF!+'data input'!#REF!+'data input'!#REF!+'data input'!#REF!)/'data input'!#REF!</f>
        <v>#REF!</v>
      </c>
      <c r="P15" s="13" t="e">
        <f>+('data input'!#REF!+'data input'!#REF!+'data input'!#REF!+'data input'!#REF!)/'data input'!#REF!</f>
        <v>#REF!</v>
      </c>
      <c r="Q15" s="13" t="e">
        <f>+('data input'!#REF!+'data input'!#REF!+'data input'!#REF!+'data input'!#REF!)/'data input'!#REF!</f>
        <v>#REF!</v>
      </c>
      <c r="R15" s="13" t="e">
        <f>+('data input'!#REF!+'data input'!#REF!+'data input'!#REF!+'data input'!#REF!)/'data input'!#REF!</f>
        <v>#REF!</v>
      </c>
      <c r="S15" s="13" t="e">
        <f>+('data input'!#REF!+'data input'!#REF!+'data input'!#REF!+'data input'!#REF!)/'data input'!#REF!</f>
        <v>#REF!</v>
      </c>
      <c r="T15" s="13" t="e">
        <f>+('data input'!#REF!+'data input'!#REF!+'data input'!#REF!+'data input'!#REF!)/'data input'!#REF!</f>
        <v>#REF!</v>
      </c>
      <c r="U15" s="13" t="e">
        <f>+('data input'!#REF!+'data input'!#REF!+'data input'!#REF!+'data input'!#REF!)/'data input'!#REF!</f>
        <v>#REF!</v>
      </c>
      <c r="V15" s="13" t="e">
        <f>+('data input'!#REF!+'data input'!#REF!+'data input'!#REF!+'data input'!#REF!)/'data input'!#REF!</f>
        <v>#REF!</v>
      </c>
      <c r="W15" s="13" t="e">
        <f>+('data input'!#REF!+'data input'!#REF!+'data input'!#REF!+'data input'!#REF!)/'data input'!#REF!</f>
        <v>#REF!</v>
      </c>
      <c r="X15" s="13" t="e">
        <f>+('data input'!#REF!+'data input'!#REF!+'data input'!#REF!+'data input'!#REF!)/'data input'!#REF!</f>
        <v>#REF!</v>
      </c>
      <c r="Y15" s="13" t="e">
        <f>+('data input'!#REF!+'data input'!#REF!+'data input'!#REF!+'data input'!#REF!)/'data input'!#REF!</f>
        <v>#REF!</v>
      </c>
      <c r="Z15" s="13" t="e">
        <f>+('data input'!#REF!+'data input'!#REF!+'data input'!#REF!+'data input'!#REF!)/'data input'!#REF!</f>
        <v>#REF!</v>
      </c>
      <c r="AA15" s="13" t="e">
        <f>+('data input'!#REF!+'data input'!#REF!+'data input'!#REF!+'data input'!#REF!)/'data input'!#REF!</f>
        <v>#REF!</v>
      </c>
      <c r="AB15" s="13" t="e">
        <f>+('data input'!#REF!+'data input'!#REF!+'data input'!#REF!+'data input'!#REF!)/'data input'!#REF!</f>
        <v>#REF!</v>
      </c>
      <c r="AC15" s="13" t="e">
        <f>+('data input'!#REF!+'data input'!#REF!+'data input'!#REF!+'data input'!#REF!)/'data input'!#REF!</f>
        <v>#REF!</v>
      </c>
      <c r="AD15" s="13" t="e">
        <f>+('data input'!#REF!+'data input'!#REF!+'data input'!#REF!+'data input'!#REF!)/'data input'!#REF!</f>
        <v>#REF!</v>
      </c>
      <c r="AE15" s="13" t="e">
        <f>+('data input'!#REF!+'data input'!#REF!+'data input'!#REF!+'data input'!#REF!)/'data input'!#REF!</f>
        <v>#REF!</v>
      </c>
      <c r="AF15" s="13" t="e">
        <f>+('data input'!#REF!+'data input'!#REF!+'data input'!#REF!+'data input'!#REF!)/'data input'!#REF!</f>
        <v>#REF!</v>
      </c>
      <c r="AG15" s="13" t="e">
        <f>+('data input'!#REF!+'data input'!#REF!+'data input'!#REF!+'data input'!#REF!)/'data input'!#REF!</f>
        <v>#REF!</v>
      </c>
      <c r="AH15" s="13" t="e">
        <f>+('data input'!#REF!+'data input'!#REF!+'data input'!#REF!+'data input'!#REF!)/'data input'!#REF!</f>
        <v>#REF!</v>
      </c>
      <c r="AI15" s="13" t="e">
        <f>+('data input'!#REF!+'data input'!#REF!+'data input'!#REF!+'data input'!#REF!)/'data input'!#REF!</f>
        <v>#REF!</v>
      </c>
      <c r="AJ15" s="13" t="e">
        <f>+('data input'!#REF!+'data input'!#REF!+'data input'!#REF!+'data input'!#REF!)/'data input'!#REF!</f>
        <v>#REF!</v>
      </c>
      <c r="AK15" s="13" t="e">
        <f>+('data input'!#REF!+'data input'!#REF!+'data input'!#REF!+'data input'!#REF!)/'data input'!#REF!</f>
        <v>#REF!</v>
      </c>
      <c r="AL15" s="13" t="e">
        <f>+('data input'!#REF!+'data input'!#REF!+'data input'!#REF!+'data input'!#REF!)/'data input'!#REF!</f>
        <v>#REF!</v>
      </c>
      <c r="AM15" s="13" t="e">
        <f>+('data input'!#REF!+'data input'!#REF!+'data input'!#REF!+'data input'!#REF!)/'data input'!#REF!</f>
        <v>#REF!</v>
      </c>
      <c r="AN15" s="13" t="e">
        <f>+('data input'!#REF!+'data input'!#REF!+'data input'!#REF!+'data input'!#REF!)/'data input'!#REF!</f>
        <v>#REF!</v>
      </c>
      <c r="AO15" s="13" t="e">
        <f>+('data input'!#REF!+'data input'!#REF!+'data input'!#REF!+'data input'!#REF!)/'data input'!#REF!</f>
        <v>#REF!</v>
      </c>
      <c r="AP15" s="13" t="e">
        <f>+('data input'!#REF!+'data input'!#REF!+'data input'!#REF!+'data input'!#REF!)/'data input'!#REF!</f>
        <v>#REF!</v>
      </c>
      <c r="AQ15" s="13" t="e">
        <f>+('data input'!#REF!+'data input'!#REF!+'data input'!#REF!+'data input'!#REF!)/'data input'!#REF!</f>
        <v>#REF!</v>
      </c>
      <c r="AR15" s="13" t="e">
        <f>+('data input'!#REF!+'data input'!#REF!+'data input'!#REF!+'data input'!#REF!)/'data input'!#REF!</f>
        <v>#REF!</v>
      </c>
      <c r="AS15" s="13" t="e">
        <f>+('data input'!#REF!+'data input'!#REF!+'data input'!#REF!+'data input'!#REF!)/'data input'!#REF!</f>
        <v>#REF!</v>
      </c>
      <c r="AT15" s="13" t="e">
        <f>+('data input'!#REF!+'data input'!#REF!+'data input'!#REF!+'data input'!#REF!)/'data input'!#REF!</f>
        <v>#REF!</v>
      </c>
      <c r="AU15" s="13" t="e">
        <f>+('data input'!#REF!+'data input'!#REF!+'data input'!#REF!+'data input'!#REF!)/'data input'!#REF!</f>
        <v>#REF!</v>
      </c>
      <c r="AV15" s="13" t="e">
        <f>+('data input'!#REF!+'data input'!#REF!+'data input'!#REF!+'data input'!#REF!)/'data input'!#REF!</f>
        <v>#REF!</v>
      </c>
      <c r="AW15" s="13" t="e">
        <f>+('data input'!#REF!+'data input'!#REF!+'data input'!#REF!+'data input'!#REF!)/'data input'!#REF!</f>
        <v>#REF!</v>
      </c>
      <c r="AX15" s="13" t="e">
        <f>+('data input'!#REF!+'data input'!#REF!+'data input'!#REF!+'data input'!#REF!)/'data input'!#REF!</f>
        <v>#REF!</v>
      </c>
    </row>
    <row r="16" spans="2:51" x14ac:dyDescent="0.4">
      <c r="B16" t="s">
        <v>5</v>
      </c>
      <c r="C16" s="13" t="e">
        <f>+('data input'!#REF!+'data input'!#REF!+'data input'!#REF!+'data input'!#REF!)/'data input'!#REF!</f>
        <v>#REF!</v>
      </c>
      <c r="D16" s="13" t="e">
        <f>+('data input'!#REF!+'data input'!#REF!+'data input'!#REF!+'data input'!#REF!)/'data input'!#REF!</f>
        <v>#REF!</v>
      </c>
      <c r="E16" s="13" t="e">
        <f>+('data input'!#REF!+'data input'!#REF!+'data input'!#REF!+'data input'!#REF!)/'data input'!#REF!</f>
        <v>#REF!</v>
      </c>
      <c r="F16" s="13" t="e">
        <f>+('data input'!#REF!+'data input'!#REF!+'data input'!#REF!+'data input'!#REF!)/'data input'!#REF!</f>
        <v>#REF!</v>
      </c>
      <c r="G16" s="13" t="e">
        <f>+('data input'!#REF!+'data input'!#REF!+'data input'!#REF!+'data input'!#REF!)/'data input'!#REF!</f>
        <v>#REF!</v>
      </c>
      <c r="H16" s="13" t="e">
        <f>+('data input'!#REF!+'data input'!#REF!+'data input'!#REF!+'data input'!#REF!)/'data input'!#REF!</f>
        <v>#REF!</v>
      </c>
      <c r="I16" s="13" t="e">
        <f>+('data input'!#REF!+'data input'!#REF!+'data input'!#REF!+'data input'!#REF!)/'data input'!#REF!</f>
        <v>#REF!</v>
      </c>
      <c r="J16" s="13" t="e">
        <f>+('data input'!#REF!+'data input'!#REF!+'data input'!#REF!+'data input'!#REF!)/'data input'!#REF!</f>
        <v>#REF!</v>
      </c>
      <c r="K16" s="13" t="e">
        <f>+('data input'!#REF!+'data input'!#REF!+'data input'!#REF!+'data input'!#REF!)/'data input'!#REF!</f>
        <v>#REF!</v>
      </c>
      <c r="L16" s="13" t="e">
        <f>+('data input'!#REF!+'data input'!#REF!+'data input'!#REF!+'data input'!#REF!)/'data input'!#REF!</f>
        <v>#REF!</v>
      </c>
      <c r="M16" s="13" t="e">
        <f>+('data input'!#REF!+'data input'!#REF!+'data input'!#REF!+'data input'!#REF!)/'data input'!#REF!</f>
        <v>#REF!</v>
      </c>
      <c r="N16" s="13" t="e">
        <f>+('data input'!#REF!+'data input'!#REF!+'data input'!#REF!+'data input'!#REF!)/'data input'!#REF!</f>
        <v>#REF!</v>
      </c>
      <c r="O16" s="13" t="e">
        <f>+('data input'!#REF!+'data input'!#REF!+'data input'!#REF!+'data input'!#REF!)/'data input'!#REF!</f>
        <v>#REF!</v>
      </c>
      <c r="P16" s="13" t="e">
        <f>+('data input'!#REF!+'data input'!#REF!+'data input'!#REF!+'data input'!#REF!)/'data input'!#REF!</f>
        <v>#REF!</v>
      </c>
      <c r="Q16" s="13" t="e">
        <f>+('data input'!#REF!+'data input'!#REF!+'data input'!#REF!+'data input'!#REF!)/'data input'!#REF!</f>
        <v>#REF!</v>
      </c>
      <c r="R16" s="13" t="e">
        <f>+('data input'!#REF!+'data input'!#REF!+'data input'!#REF!+'data input'!#REF!)/'data input'!#REF!</f>
        <v>#REF!</v>
      </c>
      <c r="S16" s="13" t="e">
        <f>+('data input'!#REF!+'data input'!#REF!+'data input'!#REF!+'data input'!#REF!)/'data input'!#REF!</f>
        <v>#REF!</v>
      </c>
      <c r="T16" s="13" t="e">
        <f>+('data input'!#REF!+'data input'!#REF!+'data input'!#REF!+'data input'!#REF!)/'data input'!#REF!</f>
        <v>#REF!</v>
      </c>
      <c r="U16" s="13" t="e">
        <f>+('data input'!#REF!+'data input'!#REF!+'data input'!#REF!+'data input'!#REF!)/'data input'!#REF!</f>
        <v>#REF!</v>
      </c>
      <c r="V16" s="13" t="e">
        <f>+('data input'!#REF!+'data input'!#REF!+'data input'!#REF!+'data input'!#REF!)/'data input'!#REF!</f>
        <v>#REF!</v>
      </c>
      <c r="W16" s="13" t="e">
        <f>+('data input'!#REF!+'data input'!#REF!+'data input'!#REF!+'data input'!#REF!)/'data input'!#REF!</f>
        <v>#REF!</v>
      </c>
      <c r="X16" s="13" t="e">
        <f>+('data input'!#REF!+'data input'!#REF!+'data input'!#REF!+'data input'!#REF!)/'data input'!#REF!</f>
        <v>#REF!</v>
      </c>
      <c r="Y16" s="13" t="e">
        <f>+('data input'!#REF!+'data input'!#REF!+'data input'!#REF!+'data input'!#REF!)/'data input'!#REF!</f>
        <v>#REF!</v>
      </c>
      <c r="Z16" s="13" t="e">
        <f>+('data input'!#REF!+'data input'!#REF!+'data input'!#REF!+'data input'!#REF!)/'data input'!#REF!</f>
        <v>#REF!</v>
      </c>
      <c r="AA16" s="13" t="e">
        <f>+('data input'!#REF!+'data input'!#REF!+'data input'!#REF!+'data input'!#REF!)/'data input'!#REF!</f>
        <v>#REF!</v>
      </c>
      <c r="AB16" s="13" t="e">
        <f>+('data input'!#REF!+'data input'!#REF!+'data input'!#REF!+'data input'!#REF!)/'data input'!#REF!</f>
        <v>#REF!</v>
      </c>
      <c r="AC16" s="13" t="e">
        <f>+('data input'!#REF!+'data input'!#REF!+'data input'!#REF!+'data input'!#REF!)/'data input'!#REF!</f>
        <v>#REF!</v>
      </c>
      <c r="AD16" s="13" t="e">
        <f>+('data input'!#REF!+'data input'!#REF!+'data input'!#REF!+'data input'!#REF!)/'data input'!#REF!</f>
        <v>#REF!</v>
      </c>
      <c r="AE16" s="13" t="e">
        <f>+('data input'!#REF!+'data input'!#REF!+'data input'!#REF!+'data input'!#REF!)/'data input'!#REF!</f>
        <v>#REF!</v>
      </c>
      <c r="AF16" s="13" t="e">
        <f>+('data input'!#REF!+'data input'!#REF!+'data input'!#REF!+'data input'!#REF!)/'data input'!#REF!</f>
        <v>#REF!</v>
      </c>
      <c r="AG16" s="13" t="e">
        <f>+('data input'!#REF!+'data input'!#REF!+'data input'!#REF!+'data input'!#REF!)/'data input'!#REF!</f>
        <v>#REF!</v>
      </c>
      <c r="AH16" s="13" t="e">
        <f>+('data input'!#REF!+'data input'!#REF!+'data input'!#REF!+'data input'!#REF!)/'data input'!#REF!</f>
        <v>#REF!</v>
      </c>
      <c r="AI16" s="13" t="e">
        <f>+('data input'!#REF!+'data input'!#REF!+'data input'!#REF!+'data input'!#REF!)/'data input'!#REF!</f>
        <v>#REF!</v>
      </c>
      <c r="AJ16" s="13" t="e">
        <f>+('data input'!#REF!+'data input'!#REF!+'data input'!#REF!+'data input'!#REF!)/'data input'!#REF!</f>
        <v>#REF!</v>
      </c>
      <c r="AK16" s="13" t="e">
        <f>+('data input'!#REF!+'data input'!#REF!+'data input'!#REF!+'data input'!#REF!)/'data input'!#REF!</f>
        <v>#REF!</v>
      </c>
      <c r="AL16" s="13" t="e">
        <f>+('data input'!#REF!+'data input'!#REF!+'data input'!#REF!+'data input'!#REF!)/'data input'!#REF!</f>
        <v>#REF!</v>
      </c>
      <c r="AM16" s="13" t="e">
        <f>+('data input'!#REF!+'data input'!#REF!+'data input'!#REF!+'data input'!#REF!)/'data input'!#REF!</f>
        <v>#REF!</v>
      </c>
      <c r="AN16" s="13" t="e">
        <f>+('data input'!#REF!+'data input'!#REF!+'data input'!#REF!+'data input'!#REF!)/'data input'!#REF!</f>
        <v>#REF!</v>
      </c>
      <c r="AO16" s="13" t="e">
        <f>+('data input'!#REF!+'data input'!#REF!+'data input'!#REF!+'data input'!#REF!)/'data input'!#REF!</f>
        <v>#REF!</v>
      </c>
      <c r="AP16" s="13" t="e">
        <f>+('data input'!#REF!+'data input'!#REF!+'data input'!#REF!+'data input'!#REF!)/'data input'!#REF!</f>
        <v>#REF!</v>
      </c>
      <c r="AQ16" s="13" t="e">
        <f>+('data input'!#REF!+'data input'!#REF!+'data input'!#REF!+'data input'!#REF!)/'data input'!#REF!</f>
        <v>#REF!</v>
      </c>
      <c r="AR16" s="13" t="e">
        <f>+('data input'!#REF!+'data input'!#REF!+'data input'!#REF!+'data input'!#REF!)/'data input'!#REF!</f>
        <v>#REF!</v>
      </c>
      <c r="AS16" s="13" t="e">
        <f>+('data input'!#REF!+'data input'!#REF!+'data input'!#REF!+'data input'!#REF!)/'data input'!#REF!</f>
        <v>#REF!</v>
      </c>
      <c r="AT16" s="13" t="e">
        <f>+('data input'!#REF!+'data input'!#REF!+'data input'!#REF!+'data input'!#REF!)/'data input'!#REF!</f>
        <v>#REF!</v>
      </c>
      <c r="AU16" s="13" t="e">
        <f>+('data input'!#REF!+'data input'!#REF!+'data input'!#REF!+'data input'!#REF!)/'data input'!#REF!</f>
        <v>#REF!</v>
      </c>
      <c r="AV16" s="13" t="e">
        <f>+('data input'!#REF!+'data input'!#REF!+'data input'!#REF!+'data input'!#REF!)/'data input'!#REF!</f>
        <v>#REF!</v>
      </c>
      <c r="AW16" s="13" t="e">
        <f>+('data input'!#REF!+'data input'!#REF!+'data input'!#REF!+'data input'!#REF!)/'data input'!#REF!</f>
        <v>#REF!</v>
      </c>
      <c r="AX16" s="13" t="e">
        <f>+('data input'!#REF!+'data input'!#REF!+'data input'!#REF!+'data input'!#REF!)/'data input'!#REF!</f>
        <v>#REF!</v>
      </c>
    </row>
    <row r="17" spans="2:50" x14ac:dyDescent="0.4">
      <c r="B17" t="s">
        <v>88</v>
      </c>
      <c r="C17" s="13" t="e">
        <f>+(C14*'data input'!#REF!+C15*'data input'!#REF!+C16*'data input'!#REF!)/('data input'!#REF!+'data input'!#REF!+'data input'!#REF!)</f>
        <v>#REF!</v>
      </c>
      <c r="D17" s="13" t="e">
        <f>+(D14*'data input'!#REF!+D15*'data input'!#REF!+D16*'data input'!#REF!)/('data input'!#REF!+'data input'!#REF!+'data input'!#REF!)</f>
        <v>#REF!</v>
      </c>
      <c r="E17" s="13" t="e">
        <f>+(E14*'data input'!#REF!+E15*'data input'!#REF!+E16*'data input'!#REF!)/('data input'!#REF!+'data input'!#REF!+'data input'!#REF!)</f>
        <v>#REF!</v>
      </c>
      <c r="F17" s="13" t="e">
        <f>+(F14*'data input'!#REF!+F15*'data input'!#REF!+F16*'data input'!#REF!)/('data input'!#REF!+'data input'!#REF!+'data input'!#REF!)</f>
        <v>#REF!</v>
      </c>
      <c r="G17" s="13" t="e">
        <f>+(G14*'data input'!#REF!+G15*'data input'!#REF!+G16*'data input'!#REF!)/('data input'!#REF!+'data input'!#REF!+'data input'!#REF!)</f>
        <v>#REF!</v>
      </c>
      <c r="H17" s="13" t="e">
        <f>+(H14*'data input'!#REF!+H15*'data input'!#REF!+H16*'data input'!#REF!)/('data input'!#REF!+'data input'!#REF!+'data input'!#REF!)</f>
        <v>#REF!</v>
      </c>
      <c r="I17" s="13" t="e">
        <f>+(I14*'data input'!#REF!+I15*'data input'!#REF!+I16*'data input'!#REF!)/('data input'!#REF!+'data input'!#REF!+'data input'!#REF!)</f>
        <v>#REF!</v>
      </c>
      <c r="J17" s="13" t="e">
        <f>+(J14*'data input'!#REF!+J15*'data input'!#REF!+J16*'data input'!#REF!)/('data input'!#REF!+'data input'!#REF!+'data input'!#REF!)</f>
        <v>#REF!</v>
      </c>
      <c r="K17" s="13" t="e">
        <f>+(K14*'data input'!#REF!+K15*'data input'!#REF!+K16*'data input'!#REF!)/('data input'!#REF!+'data input'!#REF!+'data input'!#REF!)</f>
        <v>#REF!</v>
      </c>
      <c r="L17" s="13" t="e">
        <f>+(L14*'data input'!#REF!+L15*'data input'!#REF!+L16*'data input'!#REF!)/('data input'!#REF!+'data input'!#REF!+'data input'!#REF!)</f>
        <v>#REF!</v>
      </c>
      <c r="M17" s="13" t="e">
        <f>+(M14*'data input'!#REF!+M15*'data input'!#REF!+M16*'data input'!#REF!)/('data input'!#REF!+'data input'!#REF!+'data input'!#REF!)</f>
        <v>#REF!</v>
      </c>
      <c r="N17" s="13" t="e">
        <f>+(N14*'data input'!#REF!+N15*'data input'!#REF!+N16*'data input'!#REF!)/('data input'!#REF!+'data input'!#REF!+'data input'!#REF!)</f>
        <v>#REF!</v>
      </c>
      <c r="O17" s="13" t="e">
        <f>+(O14*'data input'!#REF!+O15*'data input'!#REF!+O16*'data input'!#REF!)/('data input'!#REF!+'data input'!#REF!+'data input'!#REF!)</f>
        <v>#REF!</v>
      </c>
      <c r="P17" s="13" t="e">
        <f>+(P14*'data input'!#REF!+P15*'data input'!#REF!+P16*'data input'!#REF!)/('data input'!#REF!+'data input'!#REF!+'data input'!#REF!)</f>
        <v>#REF!</v>
      </c>
      <c r="Q17" s="13" t="e">
        <f>+(Q14*'data input'!#REF!+Q15*'data input'!#REF!+Q16*'data input'!#REF!)/('data input'!#REF!+'data input'!#REF!+'data input'!#REF!)</f>
        <v>#REF!</v>
      </c>
      <c r="R17" s="13" t="e">
        <f>+(R14*'data input'!#REF!+R15*'data input'!#REF!+R16*'data input'!#REF!)/('data input'!#REF!+'data input'!#REF!+'data input'!#REF!)</f>
        <v>#REF!</v>
      </c>
      <c r="S17" s="13" t="e">
        <f>+(S14*'data input'!#REF!+S15*'data input'!#REF!+S16*'data input'!#REF!)/('data input'!#REF!+'data input'!#REF!+'data input'!#REF!)</f>
        <v>#REF!</v>
      </c>
      <c r="T17" s="13" t="e">
        <f>+(T14*'data input'!#REF!+T15*'data input'!#REF!+T16*'data input'!#REF!)/('data input'!#REF!+'data input'!#REF!+'data input'!#REF!)</f>
        <v>#REF!</v>
      </c>
      <c r="U17" s="13" t="e">
        <f>+(U14*'data input'!#REF!+U15*'data input'!#REF!+U16*'data input'!#REF!)/('data input'!#REF!+'data input'!#REF!+'data input'!#REF!)</f>
        <v>#REF!</v>
      </c>
      <c r="V17" s="13" t="e">
        <f>+(V14*'data input'!#REF!+V15*'data input'!#REF!+V16*'data input'!#REF!)/('data input'!#REF!+'data input'!#REF!+'data input'!#REF!)</f>
        <v>#REF!</v>
      </c>
      <c r="W17" s="13" t="e">
        <f>+(W14*'data input'!#REF!+W15*'data input'!#REF!+W16*'data input'!#REF!)/('data input'!#REF!+'data input'!#REF!+'data input'!#REF!)</f>
        <v>#REF!</v>
      </c>
      <c r="X17" s="13" t="e">
        <f>+(X14*'data input'!#REF!+X15*'data input'!#REF!+X16*'data input'!#REF!)/('data input'!#REF!+'data input'!#REF!+'data input'!#REF!)</f>
        <v>#REF!</v>
      </c>
      <c r="Y17" s="13" t="e">
        <f>+(Y14*'data input'!#REF!+Y15*'data input'!#REF!+Y16*'data input'!#REF!)/('data input'!#REF!+'data input'!#REF!+'data input'!#REF!)</f>
        <v>#REF!</v>
      </c>
      <c r="Z17" s="13" t="e">
        <f>+(Z14*'data input'!#REF!+Z15*'data input'!#REF!+Z16*'data input'!#REF!)/('data input'!#REF!+'data input'!#REF!+'data input'!#REF!)</f>
        <v>#REF!</v>
      </c>
      <c r="AA17" s="13" t="e">
        <f>+(AA14*'data input'!#REF!+AA15*'data input'!#REF!+AA16*'data input'!#REF!)/('data input'!#REF!+'data input'!#REF!+'data input'!#REF!)</f>
        <v>#REF!</v>
      </c>
      <c r="AB17" s="13" t="e">
        <f>+(AB14*'data input'!#REF!+AB15*'data input'!#REF!+AB16*'data input'!#REF!)/('data input'!#REF!+'data input'!#REF!+'data input'!#REF!)</f>
        <v>#REF!</v>
      </c>
      <c r="AC17" s="13" t="e">
        <f>+(AC14*'data input'!#REF!+AC15*'data input'!#REF!+AC16*'data input'!#REF!)/('data input'!#REF!+'data input'!#REF!+'data input'!#REF!)</f>
        <v>#REF!</v>
      </c>
      <c r="AD17" s="13" t="e">
        <f>+(AD14*'data input'!#REF!+AD15*'data input'!#REF!+AD16*'data input'!#REF!)/('data input'!#REF!+'data input'!#REF!+'data input'!#REF!)</f>
        <v>#REF!</v>
      </c>
      <c r="AE17" s="13" t="e">
        <f>+(AE14*'data input'!#REF!+AE15*'data input'!#REF!+AE16*'data input'!#REF!)/('data input'!#REF!+'data input'!#REF!+'data input'!#REF!)</f>
        <v>#REF!</v>
      </c>
      <c r="AF17" s="13" t="e">
        <f>+(AF14*'data input'!#REF!+AF15*'data input'!#REF!+AF16*'data input'!#REF!)/('data input'!#REF!+'data input'!#REF!+'data input'!#REF!)</f>
        <v>#REF!</v>
      </c>
      <c r="AG17" s="13" t="e">
        <f>+(AG14*'data input'!#REF!+AG15*'data input'!#REF!+AG16*'data input'!#REF!)/('data input'!#REF!+'data input'!#REF!+'data input'!#REF!)</f>
        <v>#REF!</v>
      </c>
      <c r="AH17" s="13" t="e">
        <f>+(AH14*'data input'!#REF!+AH15*'data input'!#REF!+AH16*'data input'!#REF!)/('data input'!#REF!+'data input'!#REF!+'data input'!#REF!)</f>
        <v>#REF!</v>
      </c>
      <c r="AI17" s="13" t="e">
        <f>+(AI14*'data input'!#REF!+AI15*'data input'!#REF!+AI16*'data input'!#REF!)/('data input'!#REF!+'data input'!#REF!+'data input'!#REF!)</f>
        <v>#REF!</v>
      </c>
      <c r="AJ17" s="13" t="e">
        <f>+(AJ14*'data input'!#REF!+AJ15*'data input'!#REF!+AJ16*'data input'!#REF!)/('data input'!#REF!+'data input'!#REF!+'data input'!#REF!)</f>
        <v>#REF!</v>
      </c>
      <c r="AK17" s="13" t="e">
        <f>+(AK14*'data input'!#REF!+AK15*'data input'!#REF!+AK16*'data input'!#REF!)/('data input'!#REF!+'data input'!#REF!+'data input'!#REF!)</f>
        <v>#REF!</v>
      </c>
      <c r="AL17" s="13" t="e">
        <f>+(AL14*'data input'!#REF!+AL15*'data input'!#REF!+AL16*'data input'!#REF!)/('data input'!#REF!+'data input'!#REF!+'data input'!#REF!)</f>
        <v>#REF!</v>
      </c>
      <c r="AM17" s="13" t="e">
        <f>+(AM14*'data input'!#REF!+AM15*'data input'!#REF!+AM16*'data input'!#REF!)/('data input'!#REF!+'data input'!#REF!+'data input'!#REF!)</f>
        <v>#REF!</v>
      </c>
      <c r="AN17" s="13" t="e">
        <f>+(AN14*'data input'!#REF!+AN15*'data input'!#REF!+AN16*'data input'!#REF!)/('data input'!#REF!+'data input'!#REF!+'data input'!#REF!)</f>
        <v>#REF!</v>
      </c>
      <c r="AO17" s="13" t="e">
        <f>+(AO14*'data input'!#REF!+AO15*'data input'!#REF!+AO16*'data input'!#REF!)/('data input'!#REF!+'data input'!#REF!+'data input'!#REF!)</f>
        <v>#REF!</v>
      </c>
      <c r="AP17" s="13" t="e">
        <f>+(AP14*'data input'!#REF!+AP15*'data input'!#REF!+AP16*'data input'!#REF!)/('data input'!#REF!+'data input'!#REF!+'data input'!#REF!)</f>
        <v>#REF!</v>
      </c>
      <c r="AQ17" s="13" t="e">
        <f>+(AQ14*'data input'!#REF!+AQ15*'data input'!#REF!+AQ16*'data input'!#REF!)/('data input'!#REF!+'data input'!#REF!+'data input'!#REF!)</f>
        <v>#REF!</v>
      </c>
      <c r="AR17" s="13" t="e">
        <f>+(AR14*'data input'!#REF!+AR15*'data input'!#REF!+AR16*'data input'!#REF!)/('data input'!#REF!+'data input'!#REF!+'data input'!#REF!)</f>
        <v>#REF!</v>
      </c>
      <c r="AS17" s="13" t="e">
        <f>+(AS14*'data input'!#REF!+AS15*'data input'!#REF!+AS16*'data input'!#REF!)/('data input'!#REF!+'data input'!#REF!+'data input'!#REF!)</f>
        <v>#REF!</v>
      </c>
      <c r="AT17" s="13" t="e">
        <f>+(AT14*'data input'!#REF!+AT15*'data input'!#REF!+AT16*'data input'!#REF!)/('data input'!#REF!+'data input'!#REF!+'data input'!#REF!)</f>
        <v>#REF!</v>
      </c>
      <c r="AU17" s="13" t="e">
        <f>+(AU14*'data input'!#REF!+AU15*'data input'!#REF!+AU16*'data input'!#REF!)/('data input'!#REF!+'data input'!#REF!+'data input'!#REF!)</f>
        <v>#REF!</v>
      </c>
      <c r="AV17" s="13" t="e">
        <f>+(AV14*'data input'!#REF!+AV15*'data input'!#REF!+AV16*'data input'!#REF!)/('data input'!#REF!+'data input'!#REF!+'data input'!#REF!)</f>
        <v>#REF!</v>
      </c>
      <c r="AW17" s="13" t="e">
        <f>+(AW14*'data input'!#REF!+AW15*'data input'!#REF!+AW16*'data input'!#REF!)/('data input'!#REF!+'data input'!#REF!+'data input'!#REF!)</f>
        <v>#REF!</v>
      </c>
      <c r="AX17" s="13" t="e">
        <f>+(AX14*'data input'!#REF!+AX15*'data input'!#REF!+AX16*'data input'!#REF!)/('data input'!#REF!+'data input'!#REF!+'data input'!#REF!)</f>
        <v>#REF!</v>
      </c>
    </row>
    <row r="18" spans="2:50" x14ac:dyDescent="0.4">
      <c r="C18" t="s">
        <v>6</v>
      </c>
    </row>
    <row r="19" spans="2:50" x14ac:dyDescent="0.4">
      <c r="B19" s="11" t="s">
        <v>91</v>
      </c>
    </row>
    <row r="20" spans="2:50" x14ac:dyDescent="0.4">
      <c r="B20" t="s">
        <v>0</v>
      </c>
      <c r="C20" t="s">
        <v>64</v>
      </c>
      <c r="D20" t="s">
        <v>65</v>
      </c>
      <c r="E20" t="s">
        <v>1</v>
      </c>
      <c r="F20" t="s">
        <v>2</v>
      </c>
      <c r="G20" t="s">
        <v>3</v>
      </c>
      <c r="H20" t="s">
        <v>4</v>
      </c>
      <c r="I20" t="s">
        <v>87</v>
      </c>
      <c r="J20" t="s">
        <v>63</v>
      </c>
      <c r="K20" t="s">
        <v>66</v>
      </c>
      <c r="L20" t="s">
        <v>5</v>
      </c>
      <c r="M20" t="s">
        <v>88</v>
      </c>
    </row>
    <row r="21" spans="2:50" x14ac:dyDescent="0.4">
      <c r="B21" s="29">
        <v>38353</v>
      </c>
      <c r="C21" s="13">
        <v>29.735889873582053</v>
      </c>
      <c r="D21" s="13">
        <v>20.089657578716263</v>
      </c>
      <c r="E21" s="13">
        <v>8.4220180805213936</v>
      </c>
      <c r="F21" s="13">
        <v>14.753124232781525</v>
      </c>
      <c r="G21" s="13">
        <v>16.989757788793753</v>
      </c>
      <c r="H21" s="13">
        <v>8.2664189768505292</v>
      </c>
      <c r="I21" s="13">
        <v>14.705144778751652</v>
      </c>
      <c r="J21" s="13">
        <v>120.17167335874593</v>
      </c>
      <c r="K21" s="13">
        <v>24.241548380246616</v>
      </c>
      <c r="L21" s="13">
        <v>42.424356600570206</v>
      </c>
      <c r="M21" s="13">
        <v>41.036378123774732</v>
      </c>
    </row>
    <row r="22" spans="2:50" x14ac:dyDescent="0.4">
      <c r="B22" s="29">
        <v>38384</v>
      </c>
      <c r="C22" s="13">
        <v>18.983888112022374</v>
      </c>
      <c r="D22" s="13">
        <v>24.37203316926016</v>
      </c>
      <c r="E22" s="13">
        <v>7.5231828516048109</v>
      </c>
      <c r="F22" s="13">
        <v>14.352757667195641</v>
      </c>
      <c r="G22" s="13">
        <v>16.771990374837653</v>
      </c>
      <c r="H22" s="13">
        <v>11.529605709731049</v>
      </c>
      <c r="I22" s="13">
        <v>14.490704294182267</v>
      </c>
      <c r="J22" s="13">
        <v>115.28105964543953</v>
      </c>
      <c r="K22" s="13">
        <v>21.124639827556962</v>
      </c>
      <c r="L22" s="13">
        <v>35.679120633316622</v>
      </c>
      <c r="M22" s="13">
        <v>35.909025347564622</v>
      </c>
      <c r="O22" t="s">
        <v>6</v>
      </c>
    </row>
    <row r="23" spans="2:50" x14ac:dyDescent="0.4">
      <c r="B23" s="29">
        <v>38412</v>
      </c>
      <c r="C23" s="13">
        <v>16.670702547812354</v>
      </c>
      <c r="D23" s="13">
        <v>12.32742128022965</v>
      </c>
      <c r="E23" s="13">
        <v>7.6741114254181086</v>
      </c>
      <c r="F23" s="13">
        <v>13.019910878657656</v>
      </c>
      <c r="G23" s="13">
        <v>16.808509983477382</v>
      </c>
      <c r="H23" s="13">
        <v>8.9643533281029324</v>
      </c>
      <c r="I23" s="13">
        <v>11.807297940825993</v>
      </c>
      <c r="J23" s="13">
        <v>100.76290486861153</v>
      </c>
      <c r="K23" s="13">
        <v>23.968087581086085</v>
      </c>
      <c r="L23" s="13">
        <v>33.403817759146129</v>
      </c>
      <c r="M23" s="13">
        <v>37.840480563952745</v>
      </c>
    </row>
    <row r="24" spans="2:50" x14ac:dyDescent="0.4">
      <c r="B24" s="29">
        <v>38443</v>
      </c>
      <c r="C24" s="13">
        <v>19.40944463850008</v>
      </c>
      <c r="D24" s="13">
        <v>14.051654759494784</v>
      </c>
      <c r="E24" s="13">
        <v>7.8591669915694942</v>
      </c>
      <c r="F24" s="13">
        <v>12.974155417834657</v>
      </c>
      <c r="G24" s="13">
        <v>17.481713813016945</v>
      </c>
      <c r="H24" s="13">
        <v>8.757910820727389</v>
      </c>
      <c r="I24" s="13">
        <v>12.668499492071636</v>
      </c>
      <c r="J24" s="13">
        <v>70.367182688619309</v>
      </c>
      <c r="K24" s="13">
        <v>27.172230651518149</v>
      </c>
      <c r="L24" s="13">
        <v>33.615167848945703</v>
      </c>
      <c r="M24" s="13">
        <v>38.195471482515522</v>
      </c>
    </row>
    <row r="25" spans="2:50" x14ac:dyDescent="0.4">
      <c r="B25" s="29">
        <v>38473</v>
      </c>
      <c r="C25" s="13">
        <v>15.085031817250252</v>
      </c>
      <c r="D25" s="13">
        <v>12.139619505470996</v>
      </c>
      <c r="E25" s="13">
        <v>7.3256426386481186</v>
      </c>
      <c r="F25" s="13">
        <v>14.571659900912607</v>
      </c>
      <c r="G25" s="13">
        <v>14.894108560725197</v>
      </c>
      <c r="H25" s="13">
        <v>9.0997028423772601</v>
      </c>
      <c r="I25" s="13">
        <v>11.410444057325622</v>
      </c>
      <c r="J25" s="13">
        <v>84.382869971324382</v>
      </c>
      <c r="K25" s="13">
        <v>26.774789371743463</v>
      </c>
      <c r="L25" s="13">
        <v>32.476233782497943</v>
      </c>
      <c r="M25" s="13">
        <v>38.825085833804621</v>
      </c>
    </row>
    <row r="26" spans="2:50" x14ac:dyDescent="0.4">
      <c r="B26" s="29">
        <v>38504</v>
      </c>
      <c r="C26" s="13">
        <v>17.658461067736294</v>
      </c>
      <c r="D26" s="13">
        <v>11.281753447913333</v>
      </c>
      <c r="E26" s="13">
        <v>6.5806545544770572</v>
      </c>
      <c r="F26" s="13">
        <v>12.897045175826166</v>
      </c>
      <c r="G26" s="13">
        <v>17.928390790101112</v>
      </c>
      <c r="H26" s="13">
        <v>11.52274752159151</v>
      </c>
      <c r="I26" s="13">
        <v>12.66320506981149</v>
      </c>
      <c r="J26" s="13">
        <v>58.399357292001554</v>
      </c>
      <c r="K26" s="13">
        <v>25.061724914374896</v>
      </c>
      <c r="L26" s="13">
        <v>27.603837056504606</v>
      </c>
      <c r="M26" s="13">
        <v>33.469150728223532</v>
      </c>
    </row>
    <row r="27" spans="2:50" x14ac:dyDescent="0.4">
      <c r="B27" s="29">
        <v>38534</v>
      </c>
      <c r="C27" s="13">
        <v>15.810376594537866</v>
      </c>
      <c r="D27" s="13">
        <v>13.123096887766605</v>
      </c>
      <c r="E27" s="13">
        <v>8.0340669490136705</v>
      </c>
      <c r="F27" s="13">
        <v>20.01881899454888</v>
      </c>
      <c r="G27" s="13">
        <v>16.247833640508468</v>
      </c>
      <c r="H27" s="13">
        <v>8.4309978364661067</v>
      </c>
      <c r="I27" s="13">
        <v>11.892345208717432</v>
      </c>
      <c r="J27" s="13">
        <v>54.03901009630745</v>
      </c>
      <c r="K27" s="13">
        <v>28.493360532062049</v>
      </c>
      <c r="L27" s="13">
        <v>37.005225712197593</v>
      </c>
      <c r="M27" s="13">
        <v>37.392641489819205</v>
      </c>
    </row>
    <row r="28" spans="2:50" x14ac:dyDescent="0.4">
      <c r="B28" s="29">
        <v>38565</v>
      </c>
      <c r="C28" s="13">
        <v>15.512309322620155</v>
      </c>
      <c r="D28" s="13">
        <v>16.598229855234084</v>
      </c>
      <c r="E28" s="13">
        <v>8.005429191199255</v>
      </c>
      <c r="F28" s="13">
        <v>14.313678538027212</v>
      </c>
      <c r="G28" s="13">
        <v>17.408068336834862</v>
      </c>
      <c r="H28" s="13">
        <v>9.4382039094502339</v>
      </c>
      <c r="I28" s="13">
        <v>12.673559293521048</v>
      </c>
      <c r="J28" s="13">
        <v>67.073736069494473</v>
      </c>
      <c r="K28" s="13">
        <v>38.738315594150471</v>
      </c>
      <c r="L28" s="13">
        <v>35.455144265955802</v>
      </c>
      <c r="M28" s="13">
        <v>46.564206705433435</v>
      </c>
    </row>
    <row r="29" spans="2:50" x14ac:dyDescent="0.4">
      <c r="B29" s="29">
        <v>38596</v>
      </c>
      <c r="C29" s="13">
        <v>16.842410382523081</v>
      </c>
      <c r="D29" s="13">
        <v>27.122871023544594</v>
      </c>
      <c r="E29" s="13">
        <v>6.5436458149567356</v>
      </c>
      <c r="F29" s="13">
        <v>13.197255726246135</v>
      </c>
      <c r="G29" s="13">
        <v>17.063728896129344</v>
      </c>
      <c r="H29" s="13">
        <v>8.6745075594457131</v>
      </c>
      <c r="I29" s="13">
        <v>12.801576409752865</v>
      </c>
      <c r="J29" s="13">
        <v>133.81419849178278</v>
      </c>
      <c r="K29" s="13">
        <v>23.081478738137893</v>
      </c>
      <c r="L29" s="13">
        <v>28.944915254237291</v>
      </c>
      <c r="M29" s="13">
        <v>36.627695981816444</v>
      </c>
    </row>
    <row r="30" spans="2:50" x14ac:dyDescent="0.4">
      <c r="B30" s="29">
        <v>38626</v>
      </c>
      <c r="C30" s="13">
        <v>19.239620059438579</v>
      </c>
      <c r="D30" s="13">
        <v>11.747546545577993</v>
      </c>
      <c r="E30" s="13">
        <v>6.6466726596670904</v>
      </c>
      <c r="F30" s="13">
        <v>13.162476388171076</v>
      </c>
      <c r="G30" s="13">
        <v>19.87445076132213</v>
      </c>
      <c r="H30" s="13">
        <v>8.6581912129136143</v>
      </c>
      <c r="I30" s="13">
        <v>11.836044438853637</v>
      </c>
      <c r="J30" s="13">
        <v>100.28019691835496</v>
      </c>
      <c r="K30" s="13">
        <v>42.971452672893591</v>
      </c>
      <c r="L30" s="13">
        <v>30.010638683006295</v>
      </c>
      <c r="M30" s="13">
        <v>48.304629818231994</v>
      </c>
    </row>
    <row r="31" spans="2:50" x14ac:dyDescent="0.4">
      <c r="B31" s="29">
        <v>38657</v>
      </c>
      <c r="C31" s="13">
        <v>15.427642599817224</v>
      </c>
      <c r="D31" s="13">
        <v>19.81944188235526</v>
      </c>
      <c r="E31" s="13">
        <v>9.2622100994914014</v>
      </c>
      <c r="F31" s="13">
        <v>13.490680891060004</v>
      </c>
      <c r="G31" s="13">
        <v>26.364819314306459</v>
      </c>
      <c r="H31" s="13">
        <v>9.3855731225296442</v>
      </c>
      <c r="I31" s="13">
        <v>13.841476898291946</v>
      </c>
      <c r="J31" s="13">
        <v>136.47401601956946</v>
      </c>
      <c r="K31" s="13">
        <v>33.180852648172937</v>
      </c>
      <c r="L31" s="13">
        <v>39.837356049629904</v>
      </c>
      <c r="M31" s="13">
        <v>50.597379382772353</v>
      </c>
    </row>
    <row r="32" spans="2:50" x14ac:dyDescent="0.4">
      <c r="B32" s="29">
        <v>38687</v>
      </c>
      <c r="C32" s="13">
        <v>24.880473589236065</v>
      </c>
      <c r="D32" s="13">
        <v>14.985572880390004</v>
      </c>
      <c r="E32" s="13">
        <v>9.3431334984346535</v>
      </c>
      <c r="F32" s="13">
        <v>12.952399616308941</v>
      </c>
      <c r="G32" s="13">
        <v>19.523226836744673</v>
      </c>
      <c r="H32" s="13">
        <v>9.1600680927835061</v>
      </c>
      <c r="I32" s="13">
        <v>15.058432297415948</v>
      </c>
      <c r="J32" s="13">
        <v>156.83651117046682</v>
      </c>
      <c r="K32" s="13">
        <v>27.496783779578386</v>
      </c>
      <c r="L32" s="13">
        <v>43.535585443516503</v>
      </c>
      <c r="M32" s="13">
        <v>46.346052474343573</v>
      </c>
    </row>
    <row r="33" spans="2:13" x14ac:dyDescent="0.4">
      <c r="B33" s="29">
        <v>38718</v>
      </c>
      <c r="C33" s="13">
        <v>16.00280709571404</v>
      </c>
      <c r="D33" s="13">
        <v>12.08908748849934</v>
      </c>
      <c r="E33" s="13">
        <v>9.6873549452865539</v>
      </c>
      <c r="F33" s="13">
        <v>14.402183639668159</v>
      </c>
      <c r="G33" s="13">
        <v>17.168374730405933</v>
      </c>
      <c r="H33" s="13">
        <v>9.1495305318797495</v>
      </c>
      <c r="I33" s="13">
        <v>12.15586466998217</v>
      </c>
      <c r="J33" s="13">
        <v>75.880203724648055</v>
      </c>
      <c r="K33" s="13">
        <v>21.110637118721638</v>
      </c>
      <c r="L33" s="13">
        <v>36.685563350557373</v>
      </c>
      <c r="M33" s="13">
        <v>32.723096026719318</v>
      </c>
    </row>
    <row r="34" spans="2:13" x14ac:dyDescent="0.4">
      <c r="B34" s="29">
        <v>38749</v>
      </c>
      <c r="C34" s="13">
        <v>12.057586529246013</v>
      </c>
      <c r="D34" s="13">
        <v>10.352978474155504</v>
      </c>
      <c r="E34" s="13">
        <v>9.017043648488114</v>
      </c>
      <c r="F34" s="13">
        <v>12.820873842432288</v>
      </c>
      <c r="G34" s="13">
        <v>15.381241518017147</v>
      </c>
      <c r="H34" s="13">
        <v>7.8113752687330713</v>
      </c>
      <c r="I34" s="13">
        <v>10.475232258156836</v>
      </c>
      <c r="J34" s="13">
        <v>44.12792905494014</v>
      </c>
      <c r="K34" s="13">
        <v>21.298829429064707</v>
      </c>
      <c r="L34" s="13">
        <v>32.531439837328229</v>
      </c>
      <c r="M34" s="13">
        <v>29.20738758143219</v>
      </c>
    </row>
    <row r="35" spans="2:13" x14ac:dyDescent="0.4">
      <c r="B35" s="29">
        <v>38777</v>
      </c>
      <c r="C35" s="13">
        <v>13.731755814538777</v>
      </c>
      <c r="D35" s="13">
        <v>13.423755118967597</v>
      </c>
      <c r="E35" s="13">
        <v>9.6532222926637505</v>
      </c>
      <c r="F35" s="13">
        <v>12.955304335123785</v>
      </c>
      <c r="G35" s="13">
        <v>15.205190538898346</v>
      </c>
      <c r="H35" s="13">
        <v>8.0927976155716355</v>
      </c>
      <c r="I35" s="13">
        <v>11.481317738353576</v>
      </c>
      <c r="J35" s="13">
        <v>44.468824707638014</v>
      </c>
      <c r="K35" s="13">
        <v>22.849277961111245</v>
      </c>
      <c r="L35" s="13">
        <v>38.482907091916857</v>
      </c>
      <c r="M35" s="13">
        <v>31.075939464543836</v>
      </c>
    </row>
    <row r="36" spans="2:13" x14ac:dyDescent="0.4">
      <c r="B36" s="29">
        <v>38808</v>
      </c>
      <c r="C36" s="13">
        <v>13.232452479691634</v>
      </c>
      <c r="D36" s="13">
        <v>13.193041225535158</v>
      </c>
      <c r="E36" s="13">
        <v>8.8164749011028221</v>
      </c>
      <c r="F36" s="13">
        <v>12.888599977650411</v>
      </c>
      <c r="G36" s="13">
        <v>11.965113568013345</v>
      </c>
      <c r="H36" s="13">
        <v>7.0205753416827736</v>
      </c>
      <c r="I36" s="13">
        <v>10.424607718908902</v>
      </c>
      <c r="J36" s="13">
        <v>60.455360743999968</v>
      </c>
      <c r="K36" s="13">
        <v>20.667470303488599</v>
      </c>
      <c r="L36" s="13">
        <v>36.492857738460714</v>
      </c>
      <c r="M36" s="13">
        <v>31.131318992407735</v>
      </c>
    </row>
    <row r="37" spans="2:13" x14ac:dyDescent="0.4">
      <c r="B37" s="29">
        <v>38838</v>
      </c>
      <c r="C37" s="13">
        <v>14.316138158563165</v>
      </c>
      <c r="D37" s="13">
        <v>13.270216069323068</v>
      </c>
      <c r="E37" s="13">
        <v>8.1340296536453298</v>
      </c>
      <c r="F37" s="13">
        <v>15.314795915690567</v>
      </c>
      <c r="G37" s="13">
        <v>16.891969984996898</v>
      </c>
      <c r="H37" s="13">
        <v>7.8618202908567314</v>
      </c>
      <c r="I37" s="13">
        <v>11.006145122029233</v>
      </c>
      <c r="J37" s="13">
        <v>50.825160884133417</v>
      </c>
      <c r="K37" s="13">
        <v>25.534362032334069</v>
      </c>
      <c r="L37" s="13">
        <v>34.072482718465096</v>
      </c>
      <c r="M37" s="13">
        <v>33.443702730757018</v>
      </c>
    </row>
    <row r="38" spans="2:13" x14ac:dyDescent="0.4">
      <c r="B38" s="29">
        <v>38869</v>
      </c>
      <c r="C38" s="13">
        <v>14.11106110731108</v>
      </c>
      <c r="D38" s="13">
        <v>12.123301684829004</v>
      </c>
      <c r="E38" s="13">
        <v>7.3525479985134607</v>
      </c>
      <c r="F38" s="13">
        <v>14.02640236280018</v>
      </c>
      <c r="G38" s="13">
        <v>12.235992662873587</v>
      </c>
      <c r="H38" s="13">
        <v>8.1026254048121871</v>
      </c>
      <c r="I38" s="13">
        <v>10.816764960366442</v>
      </c>
      <c r="J38" s="13">
        <v>49.345624598577977</v>
      </c>
      <c r="K38" s="13">
        <v>24.631226611072513</v>
      </c>
      <c r="L38" s="13">
        <v>28.153028064566602</v>
      </c>
      <c r="M38" s="13">
        <v>31.299373445282434</v>
      </c>
    </row>
    <row r="39" spans="2:13" x14ac:dyDescent="0.4">
      <c r="B39" s="29">
        <v>38899</v>
      </c>
      <c r="C39" s="13">
        <v>13.404412892755643</v>
      </c>
      <c r="D39" s="13">
        <v>14.835867535515298</v>
      </c>
      <c r="E39" s="13">
        <v>8.1785308822813523</v>
      </c>
      <c r="F39" s="13">
        <v>13.7245654241908</v>
      </c>
      <c r="G39" s="13">
        <v>13.725621162268647</v>
      </c>
      <c r="H39" s="13">
        <v>6.92989685110933</v>
      </c>
      <c r="I39" s="13">
        <v>10.790152166874106</v>
      </c>
      <c r="J39" s="13">
        <v>56.550876858642482</v>
      </c>
      <c r="K39" s="13">
        <v>20.519363609340996</v>
      </c>
      <c r="L39" s="13">
        <v>29.706055917890488</v>
      </c>
      <c r="M39" s="13">
        <v>29.26995550372963</v>
      </c>
    </row>
    <row r="40" spans="2:13" x14ac:dyDescent="0.4">
      <c r="B40" s="29">
        <v>38930</v>
      </c>
      <c r="C40" s="13">
        <v>14.408453177339556</v>
      </c>
      <c r="D40" s="13">
        <v>12.385826050209582</v>
      </c>
      <c r="E40" s="13">
        <v>8.4121416202314609</v>
      </c>
      <c r="F40" s="13">
        <v>13.00839082357856</v>
      </c>
      <c r="G40" s="13">
        <v>17.418490731650976</v>
      </c>
      <c r="H40" s="13">
        <v>7.8693053138360272</v>
      </c>
      <c r="I40" s="13">
        <v>11.085029551137827</v>
      </c>
      <c r="J40" s="13">
        <v>39.839349933190235</v>
      </c>
      <c r="K40" s="13">
        <v>21.84934103156548</v>
      </c>
      <c r="L40" s="13">
        <v>38.224454831460676</v>
      </c>
      <c r="M40" s="13">
        <v>29.52813535114667</v>
      </c>
    </row>
    <row r="41" spans="2:13" x14ac:dyDescent="0.4">
      <c r="B41" s="29">
        <v>38961</v>
      </c>
      <c r="C41" s="13">
        <v>14.176450348366821</v>
      </c>
      <c r="D41" s="13">
        <v>8.9815914104702852</v>
      </c>
      <c r="E41" s="13">
        <v>7.378737499546431</v>
      </c>
      <c r="F41" s="13">
        <v>12.376207529759606</v>
      </c>
      <c r="G41" s="13">
        <v>14.189220776807284</v>
      </c>
      <c r="H41" s="13">
        <v>7.3357292250257018</v>
      </c>
      <c r="I41" s="13">
        <v>9.9407407636688223</v>
      </c>
      <c r="J41" s="13">
        <v>42.656103411521322</v>
      </c>
      <c r="K41" s="13">
        <v>25.992222976854553</v>
      </c>
      <c r="L41" s="13">
        <v>30.074532580996085</v>
      </c>
      <c r="M41" s="13">
        <v>31.239357249838481</v>
      </c>
    </row>
    <row r="42" spans="2:13" x14ac:dyDescent="0.4">
      <c r="B42" s="29">
        <v>38991</v>
      </c>
      <c r="C42" s="13">
        <v>13.7725882938417</v>
      </c>
      <c r="D42" s="13">
        <v>12.864954428665616</v>
      </c>
      <c r="E42" s="13">
        <v>7.4625802685950413</v>
      </c>
      <c r="F42" s="13">
        <v>13.480538007799318</v>
      </c>
      <c r="G42" s="13">
        <v>20.945425642573355</v>
      </c>
      <c r="H42" s="13">
        <v>8.2779306494056328</v>
      </c>
      <c r="I42" s="13">
        <v>11.204168561133301</v>
      </c>
      <c r="J42" s="13">
        <v>49.060234776865897</v>
      </c>
      <c r="K42" s="13">
        <v>20.421213942804091</v>
      </c>
      <c r="L42" s="13">
        <v>28.759031263387829</v>
      </c>
      <c r="M42" s="13">
        <v>28.17021195320082</v>
      </c>
    </row>
    <row r="43" spans="2:13" x14ac:dyDescent="0.4">
      <c r="B43" s="29">
        <v>39022</v>
      </c>
      <c r="C43" s="13">
        <v>24.843066744778202</v>
      </c>
      <c r="D43" s="13">
        <v>28.031571844431266</v>
      </c>
      <c r="E43" s="13">
        <v>7.462172132958278</v>
      </c>
      <c r="F43" s="13">
        <v>15.844210033079149</v>
      </c>
      <c r="G43" s="13">
        <v>17.017301264445251</v>
      </c>
      <c r="H43" s="13">
        <v>7.7487369309198266</v>
      </c>
      <c r="I43" s="13">
        <v>14.211538851427358</v>
      </c>
      <c r="J43" s="13">
        <v>49.713200075838053</v>
      </c>
      <c r="K43" s="13">
        <v>25.20003339424813</v>
      </c>
      <c r="L43" s="13">
        <v>29.135197048064285</v>
      </c>
      <c r="M43" s="13">
        <v>31.712857173974214</v>
      </c>
    </row>
    <row r="44" spans="2:13" x14ac:dyDescent="0.4">
      <c r="B44" s="29">
        <v>39052</v>
      </c>
      <c r="C44" s="13">
        <v>22.593370890191178</v>
      </c>
      <c r="D44" s="13">
        <v>31.157927909267489</v>
      </c>
      <c r="E44" s="13">
        <v>9.061678845563403</v>
      </c>
      <c r="F44" s="13">
        <v>19.399964772882949</v>
      </c>
      <c r="G44" s="13">
        <v>15.963350700686865</v>
      </c>
      <c r="H44" s="13">
        <v>9.065745555037072</v>
      </c>
      <c r="I44" s="13">
        <v>16.054946685614219</v>
      </c>
      <c r="J44" s="13">
        <v>48.425755121816501</v>
      </c>
      <c r="K44" s="13">
        <v>30.170912199148965</v>
      </c>
      <c r="L44" s="13">
        <v>32.288795783030096</v>
      </c>
      <c r="M44" s="13">
        <v>35.21868135074444</v>
      </c>
    </row>
    <row r="45" spans="2:13" x14ac:dyDescent="0.4">
      <c r="B45" s="29">
        <v>39083</v>
      </c>
      <c r="C45" s="13">
        <v>19.55175020441045</v>
      </c>
      <c r="D45" s="13">
        <v>11.097038689940796</v>
      </c>
      <c r="E45" s="13">
        <v>9.4200832920559971</v>
      </c>
      <c r="F45" s="13">
        <v>14.812014360755935</v>
      </c>
      <c r="G45" s="13">
        <v>19.884103444225786</v>
      </c>
      <c r="H45" s="13">
        <v>9.2950496898888773</v>
      </c>
      <c r="I45" s="13">
        <v>12.87313348302912</v>
      </c>
      <c r="J45" s="13">
        <v>44.680327581804214</v>
      </c>
      <c r="K45" s="13">
        <v>20.495388719861275</v>
      </c>
      <c r="L45" s="13">
        <v>34.401857753396698</v>
      </c>
      <c r="M45" s="13">
        <v>28.596549997686559</v>
      </c>
    </row>
    <row r="46" spans="2:13" x14ac:dyDescent="0.4">
      <c r="B46" s="29">
        <v>39114</v>
      </c>
      <c r="C46" s="13">
        <v>19.389496729893654</v>
      </c>
      <c r="D46" s="13">
        <v>34.065026676400898</v>
      </c>
      <c r="E46" s="13">
        <v>7.6298683842309831</v>
      </c>
      <c r="F46" s="13">
        <v>13.860775926529422</v>
      </c>
      <c r="G46" s="13">
        <v>14.213647125535754</v>
      </c>
      <c r="H46" s="13">
        <v>6.7178648069792546</v>
      </c>
      <c r="I46" s="13">
        <v>12.424410544305115</v>
      </c>
      <c r="J46" s="13">
        <v>62.315836206545299</v>
      </c>
      <c r="K46" s="13">
        <v>26.204314332220306</v>
      </c>
      <c r="L46" s="13">
        <v>28.081271821095786</v>
      </c>
      <c r="M46" s="13">
        <v>33.966262163306247</v>
      </c>
    </row>
    <row r="47" spans="2:13" x14ac:dyDescent="0.4">
      <c r="B47" s="29">
        <v>39142</v>
      </c>
      <c r="C47" s="13">
        <v>16.238433832912623</v>
      </c>
      <c r="D47" s="13">
        <v>10.930737631826139</v>
      </c>
      <c r="E47" s="13">
        <v>8.0756295051115039</v>
      </c>
      <c r="F47" s="13">
        <v>14.298303319340002</v>
      </c>
      <c r="G47" s="13">
        <v>14.73030527508509</v>
      </c>
      <c r="H47" s="13">
        <v>6.666604265799041</v>
      </c>
      <c r="I47" s="13">
        <v>10.657945472743066</v>
      </c>
      <c r="J47" s="13">
        <v>45.519406864944528</v>
      </c>
      <c r="K47" s="13">
        <v>25.844470513118925</v>
      </c>
      <c r="L47" s="13">
        <v>29.828159422333794</v>
      </c>
      <c r="M47" s="13">
        <v>31.675018848891828</v>
      </c>
    </row>
    <row r="48" spans="2:13" x14ac:dyDescent="0.4">
      <c r="B48" s="29">
        <v>39173</v>
      </c>
      <c r="C48" s="13">
        <v>24.670301262651254</v>
      </c>
      <c r="D48" s="13">
        <v>9.8570870639780619</v>
      </c>
      <c r="E48" s="13">
        <v>8.4058333634217153</v>
      </c>
      <c r="F48" s="13">
        <v>13.002657111544048</v>
      </c>
      <c r="G48" s="13">
        <v>15.82654287274713</v>
      </c>
      <c r="H48" s="13">
        <v>6.815823445682998</v>
      </c>
      <c r="I48" s="13">
        <v>11.559929901179823</v>
      </c>
      <c r="J48" s="13">
        <v>38.344927412726044</v>
      </c>
      <c r="K48" s="13">
        <v>26.322466535051671</v>
      </c>
      <c r="L48" s="13">
        <v>25.35095561273998</v>
      </c>
      <c r="M48" s="13">
        <v>29.320293375215368</v>
      </c>
    </row>
    <row r="49" spans="2:13" x14ac:dyDescent="0.4">
      <c r="B49" s="29">
        <v>39203</v>
      </c>
      <c r="C49" s="13">
        <v>13.159001143706879</v>
      </c>
      <c r="D49" s="13">
        <v>8.0206040038537143</v>
      </c>
      <c r="E49" s="13">
        <v>8.1256936998426958</v>
      </c>
      <c r="F49" s="13">
        <v>12.13946996800075</v>
      </c>
      <c r="G49" s="13">
        <v>12.256476426799008</v>
      </c>
      <c r="H49" s="13">
        <v>6.5637462841560499</v>
      </c>
      <c r="I49" s="13">
        <v>9.2863010442893206</v>
      </c>
      <c r="J49" s="13">
        <v>63.14259584520719</v>
      </c>
      <c r="K49" s="13">
        <v>19.550794249077203</v>
      </c>
      <c r="L49" s="13">
        <v>28.146448195905684</v>
      </c>
      <c r="M49" s="13">
        <v>28.382921835990331</v>
      </c>
    </row>
    <row r="50" spans="2:13" x14ac:dyDescent="0.4">
      <c r="B50" s="29">
        <v>39234</v>
      </c>
      <c r="C50" s="13">
        <v>11.950635915481811</v>
      </c>
      <c r="D50" s="13">
        <v>15.011742846971567</v>
      </c>
      <c r="E50" s="13">
        <v>8.9491079826615962</v>
      </c>
      <c r="F50" s="13">
        <v>13.91021196938765</v>
      </c>
      <c r="G50" s="13">
        <v>15.438331935320711</v>
      </c>
      <c r="H50" s="13">
        <v>6.3088533450802808</v>
      </c>
      <c r="I50" s="13">
        <v>10.069092169732242</v>
      </c>
      <c r="J50" s="13">
        <v>57.605709883929379</v>
      </c>
      <c r="K50" s="13">
        <v>23.704088271806921</v>
      </c>
      <c r="L50" s="13">
        <v>30.311836104256926</v>
      </c>
      <c r="M50" s="13">
        <v>31.997531841714313</v>
      </c>
    </row>
    <row r="51" spans="2:13" x14ac:dyDescent="0.4">
      <c r="B51" s="29">
        <v>39264</v>
      </c>
      <c r="C51" s="13">
        <v>14.596200409765192</v>
      </c>
      <c r="D51" s="13">
        <v>8.444006676001603</v>
      </c>
      <c r="E51" s="13">
        <v>7.5131168557585237</v>
      </c>
      <c r="F51" s="13">
        <v>13.661032364383532</v>
      </c>
      <c r="G51" s="13">
        <v>19.326383682579362</v>
      </c>
      <c r="H51" s="13">
        <v>7.4409490625872232</v>
      </c>
      <c r="I51" s="13">
        <v>10.270895662403142</v>
      </c>
      <c r="J51" s="13">
        <v>42.158811813597424</v>
      </c>
      <c r="K51" s="13">
        <v>19.958967197975259</v>
      </c>
      <c r="L51" s="13">
        <v>33.348350523319951</v>
      </c>
      <c r="M51" s="13">
        <v>27.571120207789544</v>
      </c>
    </row>
    <row r="52" spans="2:13" x14ac:dyDescent="0.4">
      <c r="B52" s="29">
        <v>39295</v>
      </c>
      <c r="C52" s="13">
        <v>14.903644872834411</v>
      </c>
      <c r="D52" s="13">
        <v>15.73258649113064</v>
      </c>
      <c r="E52" s="13">
        <v>7.2437500068793605</v>
      </c>
      <c r="F52" s="13">
        <v>15.665121771976258</v>
      </c>
      <c r="G52" s="13">
        <v>16.594333570844991</v>
      </c>
      <c r="H52" s="13">
        <v>6.1556298239111058</v>
      </c>
      <c r="I52" s="13">
        <v>10.585308104311517</v>
      </c>
      <c r="J52" s="13">
        <v>47.805470855894377</v>
      </c>
      <c r="K52" s="13">
        <v>22.229944681588609</v>
      </c>
      <c r="L52" s="13">
        <v>26.651571723852836</v>
      </c>
      <c r="M52" s="13">
        <v>28.662943487007897</v>
      </c>
    </row>
    <row r="53" spans="2:13" x14ac:dyDescent="0.4">
      <c r="B53" s="29">
        <v>39326</v>
      </c>
      <c r="C53" s="13">
        <v>16.33266320154274</v>
      </c>
      <c r="D53" s="13">
        <v>9.2796646406249508</v>
      </c>
      <c r="E53" s="13">
        <v>8.4337567987121247</v>
      </c>
      <c r="F53" s="13">
        <v>15.306427948582913</v>
      </c>
      <c r="G53" s="13">
        <v>16.244581336983799</v>
      </c>
      <c r="H53" s="13">
        <v>7.2795752613755411</v>
      </c>
      <c r="I53" s="13">
        <v>10.828672610767802</v>
      </c>
      <c r="J53" s="13">
        <v>40.121679160886785</v>
      </c>
      <c r="K53" s="13">
        <v>15.154673634515969</v>
      </c>
      <c r="L53" s="13">
        <v>30.432722436227213</v>
      </c>
      <c r="M53" s="13">
        <v>22.941661691569429</v>
      </c>
    </row>
    <row r="54" spans="2:13" x14ac:dyDescent="0.4">
      <c r="B54" s="29">
        <v>39356</v>
      </c>
      <c r="C54" s="13">
        <v>20.352832461082748</v>
      </c>
      <c r="D54" s="13">
        <v>8.3893302561587753</v>
      </c>
      <c r="E54" s="13">
        <v>10.465575849474783</v>
      </c>
      <c r="F54" s="13">
        <v>15.839505554968706</v>
      </c>
      <c r="G54" s="13">
        <v>42.923280661934776</v>
      </c>
      <c r="H54" s="13">
        <v>8.9844774810545953</v>
      </c>
      <c r="I54" s="13">
        <v>12.552158503403938</v>
      </c>
      <c r="J54" s="13">
        <v>36.164103222148938</v>
      </c>
      <c r="K54" s="13">
        <v>42.650222511857727</v>
      </c>
      <c r="L54" s="13">
        <v>37.875612830889438</v>
      </c>
      <c r="M54" s="13">
        <v>38.987811291047841</v>
      </c>
    </row>
    <row r="55" spans="2:13" x14ac:dyDescent="0.4">
      <c r="B55" s="29">
        <v>39387</v>
      </c>
      <c r="C55" s="13">
        <v>28.335726716805318</v>
      </c>
      <c r="D55" s="13">
        <v>15.164555729265862</v>
      </c>
      <c r="E55" s="13">
        <v>11.759295265326719</v>
      </c>
      <c r="F55" s="13">
        <v>13.259889578247899</v>
      </c>
      <c r="G55" s="13">
        <v>19.564277486377023</v>
      </c>
      <c r="H55" s="13">
        <v>9.0770434677295668</v>
      </c>
      <c r="I55" s="13">
        <v>16.138314745968362</v>
      </c>
      <c r="J55" s="13">
        <v>56.321059043282204</v>
      </c>
      <c r="K55" s="13">
        <v>20.806822680023949</v>
      </c>
      <c r="L55" s="13">
        <v>37.037574101602708</v>
      </c>
      <c r="M55" s="13">
        <v>31.089270326941055</v>
      </c>
    </row>
    <row r="56" spans="2:13" x14ac:dyDescent="0.4">
      <c r="B56" s="29">
        <v>39417</v>
      </c>
      <c r="C56" s="13">
        <v>30.857749956981184</v>
      </c>
      <c r="D56" s="13">
        <v>18.370542581301027</v>
      </c>
      <c r="E56" s="13">
        <v>10.78562936086321</v>
      </c>
      <c r="F56" s="13">
        <v>16.095948274428672</v>
      </c>
      <c r="G56" s="13">
        <v>19.352062788796882</v>
      </c>
      <c r="H56" s="13">
        <v>7.4248654335262056</v>
      </c>
      <c r="I56" s="13">
        <v>15.110363457317646</v>
      </c>
      <c r="J56" s="13">
        <v>50.27242627182445</v>
      </c>
      <c r="K56" s="13">
        <v>21.046668064728085</v>
      </c>
      <c r="L56" s="13">
        <v>36.474606723265296</v>
      </c>
      <c r="M56" s="13">
        <v>30.111228826928077</v>
      </c>
    </row>
    <row r="57" spans="2:13" x14ac:dyDescent="0.4">
      <c r="B57" s="29">
        <v>39448</v>
      </c>
      <c r="C57" s="13">
        <v>22.839135951792603</v>
      </c>
      <c r="D57" s="13">
        <v>11.830215772195871</v>
      </c>
      <c r="E57" s="13">
        <v>10.299236733067131</v>
      </c>
      <c r="F57" s="13">
        <v>15.071152069022281</v>
      </c>
      <c r="G57" s="13">
        <v>17.7502056484782</v>
      </c>
      <c r="H57" s="13">
        <v>7.9692989938889562</v>
      </c>
      <c r="I57" s="13">
        <v>12.987000339572448</v>
      </c>
      <c r="J57" s="13">
        <v>64.178592910483772</v>
      </c>
      <c r="K57" s="13">
        <v>21.535961863460681</v>
      </c>
      <c r="L57" s="13">
        <v>37.313911592037485</v>
      </c>
      <c r="M57" s="13">
        <v>32.373786217262897</v>
      </c>
    </row>
    <row r="58" spans="2:13" x14ac:dyDescent="0.4">
      <c r="B58" s="29">
        <v>39479</v>
      </c>
      <c r="C58" s="13">
        <v>37.834567473729614</v>
      </c>
      <c r="D58" s="13">
        <v>11.100159055837295</v>
      </c>
      <c r="E58" s="13">
        <v>14.802985232157299</v>
      </c>
      <c r="F58" s="13">
        <v>18.331349258706986</v>
      </c>
      <c r="G58" s="13">
        <v>17.7502056484782</v>
      </c>
      <c r="H58" s="13">
        <v>9.5956929123157035</v>
      </c>
      <c r="I58" s="13">
        <v>16.110242721046799</v>
      </c>
      <c r="J58" s="13">
        <v>47.730561184340075</v>
      </c>
      <c r="K58" s="13">
        <v>19.82798699533442</v>
      </c>
      <c r="L58" s="13">
        <v>33.635144381467143</v>
      </c>
      <c r="M58" s="13">
        <v>28.558024364814724</v>
      </c>
    </row>
    <row r="59" spans="2:13" x14ac:dyDescent="0.4">
      <c r="B59" s="29">
        <v>39508</v>
      </c>
      <c r="C59" s="13">
        <v>19.888678798015196</v>
      </c>
      <c r="D59" s="13">
        <v>11.288654242982851</v>
      </c>
      <c r="E59" s="13">
        <v>8.3254105845576714</v>
      </c>
      <c r="F59" s="13">
        <v>13.535517008459983</v>
      </c>
      <c r="G59" s="13">
        <v>14.258544425815451</v>
      </c>
      <c r="H59" s="13">
        <v>7.4790371374155509</v>
      </c>
      <c r="I59" s="13">
        <v>11.768791478944987</v>
      </c>
      <c r="J59" s="13">
        <v>51.137533073829061</v>
      </c>
      <c r="K59" s="13">
        <v>26.754868748505373</v>
      </c>
      <c r="L59" s="13">
        <v>28.454280621776036</v>
      </c>
      <c r="M59" s="13">
        <v>32.769594001533456</v>
      </c>
    </row>
    <row r="60" spans="2:13" x14ac:dyDescent="0.4">
      <c r="B60" s="29">
        <v>39539</v>
      </c>
      <c r="C60" s="13">
        <v>34.647051514656368</v>
      </c>
      <c r="D60" s="13">
        <v>12.041250384010789</v>
      </c>
      <c r="E60" s="13">
        <v>12.233736119206378</v>
      </c>
      <c r="F60" s="13">
        <v>14.404459846947548</v>
      </c>
      <c r="G60" s="13">
        <v>12.966015555414044</v>
      </c>
      <c r="H60" s="13">
        <v>8.0866500832471058</v>
      </c>
      <c r="I60" s="13">
        <v>14.044342895184947</v>
      </c>
      <c r="J60" s="13">
        <v>47.675215744099241</v>
      </c>
      <c r="K60" s="13">
        <v>24.709838781408809</v>
      </c>
      <c r="L60" s="13">
        <v>38.697993643863761</v>
      </c>
      <c r="M60" s="13">
        <v>33.200548421439365</v>
      </c>
    </row>
    <row r="61" spans="2:13" x14ac:dyDescent="0.4">
      <c r="B61" s="29">
        <v>39569</v>
      </c>
      <c r="C61" s="13">
        <v>12.843069464280973</v>
      </c>
      <c r="D61" s="13">
        <v>12.161493624290545</v>
      </c>
      <c r="E61" s="13">
        <v>10.528794005406384</v>
      </c>
      <c r="F61" s="13">
        <v>13.91670157686355</v>
      </c>
      <c r="G61" s="13">
        <v>13.30598815483841</v>
      </c>
      <c r="H61" s="13">
        <v>8.0204922170475257</v>
      </c>
      <c r="I61" s="13">
        <v>11.12438028634255</v>
      </c>
      <c r="J61" s="13">
        <v>45.711626172445065</v>
      </c>
      <c r="K61" s="13">
        <v>25.485467458948627</v>
      </c>
      <c r="L61" s="13">
        <v>30.617794570872711</v>
      </c>
      <c r="M61" s="13">
        <v>31.486294343728574</v>
      </c>
    </row>
    <row r="62" spans="2:13" x14ac:dyDescent="0.4">
      <c r="B62" s="29">
        <v>39600</v>
      </c>
      <c r="C62" s="13">
        <v>18.663539717348574</v>
      </c>
      <c r="D62" s="13">
        <v>11.154349766872055</v>
      </c>
      <c r="E62" s="13">
        <v>9.204481352325498</v>
      </c>
      <c r="F62" s="13">
        <v>13.971431404026578</v>
      </c>
      <c r="G62" s="13">
        <v>14.356147619751143</v>
      </c>
      <c r="H62" s="13">
        <v>8.3011889241173105</v>
      </c>
      <c r="I62" s="13">
        <v>12.168195689384307</v>
      </c>
      <c r="J62" s="13">
        <v>37.560322208502676</v>
      </c>
      <c r="K62" s="13">
        <v>27.732089404690839</v>
      </c>
      <c r="L62" s="13">
        <v>32.051776922099933</v>
      </c>
      <c r="M62" s="13">
        <v>31.640373536843178</v>
      </c>
    </row>
    <row r="63" spans="2:13" x14ac:dyDescent="0.4">
      <c r="B63" s="29">
        <v>39630</v>
      </c>
      <c r="C63" s="13">
        <v>18.346971687098364</v>
      </c>
      <c r="D63" s="13">
        <v>12.223176799987819</v>
      </c>
      <c r="E63" s="13">
        <v>7.7092381335238764</v>
      </c>
      <c r="F63" s="13">
        <v>13.404856163167358</v>
      </c>
      <c r="G63" s="13">
        <v>12.468084105001822</v>
      </c>
      <c r="H63" s="13">
        <v>8.1289910924773725</v>
      </c>
      <c r="I63" s="13">
        <v>11.994338205002851</v>
      </c>
      <c r="J63" s="13">
        <v>48.670998230677121</v>
      </c>
      <c r="K63" s="13">
        <v>25.941546218630613</v>
      </c>
      <c r="L63" s="13">
        <v>26.974976736353256</v>
      </c>
      <c r="M63" s="13">
        <v>31.637494979815287</v>
      </c>
    </row>
    <row r="64" spans="2:13" x14ac:dyDescent="0.4">
      <c r="B64" s="29">
        <v>39661</v>
      </c>
      <c r="C64" s="13">
        <v>12.974424505976232</v>
      </c>
      <c r="D64" s="13">
        <v>16.89580359978326</v>
      </c>
      <c r="E64" s="13">
        <v>9.1339649370675051</v>
      </c>
      <c r="F64" s="13">
        <v>14.046527969690988</v>
      </c>
      <c r="G64" s="13">
        <v>9.5254611927432737</v>
      </c>
      <c r="H64" s="13">
        <v>7.7037826849946534</v>
      </c>
      <c r="I64" s="13">
        <v>11.167892116389156</v>
      </c>
      <c r="J64" s="13">
        <v>43.074861604051819</v>
      </c>
      <c r="K64" s="13">
        <v>23.802550832961519</v>
      </c>
      <c r="L64" s="13">
        <v>30.636937301707206</v>
      </c>
      <c r="M64" s="13">
        <v>30.098732659166217</v>
      </c>
    </row>
    <row r="65" spans="2:50" x14ac:dyDescent="0.4">
      <c r="B65" s="29">
        <v>39692</v>
      </c>
      <c r="C65" s="13">
        <v>19.959243498528529</v>
      </c>
      <c r="D65" s="13">
        <v>20.451503336697083</v>
      </c>
      <c r="E65" s="13">
        <v>10.281153941511034</v>
      </c>
      <c r="F65" s="13">
        <v>13.596606889157409</v>
      </c>
      <c r="G65" s="13"/>
      <c r="H65" s="13">
        <v>9.4480608345342301</v>
      </c>
      <c r="I65" s="13">
        <v>13.854868767156804</v>
      </c>
      <c r="J65" s="13">
        <v>35.276397906204707</v>
      </c>
      <c r="K65" s="13">
        <v>16.360362884407355</v>
      </c>
      <c r="L65" s="13">
        <v>38.437410401699509</v>
      </c>
      <c r="M65" s="13">
        <v>24.289510243131595</v>
      </c>
    </row>
    <row r="66" spans="2:50" x14ac:dyDescent="0.4">
      <c r="B66" s="29">
        <v>39722</v>
      </c>
      <c r="C66" s="13">
        <v>22.753710332480349</v>
      </c>
      <c r="D66" s="13">
        <v>185.83162232024625</v>
      </c>
      <c r="E66" s="13">
        <v>7.9178877042978488</v>
      </c>
      <c r="F66" s="13">
        <v>15.631073562744696</v>
      </c>
      <c r="G66" s="13"/>
      <c r="H66" s="13">
        <v>7.003043430152144</v>
      </c>
      <c r="I66" s="13">
        <v>12.441476202348413</v>
      </c>
      <c r="J66" s="13">
        <v>53.268836922270417</v>
      </c>
      <c r="K66" s="13">
        <v>15.643626585457742</v>
      </c>
      <c r="L66" s="13">
        <v>27.601609643496712</v>
      </c>
      <c r="M66" s="13">
        <v>24.238487242355927</v>
      </c>
    </row>
    <row r="67" spans="2:50" x14ac:dyDescent="0.4">
      <c r="B67" s="29">
        <v>39753</v>
      </c>
      <c r="C67" s="13">
        <v>23.375893248030472</v>
      </c>
      <c r="D67" s="13">
        <v>20.136561759180371</v>
      </c>
      <c r="E67" s="13">
        <v>9.7821462487578401</v>
      </c>
      <c r="F67" s="13">
        <v>13.480266463891169</v>
      </c>
      <c r="G67" s="13"/>
      <c r="H67" s="13">
        <v>8.9219413905382101</v>
      </c>
      <c r="I67" s="13">
        <v>13.767693191416225</v>
      </c>
      <c r="J67" s="13">
        <v>53.104487337298536</v>
      </c>
      <c r="K67" s="13">
        <v>16.58810294730452</v>
      </c>
      <c r="L67" s="13">
        <v>35.416840032117804</v>
      </c>
      <c r="M67" s="13">
        <v>26.082118352429109</v>
      </c>
    </row>
    <row r="68" spans="2:50" x14ac:dyDescent="0.4">
      <c r="B68" s="29">
        <v>39783</v>
      </c>
      <c r="C68" s="13">
        <v>100.36601726728783</v>
      </c>
      <c r="D68" s="13">
        <v>18.359844149053067</v>
      </c>
      <c r="E68" s="13">
        <v>14.998329361270773</v>
      </c>
      <c r="F68" s="13">
        <v>13.299871337026275</v>
      </c>
      <c r="G68" s="13"/>
      <c r="H68" s="13">
        <v>7.3305939802719378</v>
      </c>
      <c r="I68" s="13">
        <v>15.75516976444295</v>
      </c>
      <c r="J68" s="13">
        <v>94.979462681932219</v>
      </c>
      <c r="K68" s="13">
        <v>19.108123727601395</v>
      </c>
      <c r="L68" s="13">
        <v>148.38290436835894</v>
      </c>
      <c r="M68" s="13">
        <v>36.235302042943871</v>
      </c>
    </row>
    <row r="69" spans="2:50" x14ac:dyDescent="0.4">
      <c r="B69" s="29"/>
      <c r="C69" s="13"/>
      <c r="D69" s="13"/>
      <c r="E69" s="13"/>
      <c r="F69" s="13"/>
      <c r="G69" s="13"/>
      <c r="H69" s="13"/>
      <c r="I69" s="13"/>
      <c r="J69" s="13"/>
      <c r="K69" s="13"/>
      <c r="L69" s="13"/>
      <c r="M69" s="13"/>
    </row>
    <row r="70" spans="2:50" x14ac:dyDescent="0.4">
      <c r="B70" s="29"/>
      <c r="C70" s="13"/>
      <c r="D70" s="13"/>
      <c r="E70" s="13"/>
      <c r="F70" s="13"/>
      <c r="G70" s="13"/>
      <c r="H70" s="13"/>
      <c r="I70" s="13"/>
      <c r="J70" s="13"/>
      <c r="K70" s="13"/>
      <c r="L70" s="13"/>
      <c r="M70" s="13"/>
    </row>
    <row r="71" spans="2:50" x14ac:dyDescent="0.4">
      <c r="B71" s="29"/>
      <c r="C71" s="13"/>
      <c r="D71" s="13"/>
      <c r="E71" s="13"/>
      <c r="F71" s="13"/>
      <c r="G71" s="13"/>
      <c r="H71" s="13"/>
      <c r="I71" s="13"/>
      <c r="J71" s="13"/>
      <c r="K71" s="13"/>
      <c r="L71" s="13"/>
      <c r="M71" s="13"/>
    </row>
    <row r="72" spans="2:50" x14ac:dyDescent="0.4">
      <c r="B72" s="29"/>
      <c r="C72" s="13"/>
      <c r="D72" s="13"/>
      <c r="E72" s="13"/>
      <c r="F72" s="13"/>
      <c r="G72" s="13"/>
      <c r="H72" s="13"/>
      <c r="I72" s="13"/>
      <c r="J72" s="13"/>
      <c r="K72" s="13"/>
      <c r="L72" s="13"/>
      <c r="M72" s="13"/>
    </row>
    <row r="73" spans="2:50" x14ac:dyDescent="0.4">
      <c r="B73" s="29"/>
      <c r="C73" s="13"/>
      <c r="D73" s="13"/>
      <c r="E73" s="13"/>
      <c r="F73" s="13"/>
      <c r="G73" s="13"/>
      <c r="H73" s="13"/>
      <c r="I73" s="13"/>
      <c r="J73" s="13"/>
      <c r="K73" s="13"/>
      <c r="L73" s="13"/>
      <c r="M73" s="13"/>
    </row>
    <row r="74" spans="2:50" x14ac:dyDescent="0.4">
      <c r="B74" s="29"/>
      <c r="C74" s="13"/>
      <c r="D74" s="13"/>
      <c r="E74" s="13"/>
      <c r="F74" s="13"/>
      <c r="G74" s="13"/>
      <c r="H74" s="13"/>
      <c r="I74" s="13"/>
      <c r="J74" s="13"/>
      <c r="K74" s="13"/>
      <c r="L74" s="13"/>
      <c r="M74" s="13"/>
    </row>
    <row r="75" spans="2:50" x14ac:dyDescent="0.4">
      <c r="B75" s="17"/>
      <c r="C75" s="13"/>
      <c r="D75" s="13"/>
      <c r="E75" s="13"/>
      <c r="F75" s="13"/>
      <c r="G75" s="13"/>
      <c r="H75" s="13"/>
      <c r="I75" s="13"/>
      <c r="J75" s="13"/>
      <c r="K75" s="13"/>
      <c r="L75" s="13"/>
      <c r="M75" s="13"/>
    </row>
    <row r="76" spans="2:50" x14ac:dyDescent="0.4">
      <c r="B76" s="7" t="s">
        <v>101</v>
      </c>
    </row>
    <row r="77" spans="2:50" x14ac:dyDescent="0.4">
      <c r="B77" t="s">
        <v>64</v>
      </c>
      <c r="C77" s="13" t="e">
        <f>+'data input'!#REF!/'data input'!#REF!</f>
        <v>#REF!</v>
      </c>
      <c r="D77" s="13" t="e">
        <f>+'data input'!#REF!/'data input'!#REF!</f>
        <v>#REF!</v>
      </c>
      <c r="E77" s="13" t="e">
        <f>+'data input'!#REF!/'data input'!#REF!</f>
        <v>#REF!</v>
      </c>
      <c r="F77" s="13" t="e">
        <f>+'data input'!#REF!/'data input'!#REF!</f>
        <v>#REF!</v>
      </c>
      <c r="G77" s="13" t="e">
        <f>+'data input'!#REF!/'data input'!#REF!</f>
        <v>#REF!</v>
      </c>
      <c r="H77" s="13" t="e">
        <f>+'data input'!#REF!/'data input'!#REF!</f>
        <v>#REF!</v>
      </c>
      <c r="I77" s="13" t="e">
        <f>+'data input'!#REF!/'data input'!#REF!</f>
        <v>#REF!</v>
      </c>
      <c r="J77" s="13" t="e">
        <f>+'data input'!#REF!/'data input'!#REF!</f>
        <v>#REF!</v>
      </c>
      <c r="K77" s="13" t="e">
        <f>+'data input'!#REF!/'data input'!#REF!</f>
        <v>#REF!</v>
      </c>
      <c r="L77" s="13" t="e">
        <f>+'data input'!#REF!/'data input'!#REF!</f>
        <v>#REF!</v>
      </c>
      <c r="M77" s="13" t="e">
        <f>+'data input'!#REF!/'data input'!#REF!</f>
        <v>#REF!</v>
      </c>
      <c r="N77" s="13" t="e">
        <f>+'data input'!#REF!/'data input'!#REF!</f>
        <v>#REF!</v>
      </c>
      <c r="O77" s="13" t="e">
        <f>+'data input'!#REF!/'data input'!#REF!</f>
        <v>#REF!</v>
      </c>
      <c r="P77" s="13" t="e">
        <f>+'data input'!#REF!/'data input'!#REF!</f>
        <v>#REF!</v>
      </c>
      <c r="Q77" s="13" t="e">
        <f>+'data input'!#REF!/'data input'!#REF!</f>
        <v>#REF!</v>
      </c>
      <c r="R77" s="13" t="e">
        <f>+'data input'!#REF!/'data input'!#REF!</f>
        <v>#REF!</v>
      </c>
      <c r="S77" s="13" t="e">
        <f>+'data input'!#REF!/'data input'!#REF!</f>
        <v>#REF!</v>
      </c>
      <c r="T77" s="13" t="e">
        <f>+'data input'!#REF!/'data input'!#REF!</f>
        <v>#REF!</v>
      </c>
      <c r="U77" s="13" t="e">
        <f>+'data input'!#REF!/'data input'!#REF!</f>
        <v>#REF!</v>
      </c>
      <c r="V77" s="13" t="e">
        <f>+'data input'!#REF!/'data input'!#REF!</f>
        <v>#REF!</v>
      </c>
      <c r="W77" s="13" t="e">
        <f>+'data input'!#REF!/'data input'!#REF!</f>
        <v>#REF!</v>
      </c>
      <c r="X77" s="13" t="e">
        <f>+'data input'!#REF!/'data input'!#REF!</f>
        <v>#REF!</v>
      </c>
      <c r="Y77" s="13" t="e">
        <f>+'data input'!#REF!/'data input'!#REF!</f>
        <v>#REF!</v>
      </c>
      <c r="Z77" s="13" t="e">
        <f>+'data input'!#REF!/'data input'!#REF!</f>
        <v>#REF!</v>
      </c>
      <c r="AA77" s="13" t="e">
        <f>+'data input'!#REF!/'data input'!#REF!</f>
        <v>#REF!</v>
      </c>
      <c r="AB77" s="13" t="e">
        <f>+'data input'!#REF!/'data input'!#REF!</f>
        <v>#REF!</v>
      </c>
      <c r="AC77" s="13" t="e">
        <f>+'data input'!#REF!/'data input'!#REF!</f>
        <v>#REF!</v>
      </c>
      <c r="AD77" s="13" t="e">
        <f>+'data input'!#REF!/'data input'!#REF!</f>
        <v>#REF!</v>
      </c>
      <c r="AE77" s="13" t="e">
        <f>+'data input'!#REF!/'data input'!#REF!</f>
        <v>#REF!</v>
      </c>
      <c r="AF77" s="13" t="e">
        <f>+'data input'!#REF!/'data input'!#REF!</f>
        <v>#REF!</v>
      </c>
      <c r="AG77" s="13" t="e">
        <f>+'data input'!#REF!/'data input'!#REF!</f>
        <v>#REF!</v>
      </c>
      <c r="AH77" s="13" t="e">
        <f>+'data input'!#REF!/'data input'!#REF!</f>
        <v>#REF!</v>
      </c>
      <c r="AI77" s="13" t="e">
        <f>+'data input'!#REF!/'data input'!#REF!</f>
        <v>#REF!</v>
      </c>
      <c r="AJ77" s="13" t="e">
        <f>+'data input'!#REF!/'data input'!#REF!</f>
        <v>#REF!</v>
      </c>
      <c r="AK77" s="13" t="e">
        <f>+'data input'!#REF!/'data input'!#REF!</f>
        <v>#REF!</v>
      </c>
      <c r="AL77" s="13" t="e">
        <f>+'data input'!#REF!/'data input'!#REF!</f>
        <v>#REF!</v>
      </c>
      <c r="AM77" s="13" t="e">
        <f>+'data input'!#REF!/'data input'!#REF!</f>
        <v>#REF!</v>
      </c>
      <c r="AN77" s="13" t="e">
        <f>+'data input'!#REF!/'data input'!#REF!</f>
        <v>#REF!</v>
      </c>
      <c r="AO77" s="13" t="e">
        <f>+'data input'!#REF!/'data input'!#REF!</f>
        <v>#REF!</v>
      </c>
      <c r="AP77" s="13" t="e">
        <f>+'data input'!#REF!/'data input'!#REF!</f>
        <v>#REF!</v>
      </c>
      <c r="AQ77" s="13" t="e">
        <f>+'data input'!#REF!/'data input'!#REF!</f>
        <v>#REF!</v>
      </c>
      <c r="AR77" s="13" t="e">
        <f>+'data input'!#REF!/'data input'!#REF!</f>
        <v>#REF!</v>
      </c>
      <c r="AS77" s="13" t="e">
        <f>+'data input'!#REF!/'data input'!#REF!</f>
        <v>#REF!</v>
      </c>
      <c r="AT77" s="13" t="e">
        <f>+'data input'!#REF!/'data input'!#REF!</f>
        <v>#REF!</v>
      </c>
      <c r="AU77" s="13" t="e">
        <f>+'data input'!#REF!/'data input'!#REF!</f>
        <v>#REF!</v>
      </c>
      <c r="AV77" s="13" t="e">
        <f>+'data input'!#REF!/'data input'!#REF!</f>
        <v>#REF!</v>
      </c>
      <c r="AW77" s="13" t="e">
        <f>+'data input'!#REF!/'data input'!#REF!</f>
        <v>#REF!</v>
      </c>
      <c r="AX77" s="13" t="e">
        <f>+'data input'!#REF!/'data input'!#REF!</f>
        <v>#REF!</v>
      </c>
    </row>
    <row r="78" spans="2:50" x14ac:dyDescent="0.4">
      <c r="B78" t="s">
        <v>65</v>
      </c>
      <c r="C78" s="13" t="e">
        <f>+'data input'!#REF!/'data input'!#REF!</f>
        <v>#REF!</v>
      </c>
      <c r="D78" s="13" t="e">
        <f>+'data input'!#REF!/'data input'!#REF!</f>
        <v>#REF!</v>
      </c>
      <c r="E78" s="13" t="e">
        <f>+'data input'!#REF!/'data input'!#REF!</f>
        <v>#REF!</v>
      </c>
      <c r="F78" s="13" t="e">
        <f>+'data input'!#REF!/'data input'!#REF!</f>
        <v>#REF!</v>
      </c>
      <c r="G78" s="13" t="e">
        <f>+'data input'!#REF!/'data input'!#REF!</f>
        <v>#REF!</v>
      </c>
      <c r="H78" s="13" t="e">
        <f>+'data input'!#REF!/'data input'!#REF!</f>
        <v>#REF!</v>
      </c>
      <c r="I78" s="13" t="e">
        <f>+'data input'!#REF!/'data input'!#REF!</f>
        <v>#REF!</v>
      </c>
      <c r="J78" s="13" t="e">
        <f>+'data input'!#REF!/'data input'!#REF!</f>
        <v>#REF!</v>
      </c>
      <c r="K78" s="13" t="e">
        <f>+'data input'!#REF!/'data input'!#REF!</f>
        <v>#REF!</v>
      </c>
      <c r="L78" s="13" t="e">
        <f>+'data input'!#REF!/'data input'!#REF!</f>
        <v>#REF!</v>
      </c>
      <c r="M78" s="13" t="e">
        <f>+'data input'!#REF!/'data input'!#REF!</f>
        <v>#REF!</v>
      </c>
      <c r="N78" s="13" t="e">
        <f>+'data input'!#REF!/'data input'!#REF!</f>
        <v>#REF!</v>
      </c>
      <c r="O78" s="13" t="e">
        <f>+'data input'!#REF!/'data input'!#REF!</f>
        <v>#REF!</v>
      </c>
      <c r="P78" s="13" t="e">
        <f>+'data input'!#REF!/'data input'!#REF!</f>
        <v>#REF!</v>
      </c>
      <c r="Q78" s="13" t="e">
        <f>+'data input'!#REF!/'data input'!#REF!</f>
        <v>#REF!</v>
      </c>
      <c r="R78" s="13" t="e">
        <f>+'data input'!#REF!/'data input'!#REF!</f>
        <v>#REF!</v>
      </c>
      <c r="S78" s="13" t="e">
        <f>+'data input'!#REF!/'data input'!#REF!</f>
        <v>#REF!</v>
      </c>
      <c r="T78" s="13" t="e">
        <f>+'data input'!#REF!/'data input'!#REF!</f>
        <v>#REF!</v>
      </c>
      <c r="U78" s="13" t="e">
        <f>+'data input'!#REF!/'data input'!#REF!</f>
        <v>#REF!</v>
      </c>
      <c r="V78" s="13" t="e">
        <f>+'data input'!#REF!/'data input'!#REF!</f>
        <v>#REF!</v>
      </c>
      <c r="W78" s="13" t="e">
        <f>+'data input'!#REF!/'data input'!#REF!</f>
        <v>#REF!</v>
      </c>
      <c r="X78" s="13" t="e">
        <f>+'data input'!#REF!/'data input'!#REF!</f>
        <v>#REF!</v>
      </c>
      <c r="Y78" s="13" t="e">
        <f>+'data input'!#REF!/'data input'!#REF!</f>
        <v>#REF!</v>
      </c>
      <c r="Z78" s="13" t="e">
        <f>+'data input'!#REF!/'data input'!#REF!</f>
        <v>#REF!</v>
      </c>
      <c r="AA78" s="13" t="e">
        <f>+'data input'!#REF!/'data input'!#REF!</f>
        <v>#REF!</v>
      </c>
      <c r="AB78" s="13" t="e">
        <f>+'data input'!#REF!/'data input'!#REF!</f>
        <v>#REF!</v>
      </c>
      <c r="AC78" s="13" t="e">
        <f>+'data input'!#REF!/'data input'!#REF!</f>
        <v>#REF!</v>
      </c>
      <c r="AD78" s="13" t="e">
        <f>+'data input'!#REF!/'data input'!#REF!</f>
        <v>#REF!</v>
      </c>
      <c r="AE78" s="13" t="e">
        <f>+'data input'!#REF!/'data input'!#REF!</f>
        <v>#REF!</v>
      </c>
      <c r="AF78" s="13" t="e">
        <f>+'data input'!#REF!/'data input'!#REF!</f>
        <v>#REF!</v>
      </c>
      <c r="AG78" s="13" t="e">
        <f>+'data input'!#REF!/'data input'!#REF!</f>
        <v>#REF!</v>
      </c>
      <c r="AH78" s="13" t="e">
        <f>+'data input'!#REF!/'data input'!#REF!</f>
        <v>#REF!</v>
      </c>
      <c r="AI78" s="13" t="e">
        <f>+'data input'!#REF!/'data input'!#REF!</f>
        <v>#REF!</v>
      </c>
      <c r="AJ78" s="13" t="e">
        <f>+'data input'!#REF!/'data input'!#REF!</f>
        <v>#REF!</v>
      </c>
      <c r="AK78" s="13" t="e">
        <f>+'data input'!#REF!/'data input'!#REF!</f>
        <v>#REF!</v>
      </c>
      <c r="AL78" s="13" t="e">
        <f>+'data input'!#REF!/'data input'!#REF!</f>
        <v>#REF!</v>
      </c>
      <c r="AM78" s="13" t="e">
        <f>+'data input'!#REF!/'data input'!#REF!</f>
        <v>#REF!</v>
      </c>
      <c r="AN78" s="13" t="e">
        <f>+'data input'!#REF!/'data input'!#REF!</f>
        <v>#REF!</v>
      </c>
      <c r="AO78" s="13" t="e">
        <f>+'data input'!#REF!/'data input'!#REF!</f>
        <v>#REF!</v>
      </c>
      <c r="AP78" s="13" t="e">
        <f>+'data input'!#REF!/'data input'!#REF!</f>
        <v>#REF!</v>
      </c>
      <c r="AQ78" s="13" t="e">
        <f>+'data input'!#REF!/'data input'!#REF!</f>
        <v>#REF!</v>
      </c>
      <c r="AR78" s="13" t="e">
        <f>+'data input'!#REF!/'data input'!#REF!</f>
        <v>#REF!</v>
      </c>
      <c r="AS78" s="13" t="e">
        <f>+'data input'!#REF!/'data input'!#REF!</f>
        <v>#REF!</v>
      </c>
      <c r="AT78" s="13" t="e">
        <f>+'data input'!#REF!/'data input'!#REF!</f>
        <v>#REF!</v>
      </c>
      <c r="AU78" s="13" t="e">
        <f>+'data input'!#REF!/'data input'!#REF!</f>
        <v>#REF!</v>
      </c>
      <c r="AV78" s="13" t="e">
        <f>+'data input'!#REF!/'data input'!#REF!</f>
        <v>#REF!</v>
      </c>
      <c r="AW78" s="13" t="e">
        <f>+'data input'!#REF!/'data input'!#REF!</f>
        <v>#REF!</v>
      </c>
      <c r="AX78" s="13" t="e">
        <f>+'data input'!#REF!/'data input'!#REF!</f>
        <v>#REF!</v>
      </c>
    </row>
    <row r="79" spans="2:50" x14ac:dyDescent="0.4">
      <c r="B79" t="s">
        <v>1</v>
      </c>
      <c r="C79" s="13" t="e">
        <f>+'data input'!#REF!/'data input'!#REF!</f>
        <v>#REF!</v>
      </c>
      <c r="D79" s="13" t="e">
        <f>+'data input'!#REF!/'data input'!#REF!</f>
        <v>#REF!</v>
      </c>
      <c r="E79" s="13" t="e">
        <f>+'data input'!#REF!/'data input'!#REF!</f>
        <v>#REF!</v>
      </c>
      <c r="F79" s="13" t="e">
        <f>+'data input'!#REF!/'data input'!#REF!</f>
        <v>#REF!</v>
      </c>
      <c r="G79" s="13" t="e">
        <f>+'data input'!#REF!/'data input'!#REF!</f>
        <v>#REF!</v>
      </c>
      <c r="H79" s="13" t="e">
        <f>+'data input'!#REF!/'data input'!#REF!</f>
        <v>#REF!</v>
      </c>
      <c r="I79" s="13" t="e">
        <f>+'data input'!#REF!/'data input'!#REF!</f>
        <v>#REF!</v>
      </c>
      <c r="J79" s="13" t="e">
        <f>+'data input'!#REF!/'data input'!#REF!</f>
        <v>#REF!</v>
      </c>
      <c r="K79" s="13" t="e">
        <f>+'data input'!#REF!/'data input'!#REF!</f>
        <v>#REF!</v>
      </c>
      <c r="L79" s="13" t="e">
        <f>+'data input'!#REF!/'data input'!#REF!</f>
        <v>#REF!</v>
      </c>
      <c r="M79" s="13" t="e">
        <f>+'data input'!#REF!/'data input'!#REF!</f>
        <v>#REF!</v>
      </c>
      <c r="N79" s="13" t="e">
        <f>+'data input'!#REF!/'data input'!#REF!</f>
        <v>#REF!</v>
      </c>
      <c r="O79" s="13" t="e">
        <f>+'data input'!#REF!/'data input'!#REF!</f>
        <v>#REF!</v>
      </c>
      <c r="P79" s="13" t="e">
        <f>+'data input'!#REF!/'data input'!#REF!</f>
        <v>#REF!</v>
      </c>
      <c r="Q79" s="13" t="e">
        <f>+'data input'!#REF!/'data input'!#REF!</f>
        <v>#REF!</v>
      </c>
      <c r="R79" s="13" t="e">
        <f>+'data input'!#REF!/'data input'!#REF!</f>
        <v>#REF!</v>
      </c>
      <c r="S79" s="13" t="e">
        <f>+'data input'!#REF!/'data input'!#REF!</f>
        <v>#REF!</v>
      </c>
      <c r="T79" s="13" t="e">
        <f>+'data input'!#REF!/'data input'!#REF!</f>
        <v>#REF!</v>
      </c>
      <c r="U79" s="13" t="e">
        <f>+'data input'!#REF!/'data input'!#REF!</f>
        <v>#REF!</v>
      </c>
      <c r="V79" s="13" t="e">
        <f>+'data input'!#REF!/'data input'!#REF!</f>
        <v>#REF!</v>
      </c>
      <c r="W79" s="13" t="e">
        <f>+'data input'!#REF!/'data input'!#REF!</f>
        <v>#REF!</v>
      </c>
      <c r="X79" s="13" t="e">
        <f>+'data input'!#REF!/'data input'!#REF!</f>
        <v>#REF!</v>
      </c>
      <c r="Y79" s="13" t="e">
        <f>+'data input'!#REF!/'data input'!#REF!</f>
        <v>#REF!</v>
      </c>
      <c r="Z79" s="13" t="e">
        <f>+'data input'!#REF!/'data input'!#REF!</f>
        <v>#REF!</v>
      </c>
      <c r="AA79" s="13" t="e">
        <f>+'data input'!#REF!/'data input'!#REF!</f>
        <v>#REF!</v>
      </c>
      <c r="AB79" s="13" t="e">
        <f>+'data input'!#REF!/'data input'!#REF!</f>
        <v>#REF!</v>
      </c>
      <c r="AC79" s="13" t="e">
        <f>+'data input'!#REF!/'data input'!#REF!</f>
        <v>#REF!</v>
      </c>
      <c r="AD79" s="13" t="e">
        <f>+'data input'!#REF!/'data input'!#REF!</f>
        <v>#REF!</v>
      </c>
      <c r="AE79" s="13" t="e">
        <f>+'data input'!#REF!/'data input'!#REF!</f>
        <v>#REF!</v>
      </c>
      <c r="AF79" s="13" t="e">
        <f>+'data input'!#REF!/'data input'!#REF!</f>
        <v>#REF!</v>
      </c>
      <c r="AG79" s="13" t="e">
        <f>+'data input'!#REF!/'data input'!#REF!</f>
        <v>#REF!</v>
      </c>
      <c r="AH79" s="13" t="e">
        <f>+'data input'!#REF!/'data input'!#REF!</f>
        <v>#REF!</v>
      </c>
      <c r="AI79" s="13" t="e">
        <f>+'data input'!#REF!/'data input'!#REF!</f>
        <v>#REF!</v>
      </c>
      <c r="AJ79" s="13" t="e">
        <f>+'data input'!#REF!/'data input'!#REF!</f>
        <v>#REF!</v>
      </c>
      <c r="AK79" s="13" t="e">
        <f>+'data input'!#REF!/'data input'!#REF!</f>
        <v>#REF!</v>
      </c>
      <c r="AL79" s="13" t="e">
        <f>+'data input'!#REF!/'data input'!#REF!</f>
        <v>#REF!</v>
      </c>
      <c r="AM79" s="13" t="e">
        <f>+'data input'!#REF!/'data input'!#REF!</f>
        <v>#REF!</v>
      </c>
      <c r="AN79" s="13" t="e">
        <f>+'data input'!#REF!/'data input'!#REF!</f>
        <v>#REF!</v>
      </c>
      <c r="AO79" s="13" t="e">
        <f>+'data input'!#REF!/'data input'!#REF!</f>
        <v>#REF!</v>
      </c>
      <c r="AP79" s="13" t="e">
        <f>+'data input'!#REF!/'data input'!#REF!</f>
        <v>#REF!</v>
      </c>
      <c r="AQ79" s="13" t="e">
        <f>+'data input'!#REF!/'data input'!#REF!</f>
        <v>#REF!</v>
      </c>
      <c r="AR79" s="13" t="e">
        <f>+'data input'!#REF!/'data input'!#REF!</f>
        <v>#REF!</v>
      </c>
      <c r="AS79" s="13" t="e">
        <f>+'data input'!#REF!/'data input'!#REF!</f>
        <v>#REF!</v>
      </c>
      <c r="AT79" s="13" t="e">
        <f>+'data input'!#REF!/'data input'!#REF!</f>
        <v>#REF!</v>
      </c>
      <c r="AU79" s="13" t="e">
        <f>+'data input'!#REF!/'data input'!#REF!</f>
        <v>#REF!</v>
      </c>
      <c r="AV79" s="13" t="e">
        <f>+'data input'!#REF!/'data input'!#REF!</f>
        <v>#REF!</v>
      </c>
      <c r="AW79" s="13" t="e">
        <f>+'data input'!#REF!/'data input'!#REF!</f>
        <v>#REF!</v>
      </c>
      <c r="AX79" s="13" t="e">
        <f>+'data input'!#REF!/'data input'!#REF!</f>
        <v>#REF!</v>
      </c>
    </row>
    <row r="80" spans="2:50" x14ac:dyDescent="0.4">
      <c r="B80" t="s">
        <v>2</v>
      </c>
      <c r="C80" s="13" t="e">
        <f>+'data input'!#REF!/'data input'!#REF!</f>
        <v>#REF!</v>
      </c>
      <c r="D80" s="13" t="e">
        <f>+'data input'!#REF!/'data input'!#REF!</f>
        <v>#REF!</v>
      </c>
      <c r="E80" s="13" t="e">
        <f>+'data input'!#REF!/'data input'!#REF!</f>
        <v>#REF!</v>
      </c>
      <c r="F80" s="13" t="e">
        <f>+'data input'!#REF!/'data input'!#REF!</f>
        <v>#REF!</v>
      </c>
      <c r="G80" s="13" t="e">
        <f>+'data input'!#REF!/'data input'!#REF!</f>
        <v>#REF!</v>
      </c>
      <c r="H80" s="13" t="e">
        <f>+'data input'!#REF!/'data input'!#REF!</f>
        <v>#REF!</v>
      </c>
      <c r="I80" s="13" t="e">
        <f>+'data input'!#REF!/'data input'!#REF!</f>
        <v>#REF!</v>
      </c>
      <c r="J80" s="13" t="e">
        <f>+'data input'!#REF!/'data input'!#REF!</f>
        <v>#REF!</v>
      </c>
      <c r="K80" s="13" t="e">
        <f>+'data input'!#REF!/'data input'!#REF!</f>
        <v>#REF!</v>
      </c>
      <c r="L80" s="13" t="e">
        <f>+'data input'!#REF!/'data input'!#REF!</f>
        <v>#REF!</v>
      </c>
      <c r="M80" s="13" t="e">
        <f>+'data input'!#REF!/'data input'!#REF!</f>
        <v>#REF!</v>
      </c>
      <c r="N80" s="13" t="e">
        <f>+'data input'!#REF!/'data input'!#REF!</f>
        <v>#REF!</v>
      </c>
      <c r="O80" s="13" t="e">
        <f>+'data input'!#REF!/'data input'!#REF!</f>
        <v>#REF!</v>
      </c>
      <c r="P80" s="13" t="e">
        <f>+'data input'!#REF!/'data input'!#REF!</f>
        <v>#REF!</v>
      </c>
      <c r="Q80" s="13" t="e">
        <f>+'data input'!#REF!/'data input'!#REF!</f>
        <v>#REF!</v>
      </c>
      <c r="R80" s="13" t="e">
        <f>+'data input'!#REF!/'data input'!#REF!</f>
        <v>#REF!</v>
      </c>
      <c r="S80" s="13" t="e">
        <f>+'data input'!#REF!/'data input'!#REF!</f>
        <v>#REF!</v>
      </c>
      <c r="T80" s="13" t="e">
        <f>+'data input'!#REF!/'data input'!#REF!</f>
        <v>#REF!</v>
      </c>
      <c r="U80" s="13" t="e">
        <f>+'data input'!#REF!/'data input'!#REF!</f>
        <v>#REF!</v>
      </c>
      <c r="V80" s="13" t="e">
        <f>+'data input'!#REF!/'data input'!#REF!</f>
        <v>#REF!</v>
      </c>
      <c r="W80" s="13" t="e">
        <f>+'data input'!#REF!/'data input'!#REF!</f>
        <v>#REF!</v>
      </c>
      <c r="X80" s="13" t="e">
        <f>+'data input'!#REF!/'data input'!#REF!</f>
        <v>#REF!</v>
      </c>
      <c r="Y80" s="13" t="e">
        <f>+'data input'!#REF!/'data input'!#REF!</f>
        <v>#REF!</v>
      </c>
      <c r="Z80" s="13" t="e">
        <f>+'data input'!#REF!/'data input'!#REF!</f>
        <v>#REF!</v>
      </c>
      <c r="AA80" s="13" t="e">
        <f>+'data input'!#REF!/'data input'!#REF!</f>
        <v>#REF!</v>
      </c>
      <c r="AB80" s="13" t="e">
        <f>+'data input'!#REF!/'data input'!#REF!</f>
        <v>#REF!</v>
      </c>
      <c r="AC80" s="13" t="e">
        <f>+'data input'!#REF!/'data input'!#REF!</f>
        <v>#REF!</v>
      </c>
      <c r="AD80" s="13" t="e">
        <f>+'data input'!#REF!/'data input'!#REF!</f>
        <v>#REF!</v>
      </c>
      <c r="AE80" s="13" t="e">
        <f>+'data input'!#REF!/'data input'!#REF!</f>
        <v>#REF!</v>
      </c>
      <c r="AF80" s="13" t="e">
        <f>+'data input'!#REF!/'data input'!#REF!</f>
        <v>#REF!</v>
      </c>
      <c r="AG80" s="13" t="e">
        <f>+'data input'!#REF!/'data input'!#REF!</f>
        <v>#REF!</v>
      </c>
      <c r="AH80" s="13" t="e">
        <f>+'data input'!#REF!/'data input'!#REF!</f>
        <v>#REF!</v>
      </c>
      <c r="AI80" s="13" t="e">
        <f>+'data input'!#REF!/'data input'!#REF!</f>
        <v>#REF!</v>
      </c>
      <c r="AJ80" s="13" t="e">
        <f>+'data input'!#REF!/'data input'!#REF!</f>
        <v>#REF!</v>
      </c>
      <c r="AK80" s="13" t="e">
        <f>+'data input'!#REF!/'data input'!#REF!</f>
        <v>#REF!</v>
      </c>
      <c r="AL80" s="13" t="e">
        <f>+'data input'!#REF!/'data input'!#REF!</f>
        <v>#REF!</v>
      </c>
      <c r="AM80" s="13" t="e">
        <f>+'data input'!#REF!/'data input'!#REF!</f>
        <v>#REF!</v>
      </c>
      <c r="AN80" s="13" t="e">
        <f>+'data input'!#REF!/'data input'!#REF!</f>
        <v>#REF!</v>
      </c>
      <c r="AO80" s="13" t="e">
        <f>+'data input'!#REF!/'data input'!#REF!</f>
        <v>#REF!</v>
      </c>
      <c r="AP80" s="13" t="e">
        <f>+'data input'!#REF!/'data input'!#REF!</f>
        <v>#REF!</v>
      </c>
      <c r="AQ80" s="13" t="e">
        <f>+'data input'!#REF!/'data input'!#REF!</f>
        <v>#REF!</v>
      </c>
      <c r="AR80" s="13" t="e">
        <f>+'data input'!#REF!/'data input'!#REF!</f>
        <v>#REF!</v>
      </c>
      <c r="AS80" s="13" t="e">
        <f>+'data input'!#REF!/'data input'!#REF!</f>
        <v>#REF!</v>
      </c>
      <c r="AT80" s="13" t="e">
        <f>+'data input'!#REF!/'data input'!#REF!</f>
        <v>#REF!</v>
      </c>
      <c r="AU80" s="13" t="e">
        <f>+'data input'!#REF!/'data input'!#REF!</f>
        <v>#REF!</v>
      </c>
      <c r="AV80" s="13" t="e">
        <f>+'data input'!#REF!/'data input'!#REF!</f>
        <v>#REF!</v>
      </c>
      <c r="AW80" s="13" t="e">
        <f>+'data input'!#REF!/'data input'!#REF!</f>
        <v>#REF!</v>
      </c>
      <c r="AX80" s="13" t="e">
        <f>+'data input'!#REF!/'data input'!#REF!</f>
        <v>#REF!</v>
      </c>
    </row>
    <row r="81" spans="2:50" x14ac:dyDescent="0.4">
      <c r="B81" t="s">
        <v>3</v>
      </c>
      <c r="C81" s="13" t="e">
        <f>+'data input'!#REF!/'data input'!#REF!</f>
        <v>#REF!</v>
      </c>
      <c r="D81" s="13" t="e">
        <f>+'data input'!#REF!/'data input'!#REF!</f>
        <v>#REF!</v>
      </c>
      <c r="E81" s="13" t="e">
        <f>+'data input'!#REF!/'data input'!#REF!</f>
        <v>#REF!</v>
      </c>
      <c r="F81" s="13" t="e">
        <f>+'data input'!#REF!/'data input'!#REF!</f>
        <v>#REF!</v>
      </c>
      <c r="G81" s="13" t="e">
        <f>+'data input'!#REF!/'data input'!#REF!</f>
        <v>#REF!</v>
      </c>
      <c r="H81" s="13" t="e">
        <f>+'data input'!#REF!/'data input'!#REF!</f>
        <v>#REF!</v>
      </c>
      <c r="I81" s="13" t="e">
        <f>+'data input'!#REF!/'data input'!#REF!</f>
        <v>#REF!</v>
      </c>
      <c r="J81" s="13" t="e">
        <f>+'data input'!#REF!/'data input'!#REF!</f>
        <v>#REF!</v>
      </c>
      <c r="K81" s="13" t="e">
        <f>+'data input'!#REF!/'data input'!#REF!</f>
        <v>#REF!</v>
      </c>
      <c r="L81" s="13" t="e">
        <f>+'data input'!#REF!/'data input'!#REF!</f>
        <v>#REF!</v>
      </c>
      <c r="M81" s="13" t="e">
        <f>+'data input'!#REF!/'data input'!#REF!</f>
        <v>#REF!</v>
      </c>
      <c r="N81" s="13" t="e">
        <f>+'data input'!#REF!/'data input'!#REF!</f>
        <v>#REF!</v>
      </c>
      <c r="O81" s="13" t="e">
        <f>+'data input'!#REF!/'data input'!#REF!</f>
        <v>#REF!</v>
      </c>
      <c r="P81" s="13" t="e">
        <f>+'data input'!#REF!/'data input'!#REF!</f>
        <v>#REF!</v>
      </c>
      <c r="Q81" s="13" t="e">
        <f>+'data input'!#REF!/'data input'!#REF!</f>
        <v>#REF!</v>
      </c>
      <c r="R81" s="13" t="e">
        <f>+'data input'!#REF!/'data input'!#REF!</f>
        <v>#REF!</v>
      </c>
      <c r="S81" s="13" t="e">
        <f>+'data input'!#REF!/'data input'!#REF!</f>
        <v>#REF!</v>
      </c>
      <c r="T81" s="13" t="e">
        <f>+'data input'!#REF!/'data input'!#REF!</f>
        <v>#REF!</v>
      </c>
      <c r="U81" s="13" t="e">
        <f>+'data input'!#REF!/'data input'!#REF!</f>
        <v>#REF!</v>
      </c>
      <c r="V81" s="13" t="e">
        <f>+'data input'!#REF!/'data input'!#REF!</f>
        <v>#REF!</v>
      </c>
      <c r="W81" s="13" t="e">
        <f>+'data input'!#REF!/'data input'!#REF!</f>
        <v>#REF!</v>
      </c>
      <c r="X81" s="13" t="e">
        <f>+'data input'!#REF!/'data input'!#REF!</f>
        <v>#REF!</v>
      </c>
      <c r="Y81" s="13" t="e">
        <f>+'data input'!#REF!/'data input'!#REF!</f>
        <v>#REF!</v>
      </c>
      <c r="Z81" s="13" t="e">
        <f>+'data input'!#REF!/'data input'!#REF!</f>
        <v>#REF!</v>
      </c>
      <c r="AA81" s="13" t="e">
        <f>+'data input'!#REF!/'data input'!#REF!</f>
        <v>#REF!</v>
      </c>
      <c r="AB81" s="13" t="e">
        <f>+'data input'!#REF!/'data input'!#REF!</f>
        <v>#REF!</v>
      </c>
      <c r="AC81" s="13" t="e">
        <f>+'data input'!#REF!/'data input'!#REF!</f>
        <v>#REF!</v>
      </c>
      <c r="AD81" s="13" t="e">
        <f>+'data input'!#REF!/'data input'!#REF!</f>
        <v>#REF!</v>
      </c>
      <c r="AE81" s="13" t="e">
        <f>+'data input'!#REF!/'data input'!#REF!</f>
        <v>#REF!</v>
      </c>
      <c r="AF81" s="13" t="e">
        <f>+'data input'!#REF!/'data input'!#REF!</f>
        <v>#REF!</v>
      </c>
      <c r="AG81" s="13" t="e">
        <f>+'data input'!#REF!/'data input'!#REF!</f>
        <v>#REF!</v>
      </c>
      <c r="AH81" s="13" t="e">
        <f>+'data input'!#REF!/'data input'!#REF!</f>
        <v>#REF!</v>
      </c>
      <c r="AI81" s="13" t="e">
        <f>+'data input'!#REF!/'data input'!#REF!</f>
        <v>#REF!</v>
      </c>
      <c r="AJ81" s="13" t="e">
        <f>+'data input'!#REF!/'data input'!#REF!</f>
        <v>#REF!</v>
      </c>
      <c r="AK81" s="13" t="e">
        <f>+'data input'!#REF!/'data input'!#REF!</f>
        <v>#REF!</v>
      </c>
      <c r="AL81" s="13" t="e">
        <f>+'data input'!#REF!/'data input'!#REF!</f>
        <v>#REF!</v>
      </c>
      <c r="AM81" s="13" t="e">
        <f>+'data input'!#REF!/'data input'!#REF!</f>
        <v>#REF!</v>
      </c>
      <c r="AN81" s="13" t="e">
        <f>+'data input'!#REF!/'data input'!#REF!</f>
        <v>#REF!</v>
      </c>
      <c r="AO81" s="13" t="e">
        <f>+'data input'!#REF!/'data input'!#REF!</f>
        <v>#REF!</v>
      </c>
      <c r="AP81" s="13" t="e">
        <f>+'data input'!#REF!/'data input'!#REF!</f>
        <v>#REF!</v>
      </c>
      <c r="AQ81" s="13" t="e">
        <f>+'data input'!#REF!/'data input'!#REF!</f>
        <v>#REF!</v>
      </c>
      <c r="AR81" s="13" t="e">
        <f>+'data input'!#REF!/'data input'!#REF!</f>
        <v>#REF!</v>
      </c>
      <c r="AS81" s="13" t="e">
        <f>+'data input'!#REF!/'data input'!#REF!</f>
        <v>#REF!</v>
      </c>
      <c r="AT81" s="13" t="e">
        <f>+'data input'!#REF!/'data input'!#REF!</f>
        <v>#REF!</v>
      </c>
      <c r="AU81" s="13" t="e">
        <f>+'data input'!#REF!/'data input'!#REF!</f>
        <v>#REF!</v>
      </c>
      <c r="AV81" s="13" t="e">
        <f>+'data input'!#REF!/'data input'!#REF!</f>
        <v>#REF!</v>
      </c>
      <c r="AW81" s="13" t="e">
        <f>+'data input'!#REF!/'data input'!#REF!</f>
        <v>#REF!</v>
      </c>
      <c r="AX81" s="13" t="e">
        <f>+'data input'!#REF!/'data input'!#REF!</f>
        <v>#REF!</v>
      </c>
    </row>
    <row r="82" spans="2:50" x14ac:dyDescent="0.4">
      <c r="B82" t="s">
        <v>4</v>
      </c>
      <c r="C82" s="13" t="e">
        <f>+'data input'!#REF!/'data input'!#REF!</f>
        <v>#REF!</v>
      </c>
      <c r="D82" s="13" t="e">
        <f>+'data input'!#REF!/'data input'!#REF!</f>
        <v>#REF!</v>
      </c>
      <c r="E82" s="13" t="e">
        <f>+'data input'!#REF!/'data input'!#REF!</f>
        <v>#REF!</v>
      </c>
      <c r="F82" s="13" t="e">
        <f>+'data input'!#REF!/'data input'!#REF!</f>
        <v>#REF!</v>
      </c>
      <c r="G82" s="13" t="e">
        <f>+'data input'!#REF!/'data input'!#REF!</f>
        <v>#REF!</v>
      </c>
      <c r="H82" s="13" t="e">
        <f>+'data input'!#REF!/'data input'!#REF!</f>
        <v>#REF!</v>
      </c>
      <c r="I82" s="13" t="e">
        <f>+'data input'!#REF!/'data input'!#REF!</f>
        <v>#REF!</v>
      </c>
      <c r="J82" s="13" t="e">
        <f>+'data input'!#REF!/'data input'!#REF!</f>
        <v>#REF!</v>
      </c>
      <c r="K82" s="13" t="e">
        <f>+'data input'!#REF!/'data input'!#REF!</f>
        <v>#REF!</v>
      </c>
      <c r="L82" s="13" t="e">
        <f>+'data input'!#REF!/'data input'!#REF!</f>
        <v>#REF!</v>
      </c>
      <c r="M82" s="13" t="e">
        <f>+'data input'!#REF!/'data input'!#REF!</f>
        <v>#REF!</v>
      </c>
      <c r="N82" s="13" t="e">
        <f>+'data input'!#REF!/'data input'!#REF!</f>
        <v>#REF!</v>
      </c>
      <c r="O82" s="13" t="e">
        <f>+'data input'!#REF!/'data input'!#REF!</f>
        <v>#REF!</v>
      </c>
      <c r="P82" s="13" t="e">
        <f>+'data input'!#REF!/'data input'!#REF!</f>
        <v>#REF!</v>
      </c>
      <c r="Q82" s="13" t="e">
        <f>+'data input'!#REF!/'data input'!#REF!</f>
        <v>#REF!</v>
      </c>
      <c r="R82" s="13" t="e">
        <f>+'data input'!#REF!/'data input'!#REF!</f>
        <v>#REF!</v>
      </c>
      <c r="S82" s="13" t="e">
        <f>+'data input'!#REF!/'data input'!#REF!</f>
        <v>#REF!</v>
      </c>
      <c r="T82" s="13" t="e">
        <f>+'data input'!#REF!/'data input'!#REF!</f>
        <v>#REF!</v>
      </c>
      <c r="U82" s="13" t="e">
        <f>+'data input'!#REF!/'data input'!#REF!</f>
        <v>#REF!</v>
      </c>
      <c r="V82" s="13" t="e">
        <f>+'data input'!#REF!/'data input'!#REF!</f>
        <v>#REF!</v>
      </c>
      <c r="W82" s="13" t="e">
        <f>+'data input'!#REF!/'data input'!#REF!</f>
        <v>#REF!</v>
      </c>
      <c r="X82" s="13" t="e">
        <f>+'data input'!#REF!/'data input'!#REF!</f>
        <v>#REF!</v>
      </c>
      <c r="Y82" s="13" t="e">
        <f>+'data input'!#REF!/'data input'!#REF!</f>
        <v>#REF!</v>
      </c>
      <c r="Z82" s="13" t="e">
        <f>+'data input'!#REF!/'data input'!#REF!</f>
        <v>#REF!</v>
      </c>
      <c r="AA82" s="13" t="e">
        <f>+'data input'!#REF!/'data input'!#REF!</f>
        <v>#REF!</v>
      </c>
      <c r="AB82" s="13" t="e">
        <f>+'data input'!#REF!/'data input'!#REF!</f>
        <v>#REF!</v>
      </c>
      <c r="AC82" s="13" t="e">
        <f>+'data input'!#REF!/'data input'!#REF!</f>
        <v>#REF!</v>
      </c>
      <c r="AD82" s="13" t="e">
        <f>+'data input'!#REF!/'data input'!#REF!</f>
        <v>#REF!</v>
      </c>
      <c r="AE82" s="13" t="e">
        <f>+'data input'!#REF!/'data input'!#REF!</f>
        <v>#REF!</v>
      </c>
      <c r="AF82" s="13" t="e">
        <f>+'data input'!#REF!/'data input'!#REF!</f>
        <v>#REF!</v>
      </c>
      <c r="AG82" s="13" t="e">
        <f>+'data input'!#REF!/'data input'!#REF!</f>
        <v>#REF!</v>
      </c>
      <c r="AH82" s="13" t="e">
        <f>+'data input'!#REF!/'data input'!#REF!</f>
        <v>#REF!</v>
      </c>
      <c r="AI82" s="13" t="e">
        <f>+'data input'!#REF!/'data input'!#REF!</f>
        <v>#REF!</v>
      </c>
      <c r="AJ82" s="13" t="e">
        <f>+'data input'!#REF!/'data input'!#REF!</f>
        <v>#REF!</v>
      </c>
      <c r="AK82" s="13" t="e">
        <f>+'data input'!#REF!/'data input'!#REF!</f>
        <v>#REF!</v>
      </c>
      <c r="AL82" s="13" t="e">
        <f>+'data input'!#REF!/'data input'!#REF!</f>
        <v>#REF!</v>
      </c>
      <c r="AM82" s="13" t="e">
        <f>+'data input'!#REF!/'data input'!#REF!</f>
        <v>#REF!</v>
      </c>
      <c r="AN82" s="13" t="e">
        <f>+'data input'!#REF!/'data input'!#REF!</f>
        <v>#REF!</v>
      </c>
      <c r="AO82" s="13" t="e">
        <f>+'data input'!#REF!/'data input'!#REF!</f>
        <v>#REF!</v>
      </c>
      <c r="AP82" s="13" t="e">
        <f>+'data input'!#REF!/'data input'!#REF!</f>
        <v>#REF!</v>
      </c>
      <c r="AQ82" s="13" t="e">
        <f>+'data input'!#REF!/'data input'!#REF!</f>
        <v>#REF!</v>
      </c>
      <c r="AR82" s="13" t="e">
        <f>+'data input'!#REF!/'data input'!#REF!</f>
        <v>#REF!</v>
      </c>
      <c r="AS82" s="13" t="e">
        <f>+'data input'!#REF!/'data input'!#REF!</f>
        <v>#REF!</v>
      </c>
      <c r="AT82" s="13" t="e">
        <f>+'data input'!#REF!/'data input'!#REF!</f>
        <v>#REF!</v>
      </c>
      <c r="AU82" s="13" t="e">
        <f>+'data input'!#REF!/'data input'!#REF!</f>
        <v>#REF!</v>
      </c>
      <c r="AV82" s="13" t="e">
        <f>+'data input'!#REF!/'data input'!#REF!</f>
        <v>#REF!</v>
      </c>
      <c r="AW82" s="13" t="e">
        <f>+'data input'!#REF!/'data input'!#REF!</f>
        <v>#REF!</v>
      </c>
      <c r="AX82" s="13" t="e">
        <f>+'data input'!#REF!/'data input'!#REF!</f>
        <v>#REF!</v>
      </c>
    </row>
    <row r="83" spans="2:50" x14ac:dyDescent="0.4">
      <c r="B83" t="s">
        <v>63</v>
      </c>
      <c r="C83" s="13" t="e">
        <f>+'data input'!#REF!/'data input'!#REF!</f>
        <v>#REF!</v>
      </c>
      <c r="D83" s="13" t="e">
        <f>+'data input'!#REF!/'data input'!#REF!</f>
        <v>#REF!</v>
      </c>
      <c r="E83" s="13" t="e">
        <f>+'data input'!#REF!/'data input'!#REF!</f>
        <v>#REF!</v>
      </c>
      <c r="F83" s="13" t="e">
        <f>+'data input'!#REF!/'data input'!#REF!</f>
        <v>#REF!</v>
      </c>
      <c r="G83" s="13" t="e">
        <f>+'data input'!#REF!/'data input'!#REF!</f>
        <v>#REF!</v>
      </c>
      <c r="H83" s="13" t="e">
        <f>+'data input'!#REF!/'data input'!#REF!</f>
        <v>#REF!</v>
      </c>
      <c r="I83" s="13" t="e">
        <f>+'data input'!#REF!/'data input'!#REF!</f>
        <v>#REF!</v>
      </c>
      <c r="J83" s="13" t="e">
        <f>+'data input'!#REF!/'data input'!#REF!</f>
        <v>#REF!</v>
      </c>
      <c r="K83" s="13" t="e">
        <f>+'data input'!#REF!/'data input'!#REF!</f>
        <v>#REF!</v>
      </c>
      <c r="L83" s="13" t="e">
        <f>+'data input'!#REF!/'data input'!#REF!</f>
        <v>#REF!</v>
      </c>
      <c r="M83" s="13" t="e">
        <f>+'data input'!#REF!/'data input'!#REF!</f>
        <v>#REF!</v>
      </c>
      <c r="N83" s="13" t="e">
        <f>+'data input'!#REF!/'data input'!#REF!</f>
        <v>#REF!</v>
      </c>
      <c r="O83" s="13" t="e">
        <f>+'data input'!#REF!/'data input'!#REF!</f>
        <v>#REF!</v>
      </c>
      <c r="P83" s="13" t="e">
        <f>+'data input'!#REF!/'data input'!#REF!</f>
        <v>#REF!</v>
      </c>
      <c r="Q83" s="13" t="e">
        <f>+'data input'!#REF!/'data input'!#REF!</f>
        <v>#REF!</v>
      </c>
      <c r="R83" s="13" t="e">
        <f>+'data input'!#REF!/'data input'!#REF!</f>
        <v>#REF!</v>
      </c>
      <c r="S83" s="13" t="e">
        <f>+'data input'!#REF!/'data input'!#REF!</f>
        <v>#REF!</v>
      </c>
      <c r="T83" s="13" t="e">
        <f>+'data input'!#REF!/'data input'!#REF!</f>
        <v>#REF!</v>
      </c>
      <c r="U83" s="13" t="e">
        <f>+'data input'!#REF!/'data input'!#REF!</f>
        <v>#REF!</v>
      </c>
      <c r="V83" s="13" t="e">
        <f>+'data input'!#REF!/'data input'!#REF!</f>
        <v>#REF!</v>
      </c>
      <c r="W83" s="13" t="e">
        <f>+'data input'!#REF!/'data input'!#REF!</f>
        <v>#REF!</v>
      </c>
      <c r="X83" s="13" t="e">
        <f>+'data input'!#REF!/'data input'!#REF!</f>
        <v>#REF!</v>
      </c>
      <c r="Y83" s="13" t="e">
        <f>+'data input'!#REF!/'data input'!#REF!</f>
        <v>#REF!</v>
      </c>
      <c r="Z83" s="13" t="e">
        <f>+'data input'!#REF!/'data input'!#REF!</f>
        <v>#REF!</v>
      </c>
      <c r="AA83" s="13" t="e">
        <f>+'data input'!#REF!/'data input'!#REF!</f>
        <v>#REF!</v>
      </c>
      <c r="AB83" s="13" t="e">
        <f>+'data input'!#REF!/'data input'!#REF!</f>
        <v>#REF!</v>
      </c>
      <c r="AC83" s="13" t="e">
        <f>+'data input'!#REF!/'data input'!#REF!</f>
        <v>#REF!</v>
      </c>
      <c r="AD83" s="13" t="e">
        <f>+'data input'!#REF!/'data input'!#REF!</f>
        <v>#REF!</v>
      </c>
      <c r="AE83" s="13" t="e">
        <f>+'data input'!#REF!/'data input'!#REF!</f>
        <v>#REF!</v>
      </c>
      <c r="AF83" s="13" t="e">
        <f>+'data input'!#REF!/'data input'!#REF!</f>
        <v>#REF!</v>
      </c>
      <c r="AG83" s="13" t="e">
        <f>+'data input'!#REF!/'data input'!#REF!</f>
        <v>#REF!</v>
      </c>
      <c r="AH83" s="13" t="e">
        <f>+'data input'!#REF!/'data input'!#REF!</f>
        <v>#REF!</v>
      </c>
      <c r="AI83" s="13" t="e">
        <f>+'data input'!#REF!/'data input'!#REF!</f>
        <v>#REF!</v>
      </c>
      <c r="AJ83" s="13" t="e">
        <f>+'data input'!#REF!/'data input'!#REF!</f>
        <v>#REF!</v>
      </c>
      <c r="AK83" s="13" t="e">
        <f>+'data input'!#REF!/'data input'!#REF!</f>
        <v>#REF!</v>
      </c>
      <c r="AL83" s="13" t="e">
        <f>+'data input'!#REF!/'data input'!#REF!</f>
        <v>#REF!</v>
      </c>
      <c r="AM83" s="13" t="e">
        <f>+'data input'!#REF!/'data input'!#REF!</f>
        <v>#REF!</v>
      </c>
      <c r="AN83" s="13" t="e">
        <f>+'data input'!#REF!/'data input'!#REF!</f>
        <v>#REF!</v>
      </c>
      <c r="AO83" s="13" t="e">
        <f>+'data input'!#REF!/'data input'!#REF!</f>
        <v>#REF!</v>
      </c>
      <c r="AP83" s="13" t="e">
        <f>+'data input'!#REF!/'data input'!#REF!</f>
        <v>#REF!</v>
      </c>
      <c r="AQ83" s="13" t="e">
        <f>+'data input'!#REF!/'data input'!#REF!</f>
        <v>#REF!</v>
      </c>
      <c r="AR83" s="13" t="e">
        <f>+'data input'!#REF!/'data input'!#REF!</f>
        <v>#REF!</v>
      </c>
      <c r="AS83" s="13" t="e">
        <f>+'data input'!#REF!/'data input'!#REF!</f>
        <v>#REF!</v>
      </c>
      <c r="AT83" s="13" t="e">
        <f>+'data input'!#REF!/'data input'!#REF!</f>
        <v>#REF!</v>
      </c>
      <c r="AU83" s="13" t="e">
        <f>+'data input'!#REF!/'data input'!#REF!</f>
        <v>#REF!</v>
      </c>
      <c r="AV83" s="13" t="e">
        <f>+'data input'!#REF!/'data input'!#REF!</f>
        <v>#REF!</v>
      </c>
      <c r="AW83" s="13" t="e">
        <f>+'data input'!#REF!/'data input'!#REF!</f>
        <v>#REF!</v>
      </c>
      <c r="AX83" s="13" t="e">
        <f>+'data input'!#REF!/'data input'!#REF!</f>
        <v>#REF!</v>
      </c>
    </row>
    <row r="84" spans="2:50" x14ac:dyDescent="0.4">
      <c r="B84" t="s">
        <v>66</v>
      </c>
      <c r="C84" s="13" t="e">
        <f>+'data input'!#REF!/'data input'!#REF!</f>
        <v>#REF!</v>
      </c>
      <c r="D84" s="13" t="e">
        <f>+'data input'!#REF!/'data input'!#REF!</f>
        <v>#REF!</v>
      </c>
      <c r="E84" s="13" t="e">
        <f>+'data input'!#REF!/'data input'!#REF!</f>
        <v>#REF!</v>
      </c>
      <c r="F84" s="13" t="e">
        <f>+'data input'!#REF!/'data input'!#REF!</f>
        <v>#REF!</v>
      </c>
      <c r="G84" s="13" t="e">
        <f>+'data input'!#REF!/'data input'!#REF!</f>
        <v>#REF!</v>
      </c>
      <c r="H84" s="13" t="e">
        <f>+'data input'!#REF!/'data input'!#REF!</f>
        <v>#REF!</v>
      </c>
      <c r="I84" s="13" t="e">
        <f>+'data input'!#REF!/'data input'!#REF!</f>
        <v>#REF!</v>
      </c>
      <c r="J84" s="13" t="e">
        <f>+'data input'!#REF!/'data input'!#REF!</f>
        <v>#REF!</v>
      </c>
      <c r="K84" s="13" t="e">
        <f>+'data input'!#REF!/'data input'!#REF!</f>
        <v>#REF!</v>
      </c>
      <c r="L84" s="13" t="e">
        <f>+'data input'!#REF!/'data input'!#REF!</f>
        <v>#REF!</v>
      </c>
      <c r="M84" s="13" t="e">
        <f>+'data input'!#REF!/'data input'!#REF!</f>
        <v>#REF!</v>
      </c>
      <c r="N84" s="13" t="e">
        <f>+'data input'!#REF!/'data input'!#REF!</f>
        <v>#REF!</v>
      </c>
      <c r="O84" s="13" t="e">
        <f>+'data input'!#REF!/'data input'!#REF!</f>
        <v>#REF!</v>
      </c>
      <c r="P84" s="13" t="e">
        <f>+'data input'!#REF!/'data input'!#REF!</f>
        <v>#REF!</v>
      </c>
      <c r="Q84" s="13" t="e">
        <f>+'data input'!#REF!/'data input'!#REF!</f>
        <v>#REF!</v>
      </c>
      <c r="R84" s="13" t="e">
        <f>+'data input'!#REF!/'data input'!#REF!</f>
        <v>#REF!</v>
      </c>
      <c r="S84" s="13" t="e">
        <f>+'data input'!#REF!/'data input'!#REF!</f>
        <v>#REF!</v>
      </c>
      <c r="T84" s="13" t="e">
        <f>+'data input'!#REF!/'data input'!#REF!</f>
        <v>#REF!</v>
      </c>
      <c r="U84" s="13" t="e">
        <f>+'data input'!#REF!/'data input'!#REF!</f>
        <v>#REF!</v>
      </c>
      <c r="V84" s="13" t="e">
        <f>+'data input'!#REF!/'data input'!#REF!</f>
        <v>#REF!</v>
      </c>
      <c r="W84" s="13" t="e">
        <f>+'data input'!#REF!/'data input'!#REF!</f>
        <v>#REF!</v>
      </c>
      <c r="X84" s="13" t="e">
        <f>+'data input'!#REF!/'data input'!#REF!</f>
        <v>#REF!</v>
      </c>
      <c r="Y84" s="13" t="e">
        <f>+'data input'!#REF!/'data input'!#REF!</f>
        <v>#REF!</v>
      </c>
      <c r="Z84" s="13" t="e">
        <f>+'data input'!#REF!/'data input'!#REF!</f>
        <v>#REF!</v>
      </c>
      <c r="AA84" s="13" t="e">
        <f>+'data input'!#REF!/'data input'!#REF!</f>
        <v>#REF!</v>
      </c>
      <c r="AB84" s="13" t="e">
        <f>+'data input'!#REF!/'data input'!#REF!</f>
        <v>#REF!</v>
      </c>
      <c r="AC84" s="13" t="e">
        <f>+'data input'!#REF!/'data input'!#REF!</f>
        <v>#REF!</v>
      </c>
      <c r="AD84" s="13" t="e">
        <f>+'data input'!#REF!/'data input'!#REF!</f>
        <v>#REF!</v>
      </c>
      <c r="AE84" s="13" t="e">
        <f>+'data input'!#REF!/'data input'!#REF!</f>
        <v>#REF!</v>
      </c>
      <c r="AF84" s="13" t="e">
        <f>+'data input'!#REF!/'data input'!#REF!</f>
        <v>#REF!</v>
      </c>
      <c r="AG84" s="13" t="e">
        <f>+'data input'!#REF!/'data input'!#REF!</f>
        <v>#REF!</v>
      </c>
      <c r="AH84" s="13" t="e">
        <f>+'data input'!#REF!/'data input'!#REF!</f>
        <v>#REF!</v>
      </c>
      <c r="AI84" s="13" t="e">
        <f>+'data input'!#REF!/'data input'!#REF!</f>
        <v>#REF!</v>
      </c>
      <c r="AJ84" s="13" t="e">
        <f>+'data input'!#REF!/'data input'!#REF!</f>
        <v>#REF!</v>
      </c>
      <c r="AK84" s="13" t="e">
        <f>+'data input'!#REF!/'data input'!#REF!</f>
        <v>#REF!</v>
      </c>
      <c r="AL84" s="13" t="e">
        <f>+'data input'!#REF!/'data input'!#REF!</f>
        <v>#REF!</v>
      </c>
      <c r="AM84" s="13" t="e">
        <f>+'data input'!#REF!/'data input'!#REF!</f>
        <v>#REF!</v>
      </c>
      <c r="AN84" s="13" t="e">
        <f>+'data input'!#REF!/'data input'!#REF!</f>
        <v>#REF!</v>
      </c>
      <c r="AO84" s="13" t="e">
        <f>+'data input'!#REF!/'data input'!#REF!</f>
        <v>#REF!</v>
      </c>
      <c r="AP84" s="13" t="e">
        <f>+'data input'!#REF!/'data input'!#REF!</f>
        <v>#REF!</v>
      </c>
      <c r="AQ84" s="13" t="e">
        <f>+'data input'!#REF!/'data input'!#REF!</f>
        <v>#REF!</v>
      </c>
      <c r="AR84" s="13" t="e">
        <f>+'data input'!#REF!/'data input'!#REF!</f>
        <v>#REF!</v>
      </c>
      <c r="AS84" s="13" t="e">
        <f>+'data input'!#REF!/'data input'!#REF!</f>
        <v>#REF!</v>
      </c>
      <c r="AT84" s="13" t="e">
        <f>+'data input'!#REF!/'data input'!#REF!</f>
        <v>#REF!</v>
      </c>
      <c r="AU84" s="13" t="e">
        <f>+'data input'!#REF!/'data input'!#REF!</f>
        <v>#REF!</v>
      </c>
      <c r="AV84" s="13" t="e">
        <f>+'data input'!#REF!/'data input'!#REF!</f>
        <v>#REF!</v>
      </c>
      <c r="AW84" s="13" t="e">
        <f>+'data input'!#REF!/'data input'!#REF!</f>
        <v>#REF!</v>
      </c>
      <c r="AX84" s="13" t="e">
        <f>+'data input'!#REF!/'data input'!#REF!</f>
        <v>#REF!</v>
      </c>
    </row>
    <row r="85" spans="2:50" x14ac:dyDescent="0.4">
      <c r="B85" t="s">
        <v>5</v>
      </c>
      <c r="C85" s="13" t="e">
        <f>+'data input'!#REF!/'data input'!#REF!</f>
        <v>#REF!</v>
      </c>
      <c r="D85" s="13" t="e">
        <f>+'data input'!#REF!/'data input'!#REF!</f>
        <v>#REF!</v>
      </c>
      <c r="E85" s="13" t="e">
        <f>+'data input'!#REF!/'data input'!#REF!</f>
        <v>#REF!</v>
      </c>
      <c r="F85" s="13" t="e">
        <f>+'data input'!#REF!/'data input'!#REF!</f>
        <v>#REF!</v>
      </c>
      <c r="G85" s="13" t="e">
        <f>+'data input'!#REF!/'data input'!#REF!</f>
        <v>#REF!</v>
      </c>
      <c r="H85" s="13" t="e">
        <f>+'data input'!#REF!/'data input'!#REF!</f>
        <v>#REF!</v>
      </c>
      <c r="I85" s="13" t="e">
        <f>+'data input'!#REF!/'data input'!#REF!</f>
        <v>#REF!</v>
      </c>
      <c r="J85" s="13" t="e">
        <f>+'data input'!#REF!/'data input'!#REF!</f>
        <v>#REF!</v>
      </c>
      <c r="K85" s="13" t="e">
        <f>+'data input'!#REF!/'data input'!#REF!</f>
        <v>#REF!</v>
      </c>
      <c r="L85" s="13" t="e">
        <f>+'data input'!#REF!/'data input'!#REF!</f>
        <v>#REF!</v>
      </c>
      <c r="M85" s="13" t="e">
        <f>+'data input'!#REF!/'data input'!#REF!</f>
        <v>#REF!</v>
      </c>
      <c r="N85" s="13" t="e">
        <f>+'data input'!#REF!/'data input'!#REF!</f>
        <v>#REF!</v>
      </c>
      <c r="O85" s="13" t="e">
        <f>+'data input'!#REF!/'data input'!#REF!</f>
        <v>#REF!</v>
      </c>
      <c r="P85" s="13" t="e">
        <f>+'data input'!#REF!/'data input'!#REF!</f>
        <v>#REF!</v>
      </c>
      <c r="Q85" s="13" t="e">
        <f>+'data input'!#REF!/'data input'!#REF!</f>
        <v>#REF!</v>
      </c>
      <c r="R85" s="13" t="e">
        <f>+'data input'!#REF!/'data input'!#REF!</f>
        <v>#REF!</v>
      </c>
      <c r="S85" s="13" t="e">
        <f>+'data input'!#REF!/'data input'!#REF!</f>
        <v>#REF!</v>
      </c>
      <c r="T85" s="13" t="e">
        <f>+'data input'!#REF!/'data input'!#REF!</f>
        <v>#REF!</v>
      </c>
      <c r="U85" s="13" t="e">
        <f>+'data input'!#REF!/'data input'!#REF!</f>
        <v>#REF!</v>
      </c>
      <c r="V85" s="13" t="e">
        <f>+'data input'!#REF!/'data input'!#REF!</f>
        <v>#REF!</v>
      </c>
      <c r="W85" s="13" t="e">
        <f>+'data input'!#REF!/'data input'!#REF!</f>
        <v>#REF!</v>
      </c>
      <c r="X85" s="13" t="e">
        <f>+'data input'!#REF!/'data input'!#REF!</f>
        <v>#REF!</v>
      </c>
      <c r="Y85" s="13" t="e">
        <f>+'data input'!#REF!/'data input'!#REF!</f>
        <v>#REF!</v>
      </c>
      <c r="Z85" s="13" t="e">
        <f>+'data input'!#REF!/'data input'!#REF!</f>
        <v>#REF!</v>
      </c>
      <c r="AA85" s="13" t="e">
        <f>+'data input'!#REF!/'data input'!#REF!</f>
        <v>#REF!</v>
      </c>
      <c r="AB85" s="13" t="e">
        <f>+'data input'!#REF!/'data input'!#REF!</f>
        <v>#REF!</v>
      </c>
      <c r="AC85" s="13" t="e">
        <f>+'data input'!#REF!/'data input'!#REF!</f>
        <v>#REF!</v>
      </c>
      <c r="AD85" s="13" t="e">
        <f>+'data input'!#REF!/'data input'!#REF!</f>
        <v>#REF!</v>
      </c>
      <c r="AE85" s="13" t="e">
        <f>+'data input'!#REF!/'data input'!#REF!</f>
        <v>#REF!</v>
      </c>
      <c r="AF85" s="13" t="e">
        <f>+'data input'!#REF!/'data input'!#REF!</f>
        <v>#REF!</v>
      </c>
      <c r="AG85" s="13" t="e">
        <f>+'data input'!#REF!/'data input'!#REF!</f>
        <v>#REF!</v>
      </c>
      <c r="AH85" s="13" t="e">
        <f>+'data input'!#REF!/'data input'!#REF!</f>
        <v>#REF!</v>
      </c>
      <c r="AI85" s="13" t="e">
        <f>+'data input'!#REF!/'data input'!#REF!</f>
        <v>#REF!</v>
      </c>
      <c r="AJ85" s="13" t="e">
        <f>+'data input'!#REF!/'data input'!#REF!</f>
        <v>#REF!</v>
      </c>
      <c r="AK85" s="13" t="e">
        <f>+'data input'!#REF!/'data input'!#REF!</f>
        <v>#REF!</v>
      </c>
      <c r="AL85" s="13" t="e">
        <f>+'data input'!#REF!/'data input'!#REF!</f>
        <v>#REF!</v>
      </c>
      <c r="AM85" s="13" t="e">
        <f>+'data input'!#REF!/'data input'!#REF!</f>
        <v>#REF!</v>
      </c>
      <c r="AN85" s="13" t="e">
        <f>+'data input'!#REF!/'data input'!#REF!</f>
        <v>#REF!</v>
      </c>
      <c r="AO85" s="13" t="e">
        <f>+'data input'!#REF!/'data input'!#REF!</f>
        <v>#REF!</v>
      </c>
      <c r="AP85" s="13" t="e">
        <f>+'data input'!#REF!/'data input'!#REF!</f>
        <v>#REF!</v>
      </c>
      <c r="AQ85" s="13" t="e">
        <f>+'data input'!#REF!/'data input'!#REF!</f>
        <v>#REF!</v>
      </c>
      <c r="AR85" s="13" t="e">
        <f>+'data input'!#REF!/'data input'!#REF!</f>
        <v>#REF!</v>
      </c>
      <c r="AS85" s="13" t="e">
        <f>+'data input'!#REF!/'data input'!#REF!</f>
        <v>#REF!</v>
      </c>
      <c r="AT85" s="13" t="e">
        <f>+'data input'!#REF!/'data input'!#REF!</f>
        <v>#REF!</v>
      </c>
      <c r="AU85" s="13" t="e">
        <f>+'data input'!#REF!/'data input'!#REF!</f>
        <v>#REF!</v>
      </c>
      <c r="AV85" s="13" t="e">
        <f>+'data input'!#REF!/'data input'!#REF!</f>
        <v>#REF!</v>
      </c>
      <c r="AW85" s="13" t="e">
        <f>+'data input'!#REF!/'data input'!#REF!</f>
        <v>#REF!</v>
      </c>
      <c r="AX85" s="13" t="e">
        <f>+'data input'!#REF!/'data input'!#REF!</f>
        <v>#REF!</v>
      </c>
    </row>
    <row r="87" spans="2:50" x14ac:dyDescent="0.4">
      <c r="B87" s="11" t="s">
        <v>92</v>
      </c>
    </row>
    <row r="88" spans="2:50" x14ac:dyDescent="0.4">
      <c r="C88" t="s">
        <v>93</v>
      </c>
      <c r="D88" t="s">
        <v>94</v>
      </c>
      <c r="E88" t="s">
        <v>147</v>
      </c>
      <c r="F88" t="s">
        <v>95</v>
      </c>
      <c r="G88" t="s">
        <v>96</v>
      </c>
      <c r="H88" t="s">
        <v>97</v>
      </c>
      <c r="I88" t="s">
        <v>98</v>
      </c>
      <c r="J88" t="s">
        <v>99</v>
      </c>
      <c r="K88" t="s">
        <v>148</v>
      </c>
    </row>
    <row r="89" spans="2:50" x14ac:dyDescent="0.4">
      <c r="B89" s="29">
        <v>38353</v>
      </c>
      <c r="C89" s="13">
        <v>4.6421326448189051</v>
      </c>
      <c r="D89" s="13">
        <v>4.9977788418281017</v>
      </c>
      <c r="E89" s="13">
        <v>1.3878543046357619</v>
      </c>
      <c r="F89" s="13">
        <v>1.930520354310473</v>
      </c>
      <c r="G89" s="13">
        <v>1.7634970707525912</v>
      </c>
      <c r="H89" s="13">
        <v>0.96198913975421552</v>
      </c>
      <c r="I89" s="13">
        <v>9.6363317473569357</v>
      </c>
      <c r="J89" s="13">
        <v>4.259861101663474</v>
      </c>
      <c r="K89" s="13">
        <v>6.0496248838773745</v>
      </c>
    </row>
    <row r="90" spans="2:50" x14ac:dyDescent="0.4">
      <c r="B90" s="29">
        <v>38384</v>
      </c>
      <c r="C90" s="13">
        <v>2.851442993235946</v>
      </c>
      <c r="D90" s="13">
        <v>5.9606552794517729</v>
      </c>
      <c r="E90" s="13">
        <v>1.2115472550025654</v>
      </c>
      <c r="F90" s="13">
        <v>0.86596161039045516</v>
      </c>
      <c r="G90" s="13">
        <v>1.4970918334515977</v>
      </c>
      <c r="H90" s="13">
        <v>1.2780255239119802</v>
      </c>
      <c r="I90" s="13">
        <v>8.911920879905594</v>
      </c>
      <c r="J90" s="13">
        <v>3.6041074250424159</v>
      </c>
      <c r="K90" s="13">
        <v>4.5699703126647</v>
      </c>
      <c r="L90" t="s">
        <v>6</v>
      </c>
    </row>
    <row r="91" spans="2:50" x14ac:dyDescent="0.4">
      <c r="B91" s="29">
        <v>38412</v>
      </c>
      <c r="C91" s="13">
        <v>2.1940248201462302</v>
      </c>
      <c r="D91" s="13">
        <v>2.6349642050618844</v>
      </c>
      <c r="E91" s="13">
        <v>1.2208069159317321</v>
      </c>
      <c r="F91" s="13">
        <v>0.76768735148414058</v>
      </c>
      <c r="G91" s="13">
        <v>1.4588206948644469</v>
      </c>
      <c r="H91" s="13">
        <v>1.0038153459908992</v>
      </c>
      <c r="I91" s="13">
        <v>6.7587039948611531</v>
      </c>
      <c r="J91" s="13">
        <v>3.6155490232687368</v>
      </c>
      <c r="K91" s="13">
        <v>3.8283144172241097</v>
      </c>
    </row>
    <row r="92" spans="2:50" x14ac:dyDescent="0.4">
      <c r="B92" s="29">
        <v>38443</v>
      </c>
      <c r="C92" s="13">
        <v>2.9400533523503745</v>
      </c>
      <c r="D92" s="13">
        <v>3.3804739588099895</v>
      </c>
      <c r="E92" s="13">
        <v>1.3927947235009446</v>
      </c>
      <c r="F92" s="13">
        <v>0.82533318341774053</v>
      </c>
      <c r="G92" s="13">
        <v>1.4133333428048702</v>
      </c>
      <c r="H92" s="13">
        <v>1.0093950434502736</v>
      </c>
      <c r="I92" s="13">
        <v>5.5371466464573729</v>
      </c>
      <c r="J92" s="13">
        <v>4.7157175032008487</v>
      </c>
      <c r="K92" s="13">
        <v>4.8321458527038539</v>
      </c>
    </row>
    <row r="93" spans="2:50" x14ac:dyDescent="0.4">
      <c r="B93" s="29">
        <v>38473</v>
      </c>
      <c r="C93" s="13">
        <v>2.256659083268044</v>
      </c>
      <c r="D93" s="13">
        <v>2.9250107186439021</v>
      </c>
      <c r="E93" s="13">
        <v>1.3893686702554227</v>
      </c>
      <c r="F93" s="13">
        <v>0.71234450514868508</v>
      </c>
      <c r="G93" s="13">
        <v>1.3902090447390019</v>
      </c>
      <c r="H93" s="13">
        <v>1.0220930232558141</v>
      </c>
      <c r="I93" s="13">
        <v>6.4670620426143142</v>
      </c>
      <c r="J93" s="13">
        <v>4.5841134085872888</v>
      </c>
      <c r="K93" s="13">
        <v>5.203653222714121</v>
      </c>
    </row>
    <row r="94" spans="2:50" x14ac:dyDescent="0.4">
      <c r="B94" s="29">
        <v>38504</v>
      </c>
      <c r="C94" s="13">
        <v>2.7007900344548199</v>
      </c>
      <c r="D94" s="13">
        <v>2.727936951151805</v>
      </c>
      <c r="E94" s="13">
        <v>1.3128059281730422</v>
      </c>
      <c r="F94" s="13">
        <v>1.0302230866253936</v>
      </c>
      <c r="G94" s="13">
        <v>1.5013845599581541</v>
      </c>
      <c r="H94" s="13">
        <v>1.3118820149602124</v>
      </c>
      <c r="I94" s="13">
        <v>4.6161044512158096</v>
      </c>
      <c r="J94" s="13">
        <v>4.3847716131897165</v>
      </c>
      <c r="K94" s="13">
        <v>4.5546301858456921</v>
      </c>
    </row>
    <row r="95" spans="2:50" x14ac:dyDescent="0.4">
      <c r="B95" s="29">
        <v>38534</v>
      </c>
      <c r="C95" s="13">
        <v>2.4347522643291177</v>
      </c>
      <c r="D95" s="13">
        <v>3.2352058467812594</v>
      </c>
      <c r="E95" s="13">
        <v>1.6389420728846633</v>
      </c>
      <c r="F95" s="13">
        <v>0.46787004627615253</v>
      </c>
      <c r="G95" s="13">
        <v>1.885708972977703</v>
      </c>
      <c r="H95" s="13">
        <v>0.9870130687585682</v>
      </c>
      <c r="I95" s="13">
        <v>4.3025392116758416</v>
      </c>
      <c r="J95" s="13">
        <v>5.0436052143105465</v>
      </c>
      <c r="K95" s="13">
        <v>5.684764286403559</v>
      </c>
    </row>
    <row r="96" spans="2:50" x14ac:dyDescent="0.4">
      <c r="B96" s="29">
        <v>38565</v>
      </c>
      <c r="C96" s="13">
        <v>2.9113177407325033</v>
      </c>
      <c r="D96" s="13">
        <v>4.8936502572445173</v>
      </c>
      <c r="E96" s="13">
        <v>1.5743652066126839</v>
      </c>
      <c r="F96" s="13">
        <v>0.79116166439710889</v>
      </c>
      <c r="G96" s="13">
        <v>1.6396553687326831</v>
      </c>
      <c r="H96" s="13">
        <v>1.103413582464966</v>
      </c>
      <c r="I96" s="13">
        <v>6.9375006160974415</v>
      </c>
      <c r="J96" s="13">
        <v>8.580546282816794</v>
      </c>
      <c r="K96" s="13">
        <v>5.6545149554728109</v>
      </c>
    </row>
    <row r="97" spans="2:11" x14ac:dyDescent="0.4">
      <c r="B97" s="29">
        <v>38596</v>
      </c>
      <c r="C97" s="13">
        <v>2.6546374686806939</v>
      </c>
      <c r="D97" s="13">
        <v>6.9979047353782704</v>
      </c>
      <c r="E97" s="13">
        <v>1.3144647437758803</v>
      </c>
      <c r="F97" s="13">
        <v>0.96556743029270864</v>
      </c>
      <c r="G97" s="13">
        <v>1.7299114544834082</v>
      </c>
      <c r="H97" s="13">
        <v>1.0637611640764779</v>
      </c>
      <c r="I97" s="13">
        <v>11.176678057916039</v>
      </c>
      <c r="J97" s="13">
        <v>4.1721164772550798</v>
      </c>
      <c r="K97" s="13">
        <v>4.7663639516233909</v>
      </c>
    </row>
    <row r="98" spans="2:11" x14ac:dyDescent="0.4">
      <c r="B98" s="29">
        <v>38626</v>
      </c>
      <c r="C98" s="13">
        <v>3.2138416518621438</v>
      </c>
      <c r="D98" s="13">
        <v>3.0249634200910647</v>
      </c>
      <c r="E98" s="13">
        <v>1.2634264535249351</v>
      </c>
      <c r="F98" s="13">
        <v>1.0728356916842434</v>
      </c>
      <c r="G98" s="13">
        <v>1.7673020294181951</v>
      </c>
      <c r="H98" s="13">
        <v>1.0487950434974143</v>
      </c>
      <c r="I98" s="13">
        <v>8.8862488708509364</v>
      </c>
      <c r="J98" s="13">
        <v>8.3328944495305262</v>
      </c>
      <c r="K98" s="13">
        <v>4.7106377559857471</v>
      </c>
    </row>
    <row r="99" spans="2:11" x14ac:dyDescent="0.4">
      <c r="B99" s="29">
        <v>38657</v>
      </c>
      <c r="C99" s="13">
        <v>2.3186077303510704</v>
      </c>
      <c r="D99" s="13">
        <v>4.8711570429267406</v>
      </c>
      <c r="E99" s="13">
        <v>1.8472900485315789</v>
      </c>
      <c r="F99" s="13">
        <v>0.85178875638841578</v>
      </c>
      <c r="G99" s="13">
        <v>2.3247091667509192</v>
      </c>
      <c r="H99" s="13">
        <v>1.1765810276679842</v>
      </c>
      <c r="I99" s="13">
        <v>10.978116235412637</v>
      </c>
      <c r="J99" s="13">
        <v>5.8479204958436979</v>
      </c>
      <c r="K99" s="13">
        <v>6.408961543102099</v>
      </c>
    </row>
    <row r="100" spans="2:11" x14ac:dyDescent="0.4">
      <c r="B100" s="29">
        <v>38687</v>
      </c>
      <c r="C100" s="13">
        <v>4.0585218471429689</v>
      </c>
      <c r="D100" s="13">
        <v>3.8547765776189831</v>
      </c>
      <c r="E100" s="13">
        <v>1.5743376477734685</v>
      </c>
      <c r="F100" s="13">
        <v>2.9233892509883539</v>
      </c>
      <c r="G100" s="13">
        <v>1.8794162159548149</v>
      </c>
      <c r="H100" s="13">
        <v>1.0925257731958764</v>
      </c>
      <c r="I100" s="13">
        <v>13.238622162893291</v>
      </c>
      <c r="J100" s="13">
        <v>5.0822678208072016</v>
      </c>
      <c r="K100" s="13">
        <v>6.5637937068224339</v>
      </c>
    </row>
    <row r="101" spans="2:11" x14ac:dyDescent="0.4">
      <c r="B101" s="29">
        <v>38718</v>
      </c>
      <c r="C101" s="13">
        <v>3.1193778827831316</v>
      </c>
      <c r="D101" s="13">
        <v>3.6213671665886373</v>
      </c>
      <c r="E101" s="13">
        <v>1.3916915768067402</v>
      </c>
      <c r="F101" s="13">
        <v>0.7886281936347449</v>
      </c>
      <c r="G101" s="13">
        <v>1.7901095996643173</v>
      </c>
      <c r="H101" s="13">
        <v>1.0168055500495541</v>
      </c>
      <c r="I101" s="13">
        <v>8.8017468098332472</v>
      </c>
      <c r="J101" s="13">
        <v>4.5659164587890437</v>
      </c>
      <c r="K101" s="13">
        <v>5.0527153412448405</v>
      </c>
    </row>
    <row r="102" spans="2:11" x14ac:dyDescent="0.4">
      <c r="B102" s="29">
        <v>38749</v>
      </c>
      <c r="C102" s="13">
        <v>2.5294327559389105</v>
      </c>
      <c r="D102" s="13">
        <v>3.3056655547177387</v>
      </c>
      <c r="E102" s="13">
        <v>1.1911290589375576</v>
      </c>
      <c r="F102" s="13">
        <v>1.0411854971123626</v>
      </c>
      <c r="G102" s="13">
        <v>1.5517570107276684</v>
      </c>
      <c r="H102" s="13">
        <v>0.95413694191995191</v>
      </c>
      <c r="I102" s="13">
        <v>5.5546630698555086</v>
      </c>
      <c r="J102" s="13">
        <v>4.954306129808141</v>
      </c>
      <c r="K102" s="13">
        <v>4.129650968753408</v>
      </c>
    </row>
    <row r="103" spans="2:11" x14ac:dyDescent="0.4">
      <c r="B103" s="29">
        <v>38777</v>
      </c>
      <c r="C103" s="13">
        <v>2.3276934987199929</v>
      </c>
      <c r="D103" s="13">
        <v>3.5621674060034216</v>
      </c>
      <c r="E103" s="13">
        <v>1.5146442700422751</v>
      </c>
      <c r="F103" s="13">
        <v>0.71244977462423986</v>
      </c>
      <c r="G103" s="13">
        <v>1.5514417824802034</v>
      </c>
      <c r="H103" s="13">
        <v>1.0190948775108539</v>
      </c>
      <c r="I103" s="13">
        <v>4.4286567928308891</v>
      </c>
      <c r="J103" s="13">
        <v>4.3164432599103773</v>
      </c>
      <c r="K103" s="13">
        <v>5.463835971521136</v>
      </c>
    </row>
    <row r="104" spans="2:11" x14ac:dyDescent="0.4">
      <c r="B104" s="29">
        <v>38808</v>
      </c>
      <c r="C104" s="13">
        <v>2.2209598213581829</v>
      </c>
      <c r="D104" s="13">
        <v>3.4804630480993537</v>
      </c>
      <c r="E104" s="13">
        <v>1.3502702615021827</v>
      </c>
      <c r="F104" s="13">
        <v>0.73304072971069223</v>
      </c>
      <c r="G104" s="13">
        <v>1.9574008178607549</v>
      </c>
      <c r="H104" s="13">
        <v>0.93876114248163911</v>
      </c>
      <c r="I104" s="13">
        <v>5.9557389166988104</v>
      </c>
      <c r="J104" s="13">
        <v>3.8650712796508939</v>
      </c>
      <c r="K104" s="13">
        <v>4.3735269369840584</v>
      </c>
    </row>
    <row r="105" spans="2:11" x14ac:dyDescent="0.4">
      <c r="B105" s="29">
        <v>38838</v>
      </c>
      <c r="C105" s="13">
        <v>2.6663305969631481</v>
      </c>
      <c r="D105" s="13">
        <v>3.823857553611254</v>
      </c>
      <c r="E105" s="13">
        <v>1.2565838637673956</v>
      </c>
      <c r="F105" s="13">
        <v>0.73311787813470375</v>
      </c>
      <c r="G105" s="13">
        <v>1.5870482421718057</v>
      </c>
      <c r="H105" s="13">
        <v>1.0097416846652267</v>
      </c>
      <c r="I105" s="13">
        <v>5.6108739801030367</v>
      </c>
      <c r="J105" s="13">
        <v>5.2896984723818283</v>
      </c>
      <c r="K105" s="13">
        <v>4.7074227289872042</v>
      </c>
    </row>
    <row r="106" spans="2:11" x14ac:dyDescent="0.4">
      <c r="B106" s="29">
        <v>38869</v>
      </c>
      <c r="C106" s="13">
        <v>2.4092117217685551</v>
      </c>
      <c r="D106" s="13">
        <v>3.2352180722117265</v>
      </c>
      <c r="E106" s="13">
        <v>1.2473854687774018</v>
      </c>
      <c r="F106" s="13">
        <v>0.85370480784866376</v>
      </c>
      <c r="G106" s="13">
        <v>1.4846152161489508</v>
      </c>
      <c r="H106" s="13">
        <v>1.0429468588540767</v>
      </c>
      <c r="I106" s="13">
        <v>4.9533747168059215</v>
      </c>
      <c r="J106" s="13">
        <v>4.6864796792587322</v>
      </c>
      <c r="K106" s="13">
        <v>4.6283411528802532</v>
      </c>
    </row>
    <row r="107" spans="2:11" x14ac:dyDescent="0.4">
      <c r="B107" s="29">
        <v>38899</v>
      </c>
      <c r="C107" s="13">
        <v>2.3494137224590568</v>
      </c>
      <c r="D107" s="13">
        <v>4.0570232951292473</v>
      </c>
      <c r="E107" s="13">
        <v>1.5226802319948756</v>
      </c>
      <c r="F107" s="13">
        <v>0.75553015596626671</v>
      </c>
      <c r="G107" s="13">
        <v>1.4830481227294094</v>
      </c>
      <c r="H107" s="13">
        <v>0.9218886928628709</v>
      </c>
      <c r="I107" s="13">
        <v>5.8464111401521892</v>
      </c>
      <c r="J107" s="13">
        <v>4.0049055877046911</v>
      </c>
      <c r="K107" s="13">
        <v>4.8717493638186511</v>
      </c>
    </row>
    <row r="108" spans="2:11" x14ac:dyDescent="0.4">
      <c r="B108" s="29">
        <v>38930</v>
      </c>
      <c r="C108" s="13">
        <v>2.7136054835882719</v>
      </c>
      <c r="D108" s="13">
        <v>3.6018445926999059</v>
      </c>
      <c r="E108" s="13">
        <v>1.4955106729532792</v>
      </c>
      <c r="F108" s="13">
        <v>0.68305588057459243</v>
      </c>
      <c r="G108" s="13">
        <v>1.9167292256164463</v>
      </c>
      <c r="H108" s="13">
        <v>1.0018846585205323</v>
      </c>
      <c r="I108" s="13">
        <v>4.4515623165205707</v>
      </c>
      <c r="J108" s="13">
        <v>4.5831498031129954</v>
      </c>
      <c r="K108" s="13">
        <v>5.3329941573033706</v>
      </c>
    </row>
    <row r="109" spans="2:11" x14ac:dyDescent="0.4">
      <c r="B109" s="29">
        <v>38961</v>
      </c>
      <c r="C109" s="13">
        <v>2.8692115799844786</v>
      </c>
      <c r="D109" s="13">
        <v>2.7693084604457003</v>
      </c>
      <c r="E109" s="13">
        <v>1.2659075447917854</v>
      </c>
      <c r="F109" s="13">
        <v>0.96983551762805953</v>
      </c>
      <c r="G109" s="13">
        <v>1.7862850771232113</v>
      </c>
      <c r="H109" s="13">
        <v>0.97224914865619039</v>
      </c>
      <c r="I109" s="13">
        <v>5.1684957906224005</v>
      </c>
      <c r="J109" s="13">
        <v>5.8577836316090481</v>
      </c>
      <c r="K109" s="13">
        <v>4.6406686932379451</v>
      </c>
    </row>
    <row r="110" spans="2:11" x14ac:dyDescent="0.4">
      <c r="B110" s="29">
        <v>38991</v>
      </c>
      <c r="C110" s="13">
        <v>2.4022329728302347</v>
      </c>
      <c r="D110" s="13">
        <v>3.4985835273030395</v>
      </c>
      <c r="E110" s="13">
        <v>1.3376835743801654</v>
      </c>
      <c r="F110" s="13">
        <v>1.0050370007916578</v>
      </c>
      <c r="G110" s="13">
        <v>2.3139898008434403</v>
      </c>
      <c r="H110" s="13">
        <v>1.0844717469467513</v>
      </c>
      <c r="I110" s="13">
        <v>5.0501102493343231</v>
      </c>
      <c r="J110" s="13">
        <v>3.9681958652966398</v>
      </c>
      <c r="K110" s="13">
        <v>4.6569743641277608</v>
      </c>
    </row>
    <row r="111" spans="2:11" x14ac:dyDescent="0.4">
      <c r="B111" s="29">
        <v>39022</v>
      </c>
      <c r="C111" s="13">
        <v>3.9709174426979299</v>
      </c>
      <c r="D111" s="13">
        <v>7.065741727556123</v>
      </c>
      <c r="E111" s="13">
        <v>1.3369309730342704</v>
      </c>
      <c r="F111" s="13">
        <v>1.3562615562308222</v>
      </c>
      <c r="G111" s="13">
        <v>1.7625796755972434</v>
      </c>
      <c r="H111" s="13">
        <v>0.96343657374978453</v>
      </c>
      <c r="I111" s="13">
        <v>4.637427307782974</v>
      </c>
      <c r="J111" s="13">
        <v>4.4861710876060608</v>
      </c>
      <c r="K111" s="13">
        <v>4.3881079535152381</v>
      </c>
    </row>
    <row r="112" spans="2:11" x14ac:dyDescent="0.4">
      <c r="B112" s="29">
        <v>39052</v>
      </c>
      <c r="C112" s="13">
        <v>4.4850035536404764</v>
      </c>
      <c r="D112" s="13">
        <v>9.5068706231988145</v>
      </c>
      <c r="E112" s="13">
        <v>1.58869757445502</v>
      </c>
      <c r="F112" s="13">
        <v>4.654463484377283</v>
      </c>
      <c r="G112" s="13">
        <v>2.5528238824081053</v>
      </c>
      <c r="H112" s="13">
        <v>1.0080927961759214</v>
      </c>
      <c r="I112" s="13">
        <v>5.7231626645323459</v>
      </c>
      <c r="J112" s="13">
        <v>6.6419989659346159</v>
      </c>
      <c r="K112" s="13">
        <v>5.447102193504505</v>
      </c>
    </row>
    <row r="113" spans="2:11" x14ac:dyDescent="0.4">
      <c r="B113" s="29">
        <v>39083</v>
      </c>
      <c r="C113" s="13">
        <v>2.7796439341177561</v>
      </c>
      <c r="D113" s="13">
        <v>3.4544221327994333</v>
      </c>
      <c r="E113" s="13">
        <v>1.3520069442106732</v>
      </c>
      <c r="F113" s="13">
        <v>0.97574030454109806</v>
      </c>
      <c r="G113" s="13">
        <v>3.1368092792030517</v>
      </c>
      <c r="H113" s="13">
        <v>1.1258165480823692</v>
      </c>
      <c r="I113" s="13">
        <v>4.3239534614023736</v>
      </c>
      <c r="J113" s="13">
        <v>3.8321211857790272</v>
      </c>
      <c r="K113" s="13">
        <v>4.9994210627033233</v>
      </c>
    </row>
    <row r="114" spans="2:11" x14ac:dyDescent="0.4">
      <c r="B114" s="29">
        <v>39114</v>
      </c>
      <c r="C114" s="13">
        <v>2.5690113074860066</v>
      </c>
      <c r="D114" s="13">
        <v>10.143121009294216</v>
      </c>
      <c r="E114" s="13">
        <v>1.2266257412548585</v>
      </c>
      <c r="F114" s="13">
        <v>0.86433127745034011</v>
      </c>
      <c r="G114" s="13">
        <v>1.6156003578479297</v>
      </c>
      <c r="H114" s="13">
        <v>0.88064359257115499</v>
      </c>
      <c r="I114" s="13">
        <v>5.6014981236985664</v>
      </c>
      <c r="J114" s="13">
        <v>4.5915563673978665</v>
      </c>
      <c r="K114" s="13">
        <v>4.3960583177410966</v>
      </c>
    </row>
    <row r="115" spans="2:11" x14ac:dyDescent="0.4">
      <c r="B115" s="29">
        <v>39142</v>
      </c>
      <c r="C115" s="13">
        <v>2.3279906720160706</v>
      </c>
      <c r="D115" s="13">
        <v>3.4235318819744833</v>
      </c>
      <c r="E115" s="13">
        <v>1.339066042993267</v>
      </c>
      <c r="F115" s="13">
        <v>0.82639429149317789</v>
      </c>
      <c r="G115" s="13">
        <v>1.5722863523692845</v>
      </c>
      <c r="H115" s="13">
        <v>0.9282855831852842</v>
      </c>
      <c r="I115" s="13">
        <v>4.4633309532674135</v>
      </c>
      <c r="J115" s="13">
        <v>4.894995944141364</v>
      </c>
      <c r="K115" s="13">
        <v>4.8545887795109017</v>
      </c>
    </row>
    <row r="116" spans="2:11" x14ac:dyDescent="0.4">
      <c r="B116" s="29">
        <v>39173</v>
      </c>
      <c r="C116" s="13">
        <v>3.5261891158932404</v>
      </c>
      <c r="D116" s="13">
        <v>3.0871649940383636</v>
      </c>
      <c r="E116" s="13">
        <v>1.2501040075513241</v>
      </c>
      <c r="F116" s="13">
        <v>0.94877975805236625</v>
      </c>
      <c r="G116" s="13">
        <v>1.6063353358820318</v>
      </c>
      <c r="H116" s="13">
        <v>0.88792789605503297</v>
      </c>
      <c r="I116" s="13">
        <v>3.7153841889359711</v>
      </c>
      <c r="J116" s="13">
        <v>4.9472626651746872</v>
      </c>
      <c r="K116" s="13">
        <v>3.7461215890908157</v>
      </c>
    </row>
    <row r="117" spans="2:11" x14ac:dyDescent="0.4">
      <c r="B117" s="29">
        <v>39203</v>
      </c>
      <c r="C117" s="13">
        <v>2.3475206854920514</v>
      </c>
      <c r="D117" s="13">
        <v>2.9911106625956703</v>
      </c>
      <c r="E117" s="13">
        <v>1.3504464126696349</v>
      </c>
      <c r="F117" s="13">
        <v>0.76016220869472273</v>
      </c>
      <c r="G117" s="13">
        <v>1.4042679900744417</v>
      </c>
      <c r="H117" s="13">
        <v>0.8699687557506034</v>
      </c>
      <c r="I117" s="13">
        <v>7.7733963542207212</v>
      </c>
      <c r="J117" s="13">
        <v>4.5357951645064096</v>
      </c>
      <c r="K117" s="13">
        <v>4.6189929339815095</v>
      </c>
    </row>
    <row r="118" spans="2:11" x14ac:dyDescent="0.4">
      <c r="B118" s="29">
        <v>39234</v>
      </c>
      <c r="C118" s="13">
        <v>1.8699199108799518</v>
      </c>
      <c r="D118" s="13">
        <v>5.0917068852667402</v>
      </c>
      <c r="E118" s="13">
        <v>1.4651908944599077</v>
      </c>
      <c r="F118" s="13">
        <v>0.51643325130672635</v>
      </c>
      <c r="G118" s="13">
        <v>1.7530135811428518</v>
      </c>
      <c r="H118" s="13">
        <v>0.83354227867790665</v>
      </c>
      <c r="I118" s="13">
        <v>6.1782260600510233</v>
      </c>
      <c r="J118" s="13">
        <v>4.8725711815773307</v>
      </c>
      <c r="K118" s="13">
        <v>4.5941024047091963</v>
      </c>
    </row>
    <row r="119" spans="2:11" x14ac:dyDescent="0.4">
      <c r="B119" s="29">
        <v>39264</v>
      </c>
      <c r="C119" s="13">
        <v>2.1233293997832141</v>
      </c>
      <c r="D119" s="13">
        <v>2.6885569779029566</v>
      </c>
      <c r="E119" s="13">
        <v>1.3570483613710915</v>
      </c>
      <c r="F119" s="13">
        <v>0.65465567436092575</v>
      </c>
      <c r="G119" s="13">
        <v>1.8948002420048422</v>
      </c>
      <c r="H119" s="13">
        <v>0.92255287432825372</v>
      </c>
      <c r="I119" s="13">
        <v>4.1715322715093839</v>
      </c>
      <c r="J119" s="13">
        <v>3.8192417576501403</v>
      </c>
      <c r="K119" s="13">
        <v>4.651995374772631</v>
      </c>
    </row>
    <row r="120" spans="2:11" x14ac:dyDescent="0.4">
      <c r="B120" s="29">
        <v>39295</v>
      </c>
      <c r="C120" s="13">
        <v>2.2994445796709662</v>
      </c>
      <c r="D120" s="13">
        <v>5.2707549211422062</v>
      </c>
      <c r="E120" s="13">
        <v>1.3018532008181267</v>
      </c>
      <c r="F120" s="13">
        <v>0.77209334320319079</v>
      </c>
      <c r="G120" s="13">
        <v>1.8937549757299306</v>
      </c>
      <c r="H120" s="13">
        <v>0.85666855802239128</v>
      </c>
      <c r="I120" s="13">
        <v>5.0449428288924558</v>
      </c>
      <c r="J120" s="13">
        <v>4.5019539014497143</v>
      </c>
      <c r="K120" s="13">
        <v>4.4717453493179002</v>
      </c>
    </row>
    <row r="121" spans="2:11" x14ac:dyDescent="0.4">
      <c r="B121" s="29">
        <v>39326</v>
      </c>
      <c r="C121" s="13">
        <v>3.1923642554734317</v>
      </c>
      <c r="D121" s="13">
        <v>3.6699052020547276</v>
      </c>
      <c r="E121" s="13">
        <v>1.2316065083654346</v>
      </c>
      <c r="F121" s="13">
        <v>1.0343600481986834</v>
      </c>
      <c r="G121" s="13">
        <v>1.691642273581196</v>
      </c>
      <c r="H121" s="13">
        <v>0.92478555392411244</v>
      </c>
      <c r="I121" s="13">
        <v>5.4713372701414373</v>
      </c>
      <c r="J121" s="13">
        <v>3.8119643618813197</v>
      </c>
      <c r="K121" s="13">
        <v>4.4582190044794663</v>
      </c>
    </row>
    <row r="122" spans="2:11" x14ac:dyDescent="0.4">
      <c r="B122" s="29">
        <v>39356</v>
      </c>
      <c r="C122" s="13">
        <v>3.3982984455875083</v>
      </c>
      <c r="D122" s="13">
        <v>2.9409866987497217</v>
      </c>
      <c r="E122" s="13">
        <v>1.7485447231468336</v>
      </c>
      <c r="F122" s="13">
        <v>0.99957525530435221</v>
      </c>
      <c r="G122" s="13">
        <v>8.9893803202141989</v>
      </c>
      <c r="H122" s="13">
        <v>1.202786986630809</v>
      </c>
      <c r="I122" s="13">
        <v>4.1445155615211675</v>
      </c>
      <c r="J122" s="13">
        <v>9.3270298070363644</v>
      </c>
      <c r="K122" s="13">
        <v>5.9072871183055655</v>
      </c>
    </row>
    <row r="123" spans="2:11" x14ac:dyDescent="0.4">
      <c r="B123" s="29">
        <v>39387</v>
      </c>
      <c r="C123" s="13">
        <v>4.5656116805730642</v>
      </c>
      <c r="D123" s="13">
        <v>5.1913129905445317</v>
      </c>
      <c r="E123" s="13">
        <v>2.0166327474560592</v>
      </c>
      <c r="F123" s="13">
        <v>2.0504175768084609</v>
      </c>
      <c r="G123" s="13">
        <v>1.878591106725674</v>
      </c>
      <c r="H123" s="13">
        <v>1.3319613497179903</v>
      </c>
      <c r="I123" s="13">
        <v>6.2254482297847744</v>
      </c>
      <c r="J123" s="13">
        <v>4.3557328080665236</v>
      </c>
      <c r="K123" s="13">
        <v>5.7651630686639743</v>
      </c>
    </row>
    <row r="124" spans="2:11" x14ac:dyDescent="0.4">
      <c r="B124" s="29">
        <v>39417</v>
      </c>
      <c r="C124" s="13">
        <v>4.1174330742138778</v>
      </c>
      <c r="D124" s="13">
        <v>5.4463504668163685</v>
      </c>
      <c r="E124" s="13">
        <v>1.3460977375712857</v>
      </c>
      <c r="F124" s="13">
        <v>0.69289487578180287</v>
      </c>
      <c r="G124" s="13">
        <v>1.5812760046919943</v>
      </c>
      <c r="H124" s="13">
        <v>0.98669707368870274</v>
      </c>
      <c r="I124" s="13">
        <v>4.5398750633131666</v>
      </c>
      <c r="J124" s="13">
        <v>3.688350376431984</v>
      </c>
      <c r="K124" s="13">
        <v>4.6636429737702363</v>
      </c>
    </row>
    <row r="125" spans="2:11" x14ac:dyDescent="0.4">
      <c r="B125" s="29">
        <v>39448</v>
      </c>
      <c r="C125" s="13">
        <v>3.2560840135462477</v>
      </c>
      <c r="D125" s="13">
        <v>3.7015292120516081</v>
      </c>
      <c r="E125" s="13">
        <v>1.1744444695106819</v>
      </c>
      <c r="F125" s="13">
        <v>1.1894963464951707</v>
      </c>
      <c r="G125" s="13">
        <v>3.1044694269262409</v>
      </c>
      <c r="H125" s="13">
        <v>1.0038042376258367</v>
      </c>
      <c r="I125" s="13">
        <v>6.2167926101566326</v>
      </c>
      <c r="J125" s="13">
        <v>4.0347231789122446</v>
      </c>
      <c r="K125" s="13">
        <v>3.8828215196482181</v>
      </c>
    </row>
    <row r="126" spans="2:11" x14ac:dyDescent="0.4">
      <c r="B126" s="29">
        <v>39479</v>
      </c>
      <c r="C126" s="13">
        <v>5.2859524645202729</v>
      </c>
      <c r="D126" s="13">
        <v>3.4005500574349576</v>
      </c>
      <c r="E126" s="13">
        <v>2.2730452398178493</v>
      </c>
      <c r="F126" s="13">
        <v>0.82916128562608349</v>
      </c>
      <c r="G126" s="13">
        <v>3.1044694269262409</v>
      </c>
      <c r="H126" s="13">
        <v>1.1887651313029262</v>
      </c>
      <c r="I126" s="13">
        <v>4.5115828291372448</v>
      </c>
      <c r="J126" s="13">
        <v>3.6306291721298032</v>
      </c>
      <c r="K126" s="13">
        <v>5.2242775677076034</v>
      </c>
    </row>
    <row r="127" spans="2:11" x14ac:dyDescent="0.4">
      <c r="B127" s="29">
        <v>39508</v>
      </c>
      <c r="C127" s="13">
        <v>2.6032661105620116</v>
      </c>
      <c r="D127" s="13">
        <v>3.291774199730904</v>
      </c>
      <c r="E127" s="13">
        <v>0.83831054623380719</v>
      </c>
      <c r="F127" s="13">
        <v>1.3245799359092931</v>
      </c>
      <c r="G127" s="13">
        <v>2.5515654852419387</v>
      </c>
      <c r="H127" s="13">
        <v>0.91569091945302716</v>
      </c>
      <c r="I127" s="13">
        <v>4.5356552263960905</v>
      </c>
      <c r="J127" s="13">
        <v>4.6340932728759849</v>
      </c>
      <c r="K127" s="13">
        <v>2.9488359638785444</v>
      </c>
    </row>
    <row r="128" spans="2:11" x14ac:dyDescent="0.4">
      <c r="B128" s="29">
        <v>39539</v>
      </c>
      <c r="C128" s="13">
        <v>4.6986117475236764</v>
      </c>
      <c r="D128" s="13">
        <v>3.6060600360967077</v>
      </c>
      <c r="E128" s="13">
        <v>2.2425547828245365</v>
      </c>
      <c r="F128" s="13">
        <v>0.88917002118574406</v>
      </c>
      <c r="G128" s="13">
        <v>2.3301684592176186</v>
      </c>
      <c r="H128" s="13">
        <v>1.3042745653883874</v>
      </c>
      <c r="I128" s="13">
        <v>4.3695527640302014</v>
      </c>
      <c r="J128" s="13">
        <v>4.4075910021189797</v>
      </c>
      <c r="K128" s="13">
        <v>6.6887884819106933</v>
      </c>
    </row>
    <row r="129" spans="1:48" x14ac:dyDescent="0.4">
      <c r="B129" s="29">
        <v>39569</v>
      </c>
      <c r="C129" s="13">
        <v>2.2806086821417777</v>
      </c>
      <c r="D129" s="13">
        <v>4.5079046521224537</v>
      </c>
      <c r="E129" s="13">
        <v>1.404032797332412</v>
      </c>
      <c r="F129" s="13">
        <v>1.0175966307262116</v>
      </c>
      <c r="G129" s="13">
        <v>2.9329481860462199</v>
      </c>
      <c r="H129" s="13">
        <v>0.63821276886138667</v>
      </c>
      <c r="I129" s="13">
        <v>5.6997651439100041</v>
      </c>
      <c r="J129" s="13">
        <v>5.9538274615416595</v>
      </c>
      <c r="K129" s="13">
        <v>4.2220343909317286</v>
      </c>
    </row>
    <row r="130" spans="1:48" x14ac:dyDescent="0.4">
      <c r="B130" s="29">
        <v>39600</v>
      </c>
      <c r="C130" s="13">
        <v>2.8012370209851674</v>
      </c>
      <c r="D130" s="13">
        <v>3.6193944719290352</v>
      </c>
      <c r="E130" s="13">
        <v>1.4342065288853396</v>
      </c>
      <c r="F130" s="13">
        <v>0.79707245123468662</v>
      </c>
      <c r="G130" s="13">
        <v>2.9181925510258782</v>
      </c>
      <c r="H130" s="13">
        <v>1.1282781124553976</v>
      </c>
      <c r="I130" s="13">
        <v>3.8526426152649824</v>
      </c>
      <c r="J130" s="13">
        <v>5.4781810994095981</v>
      </c>
      <c r="K130" s="13">
        <v>4.75791147141826</v>
      </c>
    </row>
    <row r="131" spans="1:48" x14ac:dyDescent="0.4">
      <c r="B131" s="29">
        <v>39630</v>
      </c>
      <c r="C131" s="13">
        <v>2.4083842743367336</v>
      </c>
      <c r="D131" s="13">
        <v>3.5822620433191981</v>
      </c>
      <c r="E131" s="13">
        <v>1.1530434505207401</v>
      </c>
      <c r="F131" s="13">
        <v>0.98625291404733195</v>
      </c>
      <c r="G131" s="13">
        <v>2.5891585969949054</v>
      </c>
      <c r="H131" s="13">
        <v>1.1776054375351463</v>
      </c>
      <c r="I131" s="13">
        <v>4.3292916843208076</v>
      </c>
      <c r="J131" s="13">
        <v>4.5066087037088627</v>
      </c>
      <c r="K131" s="13">
        <v>4.135905036822412</v>
      </c>
    </row>
    <row r="132" spans="1:48" x14ac:dyDescent="0.4">
      <c r="B132" s="29">
        <v>39661</v>
      </c>
      <c r="C132" s="13">
        <v>1.8831529493591592</v>
      </c>
      <c r="D132" s="13">
        <v>5.4036644658722288</v>
      </c>
      <c r="E132" s="13">
        <v>1.5088120684547548</v>
      </c>
      <c r="F132" s="13">
        <v>0.78745661610120343</v>
      </c>
      <c r="G132" s="13">
        <v>1.9190686488766078</v>
      </c>
      <c r="H132" s="13">
        <v>0.98533588291225138</v>
      </c>
      <c r="I132" s="13">
        <v>4.2849359934988716</v>
      </c>
      <c r="J132" s="13">
        <v>4.5683444124029506</v>
      </c>
      <c r="K132" s="13">
        <v>5.0143357002568356</v>
      </c>
    </row>
    <row r="133" spans="1:48" x14ac:dyDescent="0.4">
      <c r="B133" s="17"/>
      <c r="C133" s="13"/>
      <c r="D133" s="13"/>
      <c r="E133" s="13"/>
      <c r="F133" s="13"/>
      <c r="G133" s="13"/>
      <c r="H133" s="13"/>
      <c r="I133" s="13"/>
      <c r="J133" s="13"/>
      <c r="K133" s="13"/>
    </row>
    <row r="134" spans="1:48" x14ac:dyDescent="0.4">
      <c r="B134" s="17"/>
      <c r="C134" s="13"/>
      <c r="D134" s="13"/>
      <c r="E134" s="13"/>
      <c r="F134" s="13"/>
      <c r="G134" s="13"/>
      <c r="H134" s="13"/>
      <c r="I134" s="13"/>
      <c r="J134" s="13"/>
      <c r="K134" s="13"/>
    </row>
    <row r="135" spans="1:48" x14ac:dyDescent="0.4">
      <c r="C135" t="s">
        <v>6</v>
      </c>
    </row>
    <row r="136" spans="1:48" x14ac:dyDescent="0.4">
      <c r="B136" s="7" t="s">
        <v>100</v>
      </c>
    </row>
    <row r="137" spans="1:48" x14ac:dyDescent="0.4">
      <c r="A137" t="s">
        <v>102</v>
      </c>
      <c r="B137" t="s">
        <v>64</v>
      </c>
      <c r="C137" s="14">
        <v>0.15</v>
      </c>
      <c r="D137" s="14">
        <v>0.15</v>
      </c>
      <c r="E137" s="14">
        <v>0.15</v>
      </c>
      <c r="F137" s="14">
        <v>0.15</v>
      </c>
      <c r="G137" s="14">
        <v>0.15</v>
      </c>
      <c r="H137" s="14">
        <v>0.15</v>
      </c>
      <c r="I137" s="14">
        <v>0.15</v>
      </c>
      <c r="J137" s="14">
        <v>0.15</v>
      </c>
      <c r="K137" s="14">
        <v>0.15</v>
      </c>
      <c r="L137" s="14">
        <v>0.15</v>
      </c>
      <c r="M137" s="14">
        <v>0.15</v>
      </c>
      <c r="N137" s="14">
        <v>0.15</v>
      </c>
      <c r="O137" s="14">
        <v>0.15</v>
      </c>
      <c r="P137" s="14">
        <v>0.15</v>
      </c>
      <c r="Q137" s="14">
        <v>0.15</v>
      </c>
      <c r="R137" s="14">
        <v>0.15</v>
      </c>
      <c r="S137" s="14">
        <v>0.15</v>
      </c>
      <c r="T137" s="14">
        <v>0.15</v>
      </c>
      <c r="U137" s="14">
        <v>0.15</v>
      </c>
      <c r="V137" s="14">
        <v>0.15</v>
      </c>
      <c r="W137" s="14">
        <v>0.15</v>
      </c>
      <c r="X137" s="14">
        <v>0.15</v>
      </c>
      <c r="Y137" s="14">
        <v>0.15</v>
      </c>
      <c r="Z137" s="14">
        <v>0.15</v>
      </c>
      <c r="AA137" s="14">
        <v>0.15</v>
      </c>
      <c r="AB137" s="14">
        <v>0.15</v>
      </c>
      <c r="AC137" s="14">
        <v>0.15</v>
      </c>
      <c r="AD137" s="14">
        <v>0.15</v>
      </c>
      <c r="AE137" s="14">
        <v>0.15</v>
      </c>
      <c r="AF137" s="14">
        <v>0.15</v>
      </c>
      <c r="AG137" s="14">
        <v>0.15</v>
      </c>
      <c r="AH137" s="14">
        <v>0.15</v>
      </c>
      <c r="AI137" s="14">
        <v>0.15</v>
      </c>
      <c r="AJ137" s="14">
        <v>0.15</v>
      </c>
      <c r="AK137" s="14">
        <v>0.15</v>
      </c>
      <c r="AL137" s="14">
        <v>0.15</v>
      </c>
      <c r="AM137" s="14">
        <v>0.15</v>
      </c>
      <c r="AN137" s="14">
        <v>0.15</v>
      </c>
      <c r="AO137" s="14">
        <v>0.15</v>
      </c>
      <c r="AP137" s="14">
        <v>0.15</v>
      </c>
      <c r="AQ137" s="14">
        <v>0.15</v>
      </c>
      <c r="AR137" s="14">
        <v>0.15</v>
      </c>
      <c r="AS137" s="14">
        <v>0.15</v>
      </c>
      <c r="AT137" s="14">
        <v>0.15</v>
      </c>
      <c r="AU137" s="14">
        <v>0.15</v>
      </c>
      <c r="AV137" s="14">
        <v>0.15</v>
      </c>
    </row>
    <row r="138" spans="1:48" x14ac:dyDescent="0.4">
      <c r="A138" t="s">
        <v>102</v>
      </c>
      <c r="B138" t="s">
        <v>65</v>
      </c>
      <c r="C138" s="14">
        <v>0.15</v>
      </c>
      <c r="D138" s="14">
        <v>0.15</v>
      </c>
      <c r="E138" s="14">
        <v>0.15</v>
      </c>
      <c r="F138" s="14">
        <v>0.15</v>
      </c>
      <c r="G138" s="14">
        <v>0.15</v>
      </c>
      <c r="H138" s="14">
        <v>0.15</v>
      </c>
      <c r="I138" s="14">
        <v>0.15</v>
      </c>
      <c r="J138" s="14">
        <v>0.15</v>
      </c>
      <c r="K138" s="14">
        <v>0.15</v>
      </c>
      <c r="L138" s="14">
        <v>0.15</v>
      </c>
      <c r="M138" s="14">
        <v>0.15</v>
      </c>
      <c r="N138" s="14">
        <v>0.15</v>
      </c>
      <c r="O138" s="14">
        <v>0.15</v>
      </c>
      <c r="P138" s="14">
        <v>0.15</v>
      </c>
      <c r="Q138" s="14">
        <v>0.15</v>
      </c>
      <c r="R138" s="14">
        <v>0.15</v>
      </c>
      <c r="S138" s="14">
        <v>0.15</v>
      </c>
      <c r="T138" s="14">
        <v>0.15</v>
      </c>
      <c r="U138" s="14">
        <v>0.15</v>
      </c>
      <c r="V138" s="14">
        <v>0.15</v>
      </c>
      <c r="W138" s="14">
        <v>0.15</v>
      </c>
      <c r="X138" s="14">
        <v>0.15</v>
      </c>
      <c r="Y138" s="14">
        <v>0.15</v>
      </c>
      <c r="Z138" s="14">
        <v>0.15</v>
      </c>
      <c r="AA138" s="14">
        <v>0.15</v>
      </c>
      <c r="AB138" s="14">
        <v>0.15</v>
      </c>
      <c r="AC138" s="14">
        <v>0.15</v>
      </c>
      <c r="AD138" s="14">
        <v>0.15</v>
      </c>
      <c r="AE138" s="14">
        <v>0.15</v>
      </c>
      <c r="AF138" s="14">
        <v>0.15</v>
      </c>
      <c r="AG138" s="14">
        <v>0.15</v>
      </c>
      <c r="AH138" s="14">
        <v>0.15</v>
      </c>
      <c r="AI138" s="14">
        <v>0.15</v>
      </c>
      <c r="AJ138" s="14">
        <v>0.15</v>
      </c>
      <c r="AK138" s="14">
        <v>0.15</v>
      </c>
      <c r="AL138" s="14">
        <v>0.15</v>
      </c>
      <c r="AM138" s="14">
        <v>0.15</v>
      </c>
      <c r="AN138" s="14">
        <v>0.15</v>
      </c>
      <c r="AO138" s="14">
        <v>0.15</v>
      </c>
      <c r="AP138" s="14">
        <v>0.15</v>
      </c>
      <c r="AQ138" s="14">
        <v>0.15</v>
      </c>
      <c r="AR138" s="14">
        <v>0.15</v>
      </c>
      <c r="AS138" s="14">
        <v>0.15</v>
      </c>
      <c r="AT138" s="14">
        <v>0.15</v>
      </c>
      <c r="AU138" s="14">
        <v>0.15</v>
      </c>
      <c r="AV138" s="14">
        <v>0.15</v>
      </c>
    </row>
    <row r="139" spans="1:48" x14ac:dyDescent="0.4">
      <c r="B139" t="s">
        <v>1</v>
      </c>
      <c r="C139" s="14" t="e">
        <f>+-'data input'!#REF!/('data input'!#REF!+'data input'!#REF!)</f>
        <v>#REF!</v>
      </c>
      <c r="D139" s="14" t="e">
        <f>+-'data input'!#REF!/('data input'!#REF!+'data input'!#REF!)</f>
        <v>#REF!</v>
      </c>
      <c r="E139" s="14" t="e">
        <f>+-'data input'!#REF!/('data input'!#REF!+'data input'!#REF!)</f>
        <v>#REF!</v>
      </c>
      <c r="F139" s="14" t="e">
        <f>+-'data input'!#REF!/('data input'!#REF!+'data input'!#REF!)</f>
        <v>#REF!</v>
      </c>
      <c r="G139" s="14" t="e">
        <f>+-'data input'!#REF!/('data input'!#REF!+'data input'!#REF!)</f>
        <v>#REF!</v>
      </c>
      <c r="H139" s="14" t="e">
        <f>+-'data input'!#REF!/('data input'!#REF!+'data input'!#REF!)</f>
        <v>#REF!</v>
      </c>
      <c r="I139" s="14" t="e">
        <f>+-'data input'!#REF!/('data input'!#REF!+'data input'!#REF!)</f>
        <v>#REF!</v>
      </c>
      <c r="J139" s="14" t="e">
        <f>+-'data input'!#REF!/('data input'!#REF!+'data input'!#REF!)</f>
        <v>#REF!</v>
      </c>
      <c r="K139" s="14" t="e">
        <f>+-'data input'!#REF!/('data input'!#REF!+'data input'!#REF!)</f>
        <v>#REF!</v>
      </c>
      <c r="L139" s="14" t="e">
        <f>+-'data input'!#REF!/('data input'!#REF!+'data input'!#REF!)</f>
        <v>#REF!</v>
      </c>
      <c r="M139" s="14" t="e">
        <f>+-'data input'!#REF!/('data input'!#REF!+'data input'!#REF!)</f>
        <v>#REF!</v>
      </c>
      <c r="N139" s="14" t="e">
        <f>+-'data input'!#REF!/('data input'!#REF!+'data input'!#REF!)</f>
        <v>#REF!</v>
      </c>
      <c r="O139" s="14" t="e">
        <f>+-'data input'!#REF!/('data input'!#REF!+'data input'!#REF!)</f>
        <v>#REF!</v>
      </c>
      <c r="P139" s="14" t="e">
        <f>+-'data input'!#REF!/('data input'!#REF!+'data input'!#REF!)</f>
        <v>#REF!</v>
      </c>
      <c r="Q139" s="14" t="e">
        <f>+-'data input'!#REF!/('data input'!#REF!+'data input'!#REF!)</f>
        <v>#REF!</v>
      </c>
      <c r="R139" s="14" t="e">
        <f>+-'data input'!#REF!/('data input'!#REF!+'data input'!#REF!)</f>
        <v>#REF!</v>
      </c>
      <c r="S139" s="14" t="e">
        <f>+-'data input'!#REF!/('data input'!#REF!+'data input'!#REF!)</f>
        <v>#REF!</v>
      </c>
      <c r="T139" s="14" t="e">
        <f>+-'data input'!#REF!/('data input'!#REF!+'data input'!#REF!)</f>
        <v>#REF!</v>
      </c>
      <c r="U139" s="14" t="e">
        <f>+-'data input'!#REF!/('data input'!#REF!+'data input'!#REF!)</f>
        <v>#REF!</v>
      </c>
      <c r="V139" s="14" t="e">
        <f>+-'data input'!#REF!/('data input'!#REF!+'data input'!#REF!)</f>
        <v>#REF!</v>
      </c>
      <c r="W139" s="14" t="e">
        <f>+-'data input'!#REF!/('data input'!#REF!+'data input'!#REF!)</f>
        <v>#REF!</v>
      </c>
      <c r="X139" s="14" t="e">
        <f>+-'data input'!#REF!/('data input'!#REF!+'data input'!#REF!)</f>
        <v>#REF!</v>
      </c>
      <c r="Y139" s="14" t="e">
        <f>+-'data input'!#REF!/('data input'!#REF!+'data input'!#REF!)</f>
        <v>#REF!</v>
      </c>
      <c r="Z139" s="14" t="e">
        <f>+-'data input'!#REF!/('data input'!#REF!+'data input'!#REF!)</f>
        <v>#REF!</v>
      </c>
      <c r="AA139" s="14" t="e">
        <f>+-'data input'!#REF!/('data input'!#REF!+'data input'!#REF!)</f>
        <v>#REF!</v>
      </c>
      <c r="AB139" s="14" t="e">
        <f>+-'data input'!#REF!/('data input'!#REF!+'data input'!#REF!)</f>
        <v>#REF!</v>
      </c>
      <c r="AC139" s="14" t="e">
        <f>+-'data input'!#REF!/('data input'!#REF!+'data input'!#REF!)</f>
        <v>#REF!</v>
      </c>
      <c r="AD139" s="14" t="e">
        <f>+-'data input'!#REF!/('data input'!#REF!+'data input'!#REF!)</f>
        <v>#REF!</v>
      </c>
      <c r="AE139" s="14" t="e">
        <f>+-'data input'!#REF!/('data input'!#REF!+'data input'!#REF!)</f>
        <v>#REF!</v>
      </c>
      <c r="AF139" s="14" t="e">
        <f>+-'data input'!#REF!/('data input'!#REF!+'data input'!#REF!)</f>
        <v>#REF!</v>
      </c>
      <c r="AG139" s="14" t="e">
        <f>+-'data input'!#REF!/('data input'!#REF!+'data input'!#REF!)</f>
        <v>#REF!</v>
      </c>
      <c r="AH139" s="14" t="e">
        <f>+-'data input'!#REF!/('data input'!#REF!+'data input'!#REF!)</f>
        <v>#REF!</v>
      </c>
      <c r="AI139" s="14" t="e">
        <f>+-'data input'!#REF!/('data input'!#REF!+'data input'!#REF!)</f>
        <v>#REF!</v>
      </c>
      <c r="AJ139" s="14" t="e">
        <f>+-'data input'!#REF!/('data input'!#REF!+'data input'!#REF!)</f>
        <v>#REF!</v>
      </c>
      <c r="AK139" s="14" t="e">
        <f>+-'data input'!#REF!/('data input'!#REF!+'data input'!#REF!)</f>
        <v>#REF!</v>
      </c>
      <c r="AL139" s="14" t="e">
        <f>+-'data input'!#REF!/('data input'!#REF!+'data input'!#REF!)</f>
        <v>#REF!</v>
      </c>
      <c r="AM139" s="14" t="e">
        <f>+-'data input'!#REF!/('data input'!#REF!+'data input'!#REF!)</f>
        <v>#REF!</v>
      </c>
      <c r="AN139" s="14" t="e">
        <f>+-'data input'!#REF!/('data input'!#REF!+'data input'!#REF!)</f>
        <v>#REF!</v>
      </c>
      <c r="AO139" s="14" t="e">
        <f>+-'data input'!#REF!/('data input'!#REF!+'data input'!#REF!)</f>
        <v>#REF!</v>
      </c>
      <c r="AP139" s="14" t="e">
        <f>+-'data input'!#REF!/('data input'!#REF!+'data input'!#REF!)</f>
        <v>#REF!</v>
      </c>
      <c r="AQ139" s="14" t="e">
        <f>+-'data input'!#REF!/('data input'!#REF!+'data input'!#REF!)</f>
        <v>#REF!</v>
      </c>
      <c r="AR139" s="14" t="e">
        <f>+-'data input'!#REF!/('data input'!#REF!+'data input'!#REF!)</f>
        <v>#REF!</v>
      </c>
      <c r="AS139" s="14" t="e">
        <f>+-'data input'!#REF!/('data input'!#REF!+'data input'!#REF!)</f>
        <v>#REF!</v>
      </c>
      <c r="AT139" s="14" t="e">
        <f>+-'data input'!#REF!/('data input'!#REF!+'data input'!#REF!)</f>
        <v>#REF!</v>
      </c>
      <c r="AU139" s="14" t="e">
        <f>+-'data input'!#REF!/('data input'!#REF!+'data input'!#REF!)</f>
        <v>#REF!</v>
      </c>
      <c r="AV139" s="14" t="e">
        <f>+-'data input'!#REF!/('data input'!#REF!+'data input'!#REF!)</f>
        <v>#REF!</v>
      </c>
    </row>
    <row r="140" spans="1:48" x14ac:dyDescent="0.4">
      <c r="A140" t="s">
        <v>6</v>
      </c>
      <c r="B140" t="s">
        <v>2</v>
      </c>
      <c r="C140" s="14" t="e">
        <f>+'data input'!#REF!*1000/'data input'!#REF!</f>
        <v>#REF!</v>
      </c>
      <c r="D140" s="14" t="e">
        <f>+'data input'!#REF!*1000/'data input'!#REF!</f>
        <v>#REF!</v>
      </c>
      <c r="E140" s="14" t="e">
        <f>+'data input'!#REF!*1000/'data input'!#REF!</f>
        <v>#REF!</v>
      </c>
      <c r="F140" s="14" t="e">
        <f>+'data input'!#REF!*1000/'data input'!#REF!</f>
        <v>#REF!</v>
      </c>
      <c r="G140" s="14" t="e">
        <f>+'data input'!#REF!*1000/'data input'!#REF!</f>
        <v>#REF!</v>
      </c>
      <c r="H140" s="14" t="e">
        <f>+'data input'!#REF!*1000/'data input'!#REF!</f>
        <v>#REF!</v>
      </c>
      <c r="I140" s="14" t="e">
        <f>+'data input'!#REF!*1000/'data input'!#REF!</f>
        <v>#REF!</v>
      </c>
      <c r="J140" s="14" t="e">
        <f>+'data input'!#REF!*1000/'data input'!#REF!</f>
        <v>#REF!</v>
      </c>
      <c r="K140" s="14" t="e">
        <f>+'data input'!#REF!*1000/'data input'!#REF!</f>
        <v>#REF!</v>
      </c>
      <c r="L140" s="14" t="e">
        <f>+'data input'!#REF!*1000/'data input'!#REF!</f>
        <v>#REF!</v>
      </c>
      <c r="M140" s="14" t="e">
        <f>+'data input'!#REF!*1000/'data input'!#REF!</f>
        <v>#REF!</v>
      </c>
      <c r="N140" s="14" t="e">
        <f>+'data input'!#REF!*1000/'data input'!#REF!</f>
        <v>#REF!</v>
      </c>
      <c r="O140" s="14" t="e">
        <f>+'data input'!#REF!*1000/'data input'!#REF!</f>
        <v>#REF!</v>
      </c>
      <c r="P140" s="14" t="e">
        <f>+'data input'!#REF!*1000/'data input'!#REF!</f>
        <v>#REF!</v>
      </c>
      <c r="Q140" s="14" t="e">
        <f>+'data input'!#REF!*1000/'data input'!#REF!</f>
        <v>#REF!</v>
      </c>
      <c r="R140" s="14" t="e">
        <f>+'data input'!#REF!*1000/'data input'!#REF!</f>
        <v>#REF!</v>
      </c>
      <c r="S140" s="14" t="e">
        <f>+'data input'!#REF!*1000/'data input'!#REF!</f>
        <v>#REF!</v>
      </c>
      <c r="T140" s="14" t="e">
        <f>+'data input'!#REF!*1000/'data input'!#REF!</f>
        <v>#REF!</v>
      </c>
      <c r="U140" s="14" t="e">
        <f>+'data input'!#REF!*1000/'data input'!#REF!</f>
        <v>#REF!</v>
      </c>
      <c r="V140" s="14" t="e">
        <f>+'data input'!#REF!*1000/'data input'!#REF!</f>
        <v>#REF!</v>
      </c>
      <c r="W140" s="14" t="e">
        <f>+'data input'!#REF!*1000/'data input'!#REF!</f>
        <v>#REF!</v>
      </c>
      <c r="X140" s="14" t="e">
        <f>+'data input'!#REF!*1000/'data input'!#REF!</f>
        <v>#REF!</v>
      </c>
      <c r="Y140" s="14" t="e">
        <f>+'data input'!#REF!*1000/'data input'!#REF!</f>
        <v>#REF!</v>
      </c>
      <c r="Z140" s="14" t="e">
        <f>+'data input'!#REF!*1000/'data input'!#REF!</f>
        <v>#REF!</v>
      </c>
      <c r="AA140" s="14" t="e">
        <f>+'data input'!#REF!*1000/'data input'!#REF!</f>
        <v>#REF!</v>
      </c>
      <c r="AB140" s="14" t="e">
        <f>+'data input'!#REF!*1000/'data input'!#REF!</f>
        <v>#REF!</v>
      </c>
      <c r="AC140" s="14" t="e">
        <f>+'data input'!#REF!*1000/'data input'!#REF!</f>
        <v>#REF!</v>
      </c>
      <c r="AD140" s="14" t="e">
        <f>+'data input'!#REF!*1000/'data input'!#REF!</f>
        <v>#REF!</v>
      </c>
      <c r="AE140" s="14" t="e">
        <f>+'data input'!#REF!*1000/'data input'!#REF!</f>
        <v>#REF!</v>
      </c>
      <c r="AF140" s="14" t="e">
        <f>+'data input'!#REF!*1000/'data input'!#REF!</f>
        <v>#REF!</v>
      </c>
      <c r="AG140" s="14" t="e">
        <f>+'data input'!#REF!*1000/'data input'!#REF!</f>
        <v>#REF!</v>
      </c>
      <c r="AH140" s="14" t="e">
        <f>+'data input'!#REF!*1000/'data input'!#REF!</f>
        <v>#REF!</v>
      </c>
      <c r="AI140" s="14" t="e">
        <f>+'data input'!#REF!*1000/'data input'!#REF!</f>
        <v>#REF!</v>
      </c>
      <c r="AJ140" s="14" t="e">
        <f>+'data input'!#REF!*1000/'data input'!#REF!</f>
        <v>#REF!</v>
      </c>
      <c r="AK140" s="14" t="e">
        <f>+'data input'!#REF!*1000/'data input'!#REF!</f>
        <v>#REF!</v>
      </c>
      <c r="AL140" s="14" t="e">
        <f>+'data input'!#REF!*1000/'data input'!#REF!</f>
        <v>#REF!</v>
      </c>
      <c r="AM140" s="14" t="e">
        <f>+'data input'!#REF!*1000/'data input'!#REF!</f>
        <v>#REF!</v>
      </c>
      <c r="AN140" s="14" t="e">
        <f>+'data input'!#REF!*1000/'data input'!#REF!</f>
        <v>#REF!</v>
      </c>
      <c r="AO140" s="14" t="e">
        <f>+'data input'!#REF!*1000/'data input'!#REF!</f>
        <v>#REF!</v>
      </c>
      <c r="AP140" s="14" t="e">
        <f>+'data input'!#REF!*1000/'data input'!#REF!</f>
        <v>#REF!</v>
      </c>
      <c r="AQ140" s="14" t="e">
        <f>+'data input'!#REF!*1000/'data input'!#REF!</f>
        <v>#REF!</v>
      </c>
      <c r="AR140" s="14" t="e">
        <f>+'data input'!#REF!*1000/'data input'!#REF!</f>
        <v>#REF!</v>
      </c>
      <c r="AS140" s="14" t="e">
        <f>+'data input'!#REF!*1000/'data input'!#REF!</f>
        <v>#REF!</v>
      </c>
      <c r="AT140" s="14" t="e">
        <f>+'data input'!#REF!*1000/'data input'!#REF!</f>
        <v>#REF!</v>
      </c>
      <c r="AU140" s="14" t="e">
        <f>+'data input'!#REF!*1000/'data input'!#REF!</f>
        <v>#REF!</v>
      </c>
      <c r="AV140" s="14"/>
    </row>
    <row r="141" spans="1:48" x14ac:dyDescent="0.4">
      <c r="B141" t="s">
        <v>3</v>
      </c>
      <c r="C141" s="14" t="e">
        <f>+-'data input'!#REF!/('data input'!#REF!+'data input'!#REF!)</f>
        <v>#REF!</v>
      </c>
      <c r="D141" s="14" t="e">
        <f>+-'data input'!#REF!/('data input'!#REF!+'data input'!#REF!)</f>
        <v>#REF!</v>
      </c>
      <c r="E141" s="14" t="e">
        <f>+-'data input'!#REF!/('data input'!#REF!+'data input'!#REF!)</f>
        <v>#REF!</v>
      </c>
      <c r="F141" s="14" t="e">
        <f>+-'data input'!#REF!/('data input'!#REF!+'data input'!#REF!)</f>
        <v>#REF!</v>
      </c>
      <c r="G141" s="14" t="e">
        <f>+-'data input'!#REF!/('data input'!#REF!+'data input'!#REF!)</f>
        <v>#REF!</v>
      </c>
      <c r="H141" s="14" t="e">
        <f>+-'data input'!#REF!/('data input'!#REF!+'data input'!#REF!)</f>
        <v>#REF!</v>
      </c>
      <c r="I141" s="14" t="e">
        <f>+-'data input'!#REF!/('data input'!#REF!+'data input'!#REF!)</f>
        <v>#REF!</v>
      </c>
      <c r="J141" s="14" t="e">
        <f>+-'data input'!#REF!/('data input'!#REF!+'data input'!#REF!)</f>
        <v>#REF!</v>
      </c>
      <c r="K141" s="14" t="e">
        <f>+-'data input'!#REF!/('data input'!#REF!+'data input'!#REF!)</f>
        <v>#REF!</v>
      </c>
      <c r="L141" s="14" t="e">
        <f>+-'data input'!#REF!/('data input'!#REF!+'data input'!#REF!)</f>
        <v>#REF!</v>
      </c>
      <c r="M141" s="14" t="e">
        <f>+-'data input'!#REF!/('data input'!#REF!+'data input'!#REF!)</f>
        <v>#REF!</v>
      </c>
      <c r="N141" s="14" t="e">
        <f>+-'data input'!#REF!/('data input'!#REF!+'data input'!#REF!)</f>
        <v>#REF!</v>
      </c>
      <c r="O141" s="14" t="e">
        <f>+-'data input'!#REF!/('data input'!#REF!+'data input'!#REF!)</f>
        <v>#REF!</v>
      </c>
      <c r="P141" s="14" t="e">
        <f>+-'data input'!#REF!/('data input'!#REF!+'data input'!#REF!)</f>
        <v>#REF!</v>
      </c>
      <c r="Q141" s="14" t="e">
        <f>+-'data input'!#REF!/('data input'!#REF!+'data input'!#REF!)</f>
        <v>#REF!</v>
      </c>
      <c r="R141" s="14" t="e">
        <f>+-'data input'!#REF!/('data input'!#REF!+'data input'!#REF!)</f>
        <v>#REF!</v>
      </c>
      <c r="S141" s="14" t="e">
        <f>+-'data input'!#REF!/('data input'!#REF!+'data input'!#REF!)</f>
        <v>#REF!</v>
      </c>
      <c r="T141" s="14" t="e">
        <f>+-'data input'!#REF!/('data input'!#REF!+'data input'!#REF!)</f>
        <v>#REF!</v>
      </c>
      <c r="U141" s="14" t="e">
        <f>+-'data input'!#REF!/('data input'!#REF!+'data input'!#REF!)</f>
        <v>#REF!</v>
      </c>
      <c r="V141" s="14" t="e">
        <f>+-'data input'!#REF!/('data input'!#REF!+'data input'!#REF!)</f>
        <v>#REF!</v>
      </c>
      <c r="W141" s="14" t="e">
        <f>+-'data input'!#REF!/('data input'!#REF!+'data input'!#REF!)</f>
        <v>#REF!</v>
      </c>
      <c r="X141" s="14" t="e">
        <f>+-'data input'!#REF!/('data input'!#REF!+'data input'!#REF!)</f>
        <v>#REF!</v>
      </c>
      <c r="Y141" s="14" t="e">
        <f>+-'data input'!#REF!/('data input'!#REF!+'data input'!#REF!)</f>
        <v>#REF!</v>
      </c>
      <c r="Z141" s="14" t="e">
        <f>+-'data input'!#REF!/('data input'!#REF!+'data input'!#REF!)</f>
        <v>#REF!</v>
      </c>
      <c r="AA141" s="14" t="e">
        <f>+-'data input'!#REF!/('data input'!#REF!+'data input'!#REF!)</f>
        <v>#REF!</v>
      </c>
      <c r="AB141" s="14" t="e">
        <f>+-'data input'!#REF!/('data input'!#REF!+'data input'!#REF!)</f>
        <v>#REF!</v>
      </c>
      <c r="AC141" s="14" t="e">
        <f>+-'data input'!#REF!/('data input'!#REF!+'data input'!#REF!)</f>
        <v>#REF!</v>
      </c>
      <c r="AD141" s="14" t="e">
        <f>+-'data input'!#REF!/('data input'!#REF!+'data input'!#REF!)</f>
        <v>#REF!</v>
      </c>
      <c r="AE141" s="14" t="e">
        <f>+-'data input'!#REF!/('data input'!#REF!+'data input'!#REF!)</f>
        <v>#REF!</v>
      </c>
      <c r="AF141" s="14" t="e">
        <f>+-'data input'!#REF!/('data input'!#REF!+'data input'!#REF!)</f>
        <v>#REF!</v>
      </c>
      <c r="AG141" s="14" t="e">
        <f>+-'data input'!#REF!/('data input'!#REF!+'data input'!#REF!)</f>
        <v>#REF!</v>
      </c>
      <c r="AH141" s="14" t="e">
        <f>+-'data input'!#REF!/('data input'!#REF!+'data input'!#REF!)</f>
        <v>#REF!</v>
      </c>
      <c r="AI141" s="14" t="e">
        <f>+-'data input'!#REF!/('data input'!#REF!+'data input'!#REF!)</f>
        <v>#REF!</v>
      </c>
      <c r="AJ141" s="14" t="e">
        <f>+-'data input'!#REF!/('data input'!#REF!+'data input'!#REF!)</f>
        <v>#REF!</v>
      </c>
      <c r="AK141" s="14" t="e">
        <f>+-'data input'!#REF!/('data input'!#REF!+'data input'!#REF!)</f>
        <v>#REF!</v>
      </c>
      <c r="AL141" s="14" t="e">
        <f>+-'data input'!#REF!/('data input'!#REF!+'data input'!#REF!)</f>
        <v>#REF!</v>
      </c>
      <c r="AM141" s="14" t="e">
        <f>+-'data input'!#REF!/('data input'!#REF!+'data input'!#REF!)</f>
        <v>#REF!</v>
      </c>
      <c r="AN141" s="14" t="e">
        <f>+-'data input'!#REF!/('data input'!#REF!+'data input'!#REF!)</f>
        <v>#REF!</v>
      </c>
      <c r="AO141" s="14" t="e">
        <f>+-'data input'!#REF!/('data input'!#REF!+'data input'!#REF!)</f>
        <v>#REF!</v>
      </c>
      <c r="AP141" s="14" t="e">
        <f>+-'data input'!#REF!/('data input'!#REF!+'data input'!#REF!)</f>
        <v>#REF!</v>
      </c>
      <c r="AQ141" s="14" t="e">
        <f>+-'data input'!#REF!/('data input'!#REF!+'data input'!#REF!)</f>
        <v>#REF!</v>
      </c>
      <c r="AR141" s="14" t="e">
        <f>+-'data input'!#REF!/('data input'!#REF!+'data input'!#REF!)</f>
        <v>#REF!</v>
      </c>
      <c r="AS141" s="14" t="e">
        <f>+-'data input'!#REF!/('data input'!#REF!+'data input'!#REF!)</f>
        <v>#REF!</v>
      </c>
      <c r="AT141" s="14" t="e">
        <f>+-'data input'!#REF!/('data input'!#REF!+'data input'!#REF!)</f>
        <v>#REF!</v>
      </c>
      <c r="AU141" s="14"/>
      <c r="AV141" s="14"/>
    </row>
    <row r="142" spans="1:48" x14ac:dyDescent="0.4">
      <c r="B142" t="s">
        <v>4</v>
      </c>
      <c r="C142" s="14" t="e">
        <f>+-'data input'!#REF!/('data input'!#REF!+'data input'!#REF!)</f>
        <v>#REF!</v>
      </c>
      <c r="D142" s="14" t="e">
        <f>+-'data input'!#REF!/('data input'!#REF!+'data input'!#REF!)</f>
        <v>#REF!</v>
      </c>
      <c r="E142" s="14" t="e">
        <f>+-'data input'!#REF!/('data input'!#REF!+'data input'!#REF!)</f>
        <v>#REF!</v>
      </c>
      <c r="F142" s="14" t="e">
        <f>+-'data input'!#REF!/('data input'!#REF!+'data input'!#REF!)</f>
        <v>#REF!</v>
      </c>
      <c r="G142" s="14" t="e">
        <f>+-'data input'!#REF!/('data input'!#REF!+'data input'!#REF!)</f>
        <v>#REF!</v>
      </c>
      <c r="H142" s="14" t="e">
        <f>+-'data input'!#REF!/('data input'!#REF!+'data input'!#REF!)</f>
        <v>#REF!</v>
      </c>
      <c r="I142" s="14" t="e">
        <f>+-'data input'!#REF!/('data input'!#REF!+'data input'!#REF!)</f>
        <v>#REF!</v>
      </c>
      <c r="J142" s="14" t="e">
        <f>+-'data input'!#REF!/('data input'!#REF!+'data input'!#REF!)</f>
        <v>#REF!</v>
      </c>
      <c r="K142" s="14" t="e">
        <f>+-'data input'!#REF!/('data input'!#REF!+'data input'!#REF!)</f>
        <v>#REF!</v>
      </c>
      <c r="L142" s="14" t="e">
        <f>+-'data input'!#REF!/('data input'!#REF!+'data input'!#REF!)</f>
        <v>#REF!</v>
      </c>
      <c r="M142" s="14" t="e">
        <f>+-'data input'!#REF!/('data input'!#REF!+'data input'!#REF!)</f>
        <v>#REF!</v>
      </c>
      <c r="N142" s="14" t="e">
        <f>+-'data input'!#REF!/('data input'!#REF!+'data input'!#REF!)</f>
        <v>#REF!</v>
      </c>
      <c r="O142" s="14" t="e">
        <f>+-'data input'!#REF!/('data input'!#REF!+'data input'!#REF!)</f>
        <v>#REF!</v>
      </c>
      <c r="P142" s="14" t="e">
        <f>+-'data input'!#REF!/('data input'!#REF!+'data input'!#REF!)</f>
        <v>#REF!</v>
      </c>
      <c r="Q142" s="14" t="e">
        <f>+-'data input'!#REF!/('data input'!#REF!+'data input'!#REF!)</f>
        <v>#REF!</v>
      </c>
      <c r="R142" s="14" t="e">
        <f>+-'data input'!#REF!/('data input'!#REF!+'data input'!#REF!)</f>
        <v>#REF!</v>
      </c>
      <c r="S142" s="14" t="e">
        <f>+-'data input'!#REF!/('data input'!#REF!+'data input'!#REF!)</f>
        <v>#REF!</v>
      </c>
      <c r="T142" s="14" t="e">
        <f>+-'data input'!#REF!/('data input'!#REF!+'data input'!#REF!)</f>
        <v>#REF!</v>
      </c>
      <c r="U142" s="14" t="e">
        <f>+-'data input'!#REF!/('data input'!#REF!+'data input'!#REF!)</f>
        <v>#REF!</v>
      </c>
      <c r="V142" s="14" t="e">
        <f>+-'data input'!#REF!/('data input'!#REF!+'data input'!#REF!)</f>
        <v>#REF!</v>
      </c>
      <c r="W142" s="14" t="e">
        <f>+-'data input'!#REF!/('data input'!#REF!+'data input'!#REF!)</f>
        <v>#REF!</v>
      </c>
      <c r="X142" s="14" t="e">
        <f>+-'data input'!#REF!/('data input'!#REF!+'data input'!#REF!)</f>
        <v>#REF!</v>
      </c>
      <c r="Y142" s="14" t="e">
        <f>+-'data input'!#REF!/('data input'!#REF!+'data input'!#REF!)</f>
        <v>#REF!</v>
      </c>
      <c r="Z142" s="14" t="e">
        <f>+-'data input'!#REF!/('data input'!#REF!+'data input'!#REF!)</f>
        <v>#REF!</v>
      </c>
      <c r="AA142" s="14" t="e">
        <f>+-'data input'!#REF!/('data input'!#REF!+'data input'!#REF!)</f>
        <v>#REF!</v>
      </c>
      <c r="AB142" s="14" t="e">
        <f>+-'data input'!#REF!/('data input'!#REF!+'data input'!#REF!)</f>
        <v>#REF!</v>
      </c>
      <c r="AC142" s="14" t="e">
        <f>+-'data input'!#REF!/('data input'!#REF!+'data input'!#REF!)</f>
        <v>#REF!</v>
      </c>
      <c r="AD142" s="14" t="e">
        <f>+-'data input'!#REF!/('data input'!#REF!+'data input'!#REF!)</f>
        <v>#REF!</v>
      </c>
      <c r="AE142" s="14" t="e">
        <f>+-'data input'!#REF!/('data input'!#REF!+'data input'!#REF!)</f>
        <v>#REF!</v>
      </c>
      <c r="AF142" s="14" t="e">
        <f>+-'data input'!#REF!/('data input'!#REF!+'data input'!#REF!)</f>
        <v>#REF!</v>
      </c>
      <c r="AG142" s="14" t="e">
        <f>+-'data input'!#REF!/('data input'!#REF!+'data input'!#REF!)</f>
        <v>#REF!</v>
      </c>
      <c r="AH142" s="14" t="e">
        <f>+-'data input'!#REF!/('data input'!#REF!+'data input'!#REF!)</f>
        <v>#REF!</v>
      </c>
      <c r="AI142" s="14" t="e">
        <f>+-'data input'!#REF!/('data input'!#REF!+'data input'!#REF!)</f>
        <v>#REF!</v>
      </c>
      <c r="AJ142" s="14" t="e">
        <f>+-'data input'!#REF!/('data input'!#REF!+'data input'!#REF!)</f>
        <v>#REF!</v>
      </c>
      <c r="AK142" s="14" t="e">
        <f>+-'data input'!#REF!/('data input'!#REF!+'data input'!#REF!)</f>
        <v>#REF!</v>
      </c>
      <c r="AL142" s="14" t="e">
        <f>+-'data input'!#REF!/('data input'!#REF!+'data input'!#REF!)</f>
        <v>#REF!</v>
      </c>
      <c r="AM142" s="14" t="e">
        <f>+-'data input'!#REF!/('data input'!#REF!+'data input'!#REF!)</f>
        <v>#REF!</v>
      </c>
      <c r="AN142" s="14" t="e">
        <f>+-'data input'!#REF!/('data input'!#REF!+'data input'!#REF!)</f>
        <v>#REF!</v>
      </c>
      <c r="AO142" s="14" t="e">
        <f>+-'data input'!#REF!/('data input'!#REF!+'data input'!#REF!)</f>
        <v>#REF!</v>
      </c>
      <c r="AP142" s="14" t="e">
        <f>+-'data input'!#REF!/('data input'!#REF!+'data input'!#REF!)</f>
        <v>#REF!</v>
      </c>
      <c r="AQ142" s="14" t="e">
        <f>+-'data input'!#REF!/('data input'!#REF!+'data input'!#REF!)</f>
        <v>#REF!</v>
      </c>
      <c r="AR142" s="14" t="e">
        <f>+-'data input'!#REF!/('data input'!#REF!+'data input'!#REF!)</f>
        <v>#REF!</v>
      </c>
      <c r="AS142" s="14" t="e">
        <f>+-'data input'!#REF!/('data input'!#REF!+'data input'!#REF!)</f>
        <v>#REF!</v>
      </c>
      <c r="AT142" s="14" t="e">
        <f>+-'data input'!#REF!/('data input'!#REF!+'data input'!#REF!)</f>
        <v>#REF!</v>
      </c>
      <c r="AU142" s="14" t="e">
        <f>+-'data input'!#REF!/('data input'!#REF!+'data input'!#REF!)</f>
        <v>#REF!</v>
      </c>
      <c r="AV142" s="14"/>
    </row>
    <row r="143" spans="1:48" x14ac:dyDescent="0.4">
      <c r="A143" t="s">
        <v>102</v>
      </c>
      <c r="B143" t="s">
        <v>63</v>
      </c>
      <c r="C143" s="14">
        <v>0.15</v>
      </c>
      <c r="D143" s="14">
        <v>0.15</v>
      </c>
      <c r="E143" s="14">
        <v>0.15</v>
      </c>
      <c r="F143" s="14">
        <v>0.15</v>
      </c>
      <c r="G143" s="14">
        <v>0.15</v>
      </c>
      <c r="H143" s="14">
        <v>0.15</v>
      </c>
      <c r="I143" s="14">
        <v>0.15</v>
      </c>
      <c r="J143" s="14">
        <v>0.15</v>
      </c>
      <c r="K143" s="14">
        <v>0.15</v>
      </c>
      <c r="L143" s="14">
        <v>0.15</v>
      </c>
      <c r="M143" s="14">
        <v>0.15</v>
      </c>
      <c r="N143" s="14">
        <v>0.15</v>
      </c>
      <c r="O143" s="14">
        <v>0.15</v>
      </c>
      <c r="P143" s="14">
        <v>0.15</v>
      </c>
      <c r="Q143" s="14">
        <v>0.15</v>
      </c>
      <c r="R143" s="14">
        <v>0.15</v>
      </c>
      <c r="S143" s="14">
        <v>0.15</v>
      </c>
      <c r="T143" s="14">
        <v>0.15</v>
      </c>
      <c r="U143" s="14">
        <v>0.15</v>
      </c>
      <c r="V143" s="14">
        <v>0.15</v>
      </c>
      <c r="W143" s="14">
        <v>0.15</v>
      </c>
      <c r="X143" s="14">
        <v>0.15</v>
      </c>
      <c r="Y143" s="14">
        <v>0.15</v>
      </c>
      <c r="Z143" s="14">
        <v>0.15</v>
      </c>
      <c r="AA143" s="14">
        <v>0.15</v>
      </c>
      <c r="AB143" s="14">
        <v>0.15</v>
      </c>
      <c r="AC143" s="14">
        <v>0.15</v>
      </c>
      <c r="AD143" s="14">
        <v>0.15</v>
      </c>
      <c r="AE143" s="14">
        <v>0.15</v>
      </c>
      <c r="AF143" s="14">
        <v>0.15</v>
      </c>
      <c r="AG143" s="14">
        <v>0.15</v>
      </c>
      <c r="AH143" s="14">
        <v>0.15</v>
      </c>
      <c r="AI143" s="14">
        <v>0.15</v>
      </c>
      <c r="AJ143" s="14">
        <v>0.15</v>
      </c>
      <c r="AK143" s="14">
        <v>0.15</v>
      </c>
      <c r="AL143" s="14">
        <v>0.15</v>
      </c>
      <c r="AM143" s="14">
        <v>0.15</v>
      </c>
      <c r="AN143" s="14">
        <v>0.15</v>
      </c>
      <c r="AO143" s="14">
        <v>0.15</v>
      </c>
      <c r="AP143" s="14">
        <v>0.15</v>
      </c>
      <c r="AQ143" s="14">
        <v>0.15</v>
      </c>
      <c r="AR143" s="14">
        <v>0.15</v>
      </c>
      <c r="AS143" s="14">
        <v>0.15</v>
      </c>
      <c r="AT143" s="14">
        <v>0.15</v>
      </c>
      <c r="AU143" s="14">
        <v>0.15</v>
      </c>
      <c r="AV143" s="14">
        <v>0.15</v>
      </c>
    </row>
    <row r="144" spans="1:48" x14ac:dyDescent="0.4">
      <c r="A144" t="s">
        <v>102</v>
      </c>
      <c r="B144" t="s">
        <v>66</v>
      </c>
      <c r="C144" s="14">
        <v>0.15</v>
      </c>
      <c r="D144" s="14">
        <v>0.15</v>
      </c>
      <c r="E144" s="14">
        <v>0.15</v>
      </c>
      <c r="F144" s="14">
        <v>0.15</v>
      </c>
      <c r="G144" s="14">
        <v>0.15</v>
      </c>
      <c r="H144" s="14">
        <v>0.15</v>
      </c>
      <c r="I144" s="14">
        <v>0.15</v>
      </c>
      <c r="J144" s="14">
        <v>0.15</v>
      </c>
      <c r="K144" s="14">
        <v>0.15</v>
      </c>
      <c r="L144" s="14">
        <v>0.15</v>
      </c>
      <c r="M144" s="14">
        <v>0.15</v>
      </c>
      <c r="N144" s="14">
        <v>0.15</v>
      </c>
      <c r="O144" s="14">
        <v>0.15</v>
      </c>
      <c r="P144" s="14">
        <v>0.15</v>
      </c>
      <c r="Q144" s="14">
        <v>0.15</v>
      </c>
      <c r="R144" s="14">
        <v>0.15</v>
      </c>
      <c r="S144" s="14">
        <v>0.15</v>
      </c>
      <c r="T144" s="14">
        <v>0.15</v>
      </c>
      <c r="U144" s="14">
        <v>0.15</v>
      </c>
      <c r="V144" s="14">
        <v>0.15</v>
      </c>
      <c r="W144" s="14">
        <v>0.15</v>
      </c>
      <c r="X144" s="14">
        <v>0.15</v>
      </c>
      <c r="Y144" s="14">
        <v>0.15</v>
      </c>
      <c r="Z144" s="14">
        <v>0.15</v>
      </c>
      <c r="AA144" s="14">
        <v>0.15</v>
      </c>
      <c r="AB144" s="14">
        <v>0.15</v>
      </c>
      <c r="AC144" s="14">
        <v>0.15</v>
      </c>
      <c r="AD144" s="14">
        <v>0.15</v>
      </c>
      <c r="AE144" s="14">
        <v>0.15</v>
      </c>
      <c r="AF144" s="14">
        <v>0.15</v>
      </c>
      <c r="AG144" s="14">
        <v>0.15</v>
      </c>
      <c r="AH144" s="14">
        <v>0.15</v>
      </c>
      <c r="AI144" s="14">
        <v>0.15</v>
      </c>
      <c r="AJ144" s="14">
        <v>0.15</v>
      </c>
      <c r="AK144" s="14">
        <v>0.15</v>
      </c>
      <c r="AL144" s="14">
        <v>0.15</v>
      </c>
      <c r="AM144" s="14">
        <v>0.15</v>
      </c>
      <c r="AN144" s="14">
        <v>0.15</v>
      </c>
      <c r="AO144" s="14">
        <v>0.15</v>
      </c>
      <c r="AP144" s="14">
        <v>0.15</v>
      </c>
      <c r="AQ144" s="14">
        <v>0.15</v>
      </c>
      <c r="AR144" s="14">
        <v>0.15</v>
      </c>
      <c r="AS144" s="14">
        <v>0.15</v>
      </c>
      <c r="AT144" s="14">
        <v>0.15</v>
      </c>
      <c r="AU144" s="14">
        <v>0.15</v>
      </c>
      <c r="AV144" s="14">
        <v>0.15</v>
      </c>
    </row>
    <row r="145" spans="2:48" x14ac:dyDescent="0.4">
      <c r="B145" t="s">
        <v>5</v>
      </c>
      <c r="C145" s="14" t="e">
        <f>+-'data input'!#REF!/('data input'!#REF!+'data input'!#REF!)</f>
        <v>#REF!</v>
      </c>
      <c r="D145" s="14" t="e">
        <f>+-'data input'!#REF!/('data input'!#REF!+'data input'!#REF!)</f>
        <v>#REF!</v>
      </c>
      <c r="E145" s="14" t="e">
        <f>+-'data input'!#REF!/('data input'!#REF!+'data input'!#REF!)</f>
        <v>#REF!</v>
      </c>
      <c r="F145" s="14" t="e">
        <f>+-'data input'!#REF!/('data input'!#REF!+'data input'!#REF!)</f>
        <v>#REF!</v>
      </c>
      <c r="G145" s="14" t="e">
        <f>+-'data input'!#REF!/('data input'!#REF!+'data input'!#REF!)</f>
        <v>#REF!</v>
      </c>
      <c r="H145" s="14" t="e">
        <f>+-'data input'!#REF!/('data input'!#REF!+'data input'!#REF!)</f>
        <v>#REF!</v>
      </c>
      <c r="I145" s="14" t="e">
        <f>+-'data input'!#REF!/('data input'!#REF!+'data input'!#REF!)</f>
        <v>#REF!</v>
      </c>
      <c r="J145" s="14" t="e">
        <f>+-'data input'!#REF!/('data input'!#REF!+'data input'!#REF!)</f>
        <v>#REF!</v>
      </c>
      <c r="K145" s="14" t="e">
        <f>+-'data input'!#REF!/('data input'!#REF!+'data input'!#REF!)</f>
        <v>#REF!</v>
      </c>
      <c r="L145" s="14" t="e">
        <f>+-'data input'!#REF!/('data input'!#REF!+'data input'!#REF!)</f>
        <v>#REF!</v>
      </c>
      <c r="M145" s="14" t="e">
        <f>+-'data input'!#REF!/('data input'!#REF!+'data input'!#REF!)</f>
        <v>#REF!</v>
      </c>
      <c r="N145" s="14" t="e">
        <f>+-'data input'!#REF!/('data input'!#REF!+'data input'!#REF!)</f>
        <v>#REF!</v>
      </c>
      <c r="O145" s="14" t="e">
        <f>+-'data input'!#REF!/('data input'!#REF!+'data input'!#REF!)</f>
        <v>#REF!</v>
      </c>
      <c r="P145" s="14" t="e">
        <f>+-'data input'!#REF!/('data input'!#REF!+'data input'!#REF!)</f>
        <v>#REF!</v>
      </c>
      <c r="Q145" s="14" t="e">
        <f>+-'data input'!#REF!/('data input'!#REF!+'data input'!#REF!)</f>
        <v>#REF!</v>
      </c>
      <c r="R145" s="14" t="e">
        <f>+-'data input'!#REF!/('data input'!#REF!+'data input'!#REF!)</f>
        <v>#REF!</v>
      </c>
      <c r="S145" s="14" t="e">
        <f>+-'data input'!#REF!/('data input'!#REF!+'data input'!#REF!)</f>
        <v>#REF!</v>
      </c>
      <c r="T145" s="14" t="e">
        <f>+-'data input'!#REF!/('data input'!#REF!+'data input'!#REF!)</f>
        <v>#REF!</v>
      </c>
      <c r="U145" s="14" t="e">
        <f>+-'data input'!#REF!/('data input'!#REF!+'data input'!#REF!)</f>
        <v>#REF!</v>
      </c>
      <c r="V145" s="14" t="e">
        <f>+-'data input'!#REF!/('data input'!#REF!+'data input'!#REF!)</f>
        <v>#REF!</v>
      </c>
      <c r="W145" s="14" t="e">
        <f>+-'data input'!#REF!/('data input'!#REF!+'data input'!#REF!)</f>
        <v>#REF!</v>
      </c>
      <c r="X145" s="14" t="e">
        <f>+-'data input'!#REF!/('data input'!#REF!+'data input'!#REF!)</f>
        <v>#REF!</v>
      </c>
      <c r="Y145" s="14" t="e">
        <f>+-'data input'!#REF!/('data input'!#REF!+'data input'!#REF!)</f>
        <v>#REF!</v>
      </c>
      <c r="Z145" s="14" t="e">
        <f>+-'data input'!#REF!/('data input'!#REF!+'data input'!#REF!)</f>
        <v>#REF!</v>
      </c>
      <c r="AA145" s="14" t="e">
        <f>+-'data input'!#REF!/('data input'!#REF!+'data input'!#REF!)</f>
        <v>#REF!</v>
      </c>
      <c r="AB145" s="14" t="e">
        <f>+-'data input'!#REF!/('data input'!#REF!+'data input'!#REF!)</f>
        <v>#REF!</v>
      </c>
      <c r="AC145" s="14" t="e">
        <f>+-'data input'!#REF!/('data input'!#REF!+'data input'!#REF!)</f>
        <v>#REF!</v>
      </c>
      <c r="AD145" s="14" t="e">
        <f>+-'data input'!#REF!/('data input'!#REF!+'data input'!#REF!)</f>
        <v>#REF!</v>
      </c>
      <c r="AE145" s="14" t="e">
        <f>+-'data input'!#REF!/('data input'!#REF!+'data input'!#REF!)</f>
        <v>#REF!</v>
      </c>
      <c r="AF145" s="14" t="e">
        <f>+-'data input'!#REF!/('data input'!#REF!+'data input'!#REF!)</f>
        <v>#REF!</v>
      </c>
      <c r="AG145" s="14" t="e">
        <f>+-'data input'!#REF!/('data input'!#REF!+'data input'!#REF!)</f>
        <v>#REF!</v>
      </c>
      <c r="AH145" s="14" t="e">
        <f>+-'data input'!#REF!/('data input'!#REF!+'data input'!#REF!)</f>
        <v>#REF!</v>
      </c>
      <c r="AI145" s="14" t="e">
        <f>+-'data input'!#REF!/('data input'!#REF!+'data input'!#REF!)</f>
        <v>#REF!</v>
      </c>
      <c r="AJ145" s="14" t="e">
        <f>+-'data input'!#REF!/('data input'!#REF!+'data input'!#REF!)</f>
        <v>#REF!</v>
      </c>
      <c r="AK145" s="14" t="e">
        <f>+-'data input'!#REF!/('data input'!#REF!+'data input'!#REF!)</f>
        <v>#REF!</v>
      </c>
      <c r="AL145" s="14" t="e">
        <f>+-'data input'!#REF!/('data input'!#REF!+'data input'!#REF!)</f>
        <v>#REF!</v>
      </c>
      <c r="AM145" s="14" t="e">
        <f>+-'data input'!#REF!/('data input'!#REF!+'data input'!#REF!)</f>
        <v>#REF!</v>
      </c>
      <c r="AN145" s="14" t="e">
        <f>+-'data input'!#REF!/('data input'!#REF!+'data input'!#REF!)</f>
        <v>#REF!</v>
      </c>
      <c r="AO145" s="14" t="e">
        <f>+-'data input'!#REF!/('data input'!#REF!+'data input'!#REF!)</f>
        <v>#REF!</v>
      </c>
      <c r="AP145" s="14" t="e">
        <f>+-'data input'!#REF!/('data input'!#REF!+'data input'!#REF!)</f>
        <v>#REF!</v>
      </c>
      <c r="AQ145" s="14" t="e">
        <f>+-'data input'!#REF!/('data input'!#REF!+'data input'!#REF!)</f>
        <v>#REF!</v>
      </c>
      <c r="AR145" s="14" t="e">
        <f>+-'data input'!#REF!/('data input'!#REF!+'data input'!#REF!)</f>
        <v>#REF!</v>
      </c>
      <c r="AS145" s="14" t="e">
        <f>+-'data input'!#REF!/('data input'!#REF!+'data input'!#REF!)</f>
        <v>#REF!</v>
      </c>
      <c r="AT145" s="14" t="e">
        <f>+-'data input'!#REF!/('data input'!#REF!+'data input'!#REF!)</f>
        <v>#REF!</v>
      </c>
      <c r="AU145" s="14" t="e">
        <f>+-'data input'!#REF!/('data input'!#REF!+'data input'!#REF!)</f>
        <v>#REF!</v>
      </c>
      <c r="AV145" s="14" t="e">
        <f>+-'data input'!#REF!/('data input'!#REF!+'data input'!#REF!)</f>
        <v>#REF!</v>
      </c>
    </row>
    <row r="147" spans="2:48" x14ac:dyDescent="0.4">
      <c r="B147" s="11" t="s">
        <v>103</v>
      </c>
    </row>
    <row r="148" spans="2:48" x14ac:dyDescent="0.4">
      <c r="C148" t="s">
        <v>104</v>
      </c>
      <c r="D148" t="s">
        <v>105</v>
      </c>
      <c r="E148" t="s">
        <v>149</v>
      </c>
      <c r="F148" t="s">
        <v>106</v>
      </c>
      <c r="G148" t="s">
        <v>107</v>
      </c>
      <c r="H148" t="s">
        <v>108</v>
      </c>
      <c r="I148" t="s">
        <v>109</v>
      </c>
      <c r="J148" t="s">
        <v>110</v>
      </c>
      <c r="K148" t="s">
        <v>150</v>
      </c>
    </row>
    <row r="149" spans="2:48" x14ac:dyDescent="0.4">
      <c r="B149" s="29">
        <v>38353</v>
      </c>
      <c r="C149" s="14">
        <v>0.15</v>
      </c>
      <c r="D149" s="14">
        <v>0.15</v>
      </c>
      <c r="E149" s="14">
        <v>0.42762660619803478</v>
      </c>
      <c r="F149" s="14">
        <v>0.30715719958306437</v>
      </c>
      <c r="G149" s="14">
        <v>0.16256673837520791</v>
      </c>
      <c r="H149" s="14">
        <v>4.053271569195136E-4</v>
      </c>
      <c r="I149" s="14">
        <v>0.15</v>
      </c>
      <c r="J149" s="14">
        <v>0.15</v>
      </c>
      <c r="K149" s="14">
        <v>4.6871310507674145E-2</v>
      </c>
    </row>
    <row r="150" spans="2:48" x14ac:dyDescent="0.4">
      <c r="B150" s="29">
        <v>38384</v>
      </c>
      <c r="C150" s="14">
        <v>0.15</v>
      </c>
      <c r="D150" s="14">
        <v>0.15</v>
      </c>
      <c r="E150" s="14">
        <v>0.49760549381042735</v>
      </c>
      <c r="F150" s="14">
        <v>0.27954149449219551</v>
      </c>
      <c r="G150" s="14">
        <v>0.15849321621833581</v>
      </c>
      <c r="H150" s="14">
        <v>6.0009799032994957E-2</v>
      </c>
      <c r="I150" s="14">
        <v>0.15</v>
      </c>
      <c r="J150" s="14">
        <v>0.15</v>
      </c>
      <c r="K150" s="14">
        <v>4.9034238690146247E-2</v>
      </c>
    </row>
    <row r="151" spans="2:48" x14ac:dyDescent="0.4">
      <c r="B151" s="29">
        <v>38412</v>
      </c>
      <c r="C151" s="14">
        <v>0.15</v>
      </c>
      <c r="D151" s="14">
        <v>0.15</v>
      </c>
      <c r="E151" s="14">
        <v>0.55283154121863798</v>
      </c>
      <c r="F151" s="14">
        <v>0.26072844860972916</v>
      </c>
      <c r="G151" s="14">
        <v>0.15473493943492889</v>
      </c>
      <c r="H151" s="14">
        <v>0</v>
      </c>
      <c r="I151" s="14">
        <v>0.15</v>
      </c>
      <c r="J151" s="14">
        <v>0.15</v>
      </c>
      <c r="K151" s="14">
        <v>1.4716152848448568E-2</v>
      </c>
    </row>
    <row r="152" spans="2:48" x14ac:dyDescent="0.4">
      <c r="B152" s="29">
        <v>38443</v>
      </c>
      <c r="C152" s="14">
        <v>0.15</v>
      </c>
      <c r="D152" s="14">
        <v>0.15</v>
      </c>
      <c r="E152" s="14">
        <v>0.55400851365732529</v>
      </c>
      <c r="F152" s="14">
        <v>0.2582187019248155</v>
      </c>
      <c r="G152" s="14">
        <v>0.13821132341643097</v>
      </c>
      <c r="H152" s="14">
        <v>2.3287168972127036E-2</v>
      </c>
      <c r="I152" s="14">
        <v>0.15</v>
      </c>
      <c r="J152" s="14">
        <v>0.15</v>
      </c>
      <c r="K152" s="14">
        <v>0</v>
      </c>
    </row>
    <row r="153" spans="2:48" x14ac:dyDescent="0.4">
      <c r="B153" s="29">
        <v>38473</v>
      </c>
      <c r="C153" s="14">
        <v>0.15</v>
      </c>
      <c r="D153" s="14">
        <v>0.15</v>
      </c>
      <c r="E153" s="14">
        <v>0.23403320741456562</v>
      </c>
      <c r="F153" s="14">
        <v>0.26896410766751072</v>
      </c>
      <c r="G153" s="14">
        <v>0.17149858746277774</v>
      </c>
      <c r="H153" s="14">
        <v>3.4224787935909516E-2</v>
      </c>
      <c r="I153" s="14">
        <v>0.15</v>
      </c>
      <c r="J153" s="14">
        <v>0.15</v>
      </c>
      <c r="K153" s="14">
        <v>5.8744652321052289E-3</v>
      </c>
    </row>
    <row r="154" spans="2:48" x14ac:dyDescent="0.4">
      <c r="B154" s="29">
        <v>38504</v>
      </c>
      <c r="C154" s="14">
        <v>0.15</v>
      </c>
      <c r="D154" s="14">
        <v>0.15</v>
      </c>
      <c r="E154" s="14">
        <v>0.2230278422273782</v>
      </c>
      <c r="F154" s="14">
        <v>0.26584087043983318</v>
      </c>
      <c r="G154" s="14">
        <v>0.14394346111903367</v>
      </c>
      <c r="H154" s="14">
        <v>7.3766742252836304E-2</v>
      </c>
      <c r="I154" s="14">
        <v>0.15</v>
      </c>
      <c r="J154" s="14">
        <v>0.15</v>
      </c>
      <c r="K154" s="14">
        <v>1.0155070673802662E-2</v>
      </c>
    </row>
    <row r="155" spans="2:48" x14ac:dyDescent="0.4">
      <c r="B155" s="29">
        <v>38534</v>
      </c>
      <c r="C155" s="14">
        <v>0.15</v>
      </c>
      <c r="D155" s="14">
        <v>0.15</v>
      </c>
      <c r="E155" s="14">
        <v>0.32742697594501713</v>
      </c>
      <c r="F155" s="14">
        <v>0.33017023219349367</v>
      </c>
      <c r="G155" s="14">
        <v>0.16752393617021277</v>
      </c>
      <c r="H155" s="14">
        <v>0.15617218071860547</v>
      </c>
      <c r="I155" s="14">
        <v>0.15</v>
      </c>
      <c r="J155" s="14">
        <v>0.15</v>
      </c>
      <c r="K155" s="14">
        <v>9.0159711488923249E-3</v>
      </c>
    </row>
    <row r="156" spans="2:48" x14ac:dyDescent="0.4">
      <c r="B156" s="29">
        <v>38565</v>
      </c>
      <c r="C156" s="14">
        <v>0.15</v>
      </c>
      <c r="D156" s="14">
        <v>0.15</v>
      </c>
      <c r="E156" s="14">
        <v>8.5008936550491507E-2</v>
      </c>
      <c r="F156" s="14">
        <v>0.27864344866032797</v>
      </c>
      <c r="G156" s="14">
        <v>0.14837369033760187</v>
      </c>
      <c r="H156" s="14">
        <v>0.20038486557918772</v>
      </c>
      <c r="I156" s="14">
        <v>0.15</v>
      </c>
      <c r="J156" s="14">
        <v>0.15</v>
      </c>
      <c r="K156" s="14">
        <v>4.7158403869407501E-3</v>
      </c>
    </row>
    <row r="157" spans="2:48" x14ac:dyDescent="0.4">
      <c r="B157" s="29">
        <v>38596</v>
      </c>
      <c r="C157" s="14">
        <v>0.15</v>
      </c>
      <c r="D157" s="14">
        <v>0.15</v>
      </c>
      <c r="E157" s="14">
        <v>0</v>
      </c>
      <c r="F157" s="14">
        <v>0.26623489816560736</v>
      </c>
      <c r="G157" s="14">
        <v>0.18020122278236619</v>
      </c>
      <c r="H157" s="14">
        <v>0.29545464221071593</v>
      </c>
      <c r="I157" s="14">
        <v>0.15</v>
      </c>
      <c r="J157" s="14">
        <v>0.15</v>
      </c>
      <c r="K157" s="14">
        <v>0</v>
      </c>
    </row>
    <row r="158" spans="2:48" x14ac:dyDescent="0.4">
      <c r="B158" s="29">
        <v>38626</v>
      </c>
      <c r="C158" s="14">
        <v>0.15</v>
      </c>
      <c r="D158" s="14">
        <v>0.15</v>
      </c>
      <c r="E158" s="14">
        <v>0.2249208025343189</v>
      </c>
      <c r="F158" s="14">
        <v>0.25093165356593478</v>
      </c>
      <c r="G158" s="14">
        <v>0.18233964539862502</v>
      </c>
      <c r="H158" s="14">
        <v>0.18220238095238095</v>
      </c>
      <c r="I158" s="14">
        <v>0.15</v>
      </c>
      <c r="J158" s="14">
        <v>0.15</v>
      </c>
      <c r="K158" s="14">
        <v>5.5148015191717392E-3</v>
      </c>
    </row>
    <row r="159" spans="2:48" x14ac:dyDescent="0.4">
      <c r="B159" s="29">
        <v>38657</v>
      </c>
      <c r="C159" s="14">
        <v>0.15</v>
      </c>
      <c r="D159" s="14">
        <v>0.15</v>
      </c>
      <c r="E159" s="14">
        <v>0.29246813441483199</v>
      </c>
      <c r="F159" s="14">
        <v>0.25557031587732987</v>
      </c>
      <c r="G159" s="14">
        <v>0.1367276225946617</v>
      </c>
      <c r="H159" s="14">
        <v>6.1219081272084801E-2</v>
      </c>
      <c r="I159" s="14">
        <v>0.15</v>
      </c>
      <c r="J159" s="14">
        <v>0.15</v>
      </c>
      <c r="K159" s="14">
        <v>5.7938360022531579E-3</v>
      </c>
    </row>
    <row r="160" spans="2:48" x14ac:dyDescent="0.4">
      <c r="B160" s="29">
        <v>38687</v>
      </c>
      <c r="C160" s="14">
        <v>0.15</v>
      </c>
      <c r="D160" s="14">
        <v>0.15</v>
      </c>
      <c r="E160" s="14">
        <v>0.41000610128126908</v>
      </c>
      <c r="F160" s="14">
        <v>0.25272913992963592</v>
      </c>
      <c r="G160" s="14">
        <v>0.15013457927974058</v>
      </c>
      <c r="H160" s="14">
        <v>0.25775785349542546</v>
      </c>
      <c r="I160" s="14">
        <v>0.15</v>
      </c>
      <c r="J160" s="14">
        <v>0.15</v>
      </c>
      <c r="K160" s="14">
        <v>3.0529555876625415E-2</v>
      </c>
    </row>
    <row r="161" spans="2:11" x14ac:dyDescent="0.4">
      <c r="B161" s="29">
        <v>38718</v>
      </c>
      <c r="C161" s="14">
        <v>0.15</v>
      </c>
      <c r="D161" s="14">
        <v>0.15</v>
      </c>
      <c r="E161" s="14">
        <v>0.14768605832003481</v>
      </c>
      <c r="F161" s="14">
        <v>0.27770687448013037</v>
      </c>
      <c r="G161" s="14">
        <v>0.13920447681648607</v>
      </c>
      <c r="H161" s="14">
        <v>4.1310458618428803E-2</v>
      </c>
      <c r="I161" s="14">
        <v>0.15</v>
      </c>
      <c r="J161" s="14">
        <v>0.15</v>
      </c>
      <c r="K161" s="14">
        <v>1.2113564668769717E-2</v>
      </c>
    </row>
    <row r="162" spans="2:11" x14ac:dyDescent="0.4">
      <c r="B162" s="29">
        <v>38749</v>
      </c>
      <c r="C162" s="14">
        <v>0.15</v>
      </c>
      <c r="D162" s="14">
        <v>0.15</v>
      </c>
      <c r="E162" s="14">
        <v>0.40503635396346865</v>
      </c>
      <c r="F162" s="14">
        <v>0.24495653029708933</v>
      </c>
      <c r="G162" s="14">
        <v>0.17615129277242086</v>
      </c>
      <c r="H162" s="14">
        <v>5.4223074890641536E-2</v>
      </c>
      <c r="I162" s="14">
        <v>0.15</v>
      </c>
      <c r="J162" s="14">
        <v>0.15</v>
      </c>
      <c r="K162" s="14">
        <v>0</v>
      </c>
    </row>
    <row r="163" spans="2:11" x14ac:dyDescent="0.4">
      <c r="B163" s="29">
        <v>38777</v>
      </c>
      <c r="C163" s="14">
        <v>0.15</v>
      </c>
      <c r="D163" s="14">
        <v>0.15</v>
      </c>
      <c r="E163" s="14">
        <v>0.28457538994800696</v>
      </c>
      <c r="F163" s="14">
        <v>0.25123294642474714</v>
      </c>
      <c r="G163" s="14">
        <v>0.17526491627377661</v>
      </c>
      <c r="H163" s="14">
        <v>4.6636172025975205E-2</v>
      </c>
      <c r="I163" s="14">
        <v>0.15</v>
      </c>
      <c r="J163" s="14">
        <v>0.15</v>
      </c>
      <c r="K163" s="14">
        <v>1.3198710540721366E-2</v>
      </c>
    </row>
    <row r="164" spans="2:11" x14ac:dyDescent="0.4">
      <c r="B164" s="29">
        <v>38808</v>
      </c>
      <c r="C164" s="14">
        <v>0.15</v>
      </c>
      <c r="D164" s="14">
        <v>0.15</v>
      </c>
      <c r="E164" s="14">
        <v>0.16844212483019946</v>
      </c>
      <c r="F164" s="14">
        <v>0.24451029145692049</v>
      </c>
      <c r="G164" s="14">
        <v>0.20423107714805908</v>
      </c>
      <c r="H164" s="14">
        <v>0.20297633569163209</v>
      </c>
      <c r="I164" s="14">
        <v>0.15</v>
      </c>
      <c r="J164" s="14">
        <v>0.15</v>
      </c>
      <c r="K164" s="14">
        <v>5.0939191340337482E-3</v>
      </c>
    </row>
    <row r="165" spans="2:11" x14ac:dyDescent="0.4">
      <c r="B165" s="29">
        <v>38838</v>
      </c>
      <c r="C165" s="14">
        <v>0.15</v>
      </c>
      <c r="D165" s="14">
        <v>0.15</v>
      </c>
      <c r="E165" s="14">
        <v>0.1788545602726532</v>
      </c>
      <c r="F165" s="14">
        <v>0.29999882672200323</v>
      </c>
      <c r="G165" s="14">
        <v>0.17551781682536569</v>
      </c>
      <c r="H165" s="14">
        <v>0.22799611429996211</v>
      </c>
      <c r="I165" s="14">
        <v>0.15</v>
      </c>
      <c r="J165" s="14">
        <v>0.15</v>
      </c>
      <c r="K165" s="14">
        <v>1.030985599820698E-2</v>
      </c>
    </row>
    <row r="166" spans="2:11" x14ac:dyDescent="0.4">
      <c r="B166" s="29">
        <v>38869</v>
      </c>
      <c r="C166" s="14">
        <v>0.15</v>
      </c>
      <c r="D166" s="14">
        <v>0.15</v>
      </c>
      <c r="E166" s="14">
        <v>0.10989684404044531</v>
      </c>
      <c r="F166" s="14">
        <v>0.25630973254528966</v>
      </c>
      <c r="G166" s="14">
        <v>0.22927053190382013</v>
      </c>
      <c r="H166" s="14">
        <v>0.22784185229024673</v>
      </c>
      <c r="I166" s="14">
        <v>0.15</v>
      </c>
      <c r="J166" s="14">
        <v>0.15</v>
      </c>
      <c r="K166" s="14">
        <v>1.453344343517754E-2</v>
      </c>
    </row>
    <row r="167" spans="2:11" x14ac:dyDescent="0.4">
      <c r="B167" s="29">
        <v>38899</v>
      </c>
      <c r="C167" s="14">
        <v>0.15</v>
      </c>
      <c r="D167" s="14">
        <v>0.15</v>
      </c>
      <c r="E167" s="14">
        <v>5.8344640434192671E-2</v>
      </c>
      <c r="F167" s="14">
        <v>0.25426926454735349</v>
      </c>
      <c r="G167" s="14">
        <v>0.20547062074046785</v>
      </c>
      <c r="H167" s="14">
        <v>0.2882546695516181</v>
      </c>
      <c r="I167" s="14">
        <v>0.15</v>
      </c>
      <c r="J167" s="14">
        <v>0.15</v>
      </c>
      <c r="K167" s="14">
        <v>2.7523484712499249E-3</v>
      </c>
    </row>
    <row r="168" spans="2:11" x14ac:dyDescent="0.4">
      <c r="B168" s="29">
        <v>38930</v>
      </c>
      <c r="C168" s="32">
        <v>0.15</v>
      </c>
      <c r="D168" s="32">
        <v>0.15</v>
      </c>
      <c r="E168" s="32">
        <v>0.12473312530793232</v>
      </c>
      <c r="F168" s="32">
        <v>0.27095940795782625</v>
      </c>
      <c r="G168" s="32">
        <v>0.15054082465809349</v>
      </c>
      <c r="H168" s="32">
        <v>0</v>
      </c>
      <c r="I168" s="32">
        <v>0.15</v>
      </c>
      <c r="J168" s="32">
        <v>0.15</v>
      </c>
      <c r="K168" s="32">
        <v>0</v>
      </c>
    </row>
    <row r="169" spans="2:11" x14ac:dyDescent="0.4">
      <c r="B169" s="29">
        <v>38961</v>
      </c>
      <c r="C169" s="32">
        <v>0.15</v>
      </c>
      <c r="D169" s="32">
        <v>0.15</v>
      </c>
      <c r="E169" s="32">
        <v>0.12884784520668424</v>
      </c>
      <c r="F169" s="32">
        <v>0.22886232073129445</v>
      </c>
      <c r="G169" s="32">
        <v>0.17026227998362672</v>
      </c>
      <c r="H169" s="32">
        <v>0</v>
      </c>
      <c r="I169" s="32">
        <v>0.15</v>
      </c>
      <c r="J169" s="32">
        <v>0.15</v>
      </c>
      <c r="K169" s="32">
        <v>4.3927206343773173E-3</v>
      </c>
    </row>
    <row r="170" spans="2:11" x14ac:dyDescent="0.4">
      <c r="B170" s="29">
        <v>38991</v>
      </c>
      <c r="C170" s="32">
        <v>0.15</v>
      </c>
      <c r="D170" s="32">
        <v>0.15</v>
      </c>
      <c r="E170" s="32">
        <v>0.26607611548556426</v>
      </c>
      <c r="F170" s="32">
        <v>0.20613604105251665</v>
      </c>
      <c r="G170" s="32">
        <v>0.17661390482618966</v>
      </c>
      <c r="H170" s="32">
        <v>0</v>
      </c>
      <c r="I170" s="32">
        <v>0.15</v>
      </c>
      <c r="J170" s="32">
        <v>0.15</v>
      </c>
      <c r="K170" s="32">
        <v>2.4793388429752067E-2</v>
      </c>
    </row>
    <row r="171" spans="2:11" x14ac:dyDescent="0.4">
      <c r="B171" s="29">
        <v>39022</v>
      </c>
      <c r="C171" s="32">
        <v>0.15</v>
      </c>
      <c r="D171" s="32">
        <v>0.15</v>
      </c>
      <c r="E171" s="32">
        <v>0.33559531153608885</v>
      </c>
      <c r="F171" s="32">
        <v>0.21910937117690238</v>
      </c>
      <c r="G171" s="32">
        <v>0.15285064935064935</v>
      </c>
      <c r="H171" s="32">
        <v>0</v>
      </c>
      <c r="I171" s="32">
        <v>0.15</v>
      </c>
      <c r="J171" s="32">
        <v>0.15</v>
      </c>
      <c r="K171" s="32">
        <v>2.5953578140078221E-2</v>
      </c>
    </row>
    <row r="172" spans="2:11" x14ac:dyDescent="0.4">
      <c r="B172" s="29">
        <v>39052</v>
      </c>
      <c r="C172" s="32">
        <v>0.15</v>
      </c>
      <c r="D172" s="32">
        <v>0.15</v>
      </c>
      <c r="E172" s="32">
        <v>0.4148880791254555</v>
      </c>
      <c r="F172" s="32">
        <v>0.34096504185130477</v>
      </c>
      <c r="G172" s="32">
        <v>9.2658629441624354E-2</v>
      </c>
      <c r="H172" s="32">
        <v>0</v>
      </c>
      <c r="I172" s="32">
        <v>0.15</v>
      </c>
      <c r="J172" s="32">
        <v>0.15</v>
      </c>
      <c r="K172" s="32">
        <v>8.5284845755460498E-2</v>
      </c>
    </row>
    <row r="173" spans="2:11" x14ac:dyDescent="0.4">
      <c r="B173" s="29">
        <v>39083</v>
      </c>
      <c r="C173" s="32">
        <v>0.15</v>
      </c>
      <c r="D173" s="32">
        <v>0.15</v>
      </c>
      <c r="E173" s="32">
        <v>0.55465288035450522</v>
      </c>
      <c r="F173" s="32">
        <v>0.27885652642934194</v>
      </c>
      <c r="G173" s="32">
        <v>7.1696055118469409E-2</v>
      </c>
      <c r="H173" s="32">
        <v>0</v>
      </c>
      <c r="I173" s="32">
        <v>0.15</v>
      </c>
      <c r="J173" s="32">
        <v>0.15</v>
      </c>
      <c r="K173" s="32">
        <v>1.6594600911534415E-2</v>
      </c>
    </row>
    <row r="174" spans="2:11" x14ac:dyDescent="0.4">
      <c r="B174" s="29">
        <v>39114</v>
      </c>
      <c r="C174" s="32">
        <v>0.15</v>
      </c>
      <c r="D174" s="32">
        <v>0.15</v>
      </c>
      <c r="E174" s="32">
        <v>0.39964757709251092</v>
      </c>
      <c r="F174" s="32">
        <v>0.24836917129741484</v>
      </c>
      <c r="G174" s="32">
        <v>0.1752861037898755</v>
      </c>
      <c r="H174" s="32">
        <v>0</v>
      </c>
      <c r="I174" s="32">
        <v>0.15</v>
      </c>
      <c r="J174" s="32">
        <v>0.15</v>
      </c>
      <c r="K174" s="32">
        <v>3.0344202898550724E-2</v>
      </c>
    </row>
    <row r="175" spans="2:11" x14ac:dyDescent="0.4">
      <c r="B175" s="29">
        <v>39142</v>
      </c>
      <c r="C175" s="32">
        <v>0.15</v>
      </c>
      <c r="D175" s="32">
        <v>0.15</v>
      </c>
      <c r="E175" s="32">
        <v>0.38726378462334982</v>
      </c>
      <c r="F175" s="32">
        <v>0.34161799428358397</v>
      </c>
      <c r="G175" s="32">
        <v>0.18442220177043553</v>
      </c>
      <c r="H175" s="32">
        <v>0</v>
      </c>
      <c r="I175" s="32">
        <v>0.15</v>
      </c>
      <c r="J175" s="32">
        <v>0.15</v>
      </c>
      <c r="K175" s="32">
        <v>2.3763218670232164E-2</v>
      </c>
    </row>
    <row r="176" spans="2:11" x14ac:dyDescent="0.4">
      <c r="B176" s="29">
        <v>39173</v>
      </c>
      <c r="C176" s="32">
        <v>0.15</v>
      </c>
      <c r="D176" s="32">
        <v>0.15</v>
      </c>
      <c r="E176" s="32">
        <v>0.35548726953467957</v>
      </c>
      <c r="F176" s="32">
        <v>0.3103030303030303</v>
      </c>
      <c r="G176" s="32">
        <v>0.18540619765494137</v>
      </c>
      <c r="H176" s="32">
        <v>0</v>
      </c>
      <c r="I176" s="32">
        <v>0.15</v>
      </c>
      <c r="J176" s="32">
        <v>0.15</v>
      </c>
      <c r="K176" s="32">
        <v>2.5302922309337138E-2</v>
      </c>
    </row>
    <row r="177" spans="2:11" x14ac:dyDescent="0.4">
      <c r="B177" s="29">
        <v>39203</v>
      </c>
      <c r="C177" s="32">
        <v>0.15</v>
      </c>
      <c r="D177" s="32">
        <v>0.15</v>
      </c>
      <c r="E177" s="32">
        <v>0.34320290439693424</v>
      </c>
      <c r="F177" s="32">
        <v>0.24779903744570958</v>
      </c>
      <c r="G177" s="32">
        <v>0.11312673217435122</v>
      </c>
      <c r="H177" s="32">
        <v>0</v>
      </c>
      <c r="I177" s="32">
        <v>0.15</v>
      </c>
      <c r="J177" s="32">
        <v>0.15</v>
      </c>
      <c r="K177" s="32">
        <v>1.6620331197872599E-2</v>
      </c>
    </row>
    <row r="178" spans="2:11" x14ac:dyDescent="0.4">
      <c r="B178" s="29">
        <v>39234</v>
      </c>
      <c r="C178" s="32">
        <v>0.15</v>
      </c>
      <c r="D178" s="32">
        <v>0.15</v>
      </c>
      <c r="E178" s="32">
        <v>0.27399483585392842</v>
      </c>
      <c r="F178" s="32">
        <v>0.28688644688644688</v>
      </c>
      <c r="G178" s="32">
        <v>0.15327549352445619</v>
      </c>
      <c r="H178" s="32">
        <v>0</v>
      </c>
      <c r="I178" s="32">
        <v>0.15</v>
      </c>
      <c r="J178" s="32">
        <v>0.15</v>
      </c>
      <c r="K178" s="32">
        <v>5.0740309432706701E-3</v>
      </c>
    </row>
    <row r="179" spans="2:11" x14ac:dyDescent="0.4">
      <c r="B179" s="29">
        <v>39264</v>
      </c>
      <c r="C179" s="32">
        <v>0.15</v>
      </c>
      <c r="D179" s="32">
        <v>0.15</v>
      </c>
      <c r="E179" s="32">
        <v>0.46229508196721314</v>
      </c>
      <c r="F179" s="32">
        <v>0.30579474051663952</v>
      </c>
      <c r="G179" s="32">
        <v>0.17450424929178468</v>
      </c>
      <c r="H179" s="32">
        <v>0</v>
      </c>
      <c r="I179" s="32">
        <v>0.15</v>
      </c>
      <c r="J179" s="32">
        <v>0.15</v>
      </c>
      <c r="K179" s="32">
        <v>2.0016162118480767E-2</v>
      </c>
    </row>
    <row r="180" spans="2:11" x14ac:dyDescent="0.4">
      <c r="B180" s="29">
        <v>39295</v>
      </c>
      <c r="C180" s="32">
        <v>0.15</v>
      </c>
      <c r="D180" s="32">
        <v>0.15</v>
      </c>
      <c r="E180" s="32">
        <v>0.5025460605499491</v>
      </c>
      <c r="F180" s="32">
        <v>0.28412959912136188</v>
      </c>
      <c r="G180" s="32">
        <v>0.14899211218229624</v>
      </c>
      <c r="H180" s="32">
        <v>0</v>
      </c>
      <c r="I180" s="32">
        <v>0.15</v>
      </c>
      <c r="J180" s="32">
        <v>0.15</v>
      </c>
      <c r="K180" s="32">
        <v>2.2069887978598896E-2</v>
      </c>
    </row>
    <row r="181" spans="2:11" x14ac:dyDescent="0.4">
      <c r="B181" s="29">
        <v>39326</v>
      </c>
      <c r="C181" s="32">
        <v>0.15</v>
      </c>
      <c r="D181" s="32">
        <v>0.15</v>
      </c>
      <c r="E181" s="32">
        <v>0.57434431078682713</v>
      </c>
      <c r="F181" s="32">
        <v>0.31009376723662441</v>
      </c>
      <c r="G181" s="32">
        <v>0.17040277018407146</v>
      </c>
      <c r="H181" s="32">
        <v>0</v>
      </c>
      <c r="I181" s="32">
        <v>0.15</v>
      </c>
      <c r="J181" s="32">
        <v>0.15</v>
      </c>
      <c r="K181" s="32">
        <v>0</v>
      </c>
    </row>
    <row r="182" spans="2:11" x14ac:dyDescent="0.4">
      <c r="B182" s="29">
        <v>39356</v>
      </c>
      <c r="C182" s="32">
        <v>0.15</v>
      </c>
      <c r="D182" s="32">
        <v>0.15</v>
      </c>
      <c r="E182" s="32">
        <v>0.6451545963892924</v>
      </c>
      <c r="F182" s="32">
        <v>0.31926406926406925</v>
      </c>
      <c r="G182" s="32">
        <v>7.9187518398586981E-2</v>
      </c>
      <c r="H182" s="32">
        <v>0</v>
      </c>
      <c r="I182" s="32">
        <v>0.15</v>
      </c>
      <c r="J182" s="32">
        <v>0.15</v>
      </c>
      <c r="K182" s="32">
        <v>3.1750706880301606E-2</v>
      </c>
    </row>
    <row r="183" spans="2:11" x14ac:dyDescent="0.4">
      <c r="B183" s="29">
        <v>39387</v>
      </c>
      <c r="C183" s="32">
        <v>0.15</v>
      </c>
      <c r="D183" s="32">
        <v>0.15</v>
      </c>
      <c r="E183" s="32">
        <v>0.76848409748037994</v>
      </c>
      <c r="F183" s="32">
        <v>0.39281538952067169</v>
      </c>
      <c r="G183" s="32">
        <v>0.144076840981857</v>
      </c>
      <c r="H183" s="32">
        <v>0</v>
      </c>
      <c r="I183" s="32">
        <v>0.15</v>
      </c>
      <c r="J183" s="32">
        <v>0.15</v>
      </c>
      <c r="K183" s="32">
        <v>1.3327801690608307E-2</v>
      </c>
    </row>
    <row r="184" spans="2:11" x14ac:dyDescent="0.4">
      <c r="B184" s="29">
        <v>39417</v>
      </c>
      <c r="C184" s="32">
        <v>0.15</v>
      </c>
      <c r="D184" s="32">
        <v>0.15</v>
      </c>
      <c r="E184" s="32">
        <v>0.45168994716653393</v>
      </c>
      <c r="F184" s="32">
        <v>0.33690197390431581</v>
      </c>
      <c r="G184" s="32">
        <v>0.16450889003970307</v>
      </c>
      <c r="H184" s="32">
        <v>0</v>
      </c>
      <c r="I184" s="32">
        <v>0.15</v>
      </c>
      <c r="J184" s="32">
        <v>0.15</v>
      </c>
      <c r="K184" s="32">
        <v>0</v>
      </c>
    </row>
    <row r="185" spans="2:11" x14ac:dyDescent="0.4">
      <c r="B185" s="29">
        <v>39448</v>
      </c>
      <c r="C185" s="32">
        <v>0.15</v>
      </c>
      <c r="D185" s="32">
        <v>0.15</v>
      </c>
      <c r="E185" s="32">
        <v>0.49059095411026743</v>
      </c>
      <c r="F185" s="32">
        <v>0.37479652740097669</v>
      </c>
      <c r="G185" s="32">
        <v>4.4276598515431698E-2</v>
      </c>
      <c r="H185" s="32">
        <v>0.24925550860113693</v>
      </c>
      <c r="I185" s="32">
        <v>0.15</v>
      </c>
      <c r="J185" s="32">
        <v>0.15</v>
      </c>
      <c r="K185" s="32">
        <v>2.564102564102564E-2</v>
      </c>
    </row>
    <row r="186" spans="2:11" x14ac:dyDescent="0.4">
      <c r="B186" s="29">
        <v>39479</v>
      </c>
      <c r="C186" s="32">
        <v>0.15</v>
      </c>
      <c r="D186" s="32">
        <v>0.15</v>
      </c>
      <c r="E186" s="32">
        <v>0.43531228551818801</v>
      </c>
      <c r="F186" s="32">
        <v>0.35094110503946568</v>
      </c>
      <c r="G186" s="32">
        <v>4.4276598515431698E-2</v>
      </c>
      <c r="H186" s="32">
        <v>0</v>
      </c>
      <c r="I186" s="32">
        <v>0.15</v>
      </c>
      <c r="J186" s="32">
        <v>0.15</v>
      </c>
      <c r="K186" s="32">
        <v>3.8392500997207822E-3</v>
      </c>
    </row>
    <row r="187" spans="2:11" x14ac:dyDescent="0.4">
      <c r="B187" s="29">
        <v>39508</v>
      </c>
      <c r="C187" s="32">
        <v>0.15</v>
      </c>
      <c r="D187" s="32">
        <v>0.15</v>
      </c>
      <c r="E187" s="32">
        <v>0.48648227502921698</v>
      </c>
      <c r="F187" s="32">
        <v>0.27788523533204385</v>
      </c>
      <c r="G187" s="32">
        <v>5.5509868421052634E-2</v>
      </c>
      <c r="H187" s="32">
        <v>0</v>
      </c>
      <c r="I187" s="32">
        <v>0.15</v>
      </c>
      <c r="J187" s="32">
        <v>0.15</v>
      </c>
      <c r="K187" s="32">
        <v>0</v>
      </c>
    </row>
    <row r="188" spans="2:11" x14ac:dyDescent="0.4">
      <c r="B188" s="29">
        <v>39539</v>
      </c>
      <c r="C188" s="32">
        <v>0.15</v>
      </c>
      <c r="D188" s="32">
        <v>0.15</v>
      </c>
      <c r="E188" s="32">
        <v>0.52866761885329527</v>
      </c>
      <c r="F188" s="32">
        <v>0.29679802955665024</v>
      </c>
      <c r="G188" s="32">
        <v>6.1211611274716027E-2</v>
      </c>
      <c r="H188" s="32">
        <v>0</v>
      </c>
      <c r="I188" s="32">
        <v>0.15</v>
      </c>
      <c r="J188" s="32">
        <v>0.15</v>
      </c>
      <c r="K188" s="32">
        <v>4.7056187328440982E-2</v>
      </c>
    </row>
    <row r="189" spans="2:11" x14ac:dyDescent="0.4">
      <c r="B189" s="29">
        <v>39569</v>
      </c>
      <c r="C189" s="32">
        <v>0.15</v>
      </c>
      <c r="D189" s="32">
        <v>0.15</v>
      </c>
      <c r="E189" s="32">
        <v>0.45238291897249533</v>
      </c>
      <c r="F189" s="32">
        <v>0.30903074295473953</v>
      </c>
      <c r="G189" s="32">
        <v>6.0173523649594177E-2</v>
      </c>
      <c r="H189" s="32">
        <v>0</v>
      </c>
      <c r="I189" s="32">
        <v>0.15</v>
      </c>
      <c r="J189" s="32">
        <v>0.15</v>
      </c>
      <c r="K189" s="32">
        <v>7.6515597410241314E-3</v>
      </c>
    </row>
    <row r="190" spans="2:11" x14ac:dyDescent="0.4">
      <c r="B190" s="29">
        <v>39600</v>
      </c>
      <c r="C190" s="32">
        <v>0.15</v>
      </c>
      <c r="D190" s="32">
        <v>0.15</v>
      </c>
      <c r="E190" s="32">
        <v>0.33309049700501864</v>
      </c>
      <c r="F190" s="32">
        <v>0.28307658691139514</v>
      </c>
      <c r="G190" s="32">
        <v>5.2414231257941549E-2</v>
      </c>
      <c r="H190" s="32">
        <v>0</v>
      </c>
      <c r="I190" s="32">
        <v>0.15</v>
      </c>
      <c r="J190" s="32">
        <v>0.15</v>
      </c>
      <c r="K190" s="32">
        <v>2.217470983506414E-2</v>
      </c>
    </row>
    <row r="191" spans="2:11" x14ac:dyDescent="0.4">
      <c r="B191" s="29">
        <v>39630</v>
      </c>
      <c r="C191" s="32">
        <v>0.15</v>
      </c>
      <c r="D191" s="32">
        <v>0.15</v>
      </c>
      <c r="E191" s="32">
        <v>0.38299209770114945</v>
      </c>
      <c r="F191" s="32">
        <v>0.27872062663185376</v>
      </c>
      <c r="G191" s="32">
        <v>6.1157024793388429E-2</v>
      </c>
      <c r="H191" s="32">
        <v>0</v>
      </c>
      <c r="I191" s="32">
        <v>0.15</v>
      </c>
      <c r="J191" s="32">
        <v>0.15</v>
      </c>
      <c r="K191" s="32">
        <v>4.463716362708839E-3</v>
      </c>
    </row>
    <row r="192" spans="2:11" x14ac:dyDescent="0.4">
      <c r="B192" s="29">
        <v>39661</v>
      </c>
      <c r="C192" s="32">
        <v>0.15</v>
      </c>
      <c r="D192" s="32">
        <v>0.15</v>
      </c>
      <c r="E192" s="32">
        <v>0.29337514069786141</v>
      </c>
      <c r="F192" s="32">
        <v>0.25705361790733994</v>
      </c>
      <c r="G192" s="32">
        <v>5.2373158756137482E-2</v>
      </c>
      <c r="H192" s="32">
        <v>0</v>
      </c>
      <c r="I192" s="32">
        <v>0.15</v>
      </c>
      <c r="J192" s="32">
        <v>0.15</v>
      </c>
      <c r="K192" s="32">
        <v>0</v>
      </c>
    </row>
    <row r="193" spans="2:50" x14ac:dyDescent="0.4">
      <c r="B193" s="17"/>
      <c r="E193" s="9"/>
      <c r="F193" s="9"/>
      <c r="G193" s="9"/>
      <c r="H193" s="9"/>
      <c r="K193" s="9"/>
    </row>
    <row r="195" spans="2:50" x14ac:dyDescent="0.4">
      <c r="B195" s="7" t="s">
        <v>116</v>
      </c>
      <c r="C195" s="7"/>
    </row>
    <row r="196" spans="2:50" x14ac:dyDescent="0.4">
      <c r="B196" t="s">
        <v>117</v>
      </c>
      <c r="C196" s="9" t="e">
        <f>+Savings!C56</f>
        <v>#REF!</v>
      </c>
      <c r="D196" s="9" t="e">
        <f>+Savings!D56</f>
        <v>#REF!</v>
      </c>
      <c r="E196" s="9" t="e">
        <f>+Savings!E56</f>
        <v>#REF!</v>
      </c>
      <c r="F196" s="9" t="e">
        <f>+Savings!F56</f>
        <v>#REF!</v>
      </c>
      <c r="G196" s="9" t="e">
        <f>+Savings!G56</f>
        <v>#REF!</v>
      </c>
      <c r="H196" s="9" t="e">
        <f>+Savings!H56</f>
        <v>#REF!</v>
      </c>
      <c r="I196" s="9" t="e">
        <f>+Savings!I56</f>
        <v>#REF!</v>
      </c>
      <c r="J196" s="9" t="e">
        <f>+Savings!J56</f>
        <v>#REF!</v>
      </c>
      <c r="K196" s="9" t="e">
        <f>+Savings!K56</f>
        <v>#REF!</v>
      </c>
      <c r="L196" s="9" t="e">
        <f>+Savings!L56</f>
        <v>#REF!</v>
      </c>
      <c r="M196" s="9" t="e">
        <f>+Savings!M56</f>
        <v>#REF!</v>
      </c>
      <c r="N196" s="9" t="e">
        <f>+Savings!N56</f>
        <v>#REF!</v>
      </c>
      <c r="O196" s="9" t="e">
        <f>+Savings!O56</f>
        <v>#REF!</v>
      </c>
      <c r="P196" s="9" t="e">
        <f>+Savings!P56</f>
        <v>#REF!</v>
      </c>
      <c r="Q196" s="9" t="e">
        <f>+Savings!Q56</f>
        <v>#REF!</v>
      </c>
      <c r="R196" s="9" t="e">
        <f>+Savings!R56</f>
        <v>#REF!</v>
      </c>
      <c r="S196" s="9" t="e">
        <f>+Savings!S56</f>
        <v>#REF!</v>
      </c>
      <c r="T196" s="9" t="e">
        <f>+Savings!T56</f>
        <v>#REF!</v>
      </c>
      <c r="U196" s="9" t="e">
        <f>+Savings!U56</f>
        <v>#REF!</v>
      </c>
      <c r="V196" s="9" t="e">
        <f>+Savings!V56</f>
        <v>#REF!</v>
      </c>
      <c r="W196" s="9" t="e">
        <f>+Savings!W56</f>
        <v>#REF!</v>
      </c>
      <c r="X196" s="9" t="e">
        <f>+Savings!X56</f>
        <v>#REF!</v>
      </c>
      <c r="Y196" s="9" t="e">
        <f>+Savings!Y56</f>
        <v>#REF!</v>
      </c>
      <c r="Z196" s="9" t="e">
        <f>+Savings!Z56</f>
        <v>#REF!</v>
      </c>
      <c r="AA196" s="9" t="e">
        <f>+Savings!AA56</f>
        <v>#REF!</v>
      </c>
      <c r="AB196" s="9" t="e">
        <f>+Savings!AB56</f>
        <v>#REF!</v>
      </c>
      <c r="AC196" s="9" t="e">
        <f>+Savings!AC56</f>
        <v>#REF!</v>
      </c>
      <c r="AD196" s="9" t="e">
        <f>+Savings!AD56</f>
        <v>#REF!</v>
      </c>
      <c r="AE196" s="9" t="e">
        <f>+Savings!AE56</f>
        <v>#REF!</v>
      </c>
      <c r="AF196" s="9" t="e">
        <f>+Savings!AF56</f>
        <v>#REF!</v>
      </c>
      <c r="AG196" s="9" t="e">
        <f>+Savings!AG56</f>
        <v>#REF!</v>
      </c>
      <c r="AH196" s="9" t="e">
        <f>+Savings!AH56</f>
        <v>#REF!</v>
      </c>
      <c r="AI196" s="9" t="e">
        <f>+Savings!AI56</f>
        <v>#REF!</v>
      </c>
      <c r="AJ196" s="9" t="e">
        <f>+Savings!AJ56</f>
        <v>#REF!</v>
      </c>
      <c r="AK196" s="9" t="e">
        <f>+Savings!AK56</f>
        <v>#REF!</v>
      </c>
      <c r="AL196" s="9" t="e">
        <f>+Savings!AL56</f>
        <v>#REF!</v>
      </c>
      <c r="AM196" s="9" t="e">
        <f>+Savings!AM56</f>
        <v>#REF!</v>
      </c>
      <c r="AN196" s="9" t="e">
        <f>+Savings!AN56</f>
        <v>#REF!</v>
      </c>
      <c r="AO196" s="9" t="e">
        <f>+Savings!AO56</f>
        <v>#REF!</v>
      </c>
      <c r="AP196" s="9" t="e">
        <f>+Savings!AP56</f>
        <v>#REF!</v>
      </c>
      <c r="AQ196" s="9" t="e">
        <f>+Savings!AQ56</f>
        <v>#REF!</v>
      </c>
      <c r="AR196" s="9" t="e">
        <f>+Savings!AR56</f>
        <v>#REF!</v>
      </c>
      <c r="AS196" s="9" t="e">
        <f>+Savings!AS56</f>
        <v>#REF!</v>
      </c>
      <c r="AT196" s="9" t="e">
        <f>+Savings!AT56</f>
        <v>#REF!</v>
      </c>
      <c r="AU196" s="9" t="e">
        <f>+Savings!AU56</f>
        <v>#REF!</v>
      </c>
      <c r="AV196" s="9" t="e">
        <f>+Savings!AV56</f>
        <v>#REF!</v>
      </c>
      <c r="AW196" s="9" t="e">
        <f>+Savings!AW56</f>
        <v>#REF!</v>
      </c>
      <c r="AX196" s="9" t="e">
        <f>+Savings!AX56</f>
        <v>#REF!</v>
      </c>
    </row>
    <row r="197" spans="2:50" x14ac:dyDescent="0.4">
      <c r="B197" t="s">
        <v>118</v>
      </c>
      <c r="C197" s="9" t="e">
        <f>+Savings!C57</f>
        <v>#REF!</v>
      </c>
      <c r="D197" s="9" t="e">
        <f>+Savings!D57</f>
        <v>#REF!</v>
      </c>
      <c r="E197" s="9" t="e">
        <f>+Savings!E57</f>
        <v>#REF!</v>
      </c>
      <c r="F197" s="9" t="e">
        <f>+Savings!F57</f>
        <v>#REF!</v>
      </c>
      <c r="G197" s="9" t="e">
        <f>+Savings!G57</f>
        <v>#REF!</v>
      </c>
      <c r="H197" s="9" t="e">
        <f>+Savings!H57</f>
        <v>#REF!</v>
      </c>
      <c r="I197" s="9" t="e">
        <f>+Savings!I57</f>
        <v>#REF!</v>
      </c>
      <c r="J197" s="9" t="e">
        <f>+Savings!J57</f>
        <v>#REF!</v>
      </c>
      <c r="K197" s="9" t="e">
        <f>+Savings!K57</f>
        <v>#REF!</v>
      </c>
      <c r="L197" s="9" t="e">
        <f>+Savings!L57</f>
        <v>#REF!</v>
      </c>
      <c r="M197" s="9" t="e">
        <f>+Savings!M57</f>
        <v>#REF!</v>
      </c>
      <c r="N197" s="9" t="e">
        <f>+Savings!N57</f>
        <v>#REF!</v>
      </c>
      <c r="O197" s="9" t="e">
        <f>+Savings!O57</f>
        <v>#REF!</v>
      </c>
      <c r="P197" s="9" t="e">
        <f>+Savings!P57</f>
        <v>#REF!</v>
      </c>
      <c r="Q197" s="9" t="e">
        <f>+Savings!Q57</f>
        <v>#REF!</v>
      </c>
      <c r="R197" s="9" t="e">
        <f>+Savings!R57</f>
        <v>#REF!</v>
      </c>
      <c r="S197" s="9" t="e">
        <f>+Savings!S57</f>
        <v>#REF!</v>
      </c>
      <c r="T197" s="9" t="e">
        <f>+Savings!T57</f>
        <v>#REF!</v>
      </c>
      <c r="U197" s="9" t="e">
        <f>+Savings!U57</f>
        <v>#REF!</v>
      </c>
      <c r="V197" s="9" t="e">
        <f>+Savings!V57</f>
        <v>#REF!</v>
      </c>
      <c r="W197" s="9" t="e">
        <f>+Savings!W57</f>
        <v>#REF!</v>
      </c>
      <c r="X197" s="9" t="e">
        <f>+Savings!X57</f>
        <v>#REF!</v>
      </c>
      <c r="Y197" s="9" t="e">
        <f>+Savings!Y57</f>
        <v>#REF!</v>
      </c>
      <c r="Z197" s="9" t="e">
        <f>+Savings!Z57</f>
        <v>#REF!</v>
      </c>
      <c r="AA197" s="9" t="e">
        <f>+Savings!AA57</f>
        <v>#REF!</v>
      </c>
      <c r="AB197" s="9" t="e">
        <f>+Savings!AB57</f>
        <v>#REF!</v>
      </c>
      <c r="AC197" s="9" t="e">
        <f>+Savings!AC57</f>
        <v>#REF!</v>
      </c>
      <c r="AD197" s="9" t="e">
        <f>+Savings!AD57</f>
        <v>#REF!</v>
      </c>
      <c r="AE197" s="9" t="e">
        <f>+Savings!AE57</f>
        <v>#REF!</v>
      </c>
      <c r="AF197" s="9" t="e">
        <f>+Savings!AF57</f>
        <v>#REF!</v>
      </c>
      <c r="AG197" s="9" t="e">
        <f>+Savings!AG57</f>
        <v>#REF!</v>
      </c>
      <c r="AH197" s="9" t="e">
        <f>+Savings!AH57</f>
        <v>#REF!</v>
      </c>
      <c r="AI197" s="9" t="e">
        <f>+Savings!AI57</f>
        <v>#REF!</v>
      </c>
      <c r="AJ197" s="9" t="e">
        <f>+Savings!AJ57</f>
        <v>#REF!</v>
      </c>
      <c r="AK197" s="9" t="e">
        <f>+Savings!AK57</f>
        <v>#REF!</v>
      </c>
      <c r="AL197" s="9" t="e">
        <f>+Savings!AL57</f>
        <v>#REF!</v>
      </c>
      <c r="AM197" s="9" t="e">
        <f>+Savings!AM57</f>
        <v>#REF!</v>
      </c>
      <c r="AN197" s="9" t="e">
        <f>+Savings!AN57</f>
        <v>#REF!</v>
      </c>
      <c r="AO197" s="9" t="e">
        <f>+Savings!AO57</f>
        <v>#REF!</v>
      </c>
      <c r="AP197" s="9" t="e">
        <f>+Savings!AP57</f>
        <v>#REF!</v>
      </c>
      <c r="AQ197" s="9" t="e">
        <f>+Savings!AQ57</f>
        <v>#REF!</v>
      </c>
      <c r="AR197" s="9" t="e">
        <f>+Savings!AR57</f>
        <v>#REF!</v>
      </c>
      <c r="AS197" s="9" t="e">
        <f>+Savings!AS57</f>
        <v>#REF!</v>
      </c>
      <c r="AT197" s="9" t="e">
        <f>+Savings!AT57</f>
        <v>#REF!</v>
      </c>
      <c r="AU197" s="9" t="e">
        <f>+Savings!AU57</f>
        <v>#REF!</v>
      </c>
      <c r="AV197" s="9" t="e">
        <f>+Savings!AV57</f>
        <v>#REF!</v>
      </c>
      <c r="AW197" s="9" t="e">
        <f>+Savings!AW57</f>
        <v>#REF!</v>
      </c>
      <c r="AX197" s="9" t="e">
        <f>+Savings!AX57</f>
        <v>#REF!</v>
      </c>
    </row>
    <row r="198" spans="2:50" x14ac:dyDescent="0.4">
      <c r="B198" t="s">
        <v>119</v>
      </c>
      <c r="C198" s="9" t="e">
        <f>+Savings!C58</f>
        <v>#REF!</v>
      </c>
      <c r="D198" s="9" t="e">
        <f>+Savings!D58</f>
        <v>#REF!</v>
      </c>
      <c r="E198" s="9" t="e">
        <f>+Savings!E58</f>
        <v>#REF!</v>
      </c>
      <c r="F198" s="9" t="e">
        <f>+Savings!F58</f>
        <v>#REF!</v>
      </c>
      <c r="G198" s="9" t="e">
        <f>+Savings!G58</f>
        <v>#REF!</v>
      </c>
      <c r="H198" s="9" t="e">
        <f>+Savings!H58</f>
        <v>#REF!</v>
      </c>
      <c r="I198" s="9" t="e">
        <f>+Savings!I58</f>
        <v>#REF!</v>
      </c>
      <c r="J198" s="9" t="e">
        <f>+Savings!J58</f>
        <v>#REF!</v>
      </c>
      <c r="K198" s="9" t="e">
        <f>+Savings!K58</f>
        <v>#REF!</v>
      </c>
      <c r="L198" s="9" t="e">
        <f>+Savings!L58</f>
        <v>#REF!</v>
      </c>
      <c r="M198" s="9" t="e">
        <f>+Savings!M58</f>
        <v>#REF!</v>
      </c>
      <c r="N198" s="9" t="e">
        <f>+Savings!N58</f>
        <v>#REF!</v>
      </c>
      <c r="O198" s="9" t="e">
        <f>+Savings!O58</f>
        <v>#REF!</v>
      </c>
      <c r="P198" s="9" t="e">
        <f>+Savings!P58</f>
        <v>#REF!</v>
      </c>
      <c r="Q198" s="9" t="e">
        <f>+Savings!Q58</f>
        <v>#REF!</v>
      </c>
      <c r="R198" s="9" t="e">
        <f>+Savings!R58</f>
        <v>#REF!</v>
      </c>
      <c r="S198" s="9" t="e">
        <f>+Savings!S58</f>
        <v>#REF!</v>
      </c>
      <c r="T198" s="9" t="e">
        <f>+Savings!T58</f>
        <v>#REF!</v>
      </c>
      <c r="U198" s="9" t="e">
        <f>+Savings!U58</f>
        <v>#REF!</v>
      </c>
      <c r="V198" s="9" t="e">
        <f>+Savings!V58</f>
        <v>#REF!</v>
      </c>
      <c r="W198" s="9" t="e">
        <f>+Savings!W58</f>
        <v>#REF!</v>
      </c>
      <c r="X198" s="9" t="e">
        <f>+Savings!X58</f>
        <v>#REF!</v>
      </c>
      <c r="Y198" s="9" t="e">
        <f>+Savings!Y58</f>
        <v>#REF!</v>
      </c>
      <c r="Z198" s="9" t="e">
        <f>+Savings!Z58</f>
        <v>#REF!</v>
      </c>
      <c r="AA198" s="9" t="e">
        <f>+Savings!AA58</f>
        <v>#REF!</v>
      </c>
      <c r="AB198" s="9" t="e">
        <f>+Savings!AB58</f>
        <v>#REF!</v>
      </c>
      <c r="AC198" s="9" t="e">
        <f>+Savings!AC58</f>
        <v>#REF!</v>
      </c>
      <c r="AD198" s="9" t="e">
        <f>+Savings!AD58</f>
        <v>#REF!</v>
      </c>
      <c r="AE198" s="9" t="e">
        <f>+Savings!AE58</f>
        <v>#REF!</v>
      </c>
      <c r="AF198" s="9" t="e">
        <f>+Savings!AF58</f>
        <v>#REF!</v>
      </c>
      <c r="AG198" s="9" t="e">
        <f>+Savings!AG58</f>
        <v>#REF!</v>
      </c>
      <c r="AH198" s="9" t="e">
        <f>+Savings!AH58</f>
        <v>#REF!</v>
      </c>
      <c r="AI198" s="9" t="e">
        <f>+Savings!AI58</f>
        <v>#REF!</v>
      </c>
      <c r="AJ198" s="9" t="e">
        <f>+Savings!AJ58</f>
        <v>#REF!</v>
      </c>
      <c r="AK198" s="9" t="e">
        <f>+Savings!AK58</f>
        <v>#REF!</v>
      </c>
      <c r="AL198" s="9" t="e">
        <f>+Savings!AL58</f>
        <v>#REF!</v>
      </c>
      <c r="AM198" s="9" t="e">
        <f>+Savings!AM58</f>
        <v>#REF!</v>
      </c>
      <c r="AN198" s="9" t="e">
        <f>+Savings!AN58</f>
        <v>#REF!</v>
      </c>
      <c r="AO198" s="9" t="e">
        <f>+Savings!AO58</f>
        <v>#REF!</v>
      </c>
      <c r="AP198" s="9" t="e">
        <f>+Savings!AP58</f>
        <v>#REF!</v>
      </c>
      <c r="AQ198" s="9" t="e">
        <f>+Savings!AQ58</f>
        <v>#REF!</v>
      </c>
      <c r="AR198" s="9" t="e">
        <f>+Savings!AR58</f>
        <v>#REF!</v>
      </c>
      <c r="AS198" s="9" t="e">
        <f>+Savings!AS58</f>
        <v>#REF!</v>
      </c>
      <c r="AT198" s="9" t="e">
        <f>+Savings!AT58</f>
        <v>#REF!</v>
      </c>
      <c r="AU198" s="9" t="e">
        <f>+Savings!AU58</f>
        <v>#REF!</v>
      </c>
      <c r="AV198" s="9" t="e">
        <f>+Savings!AV58</f>
        <v>#REF!</v>
      </c>
      <c r="AW198" s="9" t="e">
        <f>+Savings!AW58</f>
        <v>#REF!</v>
      </c>
      <c r="AX198" s="9" t="e">
        <f>+Savings!AX58</f>
        <v>#REF!</v>
      </c>
    </row>
    <row r="199" spans="2:50" x14ac:dyDescent="0.4">
      <c r="B199" t="s">
        <v>120</v>
      </c>
      <c r="C199" s="9" t="e">
        <f>+Savings!C59</f>
        <v>#REF!</v>
      </c>
      <c r="D199" s="9" t="e">
        <f>+Savings!D59</f>
        <v>#REF!</v>
      </c>
      <c r="E199" s="9" t="e">
        <f>+Savings!E59</f>
        <v>#REF!</v>
      </c>
      <c r="F199" s="9" t="e">
        <f>+Savings!F59</f>
        <v>#REF!</v>
      </c>
      <c r="G199" s="9" t="e">
        <f>+Savings!G59</f>
        <v>#REF!</v>
      </c>
      <c r="H199" s="9" t="e">
        <f>+Savings!H59</f>
        <v>#REF!</v>
      </c>
      <c r="I199" s="9" t="e">
        <f>+Savings!I59</f>
        <v>#REF!</v>
      </c>
      <c r="J199" s="9" t="e">
        <f>+Savings!J59</f>
        <v>#REF!</v>
      </c>
      <c r="K199" s="9" t="e">
        <f>+Savings!K59</f>
        <v>#REF!</v>
      </c>
      <c r="L199" s="9" t="e">
        <f>+Savings!L59</f>
        <v>#REF!</v>
      </c>
      <c r="M199" s="9" t="e">
        <f>+Savings!M59</f>
        <v>#REF!</v>
      </c>
      <c r="N199" s="9" t="e">
        <f>+Savings!N59</f>
        <v>#REF!</v>
      </c>
      <c r="O199" s="9" t="e">
        <f>+Savings!O59</f>
        <v>#REF!</v>
      </c>
      <c r="P199" s="9" t="e">
        <f>+Savings!P59</f>
        <v>#REF!</v>
      </c>
      <c r="Q199" s="9" t="e">
        <f>+Savings!Q59</f>
        <v>#REF!</v>
      </c>
      <c r="R199" s="9" t="e">
        <f>+Savings!R59</f>
        <v>#REF!</v>
      </c>
      <c r="S199" s="9" t="e">
        <f>+Savings!S59</f>
        <v>#REF!</v>
      </c>
      <c r="T199" s="9" t="e">
        <f>+Savings!T59</f>
        <v>#REF!</v>
      </c>
      <c r="U199" s="9" t="e">
        <f>+Savings!U59</f>
        <v>#REF!</v>
      </c>
      <c r="V199" s="9" t="e">
        <f>+Savings!V59</f>
        <v>#REF!</v>
      </c>
      <c r="W199" s="9" t="e">
        <f>+Savings!W59</f>
        <v>#REF!</v>
      </c>
      <c r="X199" s="9" t="e">
        <f>+Savings!X59</f>
        <v>#REF!</v>
      </c>
      <c r="Y199" s="9" t="e">
        <f>+Savings!Y59</f>
        <v>#REF!</v>
      </c>
      <c r="Z199" s="9" t="e">
        <f>+Savings!Z59</f>
        <v>#REF!</v>
      </c>
      <c r="AA199" s="9" t="e">
        <f>+Savings!AA59</f>
        <v>#REF!</v>
      </c>
      <c r="AB199" s="9" t="e">
        <f>+Savings!AB59</f>
        <v>#REF!</v>
      </c>
      <c r="AC199" s="9" t="e">
        <f>+Savings!AC59</f>
        <v>#REF!</v>
      </c>
      <c r="AD199" s="9" t="e">
        <f>+Savings!AD59</f>
        <v>#REF!</v>
      </c>
      <c r="AE199" s="9" t="e">
        <f>+Savings!AE59</f>
        <v>#REF!</v>
      </c>
      <c r="AF199" s="9" t="e">
        <f>+Savings!AF59</f>
        <v>#REF!</v>
      </c>
      <c r="AG199" s="9" t="e">
        <f>+Savings!AG59</f>
        <v>#REF!</v>
      </c>
      <c r="AH199" s="9" t="e">
        <f>+Savings!AH59</f>
        <v>#REF!</v>
      </c>
      <c r="AI199" s="9" t="e">
        <f>+Savings!AI59</f>
        <v>#REF!</v>
      </c>
      <c r="AJ199" s="9" t="e">
        <f>+Savings!AJ59</f>
        <v>#REF!</v>
      </c>
      <c r="AK199" s="9" t="e">
        <f>+Savings!AK59</f>
        <v>#REF!</v>
      </c>
      <c r="AL199" s="9" t="e">
        <f>+Savings!AL59</f>
        <v>#REF!</v>
      </c>
      <c r="AM199" s="9" t="e">
        <f>+Savings!AM59</f>
        <v>#REF!</v>
      </c>
      <c r="AN199" s="9" t="e">
        <f>+Savings!AN59</f>
        <v>#REF!</v>
      </c>
      <c r="AO199" s="9" t="e">
        <f>+Savings!AO59</f>
        <v>#REF!</v>
      </c>
      <c r="AP199" s="9" t="e">
        <f>+Savings!AP59</f>
        <v>#REF!</v>
      </c>
      <c r="AQ199" s="9" t="e">
        <f>+Savings!AQ59</f>
        <v>#REF!</v>
      </c>
      <c r="AR199" s="9" t="e">
        <f>+Savings!AR59</f>
        <v>#REF!</v>
      </c>
      <c r="AS199" s="9" t="e">
        <f>+Savings!AS59</f>
        <v>#REF!</v>
      </c>
      <c r="AT199" s="9" t="e">
        <f>+Savings!AT59</f>
        <v>#REF!</v>
      </c>
      <c r="AU199" s="9" t="e">
        <f>+Savings!AU59</f>
        <v>#REF!</v>
      </c>
      <c r="AV199" s="9" t="e">
        <f>+Savings!AV59</f>
        <v>#REF!</v>
      </c>
      <c r="AW199" s="9" t="e">
        <f>+Savings!AW59</f>
        <v>#REF!</v>
      </c>
      <c r="AX199" s="9" t="e">
        <f>+Savings!AX59</f>
        <v>#REF!</v>
      </c>
    </row>
    <row r="200" spans="2:50" x14ac:dyDescent="0.4">
      <c r="B200" t="s">
        <v>121</v>
      </c>
      <c r="C200" s="9" t="e">
        <f>+Savings!C60</f>
        <v>#REF!</v>
      </c>
      <c r="D200" s="9" t="e">
        <f>+Savings!D60</f>
        <v>#REF!</v>
      </c>
      <c r="E200" s="9" t="e">
        <f>+Savings!E60</f>
        <v>#REF!</v>
      </c>
      <c r="F200" s="9" t="e">
        <f>+Savings!F60</f>
        <v>#REF!</v>
      </c>
      <c r="G200" s="9" t="e">
        <f>+Savings!G60</f>
        <v>#REF!</v>
      </c>
      <c r="H200" s="9" t="e">
        <f>+Savings!H60</f>
        <v>#REF!</v>
      </c>
      <c r="I200" s="9" t="e">
        <f>+Savings!I60</f>
        <v>#REF!</v>
      </c>
      <c r="J200" s="9" t="e">
        <f>+Savings!J60</f>
        <v>#REF!</v>
      </c>
      <c r="K200" s="9" t="e">
        <f>+Savings!K60</f>
        <v>#REF!</v>
      </c>
      <c r="L200" s="9" t="e">
        <f>+Savings!L60</f>
        <v>#REF!</v>
      </c>
      <c r="M200" s="9" t="e">
        <f>+Savings!M60</f>
        <v>#REF!</v>
      </c>
      <c r="N200" s="9" t="e">
        <f>+Savings!N60</f>
        <v>#REF!</v>
      </c>
      <c r="O200" s="9" t="e">
        <f>+Savings!O60</f>
        <v>#REF!</v>
      </c>
      <c r="P200" s="9" t="e">
        <f>+Savings!P60</f>
        <v>#REF!</v>
      </c>
      <c r="Q200" s="9" t="e">
        <f>+Savings!Q60</f>
        <v>#REF!</v>
      </c>
      <c r="R200" s="9" t="e">
        <f>+Savings!R60</f>
        <v>#REF!</v>
      </c>
      <c r="S200" s="9" t="e">
        <f>+Savings!S60</f>
        <v>#REF!</v>
      </c>
      <c r="T200" s="9" t="e">
        <f>+Savings!T60</f>
        <v>#REF!</v>
      </c>
      <c r="U200" s="9" t="e">
        <f>+Savings!U60</f>
        <v>#REF!</v>
      </c>
      <c r="V200" s="9" t="e">
        <f>+Savings!V60</f>
        <v>#REF!</v>
      </c>
      <c r="W200" s="9" t="e">
        <f>+Savings!W60</f>
        <v>#REF!</v>
      </c>
      <c r="X200" s="9" t="e">
        <f>+Savings!X60</f>
        <v>#REF!</v>
      </c>
      <c r="Y200" s="9" t="e">
        <f>+Savings!Y60</f>
        <v>#REF!</v>
      </c>
      <c r="Z200" s="9" t="e">
        <f>+Savings!Z60</f>
        <v>#REF!</v>
      </c>
      <c r="AA200" s="9" t="e">
        <f>+Savings!AA60</f>
        <v>#REF!</v>
      </c>
      <c r="AB200" s="9" t="e">
        <f>+Savings!AB60</f>
        <v>#REF!</v>
      </c>
      <c r="AC200" s="9" t="e">
        <f>+Savings!AC60</f>
        <v>#REF!</v>
      </c>
      <c r="AD200" s="9" t="e">
        <f>+Savings!AD60</f>
        <v>#REF!</v>
      </c>
      <c r="AE200" s="9" t="e">
        <f>+Savings!AE60</f>
        <v>#REF!</v>
      </c>
      <c r="AF200" s="9" t="e">
        <f>+Savings!AF60</f>
        <v>#REF!</v>
      </c>
      <c r="AG200" s="9" t="e">
        <f>+Savings!AG60</f>
        <v>#REF!</v>
      </c>
      <c r="AH200" s="9" t="e">
        <f>+Savings!AH60</f>
        <v>#REF!</v>
      </c>
      <c r="AI200" s="9" t="e">
        <f>+Savings!AI60</f>
        <v>#REF!</v>
      </c>
      <c r="AJ200" s="9" t="e">
        <f>+Savings!AJ60</f>
        <v>#REF!</v>
      </c>
      <c r="AK200" s="9" t="e">
        <f>+Savings!AK60</f>
        <v>#REF!</v>
      </c>
      <c r="AL200" s="9" t="e">
        <f>+Savings!AL60</f>
        <v>#REF!</v>
      </c>
      <c r="AM200" s="9" t="e">
        <f>+Savings!AM60</f>
        <v>#REF!</v>
      </c>
      <c r="AN200" s="9" t="e">
        <f>+Savings!AN60</f>
        <v>#REF!</v>
      </c>
      <c r="AO200" s="9" t="e">
        <f>+Savings!AO60</f>
        <v>#REF!</v>
      </c>
      <c r="AP200" s="9" t="e">
        <f>+Savings!AP60</f>
        <v>#REF!</v>
      </c>
      <c r="AQ200" s="9" t="e">
        <f>+Savings!AQ60</f>
        <v>#REF!</v>
      </c>
      <c r="AR200" s="9" t="e">
        <f>+Savings!AR60</f>
        <v>#REF!</v>
      </c>
      <c r="AS200" s="9" t="e">
        <f>+Savings!AS60</f>
        <v>#REF!</v>
      </c>
      <c r="AT200" s="9" t="e">
        <f>+Savings!AT60</f>
        <v>#REF!</v>
      </c>
      <c r="AU200" s="9" t="e">
        <f>+Savings!AU60</f>
        <v>#REF!</v>
      </c>
      <c r="AV200" s="9" t="e">
        <f>+Savings!AV60</f>
        <v>#REF!</v>
      </c>
      <c r="AW200" s="9" t="e">
        <f>+Savings!AW60</f>
        <v>#REF!</v>
      </c>
      <c r="AX200" s="9" t="e">
        <f>+Savings!AX60</f>
        <v>#REF!</v>
      </c>
    </row>
    <row r="201" spans="2:50" x14ac:dyDescent="0.4">
      <c r="B201" t="s">
        <v>122</v>
      </c>
      <c r="C201" s="9" t="e">
        <f>+Savings!C61</f>
        <v>#REF!</v>
      </c>
      <c r="D201" s="9" t="e">
        <f>+Savings!D61</f>
        <v>#REF!</v>
      </c>
      <c r="E201" s="9" t="e">
        <f>+Savings!E61</f>
        <v>#REF!</v>
      </c>
      <c r="F201" s="9" t="e">
        <f>+Savings!F61</f>
        <v>#REF!</v>
      </c>
      <c r="G201" s="9" t="e">
        <f>+Savings!G61</f>
        <v>#REF!</v>
      </c>
      <c r="H201" s="9" t="e">
        <f>+Savings!H61</f>
        <v>#REF!</v>
      </c>
      <c r="I201" s="9" t="e">
        <f>+Savings!I61</f>
        <v>#REF!</v>
      </c>
      <c r="J201" s="9" t="e">
        <f>+Savings!J61</f>
        <v>#REF!</v>
      </c>
      <c r="K201" s="9" t="e">
        <f>+Savings!K61</f>
        <v>#REF!</v>
      </c>
      <c r="L201" s="9" t="e">
        <f>+Savings!L61</f>
        <v>#REF!</v>
      </c>
      <c r="M201" s="9" t="e">
        <f>+Savings!M61</f>
        <v>#REF!</v>
      </c>
      <c r="N201" s="9" t="e">
        <f>+Savings!N61</f>
        <v>#REF!</v>
      </c>
      <c r="O201" s="9" t="e">
        <f>+Savings!O61</f>
        <v>#REF!</v>
      </c>
      <c r="P201" s="9" t="e">
        <f>+Savings!P61</f>
        <v>#REF!</v>
      </c>
      <c r="Q201" s="9" t="e">
        <f>+Savings!Q61</f>
        <v>#REF!</v>
      </c>
      <c r="R201" s="9" t="e">
        <f>+Savings!R61</f>
        <v>#REF!</v>
      </c>
      <c r="S201" s="9" t="e">
        <f>+Savings!S61</f>
        <v>#REF!</v>
      </c>
      <c r="T201" s="9" t="e">
        <f>+Savings!T61</f>
        <v>#REF!</v>
      </c>
      <c r="U201" s="9" t="e">
        <f>+Savings!U61</f>
        <v>#REF!</v>
      </c>
      <c r="V201" s="9" t="e">
        <f>+Savings!V61</f>
        <v>#REF!</v>
      </c>
      <c r="W201" s="9" t="e">
        <f>+Savings!W61</f>
        <v>#REF!</v>
      </c>
      <c r="X201" s="9" t="e">
        <f>+Savings!X61</f>
        <v>#REF!</v>
      </c>
      <c r="Y201" s="9" t="e">
        <f>+Savings!Y61</f>
        <v>#REF!</v>
      </c>
      <c r="Z201" s="9" t="e">
        <f>+Savings!Z61</f>
        <v>#REF!</v>
      </c>
      <c r="AA201" s="9" t="e">
        <f>+Savings!AA61</f>
        <v>#REF!</v>
      </c>
      <c r="AB201" s="9" t="e">
        <f>+Savings!AB61</f>
        <v>#REF!</v>
      </c>
      <c r="AC201" s="9" t="e">
        <f>+Savings!AC61</f>
        <v>#REF!</v>
      </c>
      <c r="AD201" s="9" t="e">
        <f>+Savings!AD61</f>
        <v>#REF!</v>
      </c>
      <c r="AE201" s="9" t="e">
        <f>+Savings!AE61</f>
        <v>#REF!</v>
      </c>
      <c r="AF201" s="9" t="e">
        <f>+Savings!AF61</f>
        <v>#REF!</v>
      </c>
      <c r="AG201" s="9" t="e">
        <f>+Savings!AG61</f>
        <v>#REF!</v>
      </c>
      <c r="AH201" s="9" t="e">
        <f>+Savings!AH61</f>
        <v>#REF!</v>
      </c>
      <c r="AI201" s="9" t="e">
        <f>+Savings!AI61</f>
        <v>#REF!</v>
      </c>
      <c r="AJ201" s="9" t="e">
        <f>+Savings!AJ61</f>
        <v>#REF!</v>
      </c>
      <c r="AK201" s="9" t="e">
        <f>+Savings!AK61</f>
        <v>#REF!</v>
      </c>
      <c r="AL201" s="9" t="e">
        <f>+Savings!AL61</f>
        <v>#REF!</v>
      </c>
      <c r="AM201" s="9" t="e">
        <f>+Savings!AM61</f>
        <v>#REF!</v>
      </c>
      <c r="AN201" s="9" t="e">
        <f>+Savings!AN61</f>
        <v>#REF!</v>
      </c>
      <c r="AO201" s="9" t="e">
        <f>+Savings!AO61</f>
        <v>#REF!</v>
      </c>
      <c r="AP201" s="9" t="e">
        <f>+Savings!AP61</f>
        <v>#REF!</v>
      </c>
      <c r="AQ201" s="9" t="e">
        <f>+Savings!AQ61</f>
        <v>#REF!</v>
      </c>
      <c r="AR201" s="9" t="e">
        <f>+Savings!AR61</f>
        <v>#REF!</v>
      </c>
      <c r="AS201" s="9" t="e">
        <f>+Savings!AS61</f>
        <v>#REF!</v>
      </c>
      <c r="AT201" s="9" t="e">
        <f>+Savings!AT61</f>
        <v>#REF!</v>
      </c>
      <c r="AU201" s="9" t="e">
        <f>+Savings!AU61</f>
        <v>#REF!</v>
      </c>
      <c r="AV201" s="9" t="e">
        <f>+Savings!AV61</f>
        <v>#REF!</v>
      </c>
      <c r="AW201" s="9" t="e">
        <f>+Savings!AW61</f>
        <v>#REF!</v>
      </c>
      <c r="AX201" s="9" t="e">
        <f>+Savings!AX61</f>
        <v>#REF!</v>
      </c>
    </row>
    <row r="202" spans="2:50" ht="12.6" x14ac:dyDescent="0.45">
      <c r="B202" s="18" t="s">
        <v>86</v>
      </c>
      <c r="C202" s="9" t="e">
        <f>+Savings!C62</f>
        <v>#REF!</v>
      </c>
      <c r="D202" s="9" t="e">
        <f>+Savings!D62</f>
        <v>#REF!</v>
      </c>
      <c r="E202" s="9" t="e">
        <f>+Savings!E62</f>
        <v>#REF!</v>
      </c>
      <c r="F202" s="9" t="e">
        <f>+Savings!F62</f>
        <v>#REF!</v>
      </c>
      <c r="G202" s="9" t="e">
        <f>+Savings!G62</f>
        <v>#REF!</v>
      </c>
      <c r="H202" s="9" t="e">
        <f>+Savings!H62</f>
        <v>#REF!</v>
      </c>
      <c r="I202" s="9" t="e">
        <f>+Savings!I62</f>
        <v>#REF!</v>
      </c>
      <c r="J202" s="9" t="e">
        <f>+Savings!J62</f>
        <v>#REF!</v>
      </c>
      <c r="K202" s="9" t="e">
        <f>+Savings!K62</f>
        <v>#REF!</v>
      </c>
      <c r="L202" s="9" t="e">
        <f>+Savings!L62</f>
        <v>#REF!</v>
      </c>
      <c r="M202" s="9" t="e">
        <f>+Savings!M62</f>
        <v>#REF!</v>
      </c>
      <c r="N202" s="9" t="e">
        <f>+Savings!N62</f>
        <v>#REF!</v>
      </c>
      <c r="O202" s="9" t="e">
        <f>+Savings!O62</f>
        <v>#REF!</v>
      </c>
      <c r="P202" s="9" t="e">
        <f>+Savings!P62</f>
        <v>#REF!</v>
      </c>
      <c r="Q202" s="9" t="e">
        <f>+Savings!Q62</f>
        <v>#REF!</v>
      </c>
      <c r="R202" s="9" t="e">
        <f>+Savings!R62</f>
        <v>#REF!</v>
      </c>
      <c r="S202" s="9" t="e">
        <f>+Savings!S62</f>
        <v>#REF!</v>
      </c>
      <c r="T202" s="9" t="e">
        <f>+Savings!T62</f>
        <v>#REF!</v>
      </c>
      <c r="U202" s="9" t="e">
        <f>+Savings!U62</f>
        <v>#REF!</v>
      </c>
      <c r="V202" s="9" t="e">
        <f>+Savings!V62</f>
        <v>#REF!</v>
      </c>
      <c r="W202" s="9" t="e">
        <f>+Savings!W62</f>
        <v>#REF!</v>
      </c>
      <c r="X202" s="9" t="e">
        <f>+Savings!X62</f>
        <v>#REF!</v>
      </c>
      <c r="Y202" s="9" t="e">
        <f>+Savings!Y62</f>
        <v>#REF!</v>
      </c>
      <c r="Z202" s="9" t="e">
        <f>+Savings!Z62</f>
        <v>#REF!</v>
      </c>
      <c r="AA202" s="9" t="e">
        <f>+Savings!AA62</f>
        <v>#REF!</v>
      </c>
      <c r="AB202" s="9" t="e">
        <f>+Savings!AB62</f>
        <v>#REF!</v>
      </c>
      <c r="AC202" s="9" t="e">
        <f>+Savings!AC62</f>
        <v>#REF!</v>
      </c>
      <c r="AD202" s="9" t="e">
        <f>+Savings!AD62</f>
        <v>#REF!</v>
      </c>
      <c r="AE202" s="9" t="e">
        <f>+Savings!AE62</f>
        <v>#REF!</v>
      </c>
      <c r="AF202" s="9" t="e">
        <f>+Savings!AF62</f>
        <v>#REF!</v>
      </c>
      <c r="AG202" s="9" t="e">
        <f>+Savings!AG62</f>
        <v>#REF!</v>
      </c>
      <c r="AH202" s="9" t="e">
        <f>+Savings!AH62</f>
        <v>#REF!</v>
      </c>
      <c r="AI202" s="9" t="e">
        <f>+Savings!AI62</f>
        <v>#REF!</v>
      </c>
      <c r="AJ202" s="9" t="e">
        <f>+Savings!AJ62</f>
        <v>#REF!</v>
      </c>
      <c r="AK202" s="9" t="e">
        <f>+Savings!AK62</f>
        <v>#REF!</v>
      </c>
      <c r="AL202" s="9" t="e">
        <f>+Savings!AL62</f>
        <v>#REF!</v>
      </c>
      <c r="AM202" s="9" t="e">
        <f>+Savings!AM62</f>
        <v>#REF!</v>
      </c>
      <c r="AN202" s="9" t="e">
        <f>+Savings!AN62</f>
        <v>#REF!</v>
      </c>
      <c r="AO202" s="9" t="e">
        <f>+Savings!AO62</f>
        <v>#REF!</v>
      </c>
      <c r="AP202" s="9" t="e">
        <f>+Savings!AP62</f>
        <v>#REF!</v>
      </c>
      <c r="AQ202" s="9" t="e">
        <f>+Savings!AQ62</f>
        <v>#REF!</v>
      </c>
      <c r="AR202" s="9" t="e">
        <f>+Savings!AR62</f>
        <v>#REF!</v>
      </c>
      <c r="AS202" s="9" t="e">
        <f>+Savings!AS62</f>
        <v>#REF!</v>
      </c>
      <c r="AT202" s="9" t="e">
        <f>+Savings!AT62</f>
        <v>#REF!</v>
      </c>
      <c r="AU202" s="9" t="e">
        <f>+Savings!AU62</f>
        <v>#REF!</v>
      </c>
      <c r="AV202" s="9" t="e">
        <f>+Savings!AV62</f>
        <v>#REF!</v>
      </c>
      <c r="AW202" s="9" t="e">
        <f>+Savings!AW62</f>
        <v>#REF!</v>
      </c>
      <c r="AX202" s="9" t="e">
        <f>+Savings!AX62</f>
        <v>#REF!</v>
      </c>
    </row>
    <row r="203" spans="2:50" x14ac:dyDescent="0.4">
      <c r="B203" t="s">
        <v>123</v>
      </c>
      <c r="C203" s="9" t="e">
        <f>+Savings!C63</f>
        <v>#REF!</v>
      </c>
      <c r="D203" s="9" t="e">
        <f>+Savings!D63</f>
        <v>#REF!</v>
      </c>
      <c r="E203" s="9" t="e">
        <f>+Savings!E63</f>
        <v>#REF!</v>
      </c>
      <c r="F203" s="9" t="e">
        <f>+Savings!F63</f>
        <v>#REF!</v>
      </c>
      <c r="G203" s="9" t="e">
        <f>+Savings!G63</f>
        <v>#REF!</v>
      </c>
      <c r="H203" s="9" t="e">
        <f>+Savings!H63</f>
        <v>#REF!</v>
      </c>
      <c r="I203" s="9" t="e">
        <f>+Savings!I63</f>
        <v>#REF!</v>
      </c>
      <c r="J203" s="9" t="e">
        <f>+Savings!J63</f>
        <v>#REF!</v>
      </c>
      <c r="K203" s="9" t="e">
        <f>+Savings!K63</f>
        <v>#REF!</v>
      </c>
      <c r="L203" s="9" t="e">
        <f>+Savings!L63</f>
        <v>#REF!</v>
      </c>
      <c r="M203" s="9" t="e">
        <f>+Savings!M63</f>
        <v>#REF!</v>
      </c>
      <c r="N203" s="9" t="e">
        <f>+Savings!N63</f>
        <v>#REF!</v>
      </c>
      <c r="O203" s="9" t="e">
        <f>+Savings!O63</f>
        <v>#REF!</v>
      </c>
      <c r="P203" s="9" t="e">
        <f>+Savings!P63</f>
        <v>#REF!</v>
      </c>
      <c r="Q203" s="9" t="e">
        <f>+Savings!Q63</f>
        <v>#REF!</v>
      </c>
      <c r="R203" s="9" t="e">
        <f>+Savings!R63</f>
        <v>#REF!</v>
      </c>
      <c r="S203" s="9" t="e">
        <f>+Savings!S63</f>
        <v>#REF!</v>
      </c>
      <c r="T203" s="9" t="e">
        <f>+Savings!T63</f>
        <v>#REF!</v>
      </c>
      <c r="U203" s="9" t="e">
        <f>+Savings!U63</f>
        <v>#REF!</v>
      </c>
      <c r="V203" s="9" t="e">
        <f>+Savings!V63</f>
        <v>#REF!</v>
      </c>
      <c r="W203" s="9" t="e">
        <f>+Savings!W63</f>
        <v>#REF!</v>
      </c>
      <c r="X203" s="9" t="e">
        <f>+Savings!X63</f>
        <v>#REF!</v>
      </c>
      <c r="Y203" s="9" t="e">
        <f>+Savings!Y63</f>
        <v>#REF!</v>
      </c>
      <c r="Z203" s="9" t="e">
        <f>+Savings!Z63</f>
        <v>#REF!</v>
      </c>
      <c r="AA203" s="9" t="e">
        <f>+Savings!AA63</f>
        <v>#REF!</v>
      </c>
      <c r="AB203" s="9" t="e">
        <f>+Savings!AB63</f>
        <v>#REF!</v>
      </c>
      <c r="AC203" s="9" t="e">
        <f>+Savings!AC63</f>
        <v>#REF!</v>
      </c>
      <c r="AD203" s="9" t="e">
        <f>+Savings!AD63</f>
        <v>#REF!</v>
      </c>
      <c r="AE203" s="9" t="e">
        <f>+Savings!AE63</f>
        <v>#REF!</v>
      </c>
      <c r="AF203" s="9" t="e">
        <f>+Savings!AF63</f>
        <v>#REF!</v>
      </c>
      <c r="AG203" s="9" t="e">
        <f>+Savings!AG63</f>
        <v>#REF!</v>
      </c>
      <c r="AH203" s="9" t="e">
        <f>+Savings!AH63</f>
        <v>#REF!</v>
      </c>
      <c r="AI203" s="9" t="e">
        <f>+Savings!AI63</f>
        <v>#REF!</v>
      </c>
      <c r="AJ203" s="9" t="e">
        <f>+Savings!AJ63</f>
        <v>#REF!</v>
      </c>
      <c r="AK203" s="9" t="e">
        <f>+Savings!AK63</f>
        <v>#REF!</v>
      </c>
      <c r="AL203" s="9" t="e">
        <f>+Savings!AL63</f>
        <v>#REF!</v>
      </c>
      <c r="AM203" s="9" t="e">
        <f>+Savings!AM63</f>
        <v>#REF!</v>
      </c>
      <c r="AN203" s="9" t="e">
        <f>+Savings!AN63</f>
        <v>#REF!</v>
      </c>
      <c r="AO203" s="9" t="e">
        <f>+Savings!AO63</f>
        <v>#REF!</v>
      </c>
      <c r="AP203" s="9" t="e">
        <f>+Savings!AP63</f>
        <v>#REF!</v>
      </c>
      <c r="AQ203" s="9" t="e">
        <f>+Savings!AQ63</f>
        <v>#REF!</v>
      </c>
      <c r="AR203" s="9" t="e">
        <f>+Savings!AR63</f>
        <v>#REF!</v>
      </c>
      <c r="AS203" s="9" t="e">
        <f>+Savings!AS63</f>
        <v>#REF!</v>
      </c>
      <c r="AT203" s="9" t="e">
        <f>+Savings!AT63</f>
        <v>#REF!</v>
      </c>
      <c r="AU203" s="9" t="e">
        <f>+Savings!AU63</f>
        <v>#REF!</v>
      </c>
      <c r="AV203" s="9" t="e">
        <f>+Savings!AV63</f>
        <v>#REF!</v>
      </c>
      <c r="AW203" s="9" t="e">
        <f>+Savings!AW63</f>
        <v>#REF!</v>
      </c>
      <c r="AX203" s="9" t="e">
        <f>+Savings!AX63</f>
        <v>#REF!</v>
      </c>
    </row>
    <row r="204" spans="2:50" x14ac:dyDescent="0.4">
      <c r="B204" t="s">
        <v>124</v>
      </c>
      <c r="C204" s="9" t="e">
        <f>+Savings!C64</f>
        <v>#REF!</v>
      </c>
      <c r="D204" s="9" t="e">
        <f>+Savings!D64</f>
        <v>#REF!</v>
      </c>
      <c r="E204" s="9" t="e">
        <f>+Savings!E64</f>
        <v>#REF!</v>
      </c>
      <c r="F204" s="9" t="e">
        <f>+Savings!F64</f>
        <v>#REF!</v>
      </c>
      <c r="G204" s="9" t="e">
        <f>+Savings!G64</f>
        <v>#REF!</v>
      </c>
      <c r="H204" s="9" t="e">
        <f>+Savings!H64</f>
        <v>#REF!</v>
      </c>
      <c r="I204" s="9" t="e">
        <f>+Savings!I64</f>
        <v>#REF!</v>
      </c>
      <c r="J204" s="9" t="e">
        <f>+Savings!J64</f>
        <v>#REF!</v>
      </c>
      <c r="K204" s="9" t="e">
        <f>+Savings!K64</f>
        <v>#REF!</v>
      </c>
      <c r="L204" s="9" t="e">
        <f>+Savings!L64</f>
        <v>#REF!</v>
      </c>
      <c r="M204" s="9" t="e">
        <f>+Savings!M64</f>
        <v>#REF!</v>
      </c>
      <c r="N204" s="9" t="e">
        <f>+Savings!N64</f>
        <v>#REF!</v>
      </c>
      <c r="O204" s="9" t="e">
        <f>+Savings!O64</f>
        <v>#REF!</v>
      </c>
      <c r="P204" s="9" t="e">
        <f>+Savings!P64</f>
        <v>#REF!</v>
      </c>
      <c r="Q204" s="9" t="e">
        <f>+Savings!Q64</f>
        <v>#REF!</v>
      </c>
      <c r="R204" s="9" t="e">
        <f>+Savings!R64</f>
        <v>#REF!</v>
      </c>
      <c r="S204" s="9" t="e">
        <f>+Savings!S64</f>
        <v>#REF!</v>
      </c>
      <c r="T204" s="9" t="e">
        <f>+Savings!T64</f>
        <v>#REF!</v>
      </c>
      <c r="U204" s="9" t="e">
        <f>+Savings!U64</f>
        <v>#REF!</v>
      </c>
      <c r="V204" s="9" t="e">
        <f>+Savings!V64</f>
        <v>#REF!</v>
      </c>
      <c r="W204" s="9" t="e">
        <f>+Savings!W64</f>
        <v>#REF!</v>
      </c>
      <c r="X204" s="9" t="e">
        <f>+Savings!X64</f>
        <v>#REF!</v>
      </c>
      <c r="Y204" s="9" t="e">
        <f>+Savings!Y64</f>
        <v>#REF!</v>
      </c>
      <c r="Z204" s="9" t="e">
        <f>+Savings!Z64</f>
        <v>#REF!</v>
      </c>
      <c r="AA204" s="9" t="e">
        <f>+Savings!AA64</f>
        <v>#REF!</v>
      </c>
      <c r="AB204" s="9" t="e">
        <f>+Savings!AB64</f>
        <v>#REF!</v>
      </c>
      <c r="AC204" s="9" t="e">
        <f>+Savings!AC64</f>
        <v>#REF!</v>
      </c>
      <c r="AD204" s="9" t="e">
        <f>+Savings!AD64</f>
        <v>#REF!</v>
      </c>
      <c r="AE204" s="9" t="e">
        <f>+Savings!AE64</f>
        <v>#REF!</v>
      </c>
      <c r="AF204" s="9" t="e">
        <f>+Savings!AF64</f>
        <v>#REF!</v>
      </c>
      <c r="AG204" s="9" t="e">
        <f>+Savings!AG64</f>
        <v>#REF!</v>
      </c>
      <c r="AH204" s="9" t="e">
        <f>+Savings!AH64</f>
        <v>#REF!</v>
      </c>
      <c r="AI204" s="9" t="e">
        <f>+Savings!AI64</f>
        <v>#REF!</v>
      </c>
      <c r="AJ204" s="9" t="e">
        <f>+Savings!AJ64</f>
        <v>#REF!</v>
      </c>
      <c r="AK204" s="9" t="e">
        <f>+Savings!AK64</f>
        <v>#REF!</v>
      </c>
      <c r="AL204" s="9" t="e">
        <f>+Savings!AL64</f>
        <v>#REF!</v>
      </c>
      <c r="AM204" s="9" t="e">
        <f>+Savings!AM64</f>
        <v>#REF!</v>
      </c>
      <c r="AN204" s="9" t="e">
        <f>+Savings!AN64</f>
        <v>#REF!</v>
      </c>
      <c r="AO204" s="9" t="e">
        <f>+Savings!AO64</f>
        <v>#REF!</v>
      </c>
      <c r="AP204" s="9" t="e">
        <f>+Savings!AP64</f>
        <v>#REF!</v>
      </c>
      <c r="AQ204" s="9" t="e">
        <f>+Savings!AQ64</f>
        <v>#REF!</v>
      </c>
      <c r="AR204" s="9" t="e">
        <f>+Savings!AR64</f>
        <v>#REF!</v>
      </c>
      <c r="AS204" s="9" t="e">
        <f>+Savings!AS64</f>
        <v>#REF!</v>
      </c>
      <c r="AT204" s="9" t="e">
        <f>+Savings!AT64</f>
        <v>#REF!</v>
      </c>
      <c r="AU204" s="9" t="e">
        <f>+Savings!AU64</f>
        <v>#REF!</v>
      </c>
      <c r="AV204" s="9" t="e">
        <f>+Savings!AV64</f>
        <v>#REF!</v>
      </c>
      <c r="AW204" s="9" t="e">
        <f>+Savings!AW64</f>
        <v>#REF!</v>
      </c>
      <c r="AX204" s="9" t="e">
        <f>+Savings!AX64</f>
        <v>#REF!</v>
      </c>
    </row>
    <row r="205" spans="2:50" x14ac:dyDescent="0.4">
      <c r="B205" t="s">
        <v>125</v>
      </c>
      <c r="C205" s="9" t="e">
        <f>+Savings!C65</f>
        <v>#REF!</v>
      </c>
      <c r="D205" s="9" t="e">
        <f>+Savings!D65</f>
        <v>#REF!</v>
      </c>
      <c r="E205" s="9" t="e">
        <f>+Savings!E65</f>
        <v>#REF!</v>
      </c>
      <c r="F205" s="9" t="e">
        <f>+Savings!F65</f>
        <v>#REF!</v>
      </c>
      <c r="G205" s="9" t="e">
        <f>+Savings!G65</f>
        <v>#REF!</v>
      </c>
      <c r="H205" s="9" t="e">
        <f>+Savings!H65</f>
        <v>#REF!</v>
      </c>
      <c r="I205" s="9" t="e">
        <f>+Savings!I65</f>
        <v>#REF!</v>
      </c>
      <c r="J205" s="9" t="e">
        <f>+Savings!J65</f>
        <v>#REF!</v>
      </c>
      <c r="K205" s="9" t="e">
        <f>+Savings!K65</f>
        <v>#REF!</v>
      </c>
      <c r="L205" s="9" t="e">
        <f>+Savings!L65</f>
        <v>#REF!</v>
      </c>
      <c r="M205" s="9" t="e">
        <f>+Savings!M65</f>
        <v>#REF!</v>
      </c>
      <c r="N205" s="9" t="e">
        <f>+Savings!N65</f>
        <v>#REF!</v>
      </c>
      <c r="O205" s="9" t="e">
        <f>+Savings!O65</f>
        <v>#REF!</v>
      </c>
      <c r="P205" s="9" t="e">
        <f>+Savings!P65</f>
        <v>#REF!</v>
      </c>
      <c r="Q205" s="9" t="e">
        <f>+Savings!Q65</f>
        <v>#REF!</v>
      </c>
      <c r="R205" s="9" t="e">
        <f>+Savings!R65</f>
        <v>#REF!</v>
      </c>
      <c r="S205" s="9" t="e">
        <f>+Savings!S65</f>
        <v>#REF!</v>
      </c>
      <c r="T205" s="9" t="e">
        <f>+Savings!T65</f>
        <v>#REF!</v>
      </c>
      <c r="U205" s="9" t="e">
        <f>+Savings!U65</f>
        <v>#REF!</v>
      </c>
      <c r="V205" s="9" t="e">
        <f>+Savings!V65</f>
        <v>#REF!</v>
      </c>
      <c r="W205" s="9" t="e">
        <f>+Savings!W65</f>
        <v>#REF!</v>
      </c>
      <c r="X205" s="9" t="e">
        <f>+Savings!X65</f>
        <v>#REF!</v>
      </c>
      <c r="Y205" s="9" t="e">
        <f>+Savings!Y65</f>
        <v>#REF!</v>
      </c>
      <c r="Z205" s="9" t="e">
        <f>+Savings!Z65</f>
        <v>#REF!</v>
      </c>
      <c r="AA205" s="9" t="e">
        <f>+Savings!AA65</f>
        <v>#REF!</v>
      </c>
      <c r="AB205" s="9" t="e">
        <f>+Savings!AB65</f>
        <v>#REF!</v>
      </c>
      <c r="AC205" s="9" t="e">
        <f>+Savings!AC65</f>
        <v>#REF!</v>
      </c>
      <c r="AD205" s="9" t="e">
        <f>+Savings!AD65</f>
        <v>#REF!</v>
      </c>
      <c r="AE205" s="9" t="e">
        <f>+Savings!AE65</f>
        <v>#REF!</v>
      </c>
      <c r="AF205" s="9" t="e">
        <f>+Savings!AF65</f>
        <v>#REF!</v>
      </c>
      <c r="AG205" s="9" t="e">
        <f>+Savings!AG65</f>
        <v>#REF!</v>
      </c>
      <c r="AH205" s="9" t="e">
        <f>+Savings!AH65</f>
        <v>#REF!</v>
      </c>
      <c r="AI205" s="9" t="e">
        <f>+Savings!AI65</f>
        <v>#REF!</v>
      </c>
      <c r="AJ205" s="9" t="e">
        <f>+Savings!AJ65</f>
        <v>#REF!</v>
      </c>
      <c r="AK205" s="9" t="e">
        <f>+Savings!AK65</f>
        <v>#REF!</v>
      </c>
      <c r="AL205" s="9" t="e">
        <f>+Savings!AL65</f>
        <v>#REF!</v>
      </c>
      <c r="AM205" s="9" t="e">
        <f>+Savings!AM65</f>
        <v>#REF!</v>
      </c>
      <c r="AN205" s="9" t="e">
        <f>+Savings!AN65</f>
        <v>#REF!</v>
      </c>
      <c r="AO205" s="9" t="e">
        <f>+Savings!AO65</f>
        <v>#REF!</v>
      </c>
      <c r="AP205" s="9" t="e">
        <f>+Savings!AP65</f>
        <v>#REF!</v>
      </c>
      <c r="AQ205" s="9" t="e">
        <f>+Savings!AQ65</f>
        <v>#REF!</v>
      </c>
      <c r="AR205" s="9" t="e">
        <f>+Savings!AR65</f>
        <v>#REF!</v>
      </c>
      <c r="AS205" s="9" t="e">
        <f>+Savings!AS65</f>
        <v>#REF!</v>
      </c>
      <c r="AT205" s="9" t="e">
        <f>+Savings!AT65</f>
        <v>#REF!</v>
      </c>
      <c r="AU205" s="9" t="e">
        <f>+Savings!AU65</f>
        <v>#REF!</v>
      </c>
      <c r="AV205" s="9" t="e">
        <f>+Savings!AV65</f>
        <v>#REF!</v>
      </c>
      <c r="AW205" s="9" t="e">
        <f>+Savings!AW65</f>
        <v>#REF!</v>
      </c>
      <c r="AX205" s="9" t="e">
        <f>+Savings!AX65</f>
        <v>#REF!</v>
      </c>
    </row>
    <row r="206" spans="2:50" ht="12.6" x14ac:dyDescent="0.45">
      <c r="B206" s="18" t="s">
        <v>89</v>
      </c>
      <c r="C206" s="9" t="e">
        <f>+Savings!C66</f>
        <v>#REF!</v>
      </c>
      <c r="D206" s="9" t="e">
        <f>+Savings!D66</f>
        <v>#REF!</v>
      </c>
      <c r="E206" s="9" t="e">
        <f>+Savings!E66</f>
        <v>#REF!</v>
      </c>
      <c r="F206" s="9" t="e">
        <f>+Savings!F66</f>
        <v>#REF!</v>
      </c>
      <c r="G206" s="9" t="e">
        <f>+Savings!G66</f>
        <v>#REF!</v>
      </c>
      <c r="H206" s="9" t="e">
        <f>+Savings!H66</f>
        <v>#REF!</v>
      </c>
      <c r="I206" s="9" t="e">
        <f>+Savings!I66</f>
        <v>#REF!</v>
      </c>
      <c r="J206" s="9" t="e">
        <f>+Savings!J66</f>
        <v>#REF!</v>
      </c>
      <c r="K206" s="9" t="e">
        <f>+Savings!K66</f>
        <v>#REF!</v>
      </c>
      <c r="L206" s="9" t="e">
        <f>+Savings!L66</f>
        <v>#REF!</v>
      </c>
      <c r="M206" s="9" t="e">
        <f>+Savings!M66</f>
        <v>#REF!</v>
      </c>
      <c r="N206" s="9" t="e">
        <f>+Savings!N66</f>
        <v>#REF!</v>
      </c>
      <c r="O206" s="9" t="e">
        <f>+Savings!O66</f>
        <v>#REF!</v>
      </c>
      <c r="P206" s="9" t="e">
        <f>+Savings!P66</f>
        <v>#REF!</v>
      </c>
      <c r="Q206" s="9" t="e">
        <f>+Savings!Q66</f>
        <v>#REF!</v>
      </c>
      <c r="R206" s="9" t="e">
        <f>+Savings!R66</f>
        <v>#REF!</v>
      </c>
      <c r="S206" s="9" t="e">
        <f>+Savings!S66</f>
        <v>#REF!</v>
      </c>
      <c r="T206" s="9" t="e">
        <f>+Savings!T66</f>
        <v>#REF!</v>
      </c>
      <c r="U206" s="9" t="e">
        <f>+Savings!U66</f>
        <v>#REF!</v>
      </c>
      <c r="V206" s="9" t="e">
        <f>+Savings!V66</f>
        <v>#REF!</v>
      </c>
      <c r="W206" s="9" t="e">
        <f>+Savings!W66</f>
        <v>#REF!</v>
      </c>
      <c r="X206" s="9" t="e">
        <f>+Savings!X66</f>
        <v>#REF!</v>
      </c>
      <c r="Y206" s="9" t="e">
        <f>+Savings!Y66</f>
        <v>#REF!</v>
      </c>
      <c r="Z206" s="9" t="e">
        <f>+Savings!Z66</f>
        <v>#REF!</v>
      </c>
      <c r="AA206" s="9" t="e">
        <f>+Savings!AA66</f>
        <v>#REF!</v>
      </c>
      <c r="AB206" s="9" t="e">
        <f>+Savings!AB66</f>
        <v>#REF!</v>
      </c>
      <c r="AC206" s="9" t="e">
        <f>+Savings!AC66</f>
        <v>#REF!</v>
      </c>
      <c r="AD206" s="9" t="e">
        <f>+Savings!AD66</f>
        <v>#REF!</v>
      </c>
      <c r="AE206" s="9" t="e">
        <f>+Savings!AE66</f>
        <v>#REF!</v>
      </c>
      <c r="AF206" s="9" t="e">
        <f>+Savings!AF66</f>
        <v>#REF!</v>
      </c>
      <c r="AG206" s="9" t="e">
        <f>+Savings!AG66</f>
        <v>#REF!</v>
      </c>
      <c r="AH206" s="9" t="e">
        <f>+Savings!AH66</f>
        <v>#REF!</v>
      </c>
      <c r="AI206" s="9" t="e">
        <f>+Savings!AI66</f>
        <v>#REF!</v>
      </c>
      <c r="AJ206" s="9" t="e">
        <f>+Savings!AJ66</f>
        <v>#REF!</v>
      </c>
      <c r="AK206" s="9" t="e">
        <f>+Savings!AK66</f>
        <v>#REF!</v>
      </c>
      <c r="AL206" s="9" t="e">
        <f>+Savings!AL66</f>
        <v>#REF!</v>
      </c>
      <c r="AM206" s="9" t="e">
        <f>+Savings!AM66</f>
        <v>#REF!</v>
      </c>
      <c r="AN206" s="9" t="e">
        <f>+Savings!AN66</f>
        <v>#REF!</v>
      </c>
      <c r="AO206" s="9" t="e">
        <f>+Savings!AO66</f>
        <v>#REF!</v>
      </c>
      <c r="AP206" s="9" t="e">
        <f>+Savings!AP66</f>
        <v>#REF!</v>
      </c>
      <c r="AQ206" s="9" t="e">
        <f>+Savings!AQ66</f>
        <v>#REF!</v>
      </c>
      <c r="AR206" s="9" t="e">
        <f>+Savings!AR66</f>
        <v>#REF!</v>
      </c>
      <c r="AS206" s="9" t="e">
        <f>+Savings!AS66</f>
        <v>#REF!</v>
      </c>
      <c r="AT206" s="9" t="e">
        <f>+Savings!AT66</f>
        <v>#REF!</v>
      </c>
      <c r="AU206" s="9" t="e">
        <f>+Savings!AU66</f>
        <v>#REF!</v>
      </c>
      <c r="AV206" s="9" t="e">
        <f>+Savings!AV66</f>
        <v>#REF!</v>
      </c>
      <c r="AW206" s="9" t="e">
        <f>+Savings!AW66</f>
        <v>#REF!</v>
      </c>
      <c r="AX206" s="9" t="e">
        <f>+Savings!AX66</f>
        <v>#REF!</v>
      </c>
    </row>
    <row r="207" spans="2:50" x14ac:dyDescent="0.4">
      <c r="C207" t="s">
        <v>6</v>
      </c>
    </row>
    <row r="208" spans="2:50" x14ac:dyDescent="0.4">
      <c r="B208" s="11" t="s">
        <v>135</v>
      </c>
    </row>
    <row r="209" spans="2:13" x14ac:dyDescent="0.4">
      <c r="C209" t="s">
        <v>136</v>
      </c>
      <c r="D209" t="s">
        <v>137</v>
      </c>
      <c r="E209" t="s">
        <v>138</v>
      </c>
      <c r="F209" t="s">
        <v>139</v>
      </c>
      <c r="G209" t="s">
        <v>140</v>
      </c>
      <c r="H209" t="s">
        <v>141</v>
      </c>
      <c r="I209" t="s">
        <v>142</v>
      </c>
      <c r="J209" t="s">
        <v>143</v>
      </c>
      <c r="K209" t="s">
        <v>144</v>
      </c>
      <c r="L209" t="s">
        <v>145</v>
      </c>
      <c r="M209" t="s">
        <v>146</v>
      </c>
    </row>
    <row r="210" spans="2:13" x14ac:dyDescent="0.4">
      <c r="B210" s="29">
        <v>38353</v>
      </c>
      <c r="C210" s="9">
        <v>2.6003046237534</v>
      </c>
      <c r="D210" s="9">
        <v>2.6035779691749772</v>
      </c>
      <c r="E210" s="9">
        <v>1.9025999999999998</v>
      </c>
      <c r="F210" s="9">
        <v>2.2259099999999998</v>
      </c>
      <c r="G210" s="9">
        <v>1.66425</v>
      </c>
      <c r="H210" s="9">
        <v>6.9980000000000002</v>
      </c>
      <c r="I210" s="9">
        <v>17.994642592928376</v>
      </c>
      <c r="J210" s="9">
        <v>0.91908975521305536</v>
      </c>
      <c r="K210" s="9">
        <v>4.4854369900271989</v>
      </c>
      <c r="L210" s="9">
        <v>1.8730199999999999</v>
      </c>
      <c r="M210" s="9">
        <v>7.2775467452402545</v>
      </c>
    </row>
    <row r="211" spans="2:13" x14ac:dyDescent="0.4">
      <c r="B211" s="29">
        <v>38384</v>
      </c>
      <c r="C211" s="9">
        <v>3.935541251133273</v>
      </c>
      <c r="D211" s="9">
        <v>2.0294623753399819</v>
      </c>
      <c r="E211" s="9">
        <v>4.3852500000000001</v>
      </c>
      <c r="F211" s="9">
        <v>2.0523510000000003</v>
      </c>
      <c r="G211" s="9">
        <v>2.2844290000000003</v>
      </c>
      <c r="H211" s="9">
        <v>4.09</v>
      </c>
      <c r="I211" s="9">
        <v>18.777033626473255</v>
      </c>
      <c r="J211" s="9">
        <v>0.92390163191296459</v>
      </c>
      <c r="K211" s="9">
        <v>4.9286713508612872</v>
      </c>
      <c r="L211" s="9">
        <v>2.0207269999999999</v>
      </c>
      <c r="M211" s="9">
        <v>7.8732999827742516</v>
      </c>
    </row>
    <row r="212" spans="2:13" x14ac:dyDescent="0.4">
      <c r="B212" s="29">
        <v>38412</v>
      </c>
      <c r="C212" s="9">
        <v>4.8757946509519492</v>
      </c>
      <c r="D212" s="9">
        <v>4.3764106980961017</v>
      </c>
      <c r="E212" s="9">
        <v>5.3585259999999995</v>
      </c>
      <c r="F212" s="9">
        <v>2.3928419999999999</v>
      </c>
      <c r="G212" s="9">
        <v>2.2744580000000001</v>
      </c>
      <c r="H212" s="9">
        <v>6.3730000000000002</v>
      </c>
      <c r="I212" s="9">
        <v>25.651031349048051</v>
      </c>
      <c r="J212" s="9">
        <v>1.161318676337262</v>
      </c>
      <c r="K212" s="9">
        <v>4.6835063463281958</v>
      </c>
      <c r="L212" s="9">
        <v>1.8260450000000001</v>
      </c>
      <c r="M212" s="9">
        <v>7.6708700226654578</v>
      </c>
    </row>
    <row r="213" spans="2:13" x14ac:dyDescent="0.4">
      <c r="B213" s="29">
        <v>38443</v>
      </c>
      <c r="C213" s="9">
        <v>3.8312556663644606</v>
      </c>
      <c r="D213" s="9">
        <v>3.5919029918404353</v>
      </c>
      <c r="E213" s="9">
        <v>4.3218050000000003</v>
      </c>
      <c r="F213" s="9">
        <v>2.4196249999999999</v>
      </c>
      <c r="G213" s="9">
        <v>2.8154529999999998</v>
      </c>
      <c r="H213" s="9">
        <v>6.2140000000000004</v>
      </c>
      <c r="I213" s="9">
        <v>23.194041658204895</v>
      </c>
      <c r="J213" s="9">
        <v>1.4925820489573889</v>
      </c>
      <c r="K213" s="9">
        <v>3.781002719854941</v>
      </c>
      <c r="L213" s="9">
        <v>1.3841909999999999</v>
      </c>
      <c r="M213" s="9">
        <v>6.6577757688123302</v>
      </c>
    </row>
    <row r="214" spans="2:13" x14ac:dyDescent="0.4">
      <c r="B214" s="29">
        <v>38473</v>
      </c>
      <c r="C214" s="9">
        <v>4.3249261106074348</v>
      </c>
      <c r="D214" s="9">
        <v>3.5968558476881234</v>
      </c>
      <c r="E214" s="9">
        <v>4.9978320000000007</v>
      </c>
      <c r="F214" s="9">
        <v>2.2078950000000002</v>
      </c>
      <c r="G214" s="9">
        <v>2.649098</v>
      </c>
      <c r="H214" s="9">
        <v>6.1920000000000002</v>
      </c>
      <c r="I214" s="9">
        <v>23.96860695829556</v>
      </c>
      <c r="J214" s="9">
        <v>1.1073005439709882</v>
      </c>
      <c r="K214" s="9">
        <v>3.3701382592928377</v>
      </c>
      <c r="L214" s="9">
        <v>1.5490979999999999</v>
      </c>
      <c r="M214" s="9">
        <v>6.0265368032638262</v>
      </c>
    </row>
    <row r="215" spans="2:13" x14ac:dyDescent="0.4">
      <c r="B215" s="29">
        <v>38504</v>
      </c>
      <c r="C215" s="9">
        <v>3.9914709882139618</v>
      </c>
      <c r="D215" s="9">
        <v>4.2598599274705347</v>
      </c>
      <c r="E215" s="9">
        <v>3.4177140000000001</v>
      </c>
      <c r="F215" s="9">
        <v>2.3765650000000003</v>
      </c>
      <c r="G215" s="9">
        <v>1.9901629999999999</v>
      </c>
      <c r="H215" s="9">
        <v>3.77</v>
      </c>
      <c r="I215" s="9">
        <v>19.805772915684496</v>
      </c>
      <c r="J215" s="9">
        <v>1.7134682683590208</v>
      </c>
      <c r="K215" s="9">
        <v>3.8916631912964639</v>
      </c>
      <c r="L215" s="9">
        <v>1.7046399999999999</v>
      </c>
      <c r="M215" s="9">
        <v>7.3097714596554848</v>
      </c>
    </row>
    <row r="216" spans="2:13" x14ac:dyDescent="0.4">
      <c r="B216" s="29">
        <v>38534</v>
      </c>
      <c r="C216" s="9">
        <v>4.6533671804170442</v>
      </c>
      <c r="D216" s="9">
        <v>3.7750788757932909</v>
      </c>
      <c r="E216" s="9">
        <v>3.7407869999999996</v>
      </c>
      <c r="F216" s="9">
        <v>0.87503500000000001</v>
      </c>
      <c r="G216" s="9">
        <v>1.6456410000000001</v>
      </c>
      <c r="H216" s="9">
        <v>6.5650000000000004</v>
      </c>
      <c r="I216" s="9">
        <v>21.254909056210334</v>
      </c>
      <c r="J216" s="9">
        <v>1.9320802357207616</v>
      </c>
      <c r="K216" s="9">
        <v>3.5558173164097915</v>
      </c>
      <c r="L216" s="9">
        <v>1.336813</v>
      </c>
      <c r="M216" s="9">
        <v>6.8247105521305533</v>
      </c>
    </row>
    <row r="217" spans="2:13" x14ac:dyDescent="0.4">
      <c r="B217" s="29">
        <v>38565</v>
      </c>
      <c r="C217" s="9">
        <v>3.9386582048957388</v>
      </c>
      <c r="D217" s="9">
        <v>2.5258689936536718</v>
      </c>
      <c r="E217" s="9">
        <v>3.7110500000000002</v>
      </c>
      <c r="F217" s="9">
        <v>2.2161029999999999</v>
      </c>
      <c r="G217" s="9">
        <v>2.2394949999999998</v>
      </c>
      <c r="H217" s="9">
        <v>5.5659999999999998</v>
      </c>
      <c r="I217" s="9">
        <v>20.197175198549409</v>
      </c>
      <c r="J217" s="9">
        <v>1.2127262012692657</v>
      </c>
      <c r="K217" s="9">
        <v>2.1153458748866729</v>
      </c>
      <c r="L217" s="9">
        <v>0.74875599999999998</v>
      </c>
      <c r="M217" s="9">
        <v>4.0768280761559383</v>
      </c>
    </row>
    <row r="218" spans="2:13" x14ac:dyDescent="0.4">
      <c r="B218" s="29">
        <v>38596</v>
      </c>
      <c r="C218" s="9">
        <v>3.8750031731640977</v>
      </c>
      <c r="D218" s="9">
        <v>1.5845834088848594</v>
      </c>
      <c r="E218" s="9">
        <v>3.6504760000000003</v>
      </c>
      <c r="F218" s="9">
        <v>2.4064570000000001</v>
      </c>
      <c r="G218" s="9">
        <v>1.658582</v>
      </c>
      <c r="H218" s="9">
        <v>5.7009999999999996</v>
      </c>
      <c r="I218" s="9">
        <v>18.876101582048957</v>
      </c>
      <c r="J218" s="9">
        <v>0.67529329102447866</v>
      </c>
      <c r="K218" s="9">
        <v>3.9028268359020855</v>
      </c>
      <c r="L218" s="9">
        <v>1.6609679999999998</v>
      </c>
      <c r="M218" s="9">
        <v>6.2390881269265632</v>
      </c>
    </row>
    <row r="219" spans="2:13" x14ac:dyDescent="0.4">
      <c r="B219" s="29">
        <v>38626</v>
      </c>
      <c r="C219" s="9">
        <v>3.5586536718041701</v>
      </c>
      <c r="D219" s="9">
        <v>4.0756409791477788</v>
      </c>
      <c r="E219" s="9">
        <v>3.6731739999999999</v>
      </c>
      <c r="F219" s="9">
        <v>2.4834679999999998</v>
      </c>
      <c r="G219" s="9">
        <v>1.248683</v>
      </c>
      <c r="H219" s="9">
        <v>6.3741719999999997</v>
      </c>
      <c r="I219" s="9">
        <v>21.41379165095195</v>
      </c>
      <c r="J219" s="9">
        <v>0.94432094288304624</v>
      </c>
      <c r="K219" s="9">
        <v>2.172564823209429</v>
      </c>
      <c r="L219" s="9">
        <v>2.0495770000000002</v>
      </c>
      <c r="M219" s="9">
        <v>5.1664627660924758</v>
      </c>
    </row>
    <row r="220" spans="2:13" x14ac:dyDescent="0.4">
      <c r="B220" s="29">
        <v>38657</v>
      </c>
      <c r="C220" s="9">
        <v>4.5396160471441522</v>
      </c>
      <c r="D220" s="9">
        <v>2.3292715321849502</v>
      </c>
      <c r="E220" s="9">
        <v>3.0062899999999999</v>
      </c>
      <c r="F220" s="9">
        <v>2.3958900000000001</v>
      </c>
      <c r="G220" s="9">
        <v>0.91985699999999992</v>
      </c>
      <c r="H220" s="9">
        <v>4.048</v>
      </c>
      <c r="I220" s="9">
        <v>17.238924579329101</v>
      </c>
      <c r="J220" s="9">
        <v>0.7034714415231188</v>
      </c>
      <c r="K220" s="9">
        <v>2.8490716228467812</v>
      </c>
      <c r="L220" s="9">
        <v>1.0028630000000001</v>
      </c>
      <c r="M220" s="9">
        <v>4.5554060643699001</v>
      </c>
    </row>
    <row r="221" spans="2:13" x14ac:dyDescent="0.4">
      <c r="B221" s="29">
        <v>38687</v>
      </c>
      <c r="C221" s="9">
        <v>3.1692416137805983</v>
      </c>
      <c r="D221" s="9">
        <v>3.5969125113327292</v>
      </c>
      <c r="E221" s="9">
        <v>1.0700499999999999</v>
      </c>
      <c r="F221" s="9">
        <v>2.5700279999999998</v>
      </c>
      <c r="G221" s="9">
        <v>1.8197139999999998</v>
      </c>
      <c r="H221" s="9">
        <v>4.6559999999999997</v>
      </c>
      <c r="I221" s="9">
        <v>16.881946125113327</v>
      </c>
      <c r="J221" s="9">
        <v>0.71286672710788757</v>
      </c>
      <c r="K221" s="9">
        <v>4.0061214868540347</v>
      </c>
      <c r="L221" s="9">
        <v>1.1572850000000001</v>
      </c>
      <c r="M221" s="9">
        <v>5.8762732139619223</v>
      </c>
    </row>
    <row r="222" spans="2:13" x14ac:dyDescent="0.4">
      <c r="B222" s="29">
        <v>38718</v>
      </c>
      <c r="C222" s="9">
        <v>3.7081772438803262</v>
      </c>
      <c r="D222" s="9">
        <v>3.4440539437896645</v>
      </c>
      <c r="E222" s="9">
        <v>4.3887749999999999</v>
      </c>
      <c r="F222" s="9">
        <v>2.1940749999999998</v>
      </c>
      <c r="G222" s="9">
        <v>2.009039</v>
      </c>
      <c r="H222" s="9">
        <v>6.0540000000000003</v>
      </c>
      <c r="I222" s="9">
        <v>21.798120187669987</v>
      </c>
      <c r="J222" s="9">
        <v>0.95570081595648226</v>
      </c>
      <c r="K222" s="9">
        <v>4.0126169537624659</v>
      </c>
      <c r="L222" s="9">
        <v>1.350438</v>
      </c>
      <c r="M222" s="9">
        <v>6.3187557697189476</v>
      </c>
    </row>
    <row r="223" spans="2:13" x14ac:dyDescent="0.4">
      <c r="B223" s="29">
        <v>38749</v>
      </c>
      <c r="C223" s="9">
        <v>4.2116255666364459</v>
      </c>
      <c r="D223" s="9">
        <v>3.4747855847688123</v>
      </c>
      <c r="E223" s="9">
        <v>3.6575150000000001</v>
      </c>
      <c r="F223" s="9">
        <v>2.3235890000000001</v>
      </c>
      <c r="G223" s="9">
        <v>2.3129909999999998</v>
      </c>
      <c r="H223" s="9">
        <v>6.6459999999999999</v>
      </c>
      <c r="I223" s="9">
        <v>22.626506151405259</v>
      </c>
      <c r="J223" s="9">
        <v>1.3946894832275611</v>
      </c>
      <c r="K223" s="9">
        <v>3.4057851314596554</v>
      </c>
      <c r="L223" s="9">
        <v>1.8427290000000001</v>
      </c>
      <c r="M223" s="9">
        <v>6.6432036146872164</v>
      </c>
    </row>
    <row r="224" spans="2:13" x14ac:dyDescent="0.4">
      <c r="B224" s="29">
        <v>38777</v>
      </c>
      <c r="C224" s="9">
        <v>5.2098395285584767</v>
      </c>
      <c r="D224" s="9">
        <v>3.6707080689029916</v>
      </c>
      <c r="E224" s="9">
        <v>4.5837859999999999</v>
      </c>
      <c r="F224" s="9">
        <v>2.5647350000000002</v>
      </c>
      <c r="G224" s="9">
        <v>2.4596290000000001</v>
      </c>
      <c r="H224" s="9">
        <v>6.91</v>
      </c>
      <c r="I224" s="9">
        <v>25.398697597461467</v>
      </c>
      <c r="J224" s="9">
        <v>1.9913173164097915</v>
      </c>
      <c r="K224" s="9">
        <v>4.4499106980961018</v>
      </c>
      <c r="L224" s="9">
        <v>1.3417670000000002</v>
      </c>
      <c r="M224" s="9">
        <v>7.782995014505893</v>
      </c>
    </row>
    <row r="225" spans="2:13" x14ac:dyDescent="0.4">
      <c r="B225" s="29">
        <v>38808</v>
      </c>
      <c r="C225" s="9">
        <v>5.4014088848594737</v>
      </c>
      <c r="D225" s="9">
        <v>3.7164197642792383</v>
      </c>
      <c r="E225" s="9">
        <v>4.9318900000000001</v>
      </c>
      <c r="F225" s="9">
        <v>2.4842170000000001</v>
      </c>
      <c r="G225" s="9">
        <v>1.800551</v>
      </c>
      <c r="H225" s="9">
        <v>7.7610000000000001</v>
      </c>
      <c r="I225" s="9">
        <v>26.09548664913871</v>
      </c>
      <c r="J225" s="9">
        <v>1.4647869446962829</v>
      </c>
      <c r="K225" s="9">
        <v>4.9160630099728015</v>
      </c>
      <c r="L225" s="9">
        <v>1.5830280000000001</v>
      </c>
      <c r="M225" s="9">
        <v>7.9638779546690852</v>
      </c>
    </row>
    <row r="226" spans="2:13" x14ac:dyDescent="0.4">
      <c r="B226" s="29">
        <v>38838</v>
      </c>
      <c r="C226" s="9">
        <v>3.344650045330916</v>
      </c>
      <c r="D226" s="9">
        <v>2.5146468721668178</v>
      </c>
      <c r="E226" s="9">
        <v>5.1583540000000001</v>
      </c>
      <c r="F226" s="9">
        <v>2.133921</v>
      </c>
      <c r="G226" s="9">
        <v>1.8169580000000001</v>
      </c>
      <c r="H226" s="9">
        <v>6.9450000000000003</v>
      </c>
      <c r="I226" s="9">
        <v>21.913529917497733</v>
      </c>
      <c r="J226" s="9">
        <v>1.1558368087035358</v>
      </c>
      <c r="K226" s="9">
        <v>2.6703055303717131</v>
      </c>
      <c r="L226" s="9">
        <v>1.6384539999999999</v>
      </c>
      <c r="M226" s="9">
        <v>5.4645963390752481</v>
      </c>
    </row>
    <row r="227" spans="2:13" x14ac:dyDescent="0.4">
      <c r="B227" s="29">
        <v>38869</v>
      </c>
      <c r="C227" s="9">
        <v>4.576666817769719</v>
      </c>
      <c r="D227" s="9">
        <v>3.674808703535811</v>
      </c>
      <c r="E227" s="9">
        <v>4.2595590000000003</v>
      </c>
      <c r="F227" s="9">
        <v>2.21922</v>
      </c>
      <c r="G227" s="9">
        <v>2.4200210000000002</v>
      </c>
      <c r="H227" s="9">
        <v>5.7770000000000001</v>
      </c>
      <c r="I227" s="9">
        <v>22.927275521305532</v>
      </c>
      <c r="J227" s="9">
        <v>1.6187710788757934</v>
      </c>
      <c r="K227" s="9">
        <v>3.7265308250226652</v>
      </c>
      <c r="L227" s="9">
        <v>1.3869090000000002</v>
      </c>
      <c r="M227" s="9">
        <v>6.7322109038984586</v>
      </c>
    </row>
    <row r="228" spans="2:13" x14ac:dyDescent="0.4">
      <c r="B228" s="29">
        <v>38899</v>
      </c>
      <c r="C228" s="9">
        <v>5.002854034451496</v>
      </c>
      <c r="D228" s="9">
        <v>3.1238046237533998</v>
      </c>
      <c r="E228" s="9">
        <v>4.1494020000000003</v>
      </c>
      <c r="F228" s="9">
        <v>2.360449</v>
      </c>
      <c r="G228" s="9">
        <v>2.4104409999999996</v>
      </c>
      <c r="H228" s="9">
        <v>7.4820000000000002</v>
      </c>
      <c r="I228" s="9">
        <v>24.528950658204895</v>
      </c>
      <c r="J228" s="9">
        <v>1.4620099728014506</v>
      </c>
      <c r="K228" s="9">
        <v>4.648493653671804</v>
      </c>
      <c r="L228" s="9">
        <v>1.816306</v>
      </c>
      <c r="M228" s="9">
        <v>7.926809626473255</v>
      </c>
    </row>
    <row r="229" spans="2:13" x14ac:dyDescent="0.4">
      <c r="B229" s="29">
        <v>38930</v>
      </c>
      <c r="C229" s="9">
        <v>4.4139265639165917</v>
      </c>
      <c r="D229" s="9">
        <v>3.5855920217588397</v>
      </c>
      <c r="E229" s="9">
        <v>4.6660000000000004</v>
      </c>
      <c r="F229" s="9">
        <v>2.4151799999999999</v>
      </c>
      <c r="G229" s="9">
        <v>1.7317</v>
      </c>
      <c r="H229" s="9">
        <v>6.9889999999999999</v>
      </c>
      <c r="I229" s="9">
        <v>23.801398585675432</v>
      </c>
      <c r="J229" s="9">
        <v>1.9566885766092474</v>
      </c>
      <c r="K229" s="9">
        <v>4.139376699909338</v>
      </c>
      <c r="L229" s="9">
        <v>1.335</v>
      </c>
      <c r="M229" s="9">
        <v>7.4310652765185852</v>
      </c>
    </row>
    <row r="230" spans="2:13" x14ac:dyDescent="0.4">
      <c r="B230" s="29">
        <v>38961</v>
      </c>
      <c r="C230" s="9">
        <v>4.0249904805077064</v>
      </c>
      <c r="D230" s="9">
        <v>4.4964537624660013</v>
      </c>
      <c r="E230" s="9">
        <v>3.940957</v>
      </c>
      <c r="F230" s="9">
        <v>2.4446729999999999</v>
      </c>
      <c r="G230" s="9">
        <v>2.1524000000000001</v>
      </c>
      <c r="H230" s="9">
        <v>6.8090000000000002</v>
      </c>
      <c r="I230" s="9">
        <v>23.868474242973708</v>
      </c>
      <c r="J230" s="9">
        <v>1.6248961922030827</v>
      </c>
      <c r="K230" s="9">
        <v>3.1226355394378964</v>
      </c>
      <c r="L230" s="9">
        <v>1.8596269999999999</v>
      </c>
      <c r="M230" s="9">
        <v>6.607158731640979</v>
      </c>
    </row>
    <row r="231" spans="2:13" x14ac:dyDescent="0.4">
      <c r="B231" s="29">
        <v>38991</v>
      </c>
      <c r="C231" s="9">
        <v>4.9161527651858572</v>
      </c>
      <c r="D231" s="9">
        <v>3.6396722574796012</v>
      </c>
      <c r="E231" s="9">
        <v>3.8719999999999999</v>
      </c>
      <c r="F231" s="9">
        <v>2.3412299999999999</v>
      </c>
      <c r="G231" s="9">
        <v>0.86811099999999997</v>
      </c>
      <c r="H231" s="9">
        <v>6.141</v>
      </c>
      <c r="I231" s="9">
        <v>21.778166022665459</v>
      </c>
      <c r="J231" s="9">
        <v>1.7005992747053489</v>
      </c>
      <c r="K231" s="9">
        <v>4.7138372620126932</v>
      </c>
      <c r="L231" s="9">
        <v>1.7016390000000001</v>
      </c>
      <c r="M231" s="9">
        <v>8.1160755367180428</v>
      </c>
    </row>
    <row r="232" spans="2:13" x14ac:dyDescent="0.4">
      <c r="B232" s="29">
        <v>39022</v>
      </c>
      <c r="C232" s="9">
        <v>2.6545711695376251</v>
      </c>
      <c r="D232" s="9">
        <v>1.6085757026291931</v>
      </c>
      <c r="E232" s="9">
        <v>2.71604</v>
      </c>
      <c r="F232" s="9">
        <v>1.79267</v>
      </c>
      <c r="G232" s="9">
        <v>1.8525119999999999</v>
      </c>
      <c r="H232" s="9">
        <v>6.2272860000000003</v>
      </c>
      <c r="I232" s="9">
        <v>16.851654872166815</v>
      </c>
      <c r="J232" s="9">
        <v>1.6529909338168631</v>
      </c>
      <c r="K232" s="9">
        <v>3.7216591115140529</v>
      </c>
      <c r="L232" s="9">
        <v>2.1398839999999999</v>
      </c>
      <c r="M232" s="9">
        <v>7.5145340453309153</v>
      </c>
    </row>
    <row r="233" spans="2:13" x14ac:dyDescent="0.4">
      <c r="B233" s="29">
        <v>39052</v>
      </c>
      <c r="C233" s="9">
        <v>2.4293318223028106</v>
      </c>
      <c r="D233" s="9">
        <v>1.23573708068903</v>
      </c>
      <c r="E233" s="9">
        <v>0.65139999999999998</v>
      </c>
      <c r="F233" s="9">
        <v>1.4307159999999999</v>
      </c>
      <c r="G233" s="9">
        <v>1.298797</v>
      </c>
      <c r="H233" s="9">
        <v>4.9588939999999999</v>
      </c>
      <c r="I233" s="9">
        <v>12.004875902991841</v>
      </c>
      <c r="J233" s="9">
        <v>1.3844456029011785</v>
      </c>
      <c r="K233" s="9">
        <v>2.5982325475974615</v>
      </c>
      <c r="L233" s="9">
        <v>1.7643000000000002</v>
      </c>
      <c r="M233" s="9">
        <v>5.7469781504986406</v>
      </c>
    </row>
    <row r="234" spans="2:13" x14ac:dyDescent="0.4">
      <c r="B234" s="29">
        <v>39083</v>
      </c>
      <c r="C234" s="9">
        <v>4.3804356300997283</v>
      </c>
      <c r="D234" s="9">
        <v>3.7546242067089755</v>
      </c>
      <c r="E234" s="9">
        <v>4.1588599999999998</v>
      </c>
      <c r="F234" s="9">
        <v>2.1530900000000002</v>
      </c>
      <c r="G234" s="9">
        <v>0.83438199999999996</v>
      </c>
      <c r="H234" s="9">
        <v>5.1005910000000005</v>
      </c>
      <c r="I234" s="9">
        <v>20.381982836808707</v>
      </c>
      <c r="J234" s="9">
        <v>1.9506940163191295</v>
      </c>
      <c r="K234" s="9">
        <v>4.9962601994560289</v>
      </c>
      <c r="L234" s="9">
        <v>1.5677000000000001</v>
      </c>
      <c r="M234" s="9">
        <v>8.5146542157751579</v>
      </c>
    </row>
    <row r="235" spans="2:13" x14ac:dyDescent="0.4">
      <c r="B235" s="29">
        <v>39114</v>
      </c>
      <c r="C235" s="9">
        <v>4.0625027198549413</v>
      </c>
      <c r="D235" s="9">
        <v>1.0960326382592926</v>
      </c>
      <c r="E235" s="9">
        <v>4.5025000000000004</v>
      </c>
      <c r="F235" s="9">
        <v>2.0528490000000001</v>
      </c>
      <c r="G235" s="9">
        <v>2.3842530000000002</v>
      </c>
      <c r="H235" s="9">
        <v>6.5962340000000008</v>
      </c>
      <c r="I235" s="9">
        <v>20.694371358114232</v>
      </c>
      <c r="J235" s="9">
        <v>1.2906817769718948</v>
      </c>
      <c r="K235" s="9">
        <v>3.5741894832275611</v>
      </c>
      <c r="L235" s="9">
        <v>1.5034189999999998</v>
      </c>
      <c r="M235" s="9">
        <v>6.3682902601994558</v>
      </c>
    </row>
    <row r="236" spans="2:13" x14ac:dyDescent="0.4">
      <c r="B236" s="29">
        <v>39142</v>
      </c>
      <c r="C236" s="9">
        <v>5.1003386219401623</v>
      </c>
      <c r="D236" s="9">
        <v>3.6943776065276519</v>
      </c>
      <c r="E236" s="9">
        <v>4.3783599999999998</v>
      </c>
      <c r="F236" s="9">
        <v>1.9278230000000001</v>
      </c>
      <c r="G236" s="9">
        <v>1.825108</v>
      </c>
      <c r="H236" s="9">
        <v>8.1712709999999991</v>
      </c>
      <c r="I236" s="9">
        <v>25.097278228467815</v>
      </c>
      <c r="J236" s="9">
        <v>1.8428281958295558</v>
      </c>
      <c r="K236" s="9">
        <v>3.81421985494107</v>
      </c>
      <c r="L236" s="9">
        <v>1.7726500000000001</v>
      </c>
      <c r="M236" s="9">
        <v>7.4296980507706252</v>
      </c>
    </row>
    <row r="237" spans="2:13" x14ac:dyDescent="0.4">
      <c r="B237" s="29">
        <v>39173</v>
      </c>
      <c r="C237" s="9">
        <v>3.2331980961015412</v>
      </c>
      <c r="D237" s="9">
        <v>3.9338109700815957</v>
      </c>
      <c r="E237" s="9">
        <v>4.071339</v>
      </c>
      <c r="F237" s="9">
        <v>2.170703</v>
      </c>
      <c r="G237" s="9">
        <v>1.831</v>
      </c>
      <c r="H237" s="9">
        <v>7.1230000000000002</v>
      </c>
      <c r="I237" s="9">
        <v>22.363051066183136</v>
      </c>
      <c r="J237" s="9">
        <v>2.1256799637352675</v>
      </c>
      <c r="K237" s="9">
        <v>3.6236876699909342</v>
      </c>
      <c r="L237" s="9">
        <v>2.0961419999999999</v>
      </c>
      <c r="M237" s="9">
        <v>7.845509633726202</v>
      </c>
    </row>
    <row r="238" spans="2:13" x14ac:dyDescent="0.4">
      <c r="B238" s="29">
        <v>39203</v>
      </c>
      <c r="C238" s="9">
        <v>5.3397964641885762</v>
      </c>
      <c r="D238" s="9">
        <v>4.4641323662737991</v>
      </c>
      <c r="E238" s="9">
        <v>4.6883749999999997</v>
      </c>
      <c r="F238" s="9">
        <v>2.4041190000000001</v>
      </c>
      <c r="G238" s="9">
        <v>2.0150000000000001</v>
      </c>
      <c r="H238" s="9">
        <v>8.2393529999999995</v>
      </c>
      <c r="I238" s="9">
        <v>27.150775830462379</v>
      </c>
      <c r="J238" s="9">
        <v>1.1170870353581142</v>
      </c>
      <c r="K238" s="9">
        <v>4.3456876699909337</v>
      </c>
      <c r="L238" s="9">
        <v>1.894136</v>
      </c>
      <c r="M238" s="9">
        <v>7.3569107053490477</v>
      </c>
    </row>
    <row r="239" spans="2:13" x14ac:dyDescent="0.4">
      <c r="B239" s="29">
        <v>39234</v>
      </c>
      <c r="C239" s="9">
        <v>5.8340938349954667</v>
      </c>
      <c r="D239" s="9">
        <v>2.282277425203989</v>
      </c>
      <c r="E239" s="9">
        <v>4.6917809999999998</v>
      </c>
      <c r="F239" s="9">
        <v>1.6512290000000001</v>
      </c>
      <c r="G239" s="9">
        <v>1.591545</v>
      </c>
      <c r="H239" s="9">
        <v>8.481067000000003</v>
      </c>
      <c r="I239" s="9">
        <v>24.53199326019946</v>
      </c>
      <c r="J239" s="9">
        <v>1.2231967361740708</v>
      </c>
      <c r="K239" s="9">
        <v>3.5205947416137806</v>
      </c>
      <c r="L239" s="9">
        <v>1.2611920000000001</v>
      </c>
      <c r="M239" s="9">
        <v>6.0049834777878521</v>
      </c>
    </row>
    <row r="240" spans="2:13" x14ac:dyDescent="0.4">
      <c r="B240" s="29">
        <v>39264</v>
      </c>
      <c r="C240" s="9">
        <v>5.7700321849501357</v>
      </c>
      <c r="D240" s="9">
        <v>4.8541341795104263</v>
      </c>
      <c r="E240" s="9">
        <v>4.9843500000000001</v>
      </c>
      <c r="F240" s="9">
        <v>2.1092939999999998</v>
      </c>
      <c r="G240" s="9">
        <v>1.1057629999999998</v>
      </c>
      <c r="H240" s="9">
        <v>6.8932279999999997</v>
      </c>
      <c r="I240" s="9">
        <v>25.716801364460562</v>
      </c>
      <c r="J240" s="9">
        <v>2.0345281051677242</v>
      </c>
      <c r="K240" s="9">
        <v>5.0442461468721671</v>
      </c>
      <c r="L240" s="9">
        <v>1.509115</v>
      </c>
      <c r="M240" s="9">
        <v>8.5878892520398917</v>
      </c>
    </row>
    <row r="241" spans="2:13" x14ac:dyDescent="0.4">
      <c r="B241" s="29">
        <v>39295</v>
      </c>
      <c r="C241" s="9">
        <v>4.9909859474161378</v>
      </c>
      <c r="D241" s="9">
        <v>2.3193798730734363</v>
      </c>
      <c r="E241" s="9">
        <v>4.542573</v>
      </c>
      <c r="F241" s="9">
        <v>1.9458499999999999</v>
      </c>
      <c r="G241" s="9">
        <v>1.9142919999999999</v>
      </c>
      <c r="H241" s="9">
        <v>8.9621780000000015</v>
      </c>
      <c r="I241" s="9">
        <v>24.675258820489574</v>
      </c>
      <c r="J241" s="9">
        <v>1.575856754306437</v>
      </c>
      <c r="K241" s="9">
        <v>4.0085385312783322</v>
      </c>
      <c r="L241" s="9">
        <v>2.1770999999999998</v>
      </c>
      <c r="M241" s="9">
        <v>7.7614952855847683</v>
      </c>
    </row>
    <row r="242" spans="2:13" x14ac:dyDescent="0.4">
      <c r="B242" s="29">
        <v>39326</v>
      </c>
      <c r="C242" s="9">
        <v>3.6068281958295558</v>
      </c>
      <c r="D242" s="9">
        <v>3.3420924750679966</v>
      </c>
      <c r="E242" s="9">
        <v>3.4785999999999997</v>
      </c>
      <c r="F242" s="9">
        <v>1.9690730000000001</v>
      </c>
      <c r="G242" s="9">
        <v>2.0600100000000001</v>
      </c>
      <c r="H242" s="9">
        <v>7.4153840000000004</v>
      </c>
      <c r="I242" s="9">
        <v>21.871987670897553</v>
      </c>
      <c r="J242" s="9">
        <v>1.4578340888485948</v>
      </c>
      <c r="K242" s="9">
        <v>4.7497076155938345</v>
      </c>
      <c r="L242" s="9">
        <v>1.5939400000000001</v>
      </c>
      <c r="M242" s="9">
        <v>7.8014817044424287</v>
      </c>
    </row>
    <row r="243" spans="2:13" x14ac:dyDescent="0.4">
      <c r="B243" s="29">
        <v>39356</v>
      </c>
      <c r="C243" s="9">
        <v>3.2102207615593832</v>
      </c>
      <c r="D243" s="9">
        <v>3.9512887579329106</v>
      </c>
      <c r="E243" s="9">
        <v>2.6999330000000001</v>
      </c>
      <c r="F243" s="9">
        <v>1.9501459999999999</v>
      </c>
      <c r="G243" s="9">
        <v>0.27712700000000001</v>
      </c>
      <c r="H243" s="9">
        <v>4.9856419999999995</v>
      </c>
      <c r="I243" s="9">
        <v>17.074357519492292</v>
      </c>
      <c r="J243" s="9">
        <v>1.8234184043517681</v>
      </c>
      <c r="K243" s="9">
        <v>1.8392080689029919</v>
      </c>
      <c r="L243" s="9">
        <v>1.427025</v>
      </c>
      <c r="M243" s="9">
        <v>5.0896514732547598</v>
      </c>
    </row>
    <row r="244" spans="2:13" x14ac:dyDescent="0.4">
      <c r="B244" s="29">
        <v>39387</v>
      </c>
      <c r="C244" s="9">
        <v>2.3935883952855845</v>
      </c>
      <c r="D244" s="9">
        <v>2.2423667271078873</v>
      </c>
      <c r="E244" s="9">
        <v>1.1890999999999998</v>
      </c>
      <c r="F244" s="9">
        <v>2.35968</v>
      </c>
      <c r="G244" s="9">
        <v>1.5982190000000001</v>
      </c>
      <c r="H244" s="9">
        <v>2.9014949999999997</v>
      </c>
      <c r="I244" s="9">
        <v>12.684449122393474</v>
      </c>
      <c r="J244" s="9">
        <v>1.2160222121486854</v>
      </c>
      <c r="K244" s="9">
        <v>3.9451636446056209</v>
      </c>
      <c r="L244" s="9">
        <v>1.66157</v>
      </c>
      <c r="M244" s="9">
        <v>6.8227558567543065</v>
      </c>
    </row>
    <row r="245" spans="2:13" x14ac:dyDescent="0.4">
      <c r="B245" s="29">
        <v>39417</v>
      </c>
      <c r="C245" s="9">
        <v>2.8883159564823209</v>
      </c>
      <c r="D245" s="9">
        <v>2.3259537624660021</v>
      </c>
      <c r="E245" s="9">
        <v>3.68763</v>
      </c>
      <c r="F245" s="9">
        <v>1.2629729999999999</v>
      </c>
      <c r="G245" s="9">
        <v>1.7826109999999999</v>
      </c>
      <c r="H245" s="9">
        <v>5.9754749999999994</v>
      </c>
      <c r="I245" s="9">
        <v>17.922958718948323</v>
      </c>
      <c r="J245" s="9">
        <v>1.8146423390752493</v>
      </c>
      <c r="K245" s="9">
        <v>5.0701042611060751</v>
      </c>
      <c r="L245" s="9">
        <v>1.4729449999999999</v>
      </c>
      <c r="M245" s="9">
        <v>8.3576916001813242</v>
      </c>
    </row>
    <row r="246" spans="2:13" x14ac:dyDescent="0.4">
      <c r="B246" s="29">
        <v>39448</v>
      </c>
      <c r="C246" s="9">
        <v>3.7743168631006347</v>
      </c>
      <c r="D246" s="9">
        <v>3.5366183136899365</v>
      </c>
      <c r="E246" s="9">
        <v>3.324525</v>
      </c>
      <c r="F246" s="9">
        <v>1.6827030000000001</v>
      </c>
      <c r="G246" s="9">
        <v>0.72939999999999994</v>
      </c>
      <c r="H246" s="9">
        <v>6.2059749999999987</v>
      </c>
      <c r="I246" s="9">
        <v>19.25353817679057</v>
      </c>
      <c r="J246" s="9">
        <v>1.3694029918404351</v>
      </c>
      <c r="K246" s="9">
        <v>4.7895865820489574</v>
      </c>
      <c r="L246" s="9">
        <v>1.6912729999999998</v>
      </c>
      <c r="M246" s="9">
        <v>7.8502625738893927</v>
      </c>
    </row>
    <row r="247" spans="2:13" x14ac:dyDescent="0.4">
      <c r="B247" s="29">
        <v>39479</v>
      </c>
      <c r="C247" s="9">
        <v>2.1854383499546688</v>
      </c>
      <c r="D247" s="9">
        <v>3.6186622846781504</v>
      </c>
      <c r="E247" s="9">
        <v>2.3496999999999999</v>
      </c>
      <c r="F247" s="9">
        <v>1.508243</v>
      </c>
      <c r="G247" s="9">
        <v>0.72939999999999994</v>
      </c>
      <c r="H247" s="9">
        <v>4.7312350000000007</v>
      </c>
      <c r="I247" s="9">
        <v>15.12267863463282</v>
      </c>
      <c r="J247" s="9">
        <v>1.7737669990933815</v>
      </c>
      <c r="K247" s="9">
        <v>5.0033136899365367</v>
      </c>
      <c r="L247" s="9">
        <v>1.904919</v>
      </c>
      <c r="M247" s="9">
        <v>8.6819996890299187</v>
      </c>
    </row>
    <row r="248" spans="2:13" x14ac:dyDescent="0.4">
      <c r="B248" s="29">
        <v>39508</v>
      </c>
      <c r="C248" s="9">
        <v>4.5029147778785124</v>
      </c>
      <c r="D248" s="9">
        <v>3.7933041704442432</v>
      </c>
      <c r="E248" s="9">
        <v>4.2949739999999998</v>
      </c>
      <c r="F248" s="9">
        <v>2.310997</v>
      </c>
      <c r="G248" s="9">
        <v>1.154115</v>
      </c>
      <c r="H248" s="9">
        <v>6.272848999999999</v>
      </c>
      <c r="I248" s="9">
        <v>22.329153948322755</v>
      </c>
      <c r="J248" s="9">
        <v>1.7903417951042611</v>
      </c>
      <c r="K248" s="9">
        <v>3.9776387126019945</v>
      </c>
      <c r="L248" s="9">
        <v>2.0764389999999997</v>
      </c>
      <c r="M248" s="9">
        <v>7.8444195077062551</v>
      </c>
    </row>
    <row r="249" spans="2:13" x14ac:dyDescent="0.4">
      <c r="B249" s="29">
        <v>39539</v>
      </c>
      <c r="C249" s="9">
        <v>2.3821699909338165</v>
      </c>
      <c r="D249" s="9">
        <v>3.3063191296464187</v>
      </c>
      <c r="E249" s="9">
        <v>2.4414129999999998</v>
      </c>
      <c r="F249" s="9">
        <v>2.0998030000000001</v>
      </c>
      <c r="G249" s="9">
        <v>1.2405969999999999</v>
      </c>
      <c r="H249" s="9">
        <v>6.2867049999999995</v>
      </c>
      <c r="I249" s="9">
        <v>17.757007120580234</v>
      </c>
      <c r="J249" s="9">
        <v>1.7744714415231189</v>
      </c>
      <c r="K249" s="9">
        <v>3.9931795104261103</v>
      </c>
      <c r="L249" s="9">
        <v>1.4952480000000001</v>
      </c>
      <c r="M249" s="9">
        <v>7.2628989519492295</v>
      </c>
    </row>
    <row r="250" spans="2:13" x14ac:dyDescent="0.4">
      <c r="B250" s="29">
        <v>39569</v>
      </c>
      <c r="C250" s="9">
        <v>5.0487878513145974</v>
      </c>
      <c r="D250" s="9">
        <v>2.7208123300090659</v>
      </c>
      <c r="E250" s="9">
        <v>3.3423449999999999</v>
      </c>
      <c r="F250" s="9">
        <v>2.2524459999999999</v>
      </c>
      <c r="G250" s="9">
        <v>0.9561710000000001</v>
      </c>
      <c r="H250" s="9">
        <v>5.7617980000000006</v>
      </c>
      <c r="I250" s="9">
        <v>20.082360181323661</v>
      </c>
      <c r="J250" s="9">
        <v>1.3994088848594743</v>
      </c>
      <c r="K250" s="9">
        <v>3.0410213055303714</v>
      </c>
      <c r="L250" s="9">
        <v>1.9095150000000001</v>
      </c>
      <c r="M250" s="9">
        <v>6.3499451903898452</v>
      </c>
    </row>
    <row r="251" spans="2:13" x14ac:dyDescent="0.4">
      <c r="B251" s="29">
        <v>39600</v>
      </c>
      <c r="C251" s="9">
        <v>4.1306858567543063</v>
      </c>
      <c r="D251" s="9">
        <v>3.405426563916591</v>
      </c>
      <c r="E251" s="9">
        <v>4.0809110000000004</v>
      </c>
      <c r="F251" s="9">
        <v>2.19889</v>
      </c>
      <c r="G251" s="9">
        <v>0.76485700000000001</v>
      </c>
      <c r="H251" s="9">
        <v>4.3758860000000004</v>
      </c>
      <c r="I251" s="9">
        <v>18.956656420670896</v>
      </c>
      <c r="J251" s="9">
        <v>2.0805444242973707</v>
      </c>
      <c r="K251" s="9">
        <v>3.3213408884859472</v>
      </c>
      <c r="L251" s="9">
        <v>1.614055</v>
      </c>
      <c r="M251" s="9">
        <v>7.015940312783318</v>
      </c>
    </row>
    <row r="252" spans="2:13" x14ac:dyDescent="0.4">
      <c r="B252" s="29">
        <v>39630</v>
      </c>
      <c r="C252" s="9">
        <v>4.8594315503173169</v>
      </c>
      <c r="D252" s="9">
        <v>3.4800806890299185</v>
      </c>
      <c r="E252" s="9">
        <v>4.325863</v>
      </c>
      <c r="F252" s="9">
        <v>2.320268</v>
      </c>
      <c r="G252" s="9">
        <v>1.3598240000000001</v>
      </c>
      <c r="H252" s="9">
        <v>4.4101599999999994</v>
      </c>
      <c r="I252" s="9">
        <v>20.755627239347234</v>
      </c>
      <c r="J252" s="9">
        <v>1.8726563916591115</v>
      </c>
      <c r="K252" s="9">
        <v>4.0835625566636446</v>
      </c>
      <c r="L252" s="9">
        <v>1.852676</v>
      </c>
      <c r="M252" s="9">
        <v>7.8088949483227559</v>
      </c>
    </row>
    <row r="253" spans="2:13" x14ac:dyDescent="0.4">
      <c r="B253" s="29">
        <v>39661</v>
      </c>
      <c r="C253" s="9">
        <v>6.1344582955575708</v>
      </c>
      <c r="D253" s="9">
        <v>2.2772402538531278</v>
      </c>
      <c r="E253" s="9">
        <v>4.2127679999999996</v>
      </c>
      <c r="F253" s="9">
        <v>2.3100719999999999</v>
      </c>
      <c r="G253" s="9">
        <v>1.5626329999999999</v>
      </c>
      <c r="H253" s="9">
        <v>5.6697990000000003</v>
      </c>
      <c r="I253" s="9">
        <v>22.166970549410699</v>
      </c>
      <c r="J253" s="9">
        <v>1.8675883952855847</v>
      </c>
      <c r="K253" s="9">
        <v>3.9763150498640072</v>
      </c>
      <c r="L253" s="9">
        <v>1.4892750000000001</v>
      </c>
      <c r="M253" s="9">
        <v>7.3331784451495921</v>
      </c>
    </row>
    <row r="254" spans="2:13" x14ac:dyDescent="0.4">
      <c r="B254" s="17"/>
      <c r="C254" s="9"/>
      <c r="D254" s="9"/>
      <c r="E254" s="9"/>
      <c r="F254" s="9"/>
      <c r="G254" s="9"/>
      <c r="H254" s="9"/>
      <c r="I254" s="9"/>
      <c r="J254" s="9"/>
      <c r="K254" s="9"/>
      <c r="L254" s="9"/>
      <c r="M254" s="9"/>
    </row>
    <row r="256" spans="2:13" x14ac:dyDescent="0.4">
      <c r="B256" s="7" t="s">
        <v>151</v>
      </c>
    </row>
    <row r="257" spans="2:46" x14ac:dyDescent="0.4">
      <c r="B257" t="s">
        <v>64</v>
      </c>
      <c r="C257" s="13" t="e">
        <f t="shared" ref="C257:AT257" si="0">+C7*C196</f>
        <v>#REF!</v>
      </c>
      <c r="D257" s="13" t="e">
        <f t="shared" si="0"/>
        <v>#REF!</v>
      </c>
      <c r="E257" s="13" t="e">
        <f t="shared" si="0"/>
        <v>#REF!</v>
      </c>
      <c r="F257" s="13" t="e">
        <f t="shared" si="0"/>
        <v>#REF!</v>
      </c>
      <c r="G257" s="13" t="e">
        <f t="shared" si="0"/>
        <v>#REF!</v>
      </c>
      <c r="H257" s="13" t="e">
        <f t="shared" si="0"/>
        <v>#REF!</v>
      </c>
      <c r="I257" s="13" t="e">
        <f t="shared" si="0"/>
        <v>#REF!</v>
      </c>
      <c r="J257" s="13" t="e">
        <f t="shared" si="0"/>
        <v>#REF!</v>
      </c>
      <c r="K257" s="13" t="e">
        <f t="shared" si="0"/>
        <v>#REF!</v>
      </c>
      <c r="L257" s="13" t="e">
        <f t="shared" si="0"/>
        <v>#REF!</v>
      </c>
      <c r="M257" s="13" t="e">
        <f t="shared" si="0"/>
        <v>#REF!</v>
      </c>
      <c r="N257" s="13" t="e">
        <f t="shared" si="0"/>
        <v>#REF!</v>
      </c>
      <c r="O257" s="13" t="e">
        <f t="shared" si="0"/>
        <v>#REF!</v>
      </c>
      <c r="P257" s="13" t="e">
        <f t="shared" si="0"/>
        <v>#REF!</v>
      </c>
      <c r="Q257" s="13" t="e">
        <f t="shared" si="0"/>
        <v>#REF!</v>
      </c>
      <c r="R257" s="13" t="e">
        <f t="shared" si="0"/>
        <v>#REF!</v>
      </c>
      <c r="S257" s="13" t="e">
        <f t="shared" si="0"/>
        <v>#REF!</v>
      </c>
      <c r="T257" s="13" t="e">
        <f t="shared" si="0"/>
        <v>#REF!</v>
      </c>
      <c r="U257" s="13" t="e">
        <f t="shared" si="0"/>
        <v>#REF!</v>
      </c>
      <c r="V257" s="13" t="e">
        <f t="shared" si="0"/>
        <v>#REF!</v>
      </c>
      <c r="W257" s="13" t="e">
        <f t="shared" si="0"/>
        <v>#REF!</v>
      </c>
      <c r="X257" s="13" t="e">
        <f t="shared" si="0"/>
        <v>#REF!</v>
      </c>
      <c r="Y257" s="13" t="e">
        <f t="shared" si="0"/>
        <v>#REF!</v>
      </c>
      <c r="Z257" s="13" t="e">
        <f t="shared" si="0"/>
        <v>#REF!</v>
      </c>
      <c r="AA257" s="13" t="e">
        <f t="shared" si="0"/>
        <v>#REF!</v>
      </c>
      <c r="AB257" s="13" t="e">
        <f t="shared" si="0"/>
        <v>#REF!</v>
      </c>
      <c r="AC257" s="13" t="e">
        <f t="shared" si="0"/>
        <v>#REF!</v>
      </c>
      <c r="AD257" s="13" t="e">
        <f t="shared" si="0"/>
        <v>#REF!</v>
      </c>
      <c r="AE257" s="13" t="e">
        <f t="shared" si="0"/>
        <v>#REF!</v>
      </c>
      <c r="AF257" s="13" t="e">
        <f t="shared" si="0"/>
        <v>#REF!</v>
      </c>
      <c r="AG257" s="13" t="e">
        <f t="shared" si="0"/>
        <v>#REF!</v>
      </c>
      <c r="AH257" s="13" t="e">
        <f t="shared" si="0"/>
        <v>#REF!</v>
      </c>
      <c r="AI257" s="13" t="e">
        <f t="shared" si="0"/>
        <v>#REF!</v>
      </c>
      <c r="AJ257" s="13" t="e">
        <f t="shared" si="0"/>
        <v>#REF!</v>
      </c>
      <c r="AK257" s="13" t="e">
        <f t="shared" si="0"/>
        <v>#REF!</v>
      </c>
      <c r="AL257" s="13" t="e">
        <f t="shared" si="0"/>
        <v>#REF!</v>
      </c>
      <c r="AM257" s="13" t="e">
        <f t="shared" si="0"/>
        <v>#REF!</v>
      </c>
      <c r="AN257" s="13" t="e">
        <f t="shared" si="0"/>
        <v>#REF!</v>
      </c>
      <c r="AO257" s="13" t="e">
        <f t="shared" si="0"/>
        <v>#REF!</v>
      </c>
      <c r="AP257" s="13" t="e">
        <f t="shared" si="0"/>
        <v>#REF!</v>
      </c>
      <c r="AQ257" s="13" t="e">
        <f t="shared" si="0"/>
        <v>#REF!</v>
      </c>
      <c r="AR257" s="13" t="e">
        <f t="shared" si="0"/>
        <v>#REF!</v>
      </c>
      <c r="AS257" s="13" t="e">
        <f t="shared" si="0"/>
        <v>#REF!</v>
      </c>
      <c r="AT257" s="13" t="e">
        <f t="shared" si="0"/>
        <v>#REF!</v>
      </c>
    </row>
    <row r="258" spans="2:46" x14ac:dyDescent="0.4">
      <c r="B258" t="s">
        <v>65</v>
      </c>
      <c r="C258" s="13" t="e">
        <f t="shared" ref="C258:AT258" si="1">+C8*C197</f>
        <v>#REF!</v>
      </c>
      <c r="D258" s="13" t="e">
        <f t="shared" si="1"/>
        <v>#REF!</v>
      </c>
      <c r="E258" s="13" t="e">
        <f t="shared" si="1"/>
        <v>#REF!</v>
      </c>
      <c r="F258" s="13" t="e">
        <f t="shared" si="1"/>
        <v>#REF!</v>
      </c>
      <c r="G258" s="13" t="e">
        <f t="shared" si="1"/>
        <v>#REF!</v>
      </c>
      <c r="H258" s="13" t="e">
        <f t="shared" si="1"/>
        <v>#REF!</v>
      </c>
      <c r="I258" s="13" t="e">
        <f t="shared" si="1"/>
        <v>#REF!</v>
      </c>
      <c r="J258" s="13" t="e">
        <f t="shared" si="1"/>
        <v>#REF!</v>
      </c>
      <c r="K258" s="13" t="e">
        <f t="shared" si="1"/>
        <v>#REF!</v>
      </c>
      <c r="L258" s="13" t="e">
        <f t="shared" si="1"/>
        <v>#REF!</v>
      </c>
      <c r="M258" s="13" t="e">
        <f t="shared" si="1"/>
        <v>#REF!</v>
      </c>
      <c r="N258" s="13" t="e">
        <f t="shared" si="1"/>
        <v>#REF!</v>
      </c>
      <c r="O258" s="13" t="e">
        <f t="shared" si="1"/>
        <v>#REF!</v>
      </c>
      <c r="P258" s="13" t="e">
        <f t="shared" si="1"/>
        <v>#REF!</v>
      </c>
      <c r="Q258" s="13" t="e">
        <f t="shared" si="1"/>
        <v>#REF!</v>
      </c>
      <c r="R258" s="13" t="e">
        <f t="shared" si="1"/>
        <v>#REF!</v>
      </c>
      <c r="S258" s="13" t="e">
        <f t="shared" si="1"/>
        <v>#REF!</v>
      </c>
      <c r="T258" s="13" t="e">
        <f t="shared" si="1"/>
        <v>#REF!</v>
      </c>
      <c r="U258" s="13" t="e">
        <f t="shared" si="1"/>
        <v>#REF!</v>
      </c>
      <c r="V258" s="13" t="e">
        <f t="shared" si="1"/>
        <v>#REF!</v>
      </c>
      <c r="W258" s="13" t="e">
        <f t="shared" si="1"/>
        <v>#REF!</v>
      </c>
      <c r="X258" s="13" t="e">
        <f t="shared" si="1"/>
        <v>#REF!</v>
      </c>
      <c r="Y258" s="13" t="e">
        <f t="shared" si="1"/>
        <v>#REF!</v>
      </c>
      <c r="Z258" s="13" t="e">
        <f t="shared" si="1"/>
        <v>#REF!</v>
      </c>
      <c r="AA258" s="13" t="e">
        <f t="shared" si="1"/>
        <v>#REF!</v>
      </c>
      <c r="AB258" s="13" t="e">
        <f t="shared" si="1"/>
        <v>#REF!</v>
      </c>
      <c r="AC258" s="13" t="e">
        <f t="shared" si="1"/>
        <v>#REF!</v>
      </c>
      <c r="AD258" s="13" t="e">
        <f t="shared" si="1"/>
        <v>#REF!</v>
      </c>
      <c r="AE258" s="13" t="e">
        <f t="shared" si="1"/>
        <v>#REF!</v>
      </c>
      <c r="AF258" s="13" t="e">
        <f t="shared" si="1"/>
        <v>#REF!</v>
      </c>
      <c r="AG258" s="13" t="e">
        <f t="shared" si="1"/>
        <v>#REF!</v>
      </c>
      <c r="AH258" s="13" t="e">
        <f t="shared" si="1"/>
        <v>#REF!</v>
      </c>
      <c r="AI258" s="13" t="e">
        <f t="shared" si="1"/>
        <v>#REF!</v>
      </c>
      <c r="AJ258" s="13" t="e">
        <f t="shared" si="1"/>
        <v>#REF!</v>
      </c>
      <c r="AK258" s="13" t="e">
        <f t="shared" si="1"/>
        <v>#REF!</v>
      </c>
      <c r="AL258" s="13" t="e">
        <f t="shared" si="1"/>
        <v>#REF!</v>
      </c>
      <c r="AM258" s="13" t="e">
        <f t="shared" si="1"/>
        <v>#REF!</v>
      </c>
      <c r="AN258" s="13" t="e">
        <f t="shared" si="1"/>
        <v>#REF!</v>
      </c>
      <c r="AO258" s="13" t="e">
        <f t="shared" si="1"/>
        <v>#REF!</v>
      </c>
      <c r="AP258" s="13" t="e">
        <f t="shared" si="1"/>
        <v>#REF!</v>
      </c>
      <c r="AQ258" s="13" t="e">
        <f t="shared" si="1"/>
        <v>#REF!</v>
      </c>
      <c r="AR258" s="13" t="e">
        <f t="shared" si="1"/>
        <v>#REF!</v>
      </c>
      <c r="AS258" s="13" t="e">
        <f t="shared" si="1"/>
        <v>#REF!</v>
      </c>
      <c r="AT258" s="13" t="e">
        <f t="shared" si="1"/>
        <v>#REF!</v>
      </c>
    </row>
    <row r="259" spans="2:46" x14ac:dyDescent="0.4">
      <c r="B259" t="s">
        <v>1</v>
      </c>
      <c r="C259" s="13" t="e">
        <f t="shared" ref="C259:AT259" si="2">+C9*C198</f>
        <v>#REF!</v>
      </c>
      <c r="D259" s="13" t="e">
        <f t="shared" si="2"/>
        <v>#REF!</v>
      </c>
      <c r="E259" s="13" t="e">
        <f t="shared" si="2"/>
        <v>#REF!</v>
      </c>
      <c r="F259" s="13" t="e">
        <f t="shared" si="2"/>
        <v>#REF!</v>
      </c>
      <c r="G259" s="13" t="e">
        <f t="shared" si="2"/>
        <v>#REF!</v>
      </c>
      <c r="H259" s="13" t="e">
        <f t="shared" si="2"/>
        <v>#REF!</v>
      </c>
      <c r="I259" s="13" t="e">
        <f t="shared" si="2"/>
        <v>#REF!</v>
      </c>
      <c r="J259" s="13" t="e">
        <f t="shared" si="2"/>
        <v>#REF!</v>
      </c>
      <c r="K259" s="13" t="e">
        <f t="shared" si="2"/>
        <v>#REF!</v>
      </c>
      <c r="L259" s="13" t="e">
        <f t="shared" si="2"/>
        <v>#REF!</v>
      </c>
      <c r="M259" s="13" t="e">
        <f t="shared" si="2"/>
        <v>#REF!</v>
      </c>
      <c r="N259" s="13" t="e">
        <f t="shared" si="2"/>
        <v>#REF!</v>
      </c>
      <c r="O259" s="13" t="e">
        <f t="shared" si="2"/>
        <v>#REF!</v>
      </c>
      <c r="P259" s="13" t="e">
        <f t="shared" si="2"/>
        <v>#REF!</v>
      </c>
      <c r="Q259" s="13" t="e">
        <f t="shared" si="2"/>
        <v>#REF!</v>
      </c>
      <c r="R259" s="13" t="e">
        <f t="shared" si="2"/>
        <v>#REF!</v>
      </c>
      <c r="S259" s="13" t="e">
        <f t="shared" si="2"/>
        <v>#REF!</v>
      </c>
      <c r="T259" s="13" t="e">
        <f t="shared" si="2"/>
        <v>#REF!</v>
      </c>
      <c r="U259" s="13" t="e">
        <f t="shared" si="2"/>
        <v>#REF!</v>
      </c>
      <c r="V259" s="13" t="e">
        <f t="shared" si="2"/>
        <v>#REF!</v>
      </c>
      <c r="W259" s="13" t="e">
        <f t="shared" si="2"/>
        <v>#REF!</v>
      </c>
      <c r="X259" s="13" t="e">
        <f t="shared" si="2"/>
        <v>#REF!</v>
      </c>
      <c r="Y259" s="13" t="e">
        <f t="shared" si="2"/>
        <v>#REF!</v>
      </c>
      <c r="Z259" s="13" t="e">
        <f t="shared" si="2"/>
        <v>#REF!</v>
      </c>
      <c r="AA259" s="13" t="e">
        <f t="shared" si="2"/>
        <v>#REF!</v>
      </c>
      <c r="AB259" s="13" t="e">
        <f t="shared" si="2"/>
        <v>#REF!</v>
      </c>
      <c r="AC259" s="13" t="e">
        <f t="shared" si="2"/>
        <v>#REF!</v>
      </c>
      <c r="AD259" s="13" t="e">
        <f t="shared" si="2"/>
        <v>#REF!</v>
      </c>
      <c r="AE259" s="13" t="e">
        <f t="shared" si="2"/>
        <v>#REF!</v>
      </c>
      <c r="AF259" s="13" t="e">
        <f t="shared" si="2"/>
        <v>#REF!</v>
      </c>
      <c r="AG259" s="13" t="e">
        <f t="shared" si="2"/>
        <v>#REF!</v>
      </c>
      <c r="AH259" s="13" t="e">
        <f t="shared" si="2"/>
        <v>#REF!</v>
      </c>
      <c r="AI259" s="13" t="e">
        <f t="shared" si="2"/>
        <v>#REF!</v>
      </c>
      <c r="AJ259" s="13" t="e">
        <f t="shared" si="2"/>
        <v>#REF!</v>
      </c>
      <c r="AK259" s="13" t="e">
        <f t="shared" si="2"/>
        <v>#REF!</v>
      </c>
      <c r="AL259" s="13" t="e">
        <f t="shared" si="2"/>
        <v>#REF!</v>
      </c>
      <c r="AM259" s="13" t="e">
        <f t="shared" si="2"/>
        <v>#REF!</v>
      </c>
      <c r="AN259" s="13" t="e">
        <f t="shared" si="2"/>
        <v>#REF!</v>
      </c>
      <c r="AO259" s="13" t="e">
        <f t="shared" si="2"/>
        <v>#REF!</v>
      </c>
      <c r="AP259" s="13" t="e">
        <f t="shared" si="2"/>
        <v>#REF!</v>
      </c>
      <c r="AQ259" s="13" t="e">
        <f t="shared" si="2"/>
        <v>#REF!</v>
      </c>
      <c r="AR259" s="13" t="e">
        <f t="shared" si="2"/>
        <v>#REF!</v>
      </c>
      <c r="AS259" s="13" t="e">
        <f t="shared" si="2"/>
        <v>#REF!</v>
      </c>
      <c r="AT259" s="13" t="e">
        <f t="shared" si="2"/>
        <v>#REF!</v>
      </c>
    </row>
    <row r="260" spans="2:46" x14ac:dyDescent="0.4">
      <c r="B260" t="s">
        <v>2</v>
      </c>
      <c r="C260" s="13" t="e">
        <f t="shared" ref="C260:AT260" si="3">+C10*C199</f>
        <v>#REF!</v>
      </c>
      <c r="D260" s="13" t="e">
        <f t="shared" si="3"/>
        <v>#REF!</v>
      </c>
      <c r="E260" s="13" t="e">
        <f t="shared" si="3"/>
        <v>#REF!</v>
      </c>
      <c r="F260" s="13" t="e">
        <f t="shared" si="3"/>
        <v>#REF!</v>
      </c>
      <c r="G260" s="13" t="e">
        <f t="shared" si="3"/>
        <v>#REF!</v>
      </c>
      <c r="H260" s="13" t="e">
        <f t="shared" si="3"/>
        <v>#REF!</v>
      </c>
      <c r="I260" s="13" t="e">
        <f t="shared" si="3"/>
        <v>#REF!</v>
      </c>
      <c r="J260" s="13" t="e">
        <f t="shared" si="3"/>
        <v>#REF!</v>
      </c>
      <c r="K260" s="13" t="e">
        <f t="shared" si="3"/>
        <v>#REF!</v>
      </c>
      <c r="L260" s="13" t="e">
        <f t="shared" si="3"/>
        <v>#REF!</v>
      </c>
      <c r="M260" s="13" t="e">
        <f t="shared" si="3"/>
        <v>#REF!</v>
      </c>
      <c r="N260" s="13" t="e">
        <f t="shared" si="3"/>
        <v>#REF!</v>
      </c>
      <c r="O260" s="13" t="e">
        <f t="shared" si="3"/>
        <v>#REF!</v>
      </c>
      <c r="P260" s="13" t="e">
        <f t="shared" si="3"/>
        <v>#REF!</v>
      </c>
      <c r="Q260" s="13" t="e">
        <f t="shared" si="3"/>
        <v>#REF!</v>
      </c>
      <c r="R260" s="13" t="e">
        <f t="shared" si="3"/>
        <v>#REF!</v>
      </c>
      <c r="S260" s="13" t="e">
        <f t="shared" si="3"/>
        <v>#REF!</v>
      </c>
      <c r="T260" s="13" t="e">
        <f t="shared" si="3"/>
        <v>#REF!</v>
      </c>
      <c r="U260" s="13" t="e">
        <f t="shared" si="3"/>
        <v>#REF!</v>
      </c>
      <c r="V260" s="13" t="e">
        <f t="shared" si="3"/>
        <v>#REF!</v>
      </c>
      <c r="W260" s="13" t="e">
        <f t="shared" si="3"/>
        <v>#REF!</v>
      </c>
      <c r="X260" s="13" t="e">
        <f t="shared" si="3"/>
        <v>#REF!</v>
      </c>
      <c r="Y260" s="13" t="e">
        <f t="shared" si="3"/>
        <v>#REF!</v>
      </c>
      <c r="Z260" s="13" t="e">
        <f t="shared" si="3"/>
        <v>#REF!</v>
      </c>
      <c r="AA260" s="13" t="e">
        <f t="shared" si="3"/>
        <v>#REF!</v>
      </c>
      <c r="AB260" s="13" t="e">
        <f t="shared" si="3"/>
        <v>#REF!</v>
      </c>
      <c r="AC260" s="13" t="e">
        <f t="shared" si="3"/>
        <v>#REF!</v>
      </c>
      <c r="AD260" s="13" t="e">
        <f t="shared" si="3"/>
        <v>#REF!</v>
      </c>
      <c r="AE260" s="13" t="e">
        <f t="shared" si="3"/>
        <v>#REF!</v>
      </c>
      <c r="AF260" s="13" t="e">
        <f t="shared" si="3"/>
        <v>#REF!</v>
      </c>
      <c r="AG260" s="13" t="e">
        <f t="shared" si="3"/>
        <v>#REF!</v>
      </c>
      <c r="AH260" s="13" t="e">
        <f t="shared" si="3"/>
        <v>#REF!</v>
      </c>
      <c r="AI260" s="13" t="e">
        <f t="shared" si="3"/>
        <v>#REF!</v>
      </c>
      <c r="AJ260" s="13" t="e">
        <f t="shared" si="3"/>
        <v>#REF!</v>
      </c>
      <c r="AK260" s="13" t="e">
        <f t="shared" si="3"/>
        <v>#REF!</v>
      </c>
      <c r="AL260" s="13" t="e">
        <f t="shared" si="3"/>
        <v>#REF!</v>
      </c>
      <c r="AM260" s="13" t="e">
        <f t="shared" si="3"/>
        <v>#REF!</v>
      </c>
      <c r="AN260" s="13" t="e">
        <f t="shared" si="3"/>
        <v>#REF!</v>
      </c>
      <c r="AO260" s="13" t="e">
        <f t="shared" si="3"/>
        <v>#REF!</v>
      </c>
      <c r="AP260" s="13" t="e">
        <f t="shared" si="3"/>
        <v>#REF!</v>
      </c>
      <c r="AQ260" s="13" t="e">
        <f t="shared" si="3"/>
        <v>#REF!</v>
      </c>
      <c r="AR260" s="13" t="e">
        <f t="shared" si="3"/>
        <v>#REF!</v>
      </c>
      <c r="AS260" s="13" t="e">
        <f t="shared" si="3"/>
        <v>#REF!</v>
      </c>
      <c r="AT260" s="13" t="e">
        <f t="shared" si="3"/>
        <v>#REF!</v>
      </c>
    </row>
    <row r="261" spans="2:46" x14ac:dyDescent="0.4">
      <c r="B261" t="s">
        <v>3</v>
      </c>
      <c r="C261" s="13" t="e">
        <f t="shared" ref="C261:AT261" si="4">+C11*C200</f>
        <v>#REF!</v>
      </c>
      <c r="D261" s="13" t="e">
        <f t="shared" si="4"/>
        <v>#REF!</v>
      </c>
      <c r="E261" s="13" t="e">
        <f t="shared" si="4"/>
        <v>#REF!</v>
      </c>
      <c r="F261" s="13" t="e">
        <f t="shared" si="4"/>
        <v>#REF!</v>
      </c>
      <c r="G261" s="13" t="e">
        <f t="shared" si="4"/>
        <v>#REF!</v>
      </c>
      <c r="H261" s="13" t="e">
        <f t="shared" si="4"/>
        <v>#REF!</v>
      </c>
      <c r="I261" s="13" t="e">
        <f t="shared" si="4"/>
        <v>#REF!</v>
      </c>
      <c r="J261" s="13" t="e">
        <f t="shared" si="4"/>
        <v>#REF!</v>
      </c>
      <c r="K261" s="13" t="e">
        <f t="shared" si="4"/>
        <v>#REF!</v>
      </c>
      <c r="L261" s="13" t="e">
        <f t="shared" si="4"/>
        <v>#REF!</v>
      </c>
      <c r="M261" s="13" t="e">
        <f t="shared" si="4"/>
        <v>#REF!</v>
      </c>
      <c r="N261" s="13" t="e">
        <f t="shared" si="4"/>
        <v>#REF!</v>
      </c>
      <c r="O261" s="13" t="e">
        <f t="shared" si="4"/>
        <v>#REF!</v>
      </c>
      <c r="P261" s="13" t="e">
        <f t="shared" si="4"/>
        <v>#REF!</v>
      </c>
      <c r="Q261" s="13" t="e">
        <f t="shared" si="4"/>
        <v>#REF!</v>
      </c>
      <c r="R261" s="13" t="e">
        <f t="shared" si="4"/>
        <v>#REF!</v>
      </c>
      <c r="S261" s="13" t="e">
        <f t="shared" si="4"/>
        <v>#REF!</v>
      </c>
      <c r="T261" s="13" t="e">
        <f t="shared" si="4"/>
        <v>#REF!</v>
      </c>
      <c r="U261" s="13" t="e">
        <f t="shared" si="4"/>
        <v>#REF!</v>
      </c>
      <c r="V261" s="13" t="e">
        <f t="shared" si="4"/>
        <v>#REF!</v>
      </c>
      <c r="W261" s="13" t="e">
        <f t="shared" si="4"/>
        <v>#REF!</v>
      </c>
      <c r="X261" s="13" t="e">
        <f t="shared" si="4"/>
        <v>#REF!</v>
      </c>
      <c r="Y261" s="13" t="e">
        <f t="shared" si="4"/>
        <v>#REF!</v>
      </c>
      <c r="Z261" s="13" t="e">
        <f t="shared" si="4"/>
        <v>#REF!</v>
      </c>
      <c r="AA261" s="13" t="e">
        <f t="shared" si="4"/>
        <v>#REF!</v>
      </c>
      <c r="AB261" s="13" t="e">
        <f t="shared" si="4"/>
        <v>#REF!</v>
      </c>
      <c r="AC261" s="13" t="e">
        <f t="shared" si="4"/>
        <v>#REF!</v>
      </c>
      <c r="AD261" s="13" t="e">
        <f t="shared" si="4"/>
        <v>#REF!</v>
      </c>
      <c r="AE261" s="13" t="e">
        <f t="shared" si="4"/>
        <v>#REF!</v>
      </c>
      <c r="AF261" s="13" t="e">
        <f t="shared" si="4"/>
        <v>#REF!</v>
      </c>
      <c r="AG261" s="13" t="e">
        <f t="shared" si="4"/>
        <v>#REF!</v>
      </c>
      <c r="AH261" s="13" t="e">
        <f t="shared" si="4"/>
        <v>#REF!</v>
      </c>
      <c r="AI261" s="13" t="e">
        <f t="shared" si="4"/>
        <v>#REF!</v>
      </c>
      <c r="AJ261" s="13" t="e">
        <f t="shared" si="4"/>
        <v>#REF!</v>
      </c>
      <c r="AK261" s="13" t="e">
        <f t="shared" si="4"/>
        <v>#REF!</v>
      </c>
      <c r="AL261" s="13" t="e">
        <f t="shared" si="4"/>
        <v>#REF!</v>
      </c>
      <c r="AM261" s="13" t="e">
        <f t="shared" si="4"/>
        <v>#REF!</v>
      </c>
      <c r="AN261" s="13" t="e">
        <f t="shared" si="4"/>
        <v>#REF!</v>
      </c>
      <c r="AO261" s="13" t="e">
        <f t="shared" si="4"/>
        <v>#REF!</v>
      </c>
      <c r="AP261" s="13" t="e">
        <f t="shared" si="4"/>
        <v>#REF!</v>
      </c>
      <c r="AQ261" s="13" t="e">
        <f t="shared" si="4"/>
        <v>#REF!</v>
      </c>
      <c r="AR261" s="13" t="e">
        <f t="shared" si="4"/>
        <v>#REF!</v>
      </c>
      <c r="AS261" s="13" t="e">
        <f t="shared" si="4"/>
        <v>#REF!</v>
      </c>
      <c r="AT261" s="13" t="e">
        <f t="shared" si="4"/>
        <v>#REF!</v>
      </c>
    </row>
    <row r="262" spans="2:46" x14ac:dyDescent="0.4">
      <c r="B262" t="s">
        <v>4</v>
      </c>
      <c r="C262" s="13" t="e">
        <f t="shared" ref="C262:AT262" si="5">+C12*C201</f>
        <v>#REF!</v>
      </c>
      <c r="D262" s="13" t="e">
        <f t="shared" si="5"/>
        <v>#REF!</v>
      </c>
      <c r="E262" s="13" t="e">
        <f t="shared" si="5"/>
        <v>#REF!</v>
      </c>
      <c r="F262" s="13" t="e">
        <f t="shared" si="5"/>
        <v>#REF!</v>
      </c>
      <c r="G262" s="13" t="e">
        <f t="shared" si="5"/>
        <v>#REF!</v>
      </c>
      <c r="H262" s="13" t="e">
        <f t="shared" si="5"/>
        <v>#REF!</v>
      </c>
      <c r="I262" s="13" t="e">
        <f t="shared" si="5"/>
        <v>#REF!</v>
      </c>
      <c r="J262" s="13" t="e">
        <f t="shared" si="5"/>
        <v>#REF!</v>
      </c>
      <c r="K262" s="13" t="e">
        <f t="shared" si="5"/>
        <v>#REF!</v>
      </c>
      <c r="L262" s="13" t="e">
        <f t="shared" si="5"/>
        <v>#REF!</v>
      </c>
      <c r="M262" s="13" t="e">
        <f t="shared" si="5"/>
        <v>#REF!</v>
      </c>
      <c r="N262" s="13" t="e">
        <f t="shared" si="5"/>
        <v>#REF!</v>
      </c>
      <c r="O262" s="13" t="e">
        <f t="shared" si="5"/>
        <v>#REF!</v>
      </c>
      <c r="P262" s="13" t="e">
        <f t="shared" si="5"/>
        <v>#REF!</v>
      </c>
      <c r="Q262" s="13" t="e">
        <f t="shared" si="5"/>
        <v>#REF!</v>
      </c>
      <c r="R262" s="13" t="e">
        <f t="shared" si="5"/>
        <v>#REF!</v>
      </c>
      <c r="S262" s="13" t="e">
        <f t="shared" si="5"/>
        <v>#REF!</v>
      </c>
      <c r="T262" s="13" t="e">
        <f t="shared" si="5"/>
        <v>#REF!</v>
      </c>
      <c r="U262" s="13" t="e">
        <f t="shared" si="5"/>
        <v>#REF!</v>
      </c>
      <c r="V262" s="13" t="e">
        <f t="shared" si="5"/>
        <v>#REF!</v>
      </c>
      <c r="W262" s="13" t="e">
        <f t="shared" si="5"/>
        <v>#REF!</v>
      </c>
      <c r="X262" s="13" t="e">
        <f t="shared" si="5"/>
        <v>#REF!</v>
      </c>
      <c r="Y262" s="13" t="e">
        <f t="shared" si="5"/>
        <v>#REF!</v>
      </c>
      <c r="Z262" s="13" t="e">
        <f t="shared" si="5"/>
        <v>#REF!</v>
      </c>
      <c r="AA262" s="13" t="e">
        <f t="shared" si="5"/>
        <v>#REF!</v>
      </c>
      <c r="AB262" s="13" t="e">
        <f t="shared" si="5"/>
        <v>#REF!</v>
      </c>
      <c r="AC262" s="13" t="e">
        <f t="shared" si="5"/>
        <v>#REF!</v>
      </c>
      <c r="AD262" s="13" t="e">
        <f t="shared" si="5"/>
        <v>#REF!</v>
      </c>
      <c r="AE262" s="13" t="e">
        <f t="shared" si="5"/>
        <v>#REF!</v>
      </c>
      <c r="AF262" s="13" t="e">
        <f t="shared" si="5"/>
        <v>#REF!</v>
      </c>
      <c r="AG262" s="13" t="e">
        <f t="shared" si="5"/>
        <v>#REF!</v>
      </c>
      <c r="AH262" s="13" t="e">
        <f t="shared" si="5"/>
        <v>#REF!</v>
      </c>
      <c r="AI262" s="13" t="e">
        <f t="shared" si="5"/>
        <v>#REF!</v>
      </c>
      <c r="AJ262" s="13" t="e">
        <f t="shared" si="5"/>
        <v>#REF!</v>
      </c>
      <c r="AK262" s="13" t="e">
        <f t="shared" si="5"/>
        <v>#REF!</v>
      </c>
      <c r="AL262" s="13" t="e">
        <f t="shared" si="5"/>
        <v>#REF!</v>
      </c>
      <c r="AM262" s="13" t="e">
        <f t="shared" si="5"/>
        <v>#REF!</v>
      </c>
      <c r="AN262" s="13" t="e">
        <f t="shared" si="5"/>
        <v>#REF!</v>
      </c>
      <c r="AO262" s="13" t="e">
        <f t="shared" si="5"/>
        <v>#REF!</v>
      </c>
      <c r="AP262" s="13" t="e">
        <f t="shared" si="5"/>
        <v>#REF!</v>
      </c>
      <c r="AQ262" s="13" t="e">
        <f t="shared" si="5"/>
        <v>#REF!</v>
      </c>
      <c r="AR262" s="13" t="e">
        <f t="shared" si="5"/>
        <v>#REF!</v>
      </c>
      <c r="AS262" s="13" t="e">
        <f t="shared" si="5"/>
        <v>#REF!</v>
      </c>
      <c r="AT262" s="13" t="e">
        <f t="shared" si="5"/>
        <v>#REF!</v>
      </c>
    </row>
    <row r="263" spans="2:46" x14ac:dyDescent="0.4">
      <c r="B263" t="s">
        <v>87</v>
      </c>
      <c r="C263" s="13" t="e">
        <f t="shared" ref="C263:AT263" si="6">+C13*C202</f>
        <v>#REF!</v>
      </c>
      <c r="D263" s="13" t="e">
        <f t="shared" si="6"/>
        <v>#REF!</v>
      </c>
      <c r="E263" s="13" t="e">
        <f t="shared" si="6"/>
        <v>#REF!</v>
      </c>
      <c r="F263" s="13" t="e">
        <f t="shared" si="6"/>
        <v>#REF!</v>
      </c>
      <c r="G263" s="13" t="e">
        <f t="shared" si="6"/>
        <v>#REF!</v>
      </c>
      <c r="H263" s="13" t="e">
        <f t="shared" si="6"/>
        <v>#REF!</v>
      </c>
      <c r="I263" s="13" t="e">
        <f t="shared" si="6"/>
        <v>#REF!</v>
      </c>
      <c r="J263" s="13" t="e">
        <f t="shared" si="6"/>
        <v>#REF!</v>
      </c>
      <c r="K263" s="13" t="e">
        <f t="shared" si="6"/>
        <v>#REF!</v>
      </c>
      <c r="L263" s="13" t="e">
        <f t="shared" si="6"/>
        <v>#REF!</v>
      </c>
      <c r="M263" s="13" t="e">
        <f t="shared" si="6"/>
        <v>#REF!</v>
      </c>
      <c r="N263" s="13" t="e">
        <f t="shared" si="6"/>
        <v>#REF!</v>
      </c>
      <c r="O263" s="13" t="e">
        <f t="shared" si="6"/>
        <v>#REF!</v>
      </c>
      <c r="P263" s="13" t="e">
        <f t="shared" si="6"/>
        <v>#REF!</v>
      </c>
      <c r="Q263" s="13" t="e">
        <f t="shared" si="6"/>
        <v>#REF!</v>
      </c>
      <c r="R263" s="13" t="e">
        <f t="shared" si="6"/>
        <v>#REF!</v>
      </c>
      <c r="S263" s="13" t="e">
        <f t="shared" si="6"/>
        <v>#REF!</v>
      </c>
      <c r="T263" s="13" t="e">
        <f t="shared" si="6"/>
        <v>#REF!</v>
      </c>
      <c r="U263" s="13" t="e">
        <f t="shared" si="6"/>
        <v>#REF!</v>
      </c>
      <c r="V263" s="13" t="e">
        <f t="shared" si="6"/>
        <v>#REF!</v>
      </c>
      <c r="W263" s="13" t="e">
        <f t="shared" si="6"/>
        <v>#REF!</v>
      </c>
      <c r="X263" s="13" t="e">
        <f t="shared" si="6"/>
        <v>#REF!</v>
      </c>
      <c r="Y263" s="13" t="e">
        <f t="shared" si="6"/>
        <v>#REF!</v>
      </c>
      <c r="Z263" s="13" t="e">
        <f t="shared" si="6"/>
        <v>#REF!</v>
      </c>
      <c r="AA263" s="13" t="e">
        <f t="shared" si="6"/>
        <v>#REF!</v>
      </c>
      <c r="AB263" s="13" t="e">
        <f t="shared" si="6"/>
        <v>#REF!</v>
      </c>
      <c r="AC263" s="13" t="e">
        <f t="shared" si="6"/>
        <v>#REF!</v>
      </c>
      <c r="AD263" s="13" t="e">
        <f t="shared" si="6"/>
        <v>#REF!</v>
      </c>
      <c r="AE263" s="13" t="e">
        <f t="shared" si="6"/>
        <v>#REF!</v>
      </c>
      <c r="AF263" s="13" t="e">
        <f t="shared" si="6"/>
        <v>#REF!</v>
      </c>
      <c r="AG263" s="13" t="e">
        <f t="shared" si="6"/>
        <v>#REF!</v>
      </c>
      <c r="AH263" s="13" t="e">
        <f t="shared" si="6"/>
        <v>#REF!</v>
      </c>
      <c r="AI263" s="13" t="e">
        <f t="shared" si="6"/>
        <v>#REF!</v>
      </c>
      <c r="AJ263" s="13" t="e">
        <f t="shared" si="6"/>
        <v>#REF!</v>
      </c>
      <c r="AK263" s="13" t="e">
        <f t="shared" si="6"/>
        <v>#REF!</v>
      </c>
      <c r="AL263" s="13" t="e">
        <f t="shared" si="6"/>
        <v>#REF!</v>
      </c>
      <c r="AM263" s="13" t="e">
        <f t="shared" si="6"/>
        <v>#REF!</v>
      </c>
      <c r="AN263" s="13" t="e">
        <f t="shared" si="6"/>
        <v>#REF!</v>
      </c>
      <c r="AO263" s="13" t="e">
        <f t="shared" si="6"/>
        <v>#REF!</v>
      </c>
      <c r="AP263" s="13" t="e">
        <f t="shared" si="6"/>
        <v>#REF!</v>
      </c>
      <c r="AQ263" s="13" t="e">
        <f t="shared" si="6"/>
        <v>#REF!</v>
      </c>
      <c r="AR263" s="13" t="e">
        <f t="shared" si="6"/>
        <v>#REF!</v>
      </c>
      <c r="AS263" s="13" t="e">
        <f t="shared" si="6"/>
        <v>#REF!</v>
      </c>
      <c r="AT263" s="13" t="e">
        <f t="shared" si="6"/>
        <v>#REF!</v>
      </c>
    </row>
    <row r="264" spans="2:46" x14ac:dyDescent="0.4">
      <c r="B264" t="s">
        <v>63</v>
      </c>
      <c r="C264" s="13" t="e">
        <f t="shared" ref="C264:AT264" si="7">+C14*C203</f>
        <v>#REF!</v>
      </c>
      <c r="D264" s="13" t="e">
        <f t="shared" si="7"/>
        <v>#REF!</v>
      </c>
      <c r="E264" s="13" t="e">
        <f t="shared" si="7"/>
        <v>#REF!</v>
      </c>
      <c r="F264" s="13" t="e">
        <f t="shared" si="7"/>
        <v>#REF!</v>
      </c>
      <c r="G264" s="13" t="e">
        <f t="shared" si="7"/>
        <v>#REF!</v>
      </c>
      <c r="H264" s="13" t="e">
        <f t="shared" si="7"/>
        <v>#REF!</v>
      </c>
      <c r="I264" s="13" t="e">
        <f t="shared" si="7"/>
        <v>#REF!</v>
      </c>
      <c r="J264" s="13" t="e">
        <f t="shared" si="7"/>
        <v>#REF!</v>
      </c>
      <c r="K264" s="13" t="e">
        <f t="shared" si="7"/>
        <v>#REF!</v>
      </c>
      <c r="L264" s="13" t="e">
        <f t="shared" si="7"/>
        <v>#REF!</v>
      </c>
      <c r="M264" s="13" t="e">
        <f t="shared" si="7"/>
        <v>#REF!</v>
      </c>
      <c r="N264" s="13" t="e">
        <f t="shared" si="7"/>
        <v>#REF!</v>
      </c>
      <c r="O264" s="13" t="e">
        <f t="shared" si="7"/>
        <v>#REF!</v>
      </c>
      <c r="P264" s="13" t="e">
        <f t="shared" si="7"/>
        <v>#REF!</v>
      </c>
      <c r="Q264" s="13" t="e">
        <f t="shared" si="7"/>
        <v>#REF!</v>
      </c>
      <c r="R264" s="13" t="e">
        <f t="shared" si="7"/>
        <v>#REF!</v>
      </c>
      <c r="S264" s="13" t="e">
        <f t="shared" si="7"/>
        <v>#REF!</v>
      </c>
      <c r="T264" s="13" t="e">
        <f t="shared" si="7"/>
        <v>#REF!</v>
      </c>
      <c r="U264" s="13" t="e">
        <f t="shared" si="7"/>
        <v>#REF!</v>
      </c>
      <c r="V264" s="13" t="e">
        <f t="shared" si="7"/>
        <v>#REF!</v>
      </c>
      <c r="W264" s="13" t="e">
        <f t="shared" si="7"/>
        <v>#REF!</v>
      </c>
      <c r="X264" s="13" t="e">
        <f t="shared" si="7"/>
        <v>#REF!</v>
      </c>
      <c r="Y264" s="13" t="e">
        <f t="shared" si="7"/>
        <v>#REF!</v>
      </c>
      <c r="Z264" s="13" t="e">
        <f t="shared" si="7"/>
        <v>#REF!</v>
      </c>
      <c r="AA264" s="13" t="e">
        <f t="shared" si="7"/>
        <v>#REF!</v>
      </c>
      <c r="AB264" s="13" t="e">
        <f t="shared" si="7"/>
        <v>#REF!</v>
      </c>
      <c r="AC264" s="13" t="e">
        <f t="shared" si="7"/>
        <v>#REF!</v>
      </c>
      <c r="AD264" s="13" t="e">
        <f t="shared" si="7"/>
        <v>#REF!</v>
      </c>
      <c r="AE264" s="13" t="e">
        <f t="shared" si="7"/>
        <v>#REF!</v>
      </c>
      <c r="AF264" s="13" t="e">
        <f t="shared" si="7"/>
        <v>#REF!</v>
      </c>
      <c r="AG264" s="13" t="e">
        <f t="shared" si="7"/>
        <v>#REF!</v>
      </c>
      <c r="AH264" s="13" t="e">
        <f t="shared" si="7"/>
        <v>#REF!</v>
      </c>
      <c r="AI264" s="13" t="e">
        <f t="shared" si="7"/>
        <v>#REF!</v>
      </c>
      <c r="AJ264" s="13" t="e">
        <f t="shared" si="7"/>
        <v>#REF!</v>
      </c>
      <c r="AK264" s="13" t="e">
        <f t="shared" si="7"/>
        <v>#REF!</v>
      </c>
      <c r="AL264" s="13" t="e">
        <f t="shared" si="7"/>
        <v>#REF!</v>
      </c>
      <c r="AM264" s="13" t="e">
        <f t="shared" si="7"/>
        <v>#REF!</v>
      </c>
      <c r="AN264" s="13" t="e">
        <f t="shared" si="7"/>
        <v>#REF!</v>
      </c>
      <c r="AO264" s="13" t="e">
        <f t="shared" si="7"/>
        <v>#REF!</v>
      </c>
      <c r="AP264" s="13" t="e">
        <f t="shared" si="7"/>
        <v>#REF!</v>
      </c>
      <c r="AQ264" s="13" t="e">
        <f t="shared" si="7"/>
        <v>#REF!</v>
      </c>
      <c r="AR264" s="13" t="e">
        <f t="shared" si="7"/>
        <v>#REF!</v>
      </c>
      <c r="AS264" s="13" t="e">
        <f t="shared" si="7"/>
        <v>#REF!</v>
      </c>
      <c r="AT264" s="13" t="e">
        <f t="shared" si="7"/>
        <v>#REF!</v>
      </c>
    </row>
    <row r="265" spans="2:46" x14ac:dyDescent="0.4">
      <c r="B265" t="s">
        <v>66</v>
      </c>
      <c r="C265" s="13" t="e">
        <f t="shared" ref="C265:AT265" si="8">+C15*C204</f>
        <v>#REF!</v>
      </c>
      <c r="D265" s="13" t="e">
        <f t="shared" si="8"/>
        <v>#REF!</v>
      </c>
      <c r="E265" s="13" t="e">
        <f t="shared" si="8"/>
        <v>#REF!</v>
      </c>
      <c r="F265" s="13" t="e">
        <f t="shared" si="8"/>
        <v>#REF!</v>
      </c>
      <c r="G265" s="13" t="e">
        <f t="shared" si="8"/>
        <v>#REF!</v>
      </c>
      <c r="H265" s="13" t="e">
        <f t="shared" si="8"/>
        <v>#REF!</v>
      </c>
      <c r="I265" s="13" t="e">
        <f t="shared" si="8"/>
        <v>#REF!</v>
      </c>
      <c r="J265" s="13" t="e">
        <f t="shared" si="8"/>
        <v>#REF!</v>
      </c>
      <c r="K265" s="13" t="e">
        <f t="shared" si="8"/>
        <v>#REF!</v>
      </c>
      <c r="L265" s="13" t="e">
        <f t="shared" si="8"/>
        <v>#REF!</v>
      </c>
      <c r="M265" s="13" t="e">
        <f t="shared" si="8"/>
        <v>#REF!</v>
      </c>
      <c r="N265" s="13" t="e">
        <f t="shared" si="8"/>
        <v>#REF!</v>
      </c>
      <c r="O265" s="13" t="e">
        <f t="shared" si="8"/>
        <v>#REF!</v>
      </c>
      <c r="P265" s="13" t="e">
        <f t="shared" si="8"/>
        <v>#REF!</v>
      </c>
      <c r="Q265" s="13" t="e">
        <f t="shared" si="8"/>
        <v>#REF!</v>
      </c>
      <c r="R265" s="13" t="e">
        <f t="shared" si="8"/>
        <v>#REF!</v>
      </c>
      <c r="S265" s="13" t="e">
        <f t="shared" si="8"/>
        <v>#REF!</v>
      </c>
      <c r="T265" s="13" t="e">
        <f t="shared" si="8"/>
        <v>#REF!</v>
      </c>
      <c r="U265" s="13" t="e">
        <f t="shared" si="8"/>
        <v>#REF!</v>
      </c>
      <c r="V265" s="13" t="e">
        <f t="shared" si="8"/>
        <v>#REF!</v>
      </c>
      <c r="W265" s="13" t="e">
        <f t="shared" si="8"/>
        <v>#REF!</v>
      </c>
      <c r="X265" s="13" t="e">
        <f t="shared" si="8"/>
        <v>#REF!</v>
      </c>
      <c r="Y265" s="13" t="e">
        <f t="shared" si="8"/>
        <v>#REF!</v>
      </c>
      <c r="Z265" s="13" t="e">
        <f t="shared" si="8"/>
        <v>#REF!</v>
      </c>
      <c r="AA265" s="13" t="e">
        <f t="shared" si="8"/>
        <v>#REF!</v>
      </c>
      <c r="AB265" s="13" t="e">
        <f t="shared" si="8"/>
        <v>#REF!</v>
      </c>
      <c r="AC265" s="13" t="e">
        <f t="shared" si="8"/>
        <v>#REF!</v>
      </c>
      <c r="AD265" s="13" t="e">
        <f t="shared" si="8"/>
        <v>#REF!</v>
      </c>
      <c r="AE265" s="13" t="e">
        <f t="shared" si="8"/>
        <v>#REF!</v>
      </c>
      <c r="AF265" s="13" t="e">
        <f t="shared" si="8"/>
        <v>#REF!</v>
      </c>
      <c r="AG265" s="13" t="e">
        <f t="shared" si="8"/>
        <v>#REF!</v>
      </c>
      <c r="AH265" s="13" t="e">
        <f t="shared" si="8"/>
        <v>#REF!</v>
      </c>
      <c r="AI265" s="13" t="e">
        <f t="shared" si="8"/>
        <v>#REF!</v>
      </c>
      <c r="AJ265" s="13" t="e">
        <f t="shared" si="8"/>
        <v>#REF!</v>
      </c>
      <c r="AK265" s="13" t="e">
        <f t="shared" si="8"/>
        <v>#REF!</v>
      </c>
      <c r="AL265" s="13" t="e">
        <f t="shared" si="8"/>
        <v>#REF!</v>
      </c>
      <c r="AM265" s="13" t="e">
        <f t="shared" si="8"/>
        <v>#REF!</v>
      </c>
      <c r="AN265" s="13" t="e">
        <f t="shared" si="8"/>
        <v>#REF!</v>
      </c>
      <c r="AO265" s="13" t="e">
        <f t="shared" si="8"/>
        <v>#REF!</v>
      </c>
      <c r="AP265" s="13" t="e">
        <f t="shared" si="8"/>
        <v>#REF!</v>
      </c>
      <c r="AQ265" s="13" t="e">
        <f t="shared" si="8"/>
        <v>#REF!</v>
      </c>
      <c r="AR265" s="13" t="e">
        <f t="shared" si="8"/>
        <v>#REF!</v>
      </c>
      <c r="AS265" s="13" t="e">
        <f t="shared" si="8"/>
        <v>#REF!</v>
      </c>
      <c r="AT265" s="13" t="e">
        <f t="shared" si="8"/>
        <v>#REF!</v>
      </c>
    </row>
    <row r="266" spans="2:46" x14ac:dyDescent="0.4">
      <c r="B266" t="s">
        <v>5</v>
      </c>
      <c r="C266" s="13" t="e">
        <f t="shared" ref="C266:AT266" si="9">+C16*C205</f>
        <v>#REF!</v>
      </c>
      <c r="D266" s="13" t="e">
        <f t="shared" si="9"/>
        <v>#REF!</v>
      </c>
      <c r="E266" s="13" t="e">
        <f t="shared" si="9"/>
        <v>#REF!</v>
      </c>
      <c r="F266" s="13" t="e">
        <f t="shared" si="9"/>
        <v>#REF!</v>
      </c>
      <c r="G266" s="13" t="e">
        <f t="shared" si="9"/>
        <v>#REF!</v>
      </c>
      <c r="H266" s="13" t="e">
        <f t="shared" si="9"/>
        <v>#REF!</v>
      </c>
      <c r="I266" s="13" t="e">
        <f t="shared" si="9"/>
        <v>#REF!</v>
      </c>
      <c r="J266" s="13" t="e">
        <f t="shared" si="9"/>
        <v>#REF!</v>
      </c>
      <c r="K266" s="13" t="e">
        <f t="shared" si="9"/>
        <v>#REF!</v>
      </c>
      <c r="L266" s="13" t="e">
        <f t="shared" si="9"/>
        <v>#REF!</v>
      </c>
      <c r="M266" s="13" t="e">
        <f t="shared" si="9"/>
        <v>#REF!</v>
      </c>
      <c r="N266" s="13" t="e">
        <f t="shared" si="9"/>
        <v>#REF!</v>
      </c>
      <c r="O266" s="13" t="e">
        <f t="shared" si="9"/>
        <v>#REF!</v>
      </c>
      <c r="P266" s="13" t="e">
        <f t="shared" si="9"/>
        <v>#REF!</v>
      </c>
      <c r="Q266" s="13" t="e">
        <f t="shared" si="9"/>
        <v>#REF!</v>
      </c>
      <c r="R266" s="13" t="e">
        <f t="shared" si="9"/>
        <v>#REF!</v>
      </c>
      <c r="S266" s="13" t="e">
        <f t="shared" si="9"/>
        <v>#REF!</v>
      </c>
      <c r="T266" s="13" t="e">
        <f t="shared" si="9"/>
        <v>#REF!</v>
      </c>
      <c r="U266" s="13" t="e">
        <f t="shared" si="9"/>
        <v>#REF!</v>
      </c>
      <c r="V266" s="13" t="e">
        <f t="shared" si="9"/>
        <v>#REF!</v>
      </c>
      <c r="W266" s="13" t="e">
        <f t="shared" si="9"/>
        <v>#REF!</v>
      </c>
      <c r="X266" s="13" t="e">
        <f t="shared" si="9"/>
        <v>#REF!</v>
      </c>
      <c r="Y266" s="13" t="e">
        <f t="shared" si="9"/>
        <v>#REF!</v>
      </c>
      <c r="Z266" s="13" t="e">
        <f t="shared" si="9"/>
        <v>#REF!</v>
      </c>
      <c r="AA266" s="13" t="e">
        <f t="shared" si="9"/>
        <v>#REF!</v>
      </c>
      <c r="AB266" s="13" t="e">
        <f t="shared" si="9"/>
        <v>#REF!</v>
      </c>
      <c r="AC266" s="13" t="e">
        <f t="shared" si="9"/>
        <v>#REF!</v>
      </c>
      <c r="AD266" s="13" t="e">
        <f t="shared" si="9"/>
        <v>#REF!</v>
      </c>
      <c r="AE266" s="13" t="e">
        <f t="shared" si="9"/>
        <v>#REF!</v>
      </c>
      <c r="AF266" s="13" t="e">
        <f t="shared" si="9"/>
        <v>#REF!</v>
      </c>
      <c r="AG266" s="13" t="e">
        <f t="shared" si="9"/>
        <v>#REF!</v>
      </c>
      <c r="AH266" s="13" t="e">
        <f t="shared" si="9"/>
        <v>#REF!</v>
      </c>
      <c r="AI266" s="13" t="e">
        <f t="shared" si="9"/>
        <v>#REF!</v>
      </c>
      <c r="AJ266" s="13" t="e">
        <f t="shared" si="9"/>
        <v>#REF!</v>
      </c>
      <c r="AK266" s="13" t="e">
        <f t="shared" si="9"/>
        <v>#REF!</v>
      </c>
      <c r="AL266" s="13" t="e">
        <f t="shared" si="9"/>
        <v>#REF!</v>
      </c>
      <c r="AM266" s="13" t="e">
        <f t="shared" si="9"/>
        <v>#REF!</v>
      </c>
      <c r="AN266" s="13" t="e">
        <f t="shared" si="9"/>
        <v>#REF!</v>
      </c>
      <c r="AO266" s="13" t="e">
        <f t="shared" si="9"/>
        <v>#REF!</v>
      </c>
      <c r="AP266" s="13" t="e">
        <f t="shared" si="9"/>
        <v>#REF!</v>
      </c>
      <c r="AQ266" s="13" t="e">
        <f t="shared" si="9"/>
        <v>#REF!</v>
      </c>
      <c r="AR266" s="13" t="e">
        <f t="shared" si="9"/>
        <v>#REF!</v>
      </c>
      <c r="AS266" s="13" t="e">
        <f t="shared" si="9"/>
        <v>#REF!</v>
      </c>
      <c r="AT266" s="13" t="e">
        <f t="shared" si="9"/>
        <v>#REF!</v>
      </c>
    </row>
    <row r="267" spans="2:46" x14ac:dyDescent="0.4">
      <c r="B267" t="s">
        <v>88</v>
      </c>
      <c r="C267" s="13" t="e">
        <f t="shared" ref="C267:AT267" si="10">+C17*C206</f>
        <v>#REF!</v>
      </c>
      <c r="D267" s="13" t="e">
        <f t="shared" si="10"/>
        <v>#REF!</v>
      </c>
      <c r="E267" s="13" t="e">
        <f t="shared" si="10"/>
        <v>#REF!</v>
      </c>
      <c r="F267" s="13" t="e">
        <f t="shared" si="10"/>
        <v>#REF!</v>
      </c>
      <c r="G267" s="13" t="e">
        <f t="shared" si="10"/>
        <v>#REF!</v>
      </c>
      <c r="H267" s="13" t="e">
        <f t="shared" si="10"/>
        <v>#REF!</v>
      </c>
      <c r="I267" s="13" t="e">
        <f t="shared" si="10"/>
        <v>#REF!</v>
      </c>
      <c r="J267" s="13" t="e">
        <f t="shared" si="10"/>
        <v>#REF!</v>
      </c>
      <c r="K267" s="13" t="e">
        <f t="shared" si="10"/>
        <v>#REF!</v>
      </c>
      <c r="L267" s="13" t="e">
        <f t="shared" si="10"/>
        <v>#REF!</v>
      </c>
      <c r="M267" s="13" t="e">
        <f t="shared" si="10"/>
        <v>#REF!</v>
      </c>
      <c r="N267" s="13" t="e">
        <f t="shared" si="10"/>
        <v>#REF!</v>
      </c>
      <c r="O267" s="13" t="e">
        <f t="shared" si="10"/>
        <v>#REF!</v>
      </c>
      <c r="P267" s="13" t="e">
        <f t="shared" si="10"/>
        <v>#REF!</v>
      </c>
      <c r="Q267" s="13" t="e">
        <f t="shared" si="10"/>
        <v>#REF!</v>
      </c>
      <c r="R267" s="13" t="e">
        <f t="shared" si="10"/>
        <v>#REF!</v>
      </c>
      <c r="S267" s="13" t="e">
        <f t="shared" si="10"/>
        <v>#REF!</v>
      </c>
      <c r="T267" s="13" t="e">
        <f t="shared" si="10"/>
        <v>#REF!</v>
      </c>
      <c r="U267" s="13" t="e">
        <f t="shared" si="10"/>
        <v>#REF!</v>
      </c>
      <c r="V267" s="13" t="e">
        <f t="shared" si="10"/>
        <v>#REF!</v>
      </c>
      <c r="W267" s="13" t="e">
        <f t="shared" si="10"/>
        <v>#REF!</v>
      </c>
      <c r="X267" s="13" t="e">
        <f t="shared" si="10"/>
        <v>#REF!</v>
      </c>
      <c r="Y267" s="13" t="e">
        <f t="shared" si="10"/>
        <v>#REF!</v>
      </c>
      <c r="Z267" s="13" t="e">
        <f t="shared" si="10"/>
        <v>#REF!</v>
      </c>
      <c r="AA267" s="13" t="e">
        <f t="shared" si="10"/>
        <v>#REF!</v>
      </c>
      <c r="AB267" s="13" t="e">
        <f t="shared" si="10"/>
        <v>#REF!</v>
      </c>
      <c r="AC267" s="13" t="e">
        <f t="shared" si="10"/>
        <v>#REF!</v>
      </c>
      <c r="AD267" s="13" t="e">
        <f t="shared" si="10"/>
        <v>#REF!</v>
      </c>
      <c r="AE267" s="13" t="e">
        <f t="shared" si="10"/>
        <v>#REF!</v>
      </c>
      <c r="AF267" s="13" t="e">
        <f t="shared" si="10"/>
        <v>#REF!</v>
      </c>
      <c r="AG267" s="13" t="e">
        <f t="shared" si="10"/>
        <v>#REF!</v>
      </c>
      <c r="AH267" s="13" t="e">
        <f t="shared" si="10"/>
        <v>#REF!</v>
      </c>
      <c r="AI267" s="13" t="e">
        <f t="shared" si="10"/>
        <v>#REF!</v>
      </c>
      <c r="AJ267" s="13" t="e">
        <f t="shared" si="10"/>
        <v>#REF!</v>
      </c>
      <c r="AK267" s="13" t="e">
        <f t="shared" si="10"/>
        <v>#REF!</v>
      </c>
      <c r="AL267" s="13" t="e">
        <f t="shared" si="10"/>
        <v>#REF!</v>
      </c>
      <c r="AM267" s="13" t="e">
        <f t="shared" si="10"/>
        <v>#REF!</v>
      </c>
      <c r="AN267" s="13" t="e">
        <f t="shared" si="10"/>
        <v>#REF!</v>
      </c>
      <c r="AO267" s="13" t="e">
        <f t="shared" si="10"/>
        <v>#REF!</v>
      </c>
      <c r="AP267" s="13" t="e">
        <f t="shared" si="10"/>
        <v>#REF!</v>
      </c>
      <c r="AQ267" s="13" t="e">
        <f t="shared" si="10"/>
        <v>#REF!</v>
      </c>
      <c r="AR267" s="13" t="e">
        <f t="shared" si="10"/>
        <v>#REF!</v>
      </c>
      <c r="AS267" s="13" t="e">
        <f t="shared" si="10"/>
        <v>#REF!</v>
      </c>
      <c r="AT267" s="13" t="e">
        <f t="shared" si="10"/>
        <v>#REF!</v>
      </c>
    </row>
    <row r="269" spans="2:46" x14ac:dyDescent="0.4">
      <c r="B269" s="11" t="s">
        <v>152</v>
      </c>
    </row>
    <row r="270" spans="2:46" x14ac:dyDescent="0.4">
      <c r="C270" t="s">
        <v>153</v>
      </c>
      <c r="D270" t="s">
        <v>154</v>
      </c>
      <c r="E270" t="s">
        <v>155</v>
      </c>
      <c r="F270" t="s">
        <v>156</v>
      </c>
      <c r="G270" t="s">
        <v>157</v>
      </c>
      <c r="H270" t="s">
        <v>158</v>
      </c>
      <c r="I270" t="s">
        <v>159</v>
      </c>
      <c r="J270" t="s">
        <v>160</v>
      </c>
      <c r="K270" t="s">
        <v>161</v>
      </c>
      <c r="L270" t="s">
        <v>162</v>
      </c>
      <c r="M270" t="s">
        <v>163</v>
      </c>
    </row>
    <row r="271" spans="2:46" x14ac:dyDescent="0.4">
      <c r="B271" s="29">
        <v>38353</v>
      </c>
      <c r="C271" s="13">
        <v>77.322371929697312</v>
      </c>
      <c r="D271" s="13">
        <v>52.304989880214777</v>
      </c>
      <c r="E271" s="13">
        <v>16.023731600000001</v>
      </c>
      <c r="F271" s="13">
        <v>32.839126760990723</v>
      </c>
      <c r="G271" s="13">
        <v>28.275204400000003</v>
      </c>
      <c r="H271" s="13">
        <v>57.848400000000005</v>
      </c>
      <c r="I271" s="13">
        <v>264.61382457090281</v>
      </c>
      <c r="J271" s="13">
        <v>110.44855385083305</v>
      </c>
      <c r="K271" s="13">
        <v>108.7339378002921</v>
      </c>
      <c r="L271" s="13">
        <v>79.461668400000008</v>
      </c>
      <c r="M271" s="13">
        <v>298.6441600511252</v>
      </c>
    </row>
    <row r="272" spans="2:46" x14ac:dyDescent="0.4">
      <c r="B272" s="29">
        <v>38384</v>
      </c>
      <c r="C272" s="13">
        <v>74.711874771762595</v>
      </c>
      <c r="D272" s="13">
        <v>49.46212432755155</v>
      </c>
      <c r="E272" s="13">
        <v>32.991037599999999</v>
      </c>
      <c r="F272" s="13">
        <v>29.456896551026645</v>
      </c>
      <c r="G272" s="13">
        <v>38.314421200000012</v>
      </c>
      <c r="H272" s="13">
        <v>47.156087352799986</v>
      </c>
      <c r="I272" s="13">
        <v>272.09244180314084</v>
      </c>
      <c r="J272" s="13">
        <v>106.50835913507738</v>
      </c>
      <c r="K272" s="13">
        <v>104.11640711534332</v>
      </c>
      <c r="L272" s="13">
        <v>72.097762399999993</v>
      </c>
      <c r="M272" s="13">
        <v>282.72252865042071</v>
      </c>
    </row>
    <row r="273" spans="2:13" x14ac:dyDescent="0.4">
      <c r="B273" s="29">
        <v>38412</v>
      </c>
      <c r="C273" s="13">
        <v>81.282922310234511</v>
      </c>
      <c r="D273" s="13">
        <v>53.949858370734582</v>
      </c>
      <c r="E273" s="13">
        <v>41.12192559999999</v>
      </c>
      <c r="F273" s="13">
        <v>31.154589586708944</v>
      </c>
      <c r="G273" s="13">
        <v>38.230249999999998</v>
      </c>
      <c r="H273" s="13">
        <v>57.129823759999994</v>
      </c>
      <c r="I273" s="13">
        <v>302.86936962767805</v>
      </c>
      <c r="J273" s="13">
        <v>117.0178433059134</v>
      </c>
      <c r="K273" s="13">
        <v>112.2546902953667</v>
      </c>
      <c r="L273" s="13">
        <v>60.996874399999996</v>
      </c>
      <c r="M273" s="13">
        <v>290.26940800128</v>
      </c>
    </row>
    <row r="274" spans="2:13" x14ac:dyDescent="0.4">
      <c r="B274" s="29">
        <v>38443</v>
      </c>
      <c r="C274" s="13">
        <v>74.362544752240737</v>
      </c>
      <c r="D274" s="13">
        <v>50.472180770938209</v>
      </c>
      <c r="E274" s="13">
        <v>33.965787200000001</v>
      </c>
      <c r="F274" s="13">
        <v>31.392590802878182</v>
      </c>
      <c r="G274" s="13">
        <v>49.218943599999996</v>
      </c>
      <c r="H274" s="13">
        <v>54.421657840000002</v>
      </c>
      <c r="I274" s="13">
        <v>293.8337049660571</v>
      </c>
      <c r="J274" s="13">
        <v>105.02879371673831</v>
      </c>
      <c r="K274" s="13">
        <v>102.73827799791592</v>
      </c>
      <c r="L274" s="13">
        <v>46.529812800000002</v>
      </c>
      <c r="M274" s="13">
        <v>254.29688451465421</v>
      </c>
    </row>
    <row r="275" spans="2:13" x14ac:dyDescent="0.4">
      <c r="B275" s="29">
        <v>38473</v>
      </c>
      <c r="C275" s="13">
        <v>65.241647985769532</v>
      </c>
      <c r="D275" s="13">
        <v>43.664461406962161</v>
      </c>
      <c r="E275" s="13">
        <v>36.612331200000007</v>
      </c>
      <c r="F275" s="13">
        <v>32.17269503692544</v>
      </c>
      <c r="G275" s="13">
        <v>39.455953199999996</v>
      </c>
      <c r="H275" s="13">
        <v>56.345359999999999</v>
      </c>
      <c r="I275" s="13">
        <v>273.49244882965712</v>
      </c>
      <c r="J275" s="13">
        <v>93.437197821080659</v>
      </c>
      <c r="K275" s="13">
        <v>90.234742046219893</v>
      </c>
      <c r="L275" s="13">
        <v>50.308868799999992</v>
      </c>
      <c r="M275" s="13">
        <v>233.98080866730058</v>
      </c>
    </row>
    <row r="276" spans="2:13" x14ac:dyDescent="0.4">
      <c r="B276" s="29">
        <v>38504</v>
      </c>
      <c r="C276" s="13">
        <v>70.48323504837515</v>
      </c>
      <c r="D276" s="13">
        <v>48.058689424368545</v>
      </c>
      <c r="E276" s="13">
        <v>22.490795200000001</v>
      </c>
      <c r="F276" s="13">
        <v>30.650666168287316</v>
      </c>
      <c r="G276" s="13">
        <v>35.680419999999998</v>
      </c>
      <c r="H276" s="13">
        <v>43.440758156399994</v>
      </c>
      <c r="I276" s="13">
        <v>250.80456399743099</v>
      </c>
      <c r="J276" s="13">
        <v>100.06544561240565</v>
      </c>
      <c r="K276" s="13">
        <v>97.531792359670305</v>
      </c>
      <c r="L276" s="13">
        <v>47.054604800000007</v>
      </c>
      <c r="M276" s="13">
        <v>244.65184277207595</v>
      </c>
    </row>
    <row r="277" spans="2:13" x14ac:dyDescent="0.4">
      <c r="B277" s="29">
        <v>38534</v>
      </c>
      <c r="C277" s="13">
        <v>73.571487555056294</v>
      </c>
      <c r="D277" s="13">
        <v>49.540725845996391</v>
      </c>
      <c r="E277" s="13">
        <v>30.0537332</v>
      </c>
      <c r="F277" s="13">
        <v>17.51716727889508</v>
      </c>
      <c r="G277" s="13">
        <v>26.738101199999996</v>
      </c>
      <c r="H277" s="13">
        <v>55.349500796399994</v>
      </c>
      <c r="I277" s="13">
        <v>252.77071587634771</v>
      </c>
      <c r="J277" s="13">
        <v>104.40770336499031</v>
      </c>
      <c r="K277" s="13">
        <v>101.31718478261354</v>
      </c>
      <c r="L277" s="13">
        <v>49.4690668</v>
      </c>
      <c r="M277" s="13">
        <v>255.19395494760386</v>
      </c>
    </row>
    <row r="278" spans="2:13" x14ac:dyDescent="0.4">
      <c r="B278" s="29">
        <v>38565</v>
      </c>
      <c r="C278" s="13">
        <v>61.097684390418536</v>
      </c>
      <c r="D278" s="13">
        <v>41.924954140872444</v>
      </c>
      <c r="E278" s="13">
        <v>29.708547999999997</v>
      </c>
      <c r="F278" s="13">
        <v>31.720585949157716</v>
      </c>
      <c r="G278" s="13">
        <v>38.985281999999984</v>
      </c>
      <c r="H278" s="13">
        <v>52.533042960000003</v>
      </c>
      <c r="I278" s="13">
        <v>255.97009744044868</v>
      </c>
      <c r="J278" s="13">
        <v>81.342077148495363</v>
      </c>
      <c r="K278" s="13">
        <v>81.944936092144275</v>
      </c>
      <c r="L278" s="13">
        <v>26.547252</v>
      </c>
      <c r="M278" s="13">
        <v>189.83426524063964</v>
      </c>
    </row>
    <row r="279" spans="2:13" x14ac:dyDescent="0.4">
      <c r="B279" s="29">
        <v>38596</v>
      </c>
      <c r="C279" s="13">
        <v>65.264393676008879</v>
      </c>
      <c r="D279" s="13">
        <v>42.97845142523267</v>
      </c>
      <c r="E279" s="13">
        <v>23.887422000000004</v>
      </c>
      <c r="F279" s="13">
        <v>31.758628423215097</v>
      </c>
      <c r="G279" s="13">
        <v>28.3015936</v>
      </c>
      <c r="H279" s="13">
        <v>49.453367596400007</v>
      </c>
      <c r="I279" s="13">
        <v>241.64385672085666</v>
      </c>
      <c r="J279" s="13">
        <v>90.363830485318815</v>
      </c>
      <c r="K279" s="13">
        <v>90.083014631507979</v>
      </c>
      <c r="L279" s="13">
        <v>48.076577999999998</v>
      </c>
      <c r="M279" s="13">
        <v>228.52342311682676</v>
      </c>
    </row>
    <row r="280" spans="2:13" x14ac:dyDescent="0.4">
      <c r="B280" s="29">
        <v>38626</v>
      </c>
      <c r="C280" s="13">
        <v>68.467144568638261</v>
      </c>
      <c r="D280" s="13">
        <v>47.878782105603598</v>
      </c>
      <c r="E280" s="13">
        <v>24.414385200000005</v>
      </c>
      <c r="F280" s="13">
        <v>32.688588910778442</v>
      </c>
      <c r="G280" s="13">
        <v>24.816888800000001</v>
      </c>
      <c r="H280" s="13">
        <v>55.188799999999993</v>
      </c>
      <c r="I280" s="13">
        <v>253.45458958502027</v>
      </c>
      <c r="J280" s="13">
        <v>94.69669010643851</v>
      </c>
      <c r="K280" s="13">
        <v>93.358266479337416</v>
      </c>
      <c r="L280" s="13">
        <v>61.509114799999999</v>
      </c>
      <c r="M280" s="13">
        <v>249.56407138577595</v>
      </c>
    </row>
    <row r="281" spans="2:13" x14ac:dyDescent="0.4">
      <c r="B281" s="29">
        <v>38657</v>
      </c>
      <c r="C281" s="13">
        <v>70.035573915735</v>
      </c>
      <c r="D281" s="13">
        <v>46.164861760364211</v>
      </c>
      <c r="E281" s="13">
        <v>27.844889600000005</v>
      </c>
      <c r="F281" s="13">
        <v>32.322187440081755</v>
      </c>
      <c r="G281" s="13">
        <v>24.251863599999993</v>
      </c>
      <c r="H281" s="13">
        <v>37.992800000000003</v>
      </c>
      <c r="I281" s="13">
        <v>238.61217631618095</v>
      </c>
      <c r="J281" s="13">
        <v>96.005572779735743</v>
      </c>
      <c r="K281" s="13">
        <v>94.534625701769983</v>
      </c>
      <c r="L281" s="13">
        <v>39.951410399999993</v>
      </c>
      <c r="M281" s="13">
        <v>230.49160888150573</v>
      </c>
    </row>
    <row r="282" spans="2:13" x14ac:dyDescent="0.4">
      <c r="B282" s="29">
        <v>38687</v>
      </c>
      <c r="C282" s="13">
        <v>78.852232269576064</v>
      </c>
      <c r="D282" s="13">
        <v>53.901794582963248</v>
      </c>
      <c r="E282" s="13">
        <v>9.9976200000000013</v>
      </c>
      <c r="F282" s="13">
        <v>33.288029681103232</v>
      </c>
      <c r="G282" s="13">
        <v>35.526689199999993</v>
      </c>
      <c r="H282" s="13">
        <v>42.649277040000001</v>
      </c>
      <c r="I282" s="13">
        <v>254.21564277364254</v>
      </c>
      <c r="J282" s="13">
        <v>111.80353040911034</v>
      </c>
      <c r="K282" s="13">
        <v>110.15545631874846</v>
      </c>
      <c r="L282" s="13">
        <v>50.38308</v>
      </c>
      <c r="M282" s="13">
        <v>272.34206672785882</v>
      </c>
    </row>
    <row r="283" spans="2:13" x14ac:dyDescent="0.4">
      <c r="B283" s="29">
        <v>38718</v>
      </c>
      <c r="C283" s="13">
        <v>59.341245110533414</v>
      </c>
      <c r="D283" s="13">
        <v>41.635469441584441</v>
      </c>
      <c r="E283" s="13">
        <v>42.515621199999991</v>
      </c>
      <c r="F283" s="13">
        <v>31.599471069204913</v>
      </c>
      <c r="G283" s="13">
        <v>34.491934400000005</v>
      </c>
      <c r="H283" s="13">
        <v>55.391257840000009</v>
      </c>
      <c r="I283" s="13">
        <v>264.97499906132271</v>
      </c>
      <c r="J283" s="13">
        <v>72.518772614590247</v>
      </c>
      <c r="K283" s="13">
        <v>84.708900407309656</v>
      </c>
      <c r="L283" s="13">
        <v>49.541578799999996</v>
      </c>
      <c r="M283" s="13">
        <v>206.76925182189987</v>
      </c>
    </row>
    <row r="284" spans="2:13" x14ac:dyDescent="0.4">
      <c r="B284" s="29">
        <v>38749</v>
      </c>
      <c r="C284" s="13">
        <v>50.782039698503716</v>
      </c>
      <c r="D284" s="13">
        <v>35.97438036141736</v>
      </c>
      <c r="E284" s="13">
        <v>32.979972400000008</v>
      </c>
      <c r="F284" s="13">
        <v>29.7904414306634</v>
      </c>
      <c r="G284" s="13">
        <v>35.576673199999995</v>
      </c>
      <c r="H284" s="13">
        <v>51.914400035999989</v>
      </c>
      <c r="I284" s="13">
        <v>237.01790712658448</v>
      </c>
      <c r="J284" s="13">
        <v>61.544758569536945</v>
      </c>
      <c r="K284" s="13">
        <v>72.539236587003927</v>
      </c>
      <c r="L284" s="13">
        <v>59.946627600000014</v>
      </c>
      <c r="M284" s="13">
        <v>194.03062275654085</v>
      </c>
    </row>
    <row r="285" spans="2:13" x14ac:dyDescent="0.4">
      <c r="B285" s="29">
        <v>38777</v>
      </c>
      <c r="C285" s="13">
        <v>71.540244239096822</v>
      </c>
      <c r="D285" s="13">
        <v>49.274686230172193</v>
      </c>
      <c r="E285" s="13">
        <v>44.248305200000004</v>
      </c>
      <c r="F285" s="13">
        <v>33.226922463943701</v>
      </c>
      <c r="G285" s="13">
        <v>37.3991276</v>
      </c>
      <c r="H285" s="13">
        <v>55.921231523599999</v>
      </c>
      <c r="I285" s="13">
        <v>291.61051725681273</v>
      </c>
      <c r="J285" s="13">
        <v>88.551540680711156</v>
      </c>
      <c r="K285" s="13">
        <v>101.67724644292041</v>
      </c>
      <c r="L285" s="13">
        <v>51.635094800000012</v>
      </c>
      <c r="M285" s="13">
        <v>241.8638819236316</v>
      </c>
    </row>
    <row r="286" spans="2:13" x14ac:dyDescent="0.4">
      <c r="B286" s="29">
        <v>38808</v>
      </c>
      <c r="C286" s="13">
        <v>71.47388639228717</v>
      </c>
      <c r="D286" s="13">
        <v>49.03087916152964</v>
      </c>
      <c r="E286" s="13">
        <v>43.481884399999998</v>
      </c>
      <c r="F286" s="13">
        <v>32.018079170678774</v>
      </c>
      <c r="G286" s="13">
        <v>21.543797199999997</v>
      </c>
      <c r="H286" s="13">
        <v>54.486685226800006</v>
      </c>
      <c r="I286" s="13">
        <v>272.03521155129562</v>
      </c>
      <c r="J286" s="13">
        <v>88.554223154715316</v>
      </c>
      <c r="K286" s="13">
        <v>101.60258626869165</v>
      </c>
      <c r="L286" s="13">
        <v>57.769215599999988</v>
      </c>
      <c r="M286" s="13">
        <v>247.92602502340696</v>
      </c>
    </row>
    <row r="287" spans="2:13" x14ac:dyDescent="0.4">
      <c r="B287" s="29">
        <v>38838</v>
      </c>
      <c r="C287" s="13">
        <v>47.882472141001948</v>
      </c>
      <c r="D287" s="13">
        <v>33.369907331701093</v>
      </c>
      <c r="E287" s="13">
        <v>41.9582044</v>
      </c>
      <c r="F287" s="13">
        <v>32.680564615206329</v>
      </c>
      <c r="G287" s="13">
        <v>30.691999999999993</v>
      </c>
      <c r="H287" s="13">
        <v>54.600341920000005</v>
      </c>
      <c r="I287" s="13">
        <v>241.18349040790935</v>
      </c>
      <c r="J287" s="13">
        <v>58.745591758160543</v>
      </c>
      <c r="K287" s="13">
        <v>68.184548149455168</v>
      </c>
      <c r="L287" s="13">
        <v>55.826195600000005</v>
      </c>
      <c r="M287" s="13">
        <v>182.75633550761569</v>
      </c>
    </row>
    <row r="288" spans="2:13" x14ac:dyDescent="0.4">
      <c r="B288" s="29">
        <v>38869</v>
      </c>
      <c r="C288" s="13">
        <v>64.581625133351451</v>
      </c>
      <c r="D288" s="13">
        <v>44.550814546999987</v>
      </c>
      <c r="E288" s="13">
        <v>31.318612000000002</v>
      </c>
      <c r="F288" s="13">
        <v>31.127672651573416</v>
      </c>
      <c r="G288" s="13">
        <v>29.611359200000003</v>
      </c>
      <c r="H288" s="13">
        <v>46.808866963600003</v>
      </c>
      <c r="I288" s="13">
        <v>247.99895049552492</v>
      </c>
      <c r="J288" s="13">
        <v>79.879269969239957</v>
      </c>
      <c r="K288" s="13">
        <v>91.78902522428028</v>
      </c>
      <c r="L288" s="13">
        <v>39.045688000000006</v>
      </c>
      <c r="M288" s="13">
        <v>210.71398319352028</v>
      </c>
    </row>
    <row r="289" spans="2:14" x14ac:dyDescent="0.4">
      <c r="B289" s="29">
        <v>38899</v>
      </c>
      <c r="C289" s="13">
        <v>67.060321119976209</v>
      </c>
      <c r="D289" s="13">
        <v>46.344351604835644</v>
      </c>
      <c r="E289" s="13">
        <v>33.93601240000001</v>
      </c>
      <c r="F289" s="13">
        <v>32.39613673096575</v>
      </c>
      <c r="G289" s="13">
        <v>33.084799999999994</v>
      </c>
      <c r="H289" s="13">
        <v>51.849488240000007</v>
      </c>
      <c r="I289" s="13">
        <v>264.67111009577758</v>
      </c>
      <c r="J289" s="13">
        <v>82.677945938002082</v>
      </c>
      <c r="K289" s="13">
        <v>95.384131515405784</v>
      </c>
      <c r="L289" s="13">
        <v>53.955287599999998</v>
      </c>
      <c r="M289" s="13">
        <v>232.01736505340787</v>
      </c>
    </row>
    <row r="290" spans="2:14" x14ac:dyDescent="0.4">
      <c r="B290" s="29">
        <v>38930</v>
      </c>
      <c r="C290" s="13">
        <v>63.597854224407484</v>
      </c>
      <c r="D290" s="13">
        <v>44.41051906852428</v>
      </c>
      <c r="E290" s="13">
        <v>39.251052799999997</v>
      </c>
      <c r="F290" s="13">
        <v>31.417605349290465</v>
      </c>
      <c r="G290" s="13">
        <v>30.163600399999996</v>
      </c>
      <c r="H290" s="13">
        <v>54.998574838399996</v>
      </c>
      <c r="I290" s="13">
        <v>263.83920668062228</v>
      </c>
      <c r="J290" s="13">
        <v>77.953200913811713</v>
      </c>
      <c r="K290" s="13">
        <v>90.442653174435208</v>
      </c>
      <c r="L290" s="13">
        <v>51.029647199999999</v>
      </c>
      <c r="M290" s="13">
        <v>219.42550128824695</v>
      </c>
    </row>
    <row r="291" spans="2:14" x14ac:dyDescent="0.4">
      <c r="B291" s="29">
        <v>38961</v>
      </c>
      <c r="C291" s="13">
        <v>57.060077699566612</v>
      </c>
      <c r="D291" s="13">
        <v>40.385310490541436</v>
      </c>
      <c r="E291" s="13">
        <v>29.079287200000003</v>
      </c>
      <c r="F291" s="13">
        <v>30.255780390400002</v>
      </c>
      <c r="G291" s="13">
        <v>30.540878799999998</v>
      </c>
      <c r="H291" s="13">
        <v>49.948980293200002</v>
      </c>
      <c r="I291" s="13">
        <v>237.27031487370806</v>
      </c>
      <c r="J291" s="13">
        <v>69.311740007601927</v>
      </c>
      <c r="K291" s="13">
        <v>81.164239216520301</v>
      </c>
      <c r="L291" s="13">
        <v>55.927412800000006</v>
      </c>
      <c r="M291" s="13">
        <v>206.40339202412224</v>
      </c>
    </row>
    <row r="292" spans="2:14" x14ac:dyDescent="0.4">
      <c r="B292" s="29">
        <v>38991</v>
      </c>
      <c r="C292" s="13">
        <v>67.708148024536243</v>
      </c>
      <c r="D292" s="13">
        <v>46.824217727753577</v>
      </c>
      <c r="E292" s="13">
        <v>28.895110799999998</v>
      </c>
      <c r="F292" s="13">
        <v>31.561039999999995</v>
      </c>
      <c r="G292" s="13">
        <v>18.182954399999996</v>
      </c>
      <c r="H292" s="13">
        <v>50.834772117999989</v>
      </c>
      <c r="I292" s="13">
        <v>244.0062430702898</v>
      </c>
      <c r="J292" s="13">
        <v>83.431799678412276</v>
      </c>
      <c r="K292" s="13">
        <v>96.262279219123073</v>
      </c>
      <c r="L292" s="13">
        <v>48.937489200000009</v>
      </c>
      <c r="M292" s="13">
        <v>228.63156809753536</v>
      </c>
    </row>
    <row r="293" spans="2:14" x14ac:dyDescent="0.4">
      <c r="B293" s="29">
        <v>39022</v>
      </c>
      <c r="C293" s="13">
        <v>65.94768874358715</v>
      </c>
      <c r="D293" s="13">
        <v>45.090905375456728</v>
      </c>
      <c r="E293" s="13">
        <v>20.267558000000001</v>
      </c>
      <c r="F293" s="13">
        <v>28.403439999999996</v>
      </c>
      <c r="G293" s="13">
        <v>31.5247548</v>
      </c>
      <c r="H293" s="13">
        <v>48.253601007600004</v>
      </c>
      <c r="I293" s="13">
        <v>239.48794792664381</v>
      </c>
      <c r="J293" s="13">
        <v>82.175469016384099</v>
      </c>
      <c r="K293" s="13">
        <v>93.785933892161964</v>
      </c>
      <c r="L293" s="13">
        <v>62.345941999999994</v>
      </c>
      <c r="M293" s="13">
        <v>238.30734490854599</v>
      </c>
    </row>
    <row r="294" spans="2:14" x14ac:dyDescent="0.4">
      <c r="B294" s="29">
        <v>39052</v>
      </c>
      <c r="C294" s="13">
        <v>54.886794876631406</v>
      </c>
      <c r="D294" s="13">
        <v>38.50300687491746</v>
      </c>
      <c r="E294" s="13">
        <v>5.9027776000000003</v>
      </c>
      <c r="F294" s="13">
        <v>27.755839999999999</v>
      </c>
      <c r="G294" s="13">
        <v>20.733151999999997</v>
      </c>
      <c r="H294" s="13">
        <v>44.956071238400007</v>
      </c>
      <c r="I294" s="13">
        <v>192.73764258994888</v>
      </c>
      <c r="J294" s="13">
        <v>67.042823745568072</v>
      </c>
      <c r="K294" s="13">
        <v>78.391046066534145</v>
      </c>
      <c r="L294" s="13">
        <v>56.967122400000008</v>
      </c>
      <c r="M294" s="13">
        <v>202.40099221210224</v>
      </c>
    </row>
    <row r="295" spans="2:14" x14ac:dyDescent="0.4">
      <c r="B295" s="29">
        <v>39083</v>
      </c>
      <c r="C295" s="13">
        <v>85.645183226209184</v>
      </c>
      <c r="D295" s="13">
        <v>41.665210088037767</v>
      </c>
      <c r="E295" s="13">
        <v>39.176807600000004</v>
      </c>
      <c r="F295" s="13">
        <v>31.891599999999997</v>
      </c>
      <c r="G295" s="13">
        <v>16.590937999999998</v>
      </c>
      <c r="H295" s="13">
        <v>47.410246792800002</v>
      </c>
      <c r="I295" s="13">
        <v>262.37998570704701</v>
      </c>
      <c r="J295" s="13">
        <v>87.157647661004049</v>
      </c>
      <c r="K295" s="13">
        <v>102.40029493342294</v>
      </c>
      <c r="L295" s="13">
        <v>53.931792400000006</v>
      </c>
      <c r="M295" s="13">
        <v>243.48973499442693</v>
      </c>
      <c r="N295" t="s">
        <v>6</v>
      </c>
    </row>
    <row r="296" spans="2:14" x14ac:dyDescent="0.4">
      <c r="B296" s="29">
        <v>39114</v>
      </c>
      <c r="C296" s="13">
        <v>78.769883201811453</v>
      </c>
      <c r="D296" s="13">
        <v>37.336381060508856</v>
      </c>
      <c r="E296" s="13">
        <v>34.353482400000004</v>
      </c>
      <c r="F296" s="13">
        <v>28.454080000000001</v>
      </c>
      <c r="G296" s="13">
        <v>33.888930800000004</v>
      </c>
      <c r="H296" s="13">
        <v>44.312608247200004</v>
      </c>
      <c r="I296" s="13">
        <v>257.11536570952023</v>
      </c>
      <c r="J296" s="13">
        <v>80.429914208553427</v>
      </c>
      <c r="K296" s="13">
        <v>93.659184701411064</v>
      </c>
      <c r="L296" s="13">
        <v>42.2179176</v>
      </c>
      <c r="M296" s="13">
        <v>216.30701650996448</v>
      </c>
    </row>
    <row r="297" spans="2:14" x14ac:dyDescent="0.4">
      <c r="B297" s="29">
        <v>39142</v>
      </c>
      <c r="C297" s="13">
        <v>82.821511237824069</v>
      </c>
      <c r="D297" s="13">
        <v>40.382272329847581</v>
      </c>
      <c r="E297" s="13">
        <v>35.358013200000002</v>
      </c>
      <c r="F297" s="13">
        <v>27.564598000000004</v>
      </c>
      <c r="G297" s="13">
        <v>26.884397999999997</v>
      </c>
      <c r="H297" s="13">
        <v>54.474630105599992</v>
      </c>
      <c r="I297" s="13">
        <v>267.48542287327166</v>
      </c>
      <c r="J297" s="13">
        <v>83.884446428157219</v>
      </c>
      <c r="K297" s="13">
        <v>98.576492571577219</v>
      </c>
      <c r="L297" s="13">
        <v>52.874886799999999</v>
      </c>
      <c r="M297" s="13">
        <v>235.33582579973444</v>
      </c>
    </row>
    <row r="298" spans="2:14" x14ac:dyDescent="0.4">
      <c r="B298" s="29">
        <v>39173</v>
      </c>
      <c r="C298" s="13">
        <v>79.76397107265548</v>
      </c>
      <c r="D298" s="13">
        <v>38.775917225326289</v>
      </c>
      <c r="E298" s="13">
        <v>34.222997200000002</v>
      </c>
      <c r="F298" s="13">
        <v>28.224906799999999</v>
      </c>
      <c r="G298" s="13">
        <v>28.978399999999993</v>
      </c>
      <c r="H298" s="13">
        <v>48.549110403599997</v>
      </c>
      <c r="I298" s="13">
        <v>258.51530270158173</v>
      </c>
      <c r="J298" s="13">
        <v>81.509043912114961</v>
      </c>
      <c r="K298" s="13">
        <v>95.384397426815724</v>
      </c>
      <c r="L298" s="13">
        <v>53.139202800000007</v>
      </c>
      <c r="M298" s="13">
        <v>230.03264413893072</v>
      </c>
    </row>
    <row r="299" spans="2:14" x14ac:dyDescent="0.4">
      <c r="B299" s="29">
        <v>39203</v>
      </c>
      <c r="C299" s="13">
        <v>70.266387779419418</v>
      </c>
      <c r="D299" s="13">
        <v>35.80503793066859</v>
      </c>
      <c r="E299" s="13">
        <v>38.096299199999997</v>
      </c>
      <c r="F299" s="13">
        <v>29.184730399999996</v>
      </c>
      <c r="G299" s="13">
        <v>24.696800000000003</v>
      </c>
      <c r="H299" s="13">
        <v>54.0810226376</v>
      </c>
      <c r="I299" s="13">
        <v>252.13027794768803</v>
      </c>
      <c r="J299" s="13">
        <v>70.535775197538072</v>
      </c>
      <c r="K299" s="13">
        <v>84.96164550674446</v>
      </c>
      <c r="L299" s="13">
        <v>53.313200800000011</v>
      </c>
      <c r="M299" s="13">
        <v>208.81062150428252</v>
      </c>
      <c r="N299" t="s">
        <v>6</v>
      </c>
    </row>
    <row r="300" spans="2:14" x14ac:dyDescent="0.4">
      <c r="B300" s="29">
        <v>39234</v>
      </c>
      <c r="C300" s="13">
        <v>69.72113131878784</v>
      </c>
      <c r="D300" s="13">
        <v>34.260961812610667</v>
      </c>
      <c r="E300" s="13">
        <v>41.987254800000002</v>
      </c>
      <c r="F300" s="13">
        <v>22.968945399999999</v>
      </c>
      <c r="G300" s="13">
        <v>24.570800000000002</v>
      </c>
      <c r="H300" s="13">
        <v>53.505807912800002</v>
      </c>
      <c r="I300" s="13">
        <v>247.01490124419851</v>
      </c>
      <c r="J300" s="13">
        <v>70.463116315012826</v>
      </c>
      <c r="K300" s="13">
        <v>83.452488524472329</v>
      </c>
      <c r="L300" s="13">
        <v>38.229045200000002</v>
      </c>
      <c r="M300" s="13">
        <v>192.14465003948516</v>
      </c>
    </row>
    <row r="301" spans="2:14" x14ac:dyDescent="0.4">
      <c r="B301" s="29">
        <v>39264</v>
      </c>
      <c r="C301" s="13">
        <v>84.220546142327521</v>
      </c>
      <c r="D301" s="13">
        <v>40.988341417993603</v>
      </c>
      <c r="E301" s="13">
        <v>37.448003999999997</v>
      </c>
      <c r="F301" s="13">
        <v>28.815133599999996</v>
      </c>
      <c r="G301" s="13">
        <v>21.3704</v>
      </c>
      <c r="H301" s="13">
        <v>51.2921584248</v>
      </c>
      <c r="I301" s="13">
        <v>264.13458358512116</v>
      </c>
      <c r="J301" s="13">
        <v>85.773287515241037</v>
      </c>
      <c r="K301" s="13">
        <v>100.67794338393468</v>
      </c>
      <c r="L301" s="13">
        <v>50.326495999999985</v>
      </c>
      <c r="M301" s="13">
        <v>236.77772689917569</v>
      </c>
    </row>
    <row r="302" spans="2:14" x14ac:dyDescent="0.4">
      <c r="B302" s="29">
        <v>39295</v>
      </c>
      <c r="C302" s="13">
        <v>74.383882125597111</v>
      </c>
      <c r="D302" s="13">
        <v>36.489844458915442</v>
      </c>
      <c r="E302" s="13">
        <v>32.9052632</v>
      </c>
      <c r="F302" s="13">
        <v>30.481977199999999</v>
      </c>
      <c r="G302" s="13">
        <v>31.766399999999997</v>
      </c>
      <c r="H302" s="13">
        <v>55.167850183999995</v>
      </c>
      <c r="I302" s="13">
        <v>261.19521716851256</v>
      </c>
      <c r="J302" s="13">
        <v>75.334574141060685</v>
      </c>
      <c r="K302" s="13">
        <v>89.10958980433378</v>
      </c>
      <c r="L302" s="13">
        <v>58.023136800000003</v>
      </c>
      <c r="M302" s="13">
        <v>222.46730074539443</v>
      </c>
    </row>
    <row r="303" spans="2:14" x14ac:dyDescent="0.4">
      <c r="B303" s="29">
        <v>39326</v>
      </c>
      <c r="C303" s="13">
        <v>58.90911014831218</v>
      </c>
      <c r="D303" s="13">
        <v>31.013497366587213</v>
      </c>
      <c r="E303" s="13">
        <v>29.337666399999993</v>
      </c>
      <c r="F303" s="13">
        <v>30.139474000000003</v>
      </c>
      <c r="G303" s="13">
        <v>33.463999999999999</v>
      </c>
      <c r="H303" s="13">
        <v>53.980845920000007</v>
      </c>
      <c r="I303" s="13">
        <v>236.84459383489937</v>
      </c>
      <c r="J303" s="13">
        <v>58.490751582587038</v>
      </c>
      <c r="K303" s="13">
        <v>71.980268773699592</v>
      </c>
      <c r="L303" s="13">
        <v>48.507933600000008</v>
      </c>
      <c r="M303" s="13">
        <v>178.97895395628663</v>
      </c>
    </row>
    <row r="304" spans="2:14" x14ac:dyDescent="0.4">
      <c r="B304" s="29">
        <v>39356</v>
      </c>
      <c r="C304" s="13">
        <v>65.337085323107601</v>
      </c>
      <c r="D304" s="13">
        <v>33.148666327746596</v>
      </c>
      <c r="E304" s="13">
        <v>28.256353600000001</v>
      </c>
      <c r="F304" s="13">
        <v>30.889348400000003</v>
      </c>
      <c r="G304" s="13">
        <v>11.895199999999999</v>
      </c>
      <c r="H304" s="13">
        <v>44.793388277599988</v>
      </c>
      <c r="I304" s="13">
        <v>214.32004192845415</v>
      </c>
      <c r="J304" s="13">
        <v>65.942291392143446</v>
      </c>
      <c r="K304" s="13">
        <v>78.442633384316764</v>
      </c>
      <c r="L304" s="13">
        <v>54.049446400000001</v>
      </c>
      <c r="M304" s="13">
        <v>198.43437117646019</v>
      </c>
    </row>
    <row r="305" spans="2:13" x14ac:dyDescent="0.4">
      <c r="B305" s="29">
        <v>39387</v>
      </c>
      <c r="C305" s="13">
        <v>67.824066641328912</v>
      </c>
      <c r="D305" s="13">
        <v>34.004495198679052</v>
      </c>
      <c r="E305" s="13">
        <v>13.982977999999999</v>
      </c>
      <c r="F305" s="13">
        <v>31.289096240000003</v>
      </c>
      <c r="G305" s="13">
        <v>31.268000000000001</v>
      </c>
      <c r="H305" s="13">
        <v>26.336996236399997</v>
      </c>
      <c r="I305" s="13">
        <v>204.70563231640804</v>
      </c>
      <c r="J305" s="13">
        <v>68.487658808368749</v>
      </c>
      <c r="K305" s="13">
        <v>82.086320396986167</v>
      </c>
      <c r="L305" s="13">
        <v>61.54052200000001</v>
      </c>
      <c r="M305" s="13">
        <v>212.11450120535494</v>
      </c>
    </row>
    <row r="306" spans="2:13" x14ac:dyDescent="0.4">
      <c r="B306" s="29">
        <v>39417</v>
      </c>
      <c r="C306" s="13">
        <v>89.126931581890403</v>
      </c>
      <c r="D306" s="13">
        <v>42.729032635519026</v>
      </c>
      <c r="E306" s="13">
        <v>39.773410399999996</v>
      </c>
      <c r="F306" s="13">
        <v>20.32874808</v>
      </c>
      <c r="G306" s="13">
        <v>34.497199999999999</v>
      </c>
      <c r="H306" s="13">
        <v>44.367097776400001</v>
      </c>
      <c r="I306" s="13">
        <v>270.82242047380942</v>
      </c>
      <c r="J306" s="13">
        <v>91.226473200891533</v>
      </c>
      <c r="K306" s="13">
        <v>106.70880143706302</v>
      </c>
      <c r="L306" s="13">
        <v>53.725089599999997</v>
      </c>
      <c r="M306" s="13">
        <v>251.66036423795452</v>
      </c>
    </row>
    <row r="307" spans="2:13" x14ac:dyDescent="0.4">
      <c r="B307" s="29">
        <v>39448</v>
      </c>
      <c r="C307" s="13">
        <v>86.202135961498783</v>
      </c>
      <c r="D307" s="13">
        <v>41.83895775485145</v>
      </c>
      <c r="E307" s="13">
        <v>34.240070000000003</v>
      </c>
      <c r="F307" s="13">
        <v>25.360272800000001</v>
      </c>
      <c r="G307" s="13">
        <v>12.946999999999997</v>
      </c>
      <c r="H307" s="13">
        <v>49.457270323600007</v>
      </c>
      <c r="I307" s="13">
        <v>250.04570683995024</v>
      </c>
      <c r="J307" s="13">
        <v>87.886357143725817</v>
      </c>
      <c r="K307" s="13">
        <v>103.14835397274933</v>
      </c>
      <c r="L307" s="13">
        <v>63.108011200000007</v>
      </c>
      <c r="M307" s="13">
        <v>254.14272231647519</v>
      </c>
    </row>
    <row r="308" spans="2:13" x14ac:dyDescent="0.4">
      <c r="B308" s="29">
        <v>39479</v>
      </c>
      <c r="C308" s="13">
        <v>82.685114711036235</v>
      </c>
      <c r="D308" s="13">
        <v>40.167726929287049</v>
      </c>
      <c r="E308" s="13">
        <v>34.782574400000001</v>
      </c>
      <c r="F308" s="13">
        <v>27.6481292</v>
      </c>
      <c r="G308" s="13">
        <v>12.946999999999997</v>
      </c>
      <c r="H308" s="13">
        <v>45.399478155999994</v>
      </c>
      <c r="I308" s="13">
        <v>243.63002339632331</v>
      </c>
      <c r="J308" s="13">
        <v>84.662894276989931</v>
      </c>
      <c r="K308" s="13">
        <v>99.205638777640317</v>
      </c>
      <c r="L308" s="13">
        <v>64.07222560000001</v>
      </c>
      <c r="M308" s="13">
        <v>247.94075865463029</v>
      </c>
    </row>
    <row r="309" spans="2:13" x14ac:dyDescent="0.4">
      <c r="B309" s="29">
        <v>39508</v>
      </c>
      <c r="C309" s="13">
        <v>89.55702567206167</v>
      </c>
      <c r="D309" s="13">
        <v>42.821299218609951</v>
      </c>
      <c r="E309" s="13">
        <v>35.757421999999998</v>
      </c>
      <c r="F309" s="13">
        <v>31.280539199999996</v>
      </c>
      <c r="G309" s="13">
        <v>16.456</v>
      </c>
      <c r="H309" s="13">
        <v>46.914870628399996</v>
      </c>
      <c r="I309" s="13">
        <v>262.78715671907167</v>
      </c>
      <c r="J309" s="13">
        <v>91.553662760602649</v>
      </c>
      <c r="K309" s="13">
        <v>106.42120168464025</v>
      </c>
      <c r="L309" s="13">
        <v>59.083578000000003</v>
      </c>
      <c r="M309" s="13">
        <v>257.05844244524292</v>
      </c>
    </row>
    <row r="310" spans="2:13" x14ac:dyDescent="0.4">
      <c r="B310" s="29">
        <v>39539</v>
      </c>
      <c r="C310" s="13">
        <v>82.535166392552441</v>
      </c>
      <c r="D310" s="13">
        <v>39.812216489517155</v>
      </c>
      <c r="E310" s="13">
        <v>29.867602399999999</v>
      </c>
      <c r="F310" s="13">
        <v>30.246528000000001</v>
      </c>
      <c r="G310" s="13">
        <v>16.085599999999996</v>
      </c>
      <c r="H310" s="13">
        <v>50.838383511599993</v>
      </c>
      <c r="I310" s="13">
        <v>249.38549679366952</v>
      </c>
      <c r="J310" s="13">
        <v>84.598308806357466</v>
      </c>
      <c r="K310" s="13">
        <v>98.670821927854149</v>
      </c>
      <c r="L310" s="13">
        <v>57.863097600000003</v>
      </c>
      <c r="M310" s="13">
        <v>241.13222833421162</v>
      </c>
    </row>
    <row r="311" spans="2:13" x14ac:dyDescent="0.4">
      <c r="B311" s="29">
        <v>39569</v>
      </c>
      <c r="C311" s="13">
        <v>64.841933084851249</v>
      </c>
      <c r="D311" s="13">
        <v>33.089141804296354</v>
      </c>
      <c r="E311" s="13">
        <v>35.190862000000003</v>
      </c>
      <c r="F311" s="13">
        <v>31.346618799999995</v>
      </c>
      <c r="G311" s="13">
        <v>12.722799999999998</v>
      </c>
      <c r="H311" s="13">
        <v>46.212456015200004</v>
      </c>
      <c r="I311" s="13">
        <v>223.40381170434753</v>
      </c>
      <c r="J311" s="13">
        <v>63.969255807094513</v>
      </c>
      <c r="K311" s="13">
        <v>77.501849524063744</v>
      </c>
      <c r="L311" s="13">
        <v>58.465138000000003</v>
      </c>
      <c r="M311" s="13">
        <v>199.93624333115824</v>
      </c>
    </row>
    <row r="312" spans="2:13" x14ac:dyDescent="0.4">
      <c r="B312" s="29">
        <v>39600</v>
      </c>
      <c r="C312" s="13">
        <v>77.093219547424013</v>
      </c>
      <c r="D312" s="13">
        <v>37.985318999322935</v>
      </c>
      <c r="E312" s="13">
        <v>37.562669200000002</v>
      </c>
      <c r="F312" s="13">
        <v>30.721640800000003</v>
      </c>
      <c r="G312" s="13">
        <v>10.980399999999999</v>
      </c>
      <c r="H312" s="13">
        <v>36.325056396400008</v>
      </c>
      <c r="I312" s="13">
        <v>230.66830494314695</v>
      </c>
      <c r="J312" s="13">
        <v>78.14591894571295</v>
      </c>
      <c r="K312" s="13">
        <v>92.107722462947592</v>
      </c>
      <c r="L312" s="13">
        <v>51.733330800000005</v>
      </c>
      <c r="M312" s="13">
        <v>221.98697220866055</v>
      </c>
    </row>
    <row r="313" spans="2:13" x14ac:dyDescent="0.4">
      <c r="B313" s="29">
        <v>39630</v>
      </c>
      <c r="C313" s="13">
        <v>89.155853069064321</v>
      </c>
      <c r="D313" s="13">
        <v>42.537641540236123</v>
      </c>
      <c r="E313" s="13">
        <v>33.349107999999994</v>
      </c>
      <c r="F313" s="13">
        <v>31.1028588</v>
      </c>
      <c r="G313" s="13">
        <v>16.9544</v>
      </c>
      <c r="H313" s="13">
        <v>35.850151356400005</v>
      </c>
      <c r="I313" s="13">
        <v>248.95001276570039</v>
      </c>
      <c r="J313" s="13">
        <v>91.144055925106812</v>
      </c>
      <c r="K313" s="13">
        <v>105.93392680035933</v>
      </c>
      <c r="L313" s="13">
        <v>49.975892000000002</v>
      </c>
      <c r="M313" s="13">
        <v>247.05387472546613</v>
      </c>
    </row>
    <row r="314" spans="2:13" x14ac:dyDescent="0.4">
      <c r="B314" s="29">
        <v>39661</v>
      </c>
      <c r="C314" s="13">
        <v>79.591066040771338</v>
      </c>
      <c r="D314" s="13">
        <v>38.475804078623021</v>
      </c>
      <c r="E314" s="13">
        <v>38.479275199999996</v>
      </c>
      <c r="F314" s="13">
        <v>32.448490960000001</v>
      </c>
      <c r="G314" s="13">
        <v>14.8848</v>
      </c>
      <c r="H314" s="13">
        <v>43.678899363600003</v>
      </c>
      <c r="I314" s="13">
        <v>247.55833564299436</v>
      </c>
      <c r="J314" s="13">
        <v>80.446111660259788</v>
      </c>
      <c r="K314" s="13">
        <v>94.646441102257953</v>
      </c>
      <c r="L314" s="13">
        <v>45.626824800000001</v>
      </c>
      <c r="M314" s="13">
        <v>220.71937756251776</v>
      </c>
    </row>
  </sheetData>
  <mergeCells count="2">
    <mergeCell ref="B2:N2"/>
    <mergeCell ref="B3:N3"/>
  </mergeCells>
  <phoneticPr fontId="16" type="noConversion"/>
  <pageMargins left="0.75" right="0.75" top="1" bottom="1" header="0.5" footer="0.5"/>
  <pageSetup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AX74"/>
  <sheetViews>
    <sheetView zoomScale="75" workbookViewId="0">
      <pane xSplit="2" ySplit="6" topLeftCell="C7" activePane="bottomRight" state="frozen"/>
      <selection pane="topRight" activeCell="C1" sqref="C1"/>
      <selection pane="bottomLeft" activeCell="A7" sqref="A7"/>
      <selection pane="bottomRight" activeCell="AU56" sqref="AU56:AX66"/>
    </sheetView>
  </sheetViews>
  <sheetFormatPr defaultColWidth="8.83203125" defaultRowHeight="12.3" x14ac:dyDescent="0.4"/>
  <cols>
    <col min="1" max="1" width="1.6640625" customWidth="1"/>
    <col min="2" max="2" width="9.6640625" bestFit="1" customWidth="1"/>
    <col min="3" max="3" width="7.6640625" customWidth="1"/>
    <col min="4" max="5" width="7" customWidth="1"/>
    <col min="6" max="6" width="6.6640625" customWidth="1"/>
    <col min="7" max="7" width="7.33203125" customWidth="1"/>
    <col min="8" max="8" width="6.83203125" customWidth="1"/>
    <col min="9" max="9" width="7" customWidth="1"/>
    <col min="10" max="11" width="7.1640625" customWidth="1"/>
    <col min="12" max="14" width="7" customWidth="1"/>
    <col min="15" max="15" width="6.83203125" customWidth="1"/>
    <col min="16" max="17" width="7" customWidth="1"/>
    <col min="18" max="18" width="6.6640625" customWidth="1"/>
    <col min="19" max="19" width="7.33203125" customWidth="1"/>
    <col min="20" max="20" width="6.83203125" customWidth="1"/>
    <col min="21" max="21" width="6.33203125" customWidth="1"/>
    <col min="22" max="23" width="7.1640625" customWidth="1"/>
    <col min="24" max="24" width="6.6640625" customWidth="1"/>
    <col min="25" max="26" width="7" customWidth="1"/>
    <col min="27" max="38" width="9.33203125" bestFit="1" customWidth="1"/>
    <col min="39" max="39" width="10.33203125" bestFit="1" customWidth="1"/>
  </cols>
  <sheetData>
    <row r="2" spans="1:50" ht="30.3" x14ac:dyDescent="1">
      <c r="B2" s="433" t="s">
        <v>113</v>
      </c>
      <c r="C2" s="433"/>
      <c r="D2" s="433"/>
      <c r="E2" s="433"/>
      <c r="F2" s="433"/>
      <c r="G2" s="433"/>
      <c r="H2" s="433"/>
      <c r="I2" s="433"/>
      <c r="J2" s="433"/>
      <c r="K2" s="433"/>
      <c r="L2" s="433"/>
      <c r="M2" s="433"/>
      <c r="N2" s="433"/>
      <c r="V2" s="18"/>
    </row>
    <row r="3" spans="1:50" x14ac:dyDescent="0.4">
      <c r="B3" s="434" t="s">
        <v>53</v>
      </c>
      <c r="C3" s="434"/>
      <c r="D3" s="434"/>
      <c r="E3" s="434"/>
      <c r="F3" s="434"/>
      <c r="G3" s="434"/>
      <c r="H3" s="434"/>
      <c r="I3" s="434"/>
      <c r="J3" s="434"/>
      <c r="K3" s="434"/>
      <c r="L3" s="434"/>
      <c r="M3" s="434"/>
      <c r="N3" s="434"/>
    </row>
    <row r="4" spans="1:50" x14ac:dyDescent="0.4">
      <c r="B4" s="16" t="s">
        <v>114</v>
      </c>
      <c r="C4" s="16"/>
      <c r="D4" s="16"/>
      <c r="E4" s="16"/>
      <c r="F4" s="16"/>
      <c r="G4" s="16"/>
      <c r="H4" s="16"/>
      <c r="I4" s="16"/>
      <c r="J4" s="16"/>
      <c r="K4" s="16"/>
      <c r="L4" s="16"/>
      <c r="M4" s="16"/>
      <c r="N4" s="16"/>
    </row>
    <row r="5" spans="1:50" x14ac:dyDescent="0.4">
      <c r="B5" s="12" t="s">
        <v>55</v>
      </c>
    </row>
    <row r="6" spans="1:50" x14ac:dyDescent="0.4">
      <c r="B6" s="2" t="s">
        <v>0</v>
      </c>
      <c r="C6" s="3" t="s">
        <v>19</v>
      </c>
      <c r="D6" s="4" t="s">
        <v>8</v>
      </c>
      <c r="E6" s="4" t="s">
        <v>9</v>
      </c>
      <c r="F6" s="4" t="s">
        <v>10</v>
      </c>
      <c r="G6" s="4" t="s">
        <v>11</v>
      </c>
      <c r="H6" s="4" t="s">
        <v>12</v>
      </c>
      <c r="I6" s="4" t="s">
        <v>13</v>
      </c>
      <c r="J6" s="4" t="s">
        <v>14</v>
      </c>
      <c r="K6" s="4" t="s">
        <v>15</v>
      </c>
      <c r="L6" s="4" t="s">
        <v>16</v>
      </c>
      <c r="M6" s="4" t="s">
        <v>17</v>
      </c>
      <c r="N6" s="4" t="s">
        <v>18</v>
      </c>
      <c r="O6" s="3" t="s">
        <v>20</v>
      </c>
      <c r="P6" s="4" t="s">
        <v>21</v>
      </c>
      <c r="Q6" s="4" t="s">
        <v>22</v>
      </c>
      <c r="R6" s="4" t="s">
        <v>23</v>
      </c>
      <c r="S6" s="4" t="s">
        <v>24</v>
      </c>
      <c r="T6" s="4" t="s">
        <v>25</v>
      </c>
      <c r="U6" s="4" t="s">
        <v>26</v>
      </c>
      <c r="V6" s="4" t="s">
        <v>27</v>
      </c>
      <c r="W6" s="4" t="s">
        <v>28</v>
      </c>
      <c r="X6" s="4" t="s">
        <v>29</v>
      </c>
      <c r="Y6" s="4" t="s">
        <v>30</v>
      </c>
      <c r="Z6" s="4" t="s">
        <v>31</v>
      </c>
      <c r="AA6" s="3" t="s">
        <v>164</v>
      </c>
      <c r="AB6" s="4" t="s">
        <v>165</v>
      </c>
      <c r="AC6" s="4" t="s">
        <v>166</v>
      </c>
      <c r="AD6" s="4" t="s">
        <v>167</v>
      </c>
      <c r="AE6" s="4" t="s">
        <v>168</v>
      </c>
      <c r="AF6" s="4" t="s">
        <v>169</v>
      </c>
      <c r="AG6" s="4" t="s">
        <v>170</v>
      </c>
      <c r="AH6" s="4" t="s">
        <v>171</v>
      </c>
      <c r="AI6" s="4" t="s">
        <v>172</v>
      </c>
      <c r="AJ6" s="4" t="s">
        <v>173</v>
      </c>
      <c r="AK6" s="4" t="s">
        <v>174</v>
      </c>
      <c r="AL6" s="4" t="s">
        <v>175</v>
      </c>
      <c r="AM6" s="31">
        <v>39448</v>
      </c>
      <c r="AN6" s="31">
        <v>39479</v>
      </c>
      <c r="AO6" s="31">
        <v>39508</v>
      </c>
      <c r="AP6" s="31">
        <v>39539</v>
      </c>
      <c r="AQ6" s="31">
        <v>39569</v>
      </c>
      <c r="AR6" s="31">
        <v>39600</v>
      </c>
      <c r="AS6" s="31">
        <v>39630</v>
      </c>
      <c r="AT6" s="31">
        <v>39661</v>
      </c>
      <c r="AU6" s="31">
        <v>39692</v>
      </c>
      <c r="AV6" s="31">
        <v>39722</v>
      </c>
      <c r="AW6" s="31">
        <v>39753</v>
      </c>
      <c r="AX6" s="31">
        <v>39783</v>
      </c>
    </row>
    <row r="7" spans="1:50" x14ac:dyDescent="0.4">
      <c r="B7" s="23" t="s">
        <v>126</v>
      </c>
      <c r="C7" s="13" t="e">
        <f>+('data input'!#REF!+'data input'!#REF!+'data input'!#REF!+'data input'!#REF!)/'data input'!#REF!</f>
        <v>#REF!</v>
      </c>
      <c r="D7" s="13" t="e">
        <f>+('data input'!#REF!+'data input'!#REF!+'data input'!#REF!+'data input'!#REF!)/'data input'!#REF!</f>
        <v>#REF!</v>
      </c>
      <c r="E7" s="13" t="e">
        <f>+('data input'!#REF!+'data input'!#REF!+'data input'!#REF!+'data input'!#REF!)/'data input'!#REF!</f>
        <v>#REF!</v>
      </c>
      <c r="F7" s="13" t="e">
        <f>+('data input'!#REF!+'data input'!#REF!+'data input'!#REF!+'data input'!#REF!)/'data input'!#REF!</f>
        <v>#REF!</v>
      </c>
      <c r="G7" s="13" t="e">
        <f>+('data input'!#REF!+'data input'!#REF!+'data input'!#REF!+'data input'!#REF!)/'data input'!#REF!</f>
        <v>#REF!</v>
      </c>
      <c r="H7" s="13" t="e">
        <f>+('data input'!#REF!+'data input'!#REF!+'data input'!#REF!+'data input'!#REF!)/'data input'!#REF!</f>
        <v>#REF!</v>
      </c>
      <c r="I7" s="13" t="e">
        <f>+('data input'!#REF!+'data input'!#REF!+'data input'!#REF!+'data input'!#REF!)/'data input'!#REF!</f>
        <v>#REF!</v>
      </c>
      <c r="J7" s="13" t="e">
        <f>+('data input'!#REF!+'data input'!#REF!+'data input'!#REF!+'data input'!#REF!)/'data input'!#REF!</f>
        <v>#REF!</v>
      </c>
      <c r="K7" s="13" t="e">
        <f>+('data input'!#REF!+'data input'!#REF!+'data input'!#REF!+'data input'!#REF!)/'data input'!#REF!</f>
        <v>#REF!</v>
      </c>
      <c r="L7" s="13" t="e">
        <f>+('data input'!#REF!+'data input'!#REF!+'data input'!#REF!+'data input'!#REF!)/'data input'!#REF!</f>
        <v>#REF!</v>
      </c>
      <c r="M7" s="13" t="e">
        <f>+('data input'!#REF!+'data input'!#REF!+'data input'!#REF!+'data input'!#REF!)/'data input'!#REF!</f>
        <v>#REF!</v>
      </c>
      <c r="N7" s="13" t="e">
        <f>+('data input'!#REF!+'data input'!#REF!+'data input'!#REF!+'data input'!#REF!)/'data input'!#REF!</f>
        <v>#REF!</v>
      </c>
      <c r="O7" s="13" t="e">
        <f>+('data input'!#REF!+'data input'!#REF!+'data input'!#REF!+'data input'!#REF!)/'data input'!#REF!</f>
        <v>#REF!</v>
      </c>
      <c r="P7" s="13" t="e">
        <f>+('data input'!#REF!+'data input'!#REF!+'data input'!#REF!+'data input'!#REF!)/'data input'!#REF!</f>
        <v>#REF!</v>
      </c>
      <c r="Q7" s="13" t="e">
        <f>+('data input'!#REF!+'data input'!#REF!+'data input'!#REF!+'data input'!#REF!)/'data input'!#REF!</f>
        <v>#REF!</v>
      </c>
      <c r="R7" s="13" t="e">
        <f>+('data input'!#REF!+'data input'!#REF!+'data input'!#REF!+'data input'!#REF!)/'data input'!#REF!</f>
        <v>#REF!</v>
      </c>
      <c r="S7" s="13" t="e">
        <f>+('data input'!#REF!+'data input'!#REF!+'data input'!#REF!+'data input'!#REF!)/'data input'!#REF!</f>
        <v>#REF!</v>
      </c>
      <c r="T7" s="13" t="e">
        <f>+('data input'!#REF!+'data input'!#REF!+'data input'!#REF!+'data input'!#REF!)/'data input'!#REF!</f>
        <v>#REF!</v>
      </c>
      <c r="U7" s="13" t="e">
        <f>+('data input'!#REF!+'data input'!#REF!+'data input'!#REF!+'data input'!#REF!)/'data input'!#REF!</f>
        <v>#REF!</v>
      </c>
      <c r="V7" s="13" t="e">
        <f>+('data input'!#REF!+'data input'!#REF!+'data input'!#REF!+'data input'!#REF!)/'data input'!#REF!</f>
        <v>#REF!</v>
      </c>
      <c r="W7" s="13" t="e">
        <f>+('data input'!#REF!+'data input'!#REF!+'data input'!#REF!+'data input'!#REF!)/'data input'!#REF!</f>
        <v>#REF!</v>
      </c>
      <c r="X7" s="13" t="e">
        <f>+('data input'!#REF!+'data input'!#REF!+'data input'!#REF!+'data input'!#REF!)/'data input'!#REF!</f>
        <v>#REF!</v>
      </c>
      <c r="Y7" s="13" t="e">
        <f>+('data input'!#REF!+'data input'!#REF!+'data input'!#REF!+'data input'!#REF!)/'data input'!#REF!</f>
        <v>#REF!</v>
      </c>
      <c r="Z7" s="13" t="e">
        <f>+('data input'!#REF!+'data input'!#REF!+'data input'!#REF!+'data input'!#REF!)/'data input'!#REF!</f>
        <v>#REF!</v>
      </c>
      <c r="AA7" s="13" t="e">
        <f>+('data input'!#REF!+'data input'!#REF!+'data input'!#REF!+'data input'!#REF!)/'data input'!#REF!</f>
        <v>#REF!</v>
      </c>
      <c r="AB7" s="13" t="e">
        <f>+('data input'!#REF!+'data input'!#REF!+'data input'!#REF!+'data input'!#REF!)/'data input'!#REF!</f>
        <v>#REF!</v>
      </c>
      <c r="AC7" s="13" t="e">
        <f>+('data input'!#REF!+'data input'!#REF!+'data input'!#REF!+'data input'!#REF!)/'data input'!#REF!</f>
        <v>#REF!</v>
      </c>
      <c r="AD7" s="13" t="e">
        <f>+('data input'!#REF!+'data input'!#REF!+'data input'!#REF!+'data input'!#REF!)/'data input'!#REF!</f>
        <v>#REF!</v>
      </c>
      <c r="AE7" s="13" t="e">
        <f>+('data input'!#REF!+'data input'!#REF!+'data input'!#REF!+'data input'!#REF!)/'data input'!#REF!</f>
        <v>#REF!</v>
      </c>
      <c r="AF7" s="13" t="e">
        <f>+('data input'!#REF!+'data input'!#REF!+'data input'!#REF!+'data input'!#REF!)/'data input'!#REF!</f>
        <v>#REF!</v>
      </c>
      <c r="AG7" s="13" t="e">
        <f>+('data input'!#REF!+'data input'!#REF!+'data input'!#REF!+'data input'!#REF!)/'data input'!#REF!</f>
        <v>#REF!</v>
      </c>
      <c r="AH7" s="13" t="e">
        <f>+('data input'!#REF!+'data input'!#REF!+'data input'!#REF!+'data input'!#REF!)/'data input'!#REF!</f>
        <v>#REF!</v>
      </c>
      <c r="AI7" s="13" t="e">
        <f>+('data input'!#REF!+'data input'!#REF!+'data input'!#REF!+'data input'!#REF!)/'data input'!#REF!</f>
        <v>#REF!</v>
      </c>
      <c r="AJ7" s="13" t="e">
        <f>+('data input'!#REF!+'data input'!#REF!+'data input'!#REF!+'data input'!#REF!)/'data input'!#REF!</f>
        <v>#REF!</v>
      </c>
      <c r="AK7" s="13" t="e">
        <f>+('data input'!#REF!+'data input'!#REF!+'data input'!#REF!+'data input'!#REF!)/'data input'!#REF!</f>
        <v>#REF!</v>
      </c>
      <c r="AL7" s="13" t="e">
        <f>+('data input'!#REF!+'data input'!#REF!+'data input'!#REF!+'data input'!#REF!)/'data input'!#REF!</f>
        <v>#REF!</v>
      </c>
    </row>
    <row r="8" spans="1:50" x14ac:dyDescent="0.4">
      <c r="A8" t="s">
        <v>177</v>
      </c>
      <c r="B8" t="s">
        <v>112</v>
      </c>
      <c r="C8" s="15">
        <v>19</v>
      </c>
      <c r="D8" s="13">
        <f>+C8</f>
        <v>19</v>
      </c>
      <c r="E8" s="13">
        <f>+C8</f>
        <v>19</v>
      </c>
      <c r="F8" s="13">
        <v>16.85292960383833</v>
      </c>
      <c r="G8" s="13">
        <v>16.85292960383833</v>
      </c>
      <c r="H8" s="13">
        <v>16.85292960383833</v>
      </c>
      <c r="I8" s="13">
        <v>16.227431722869799</v>
      </c>
      <c r="J8" s="13">
        <v>16.227431722869799</v>
      </c>
      <c r="K8" s="13">
        <v>16.227431722869799</v>
      </c>
      <c r="L8" s="13">
        <v>16.00003928933539</v>
      </c>
      <c r="M8" s="13">
        <v>16.00003928933539</v>
      </c>
      <c r="N8" s="13">
        <v>16.00003928933539</v>
      </c>
      <c r="O8" s="13">
        <v>14.875222711585074</v>
      </c>
      <c r="P8" s="13">
        <v>14.875222711585074</v>
      </c>
      <c r="Q8" s="13">
        <v>14.875222711585074</v>
      </c>
      <c r="R8" s="13">
        <v>14.372530239825036</v>
      </c>
      <c r="S8" s="13">
        <v>14.372530239825036</v>
      </c>
      <c r="T8" s="13">
        <v>14.372530239825036</v>
      </c>
      <c r="U8" s="13">
        <v>14.190346390999249</v>
      </c>
      <c r="V8" s="13">
        <v>14.190346390999249</v>
      </c>
      <c r="W8" s="13">
        <v>14.190346390999249</v>
      </c>
      <c r="X8" s="13">
        <v>14.190346390999249</v>
      </c>
      <c r="Y8" s="13">
        <v>14.190346390999249</v>
      </c>
      <c r="Z8" s="13">
        <v>14.190346390999249</v>
      </c>
      <c r="AA8" s="13">
        <v>14.190346390999249</v>
      </c>
      <c r="AB8" s="13">
        <v>14.190346390999249</v>
      </c>
      <c r="AC8" s="13">
        <v>14.190346390999249</v>
      </c>
      <c r="AD8" s="13">
        <v>13.30379029928644</v>
      </c>
      <c r="AE8" s="13">
        <v>13.30379029928644</v>
      </c>
      <c r="AF8" s="13">
        <v>13.30379029928644</v>
      </c>
      <c r="AG8" s="13">
        <v>13.30379029928644</v>
      </c>
      <c r="AH8" s="13">
        <v>13.30379029928644</v>
      </c>
      <c r="AI8" s="13">
        <v>13.30379029928644</v>
      </c>
      <c r="AJ8" s="13">
        <v>12.824696761069751</v>
      </c>
      <c r="AK8" s="13">
        <v>12.824696761069751</v>
      </c>
      <c r="AL8" s="13">
        <v>12.824696761069751</v>
      </c>
      <c r="AM8" s="13">
        <v>12.768008775455318</v>
      </c>
    </row>
    <row r="9" spans="1:50" ht="12.6" x14ac:dyDescent="0.45">
      <c r="B9" s="21" t="s">
        <v>182</v>
      </c>
      <c r="C9" s="22" t="e">
        <f>+(C7-C8)*'data input'!#REF!/1000</f>
        <v>#REF!</v>
      </c>
      <c r="D9" s="22" t="e">
        <f>+(D7-D8)*'data input'!#REF!/1000</f>
        <v>#REF!</v>
      </c>
      <c r="E9" s="22" t="e">
        <f>+(E7-E8)*'data input'!#REF!/1000</f>
        <v>#REF!</v>
      </c>
      <c r="F9" s="22" t="e">
        <f>+(F7-F8)*'data input'!#REF!/1000</f>
        <v>#REF!</v>
      </c>
      <c r="G9" s="22" t="e">
        <f>+(G7-G8)*'data input'!#REF!/1000</f>
        <v>#REF!</v>
      </c>
      <c r="H9" s="22" t="e">
        <f>+(H7-H8)*'data input'!#REF!/1000</f>
        <v>#REF!</v>
      </c>
      <c r="I9" s="22" t="e">
        <f>+(I7-I8)*'data input'!#REF!/1000</f>
        <v>#REF!</v>
      </c>
      <c r="J9" s="22" t="e">
        <f>+(J7-J8)*'data input'!#REF!/1000</f>
        <v>#REF!</v>
      </c>
      <c r="K9" s="22" t="e">
        <f>+(K7-K8)*'data input'!#REF!/1000</f>
        <v>#REF!</v>
      </c>
      <c r="L9" s="22" t="e">
        <f>+(L7-L8)*'data input'!#REF!/1000</f>
        <v>#REF!</v>
      </c>
      <c r="M9" s="22" t="e">
        <f>+(M7-M8)*'data input'!#REF!/1000</f>
        <v>#REF!</v>
      </c>
      <c r="N9" s="22" t="e">
        <f>+(N7-N8)*'data input'!#REF!/1000</f>
        <v>#REF!</v>
      </c>
      <c r="O9" s="22" t="e">
        <f>+(O7-O8)*'data input'!#REF!/1000</f>
        <v>#REF!</v>
      </c>
      <c r="P9" s="22" t="e">
        <f>+(P7-P8)*'data input'!#REF!/1000</f>
        <v>#REF!</v>
      </c>
      <c r="Q9" s="22" t="e">
        <f>+(Q7-Q8)*'data input'!#REF!/1000</f>
        <v>#REF!</v>
      </c>
      <c r="R9" s="22" t="e">
        <f>+(R7-R8)*'data input'!#REF!/1000</f>
        <v>#REF!</v>
      </c>
      <c r="S9" s="22" t="e">
        <f>+(S7-S8)*'data input'!#REF!/1000</f>
        <v>#REF!</v>
      </c>
      <c r="T9" s="22" t="e">
        <f>+(T7-T8)*'data input'!#REF!/1000</f>
        <v>#REF!</v>
      </c>
      <c r="U9" s="22" t="e">
        <f>+(U7-U8)*'data input'!#REF!/1000</f>
        <v>#REF!</v>
      </c>
      <c r="V9" s="22" t="e">
        <f>+(V7-V8)*'data input'!#REF!/1000</f>
        <v>#REF!</v>
      </c>
      <c r="W9" s="22" t="e">
        <f>+(W7-W8)*'data input'!#REF!/1000</f>
        <v>#REF!</v>
      </c>
      <c r="X9" s="22" t="e">
        <f>+(X7-X8)*'data input'!#REF!/1000</f>
        <v>#REF!</v>
      </c>
      <c r="Y9" s="22" t="e">
        <f>+(Y7-Y8)*'data input'!#REF!/1000</f>
        <v>#REF!</v>
      </c>
      <c r="Z9" s="22" t="e">
        <f>+(Z7-Z8)*'data input'!#REF!/1000</f>
        <v>#REF!</v>
      </c>
      <c r="AA9" s="22" t="e">
        <f>+(AA7-AA8)*'data input'!#REF!/1000</f>
        <v>#REF!</v>
      </c>
      <c r="AB9" s="22" t="e">
        <f>+(AB7-AB8)*'data input'!#REF!/1000</f>
        <v>#REF!</v>
      </c>
      <c r="AC9" s="22" t="e">
        <f>+(AC7-AC8)*'data input'!#REF!/1000</f>
        <v>#REF!</v>
      </c>
      <c r="AD9" s="22" t="e">
        <f>+(AD7-AD8)*'data input'!#REF!/1000</f>
        <v>#REF!</v>
      </c>
      <c r="AE9" s="22" t="e">
        <f>+(AE7-AE8)*'data input'!#REF!/1000</f>
        <v>#REF!</v>
      </c>
      <c r="AF9" s="22" t="e">
        <f>+(AF7-AF8)*'data input'!#REF!/1000</f>
        <v>#REF!</v>
      </c>
      <c r="AG9" s="22" t="e">
        <f>+(AG7-AG8)*'data input'!#REF!/1000</f>
        <v>#REF!</v>
      </c>
      <c r="AH9" s="22" t="e">
        <f>+(AH7-AH8)*'data input'!#REF!/1000</f>
        <v>#REF!</v>
      </c>
      <c r="AI9" s="22" t="e">
        <f>+(AI7-AI8)*'data input'!#REF!/1000</f>
        <v>#REF!</v>
      </c>
      <c r="AJ9" s="22" t="e">
        <f>+(AJ7-AJ8)*'data input'!#REF!/1000</f>
        <v>#REF!</v>
      </c>
      <c r="AK9" s="22" t="e">
        <f>+(AK7-AK8)*'data input'!#REF!/1000</f>
        <v>#REF!</v>
      </c>
      <c r="AL9" s="22" t="e">
        <f>+(AL7-AL8)*'data input'!#REF!/1000</f>
        <v>#REF!</v>
      </c>
      <c r="AM9" s="22" t="e">
        <f>+(AM7-AM8)*'data input'!#REF!/1000</f>
        <v>#REF!</v>
      </c>
    </row>
    <row r="10" spans="1:50" ht="12.6" x14ac:dyDescent="0.45">
      <c r="B10" s="21" t="s">
        <v>184</v>
      </c>
      <c r="C10" s="22" t="e">
        <v>#REF!</v>
      </c>
      <c r="D10" s="22" t="e">
        <v>#REF!</v>
      </c>
      <c r="E10" s="22" t="e">
        <v>#REF!</v>
      </c>
      <c r="F10" s="22" t="e">
        <v>#REF!</v>
      </c>
      <c r="G10" s="22" t="e">
        <v>#REF!</v>
      </c>
      <c r="H10" s="22" t="e">
        <v>#REF!</v>
      </c>
      <c r="I10" s="22" t="e">
        <v>#REF!</v>
      </c>
      <c r="J10" s="22" t="e">
        <v>#REF!</v>
      </c>
      <c r="K10" s="22" t="e">
        <v>#REF!</v>
      </c>
      <c r="L10" s="22" t="e">
        <v>#REF!</v>
      </c>
      <c r="M10" s="22" t="e">
        <v>#REF!</v>
      </c>
      <c r="N10" s="22" t="e">
        <v>#REF!</v>
      </c>
      <c r="O10" s="22" t="e">
        <v>#REF!</v>
      </c>
      <c r="P10" s="22" t="e">
        <v>#REF!</v>
      </c>
      <c r="Q10" s="22" t="e">
        <v>#REF!</v>
      </c>
      <c r="R10" s="22" t="e">
        <v>#REF!</v>
      </c>
      <c r="S10" s="22" t="e">
        <v>#REF!</v>
      </c>
      <c r="T10" s="22" t="e">
        <v>#REF!</v>
      </c>
      <c r="U10" s="22" t="e">
        <v>#REF!</v>
      </c>
      <c r="V10" s="22" t="e">
        <v>#REF!</v>
      </c>
      <c r="W10" s="22" t="e">
        <v>#REF!</v>
      </c>
      <c r="X10" s="22" t="e">
        <v>#REF!</v>
      </c>
      <c r="Y10" s="22" t="e">
        <v>#REF!</v>
      </c>
      <c r="Z10" s="22" t="e">
        <v>#REF!</v>
      </c>
      <c r="AA10" s="22" t="e">
        <v>#REF!</v>
      </c>
      <c r="AB10" s="22" t="e">
        <v>#REF!</v>
      </c>
      <c r="AC10" s="22" t="e">
        <v>#REF!</v>
      </c>
      <c r="AD10" s="22" t="e">
        <v>#REF!</v>
      </c>
      <c r="AE10" s="22" t="e">
        <v>#REF!</v>
      </c>
      <c r="AF10" s="22" t="e">
        <v>#REF!</v>
      </c>
      <c r="AG10" s="22" t="e">
        <v>#REF!</v>
      </c>
      <c r="AH10" s="22" t="e">
        <v>#REF!</v>
      </c>
      <c r="AI10" s="22" t="e">
        <v>#REF!</v>
      </c>
      <c r="AJ10" s="22" t="e">
        <v>#REF!</v>
      </c>
      <c r="AK10" s="22" t="e">
        <v>#REF!</v>
      </c>
      <c r="AL10" s="22" t="e">
        <v>#REF!</v>
      </c>
      <c r="AM10" s="22" t="e">
        <v>#REF!</v>
      </c>
    </row>
    <row r="11" spans="1:50" x14ac:dyDescent="0.4">
      <c r="B11" s="1" t="s">
        <v>127</v>
      </c>
      <c r="C11" s="13" t="e">
        <f>+('data input'!#REF!+'data input'!#REF!+'data input'!#REF!+'data input'!#REF!)/'data input'!#REF!</f>
        <v>#REF!</v>
      </c>
      <c r="D11" s="13" t="e">
        <f>+('data input'!#REF!+'data input'!#REF!+'data input'!#REF!+'data input'!#REF!)/'data input'!#REF!</f>
        <v>#REF!</v>
      </c>
      <c r="E11" s="13" t="e">
        <f>+('data input'!#REF!+'data input'!#REF!+'data input'!#REF!+'data input'!#REF!)/'data input'!#REF!</f>
        <v>#REF!</v>
      </c>
      <c r="F11" s="13" t="e">
        <f>+('data input'!#REF!+'data input'!#REF!+'data input'!#REF!+'data input'!#REF!)/'data input'!#REF!</f>
        <v>#REF!</v>
      </c>
      <c r="G11" s="13" t="e">
        <f>+('data input'!#REF!+'data input'!#REF!+'data input'!#REF!+'data input'!#REF!)/'data input'!#REF!</f>
        <v>#REF!</v>
      </c>
      <c r="H11" s="13" t="e">
        <f>+('data input'!#REF!+'data input'!#REF!+'data input'!#REF!+'data input'!#REF!)/'data input'!#REF!</f>
        <v>#REF!</v>
      </c>
      <c r="I11" s="13" t="e">
        <f>+('data input'!#REF!+'data input'!#REF!+'data input'!#REF!+'data input'!#REF!)/'data input'!#REF!</f>
        <v>#REF!</v>
      </c>
      <c r="J11" s="13" t="e">
        <f>+('data input'!#REF!+'data input'!#REF!+'data input'!#REF!+'data input'!#REF!)/'data input'!#REF!</f>
        <v>#REF!</v>
      </c>
      <c r="K11" s="13" t="e">
        <f>+('data input'!#REF!+'data input'!#REF!+'data input'!#REF!+'data input'!#REF!)/'data input'!#REF!</f>
        <v>#REF!</v>
      </c>
      <c r="L11" s="13" t="e">
        <f>+('data input'!#REF!+'data input'!#REF!+'data input'!#REF!+'data input'!#REF!)/'data input'!#REF!</f>
        <v>#REF!</v>
      </c>
      <c r="M11" s="13" t="e">
        <f>+('data input'!#REF!+'data input'!#REF!+'data input'!#REF!+'data input'!#REF!)/'data input'!#REF!</f>
        <v>#REF!</v>
      </c>
      <c r="N11" s="13" t="e">
        <f>+('data input'!#REF!+'data input'!#REF!+'data input'!#REF!+'data input'!#REF!)/'data input'!#REF!</f>
        <v>#REF!</v>
      </c>
      <c r="O11" s="13" t="e">
        <f>+('data input'!#REF!+'data input'!#REF!+'data input'!#REF!+'data input'!#REF!)/'data input'!#REF!</f>
        <v>#REF!</v>
      </c>
      <c r="P11" s="13" t="e">
        <f>+('data input'!#REF!+'data input'!#REF!+'data input'!#REF!+'data input'!#REF!)/'data input'!#REF!</f>
        <v>#REF!</v>
      </c>
      <c r="Q11" s="13" t="e">
        <f>+('data input'!#REF!+'data input'!#REF!+'data input'!#REF!+'data input'!#REF!)/'data input'!#REF!</f>
        <v>#REF!</v>
      </c>
      <c r="R11" s="13" t="e">
        <f>+('data input'!#REF!+'data input'!#REF!+'data input'!#REF!+'data input'!#REF!)/'data input'!#REF!</f>
        <v>#REF!</v>
      </c>
      <c r="S11" s="13" t="e">
        <f>+('data input'!#REF!+'data input'!#REF!+'data input'!#REF!+'data input'!#REF!)/'data input'!#REF!</f>
        <v>#REF!</v>
      </c>
      <c r="T11" s="13" t="e">
        <f>+('data input'!#REF!+'data input'!#REF!+'data input'!#REF!+'data input'!#REF!)/'data input'!#REF!</f>
        <v>#REF!</v>
      </c>
      <c r="U11" s="13" t="e">
        <f>+('data input'!#REF!+'data input'!#REF!+'data input'!#REF!+'data input'!#REF!)/'data input'!#REF!</f>
        <v>#REF!</v>
      </c>
      <c r="V11" s="13" t="e">
        <f>+('data input'!#REF!+'data input'!#REF!+'data input'!#REF!+'data input'!#REF!)/'data input'!#REF!</f>
        <v>#REF!</v>
      </c>
      <c r="W11" s="13" t="e">
        <f>+('data input'!#REF!+'data input'!#REF!+'data input'!#REF!+'data input'!#REF!)/'data input'!#REF!</f>
        <v>#REF!</v>
      </c>
      <c r="X11" s="13" t="e">
        <f>+('data input'!#REF!+'data input'!#REF!+'data input'!#REF!+'data input'!#REF!)/'data input'!#REF!</f>
        <v>#REF!</v>
      </c>
      <c r="Y11" s="13" t="e">
        <f>+('data input'!#REF!+'data input'!#REF!+'data input'!#REF!+'data input'!#REF!)/'data input'!#REF!</f>
        <v>#REF!</v>
      </c>
      <c r="Z11" s="13" t="e">
        <f>+('data input'!#REF!+'data input'!#REF!+'data input'!#REF!+'data input'!#REF!)/'data input'!#REF!</f>
        <v>#REF!</v>
      </c>
      <c r="AA11" s="13" t="e">
        <f>+('data input'!#REF!+'data input'!#REF!+'data input'!#REF!+'data input'!#REF!)/'data input'!#REF!</f>
        <v>#REF!</v>
      </c>
      <c r="AB11" s="13" t="e">
        <f>+('data input'!#REF!+'data input'!#REF!+'data input'!#REF!+'data input'!#REF!)/'data input'!#REF!</f>
        <v>#REF!</v>
      </c>
      <c r="AC11" s="13" t="e">
        <f>+('data input'!#REF!+'data input'!#REF!+'data input'!#REF!+'data input'!#REF!)/'data input'!#REF!</f>
        <v>#REF!</v>
      </c>
      <c r="AD11" s="13" t="e">
        <f>+('data input'!#REF!+'data input'!#REF!+'data input'!#REF!+'data input'!#REF!)/'data input'!#REF!</f>
        <v>#REF!</v>
      </c>
      <c r="AE11" s="13" t="e">
        <f>+('data input'!#REF!+'data input'!#REF!+'data input'!#REF!+'data input'!#REF!)/'data input'!#REF!</f>
        <v>#REF!</v>
      </c>
      <c r="AF11" s="13" t="e">
        <f>+('data input'!#REF!+'data input'!#REF!+'data input'!#REF!+'data input'!#REF!)/'data input'!#REF!</f>
        <v>#REF!</v>
      </c>
      <c r="AG11" s="13" t="e">
        <f>+('data input'!#REF!+'data input'!#REF!+'data input'!#REF!+'data input'!#REF!)/'data input'!#REF!</f>
        <v>#REF!</v>
      </c>
      <c r="AH11" s="13" t="e">
        <f>+('data input'!#REF!+'data input'!#REF!+'data input'!#REF!+'data input'!#REF!)/'data input'!#REF!</f>
        <v>#REF!</v>
      </c>
      <c r="AI11" s="13" t="e">
        <f>+('data input'!#REF!+'data input'!#REF!+'data input'!#REF!+'data input'!#REF!)/'data input'!#REF!</f>
        <v>#REF!</v>
      </c>
      <c r="AJ11" s="13" t="e">
        <f>+('data input'!#REF!+'data input'!#REF!+'data input'!#REF!+'data input'!#REF!)/'data input'!#REF!</f>
        <v>#REF!</v>
      </c>
      <c r="AK11" s="13" t="e">
        <f>+('data input'!#REF!+'data input'!#REF!+'data input'!#REF!+'data input'!#REF!)/'data input'!#REF!</f>
        <v>#REF!</v>
      </c>
      <c r="AL11" s="13" t="e">
        <f>+('data input'!#REF!+'data input'!#REF!+'data input'!#REF!+'data input'!#REF!)/'data input'!#REF!</f>
        <v>#REF!</v>
      </c>
    </row>
    <row r="12" spans="1:50" x14ac:dyDescent="0.4">
      <c r="A12" t="s">
        <v>177</v>
      </c>
      <c r="B12" t="s">
        <v>112</v>
      </c>
      <c r="C12" s="15">
        <v>16</v>
      </c>
      <c r="D12" s="13">
        <f>+C12</f>
        <v>16</v>
      </c>
      <c r="E12" s="13">
        <f>+C12</f>
        <v>16</v>
      </c>
      <c r="F12" s="13">
        <v>14.45039435011949</v>
      </c>
      <c r="G12" s="13">
        <v>14.45039435011949</v>
      </c>
      <c r="H12" s="13">
        <v>14.45039435011949</v>
      </c>
      <c r="I12" s="13">
        <v>13.998953609252352</v>
      </c>
      <c r="J12" s="13">
        <v>13.998953609252352</v>
      </c>
      <c r="K12" s="13">
        <v>13.998953609252352</v>
      </c>
      <c r="L12" s="13">
        <v>13.834837611763435</v>
      </c>
      <c r="M12" s="13">
        <v>13.834837611763435</v>
      </c>
      <c r="N12" s="13">
        <v>13.834837611763435</v>
      </c>
      <c r="O12" s="13">
        <v>13.023023463947341</v>
      </c>
      <c r="P12" s="13">
        <v>13.023023463947341</v>
      </c>
      <c r="Q12" s="13">
        <v>13.023023463947341</v>
      </c>
      <c r="R12" s="13">
        <v>12.660215101546028</v>
      </c>
      <c r="S12" s="13">
        <v>12.660215101546028</v>
      </c>
      <c r="T12" s="13">
        <v>12.660215101546028</v>
      </c>
      <c r="U12" s="13">
        <v>12.528727507118706</v>
      </c>
      <c r="V12" s="13">
        <v>12.528727507118706</v>
      </c>
      <c r="W12" s="13">
        <v>12.528727507118706</v>
      </c>
      <c r="X12" s="13">
        <v>12.528727507118706</v>
      </c>
      <c r="Y12" s="13">
        <v>12.528727507118706</v>
      </c>
      <c r="Z12" s="13">
        <v>12.528727507118706</v>
      </c>
      <c r="AA12" s="13">
        <v>12.528727507118706</v>
      </c>
      <c r="AB12" s="13">
        <v>12.528727507118706</v>
      </c>
      <c r="AC12" s="13">
        <v>12.528727507118706</v>
      </c>
      <c r="AD12" s="13">
        <v>11.988647658524652</v>
      </c>
      <c r="AE12" s="13">
        <v>11.988647658524652</v>
      </c>
      <c r="AF12" s="13">
        <v>11.988647658524652</v>
      </c>
      <c r="AG12" s="13">
        <v>11.988647658524652</v>
      </c>
      <c r="AH12" s="13">
        <v>11.988647658524652</v>
      </c>
      <c r="AI12" s="13">
        <v>11.988647658524652</v>
      </c>
      <c r="AJ12" s="13">
        <v>11.160473455037149</v>
      </c>
      <c r="AK12" s="13">
        <v>11.160473455037149</v>
      </c>
      <c r="AL12" s="13">
        <v>11.160473455037149</v>
      </c>
      <c r="AM12" s="13">
        <v>11.125939781450185</v>
      </c>
    </row>
    <row r="13" spans="1:50" ht="12.6" x14ac:dyDescent="0.45">
      <c r="B13" s="21" t="s">
        <v>182</v>
      </c>
      <c r="C13" s="22" t="e">
        <f>+(C11-C12)*'data input'!#REF!/1000</f>
        <v>#REF!</v>
      </c>
      <c r="D13" s="22" t="e">
        <f>+(D11-D12)*'data input'!#REF!/1000</f>
        <v>#REF!</v>
      </c>
      <c r="E13" s="22" t="e">
        <f>+(E11-E12)*'data input'!#REF!/1000</f>
        <v>#REF!</v>
      </c>
      <c r="F13" s="22" t="e">
        <f>+(F11-F12)*'data input'!#REF!/1000</f>
        <v>#REF!</v>
      </c>
      <c r="G13" s="22" t="e">
        <f>+(G11-G12)*'data input'!#REF!/1000</f>
        <v>#REF!</v>
      </c>
      <c r="H13" s="22" t="e">
        <f>+(H11-H12)*'data input'!#REF!/1000</f>
        <v>#REF!</v>
      </c>
      <c r="I13" s="22" t="e">
        <f>+(I11-I12)*'data input'!#REF!/1000</f>
        <v>#REF!</v>
      </c>
      <c r="J13" s="22" t="e">
        <f>+(J11-J12)*'data input'!#REF!/1000</f>
        <v>#REF!</v>
      </c>
      <c r="K13" s="22" t="e">
        <f>+(K11-K12)*'data input'!#REF!/1000</f>
        <v>#REF!</v>
      </c>
      <c r="L13" s="22" t="e">
        <f>+(L11-L12)*'data input'!#REF!/1000</f>
        <v>#REF!</v>
      </c>
      <c r="M13" s="22" t="e">
        <f>+(M11-M12)*'data input'!#REF!/1000</f>
        <v>#REF!</v>
      </c>
      <c r="N13" s="22" t="e">
        <f>+(N11-N12)*'data input'!#REF!/1000</f>
        <v>#REF!</v>
      </c>
      <c r="O13" s="22" t="e">
        <f>+(O11-O12)*'data input'!#REF!/1000</f>
        <v>#REF!</v>
      </c>
      <c r="P13" s="22" t="e">
        <f>+(P11-P12)*'data input'!#REF!/1000</f>
        <v>#REF!</v>
      </c>
      <c r="Q13" s="22" t="e">
        <f>+(Q11-Q12)*'data input'!#REF!/1000</f>
        <v>#REF!</v>
      </c>
      <c r="R13" s="22" t="e">
        <f>+(R11-R12)*'data input'!#REF!/1000</f>
        <v>#REF!</v>
      </c>
      <c r="S13" s="22" t="e">
        <f>+(S11-S12)*'data input'!#REF!/1000</f>
        <v>#REF!</v>
      </c>
      <c r="T13" s="22" t="e">
        <f>+(T11-T12)*'data input'!#REF!/1000</f>
        <v>#REF!</v>
      </c>
      <c r="U13" s="22" t="e">
        <f>+(U11-U12)*'data input'!#REF!/1000</f>
        <v>#REF!</v>
      </c>
      <c r="V13" s="22" t="e">
        <f>+(V11-V12)*'data input'!#REF!/1000</f>
        <v>#REF!</v>
      </c>
      <c r="W13" s="22" t="e">
        <f>+(W11-W12)*'data input'!#REF!/1000</f>
        <v>#REF!</v>
      </c>
      <c r="X13" s="22" t="e">
        <f>+(X11-X12)*'data input'!#REF!/1000</f>
        <v>#REF!</v>
      </c>
      <c r="Y13" s="22" t="e">
        <f>+(Y11-Y12)*'data input'!#REF!/1000</f>
        <v>#REF!</v>
      </c>
      <c r="Z13" s="22" t="e">
        <f>+(Z11-Z12)*'data input'!#REF!/1000</f>
        <v>#REF!</v>
      </c>
      <c r="AA13" s="22" t="e">
        <f>+(AA11-AA12)*'data input'!#REF!/1000</f>
        <v>#REF!</v>
      </c>
      <c r="AB13" s="22" t="e">
        <f>+(AB11-AB12)*'data input'!#REF!/1000</f>
        <v>#REF!</v>
      </c>
      <c r="AC13" s="22" t="e">
        <f>+(AC11-AC12)*'data input'!#REF!/1000</f>
        <v>#REF!</v>
      </c>
      <c r="AD13" s="22" t="e">
        <f>+(AD11-AD12)*'data input'!#REF!/1000</f>
        <v>#REF!</v>
      </c>
      <c r="AE13" s="22" t="e">
        <f>+(AE11-AE12)*'data input'!#REF!/1000</f>
        <v>#REF!</v>
      </c>
      <c r="AF13" s="22" t="e">
        <f>+(AF11-AF12)*'data input'!#REF!/1000</f>
        <v>#REF!</v>
      </c>
      <c r="AG13" s="22" t="e">
        <f>+(AG11-AG12)*'data input'!#REF!/1000</f>
        <v>#REF!</v>
      </c>
      <c r="AH13" s="22" t="e">
        <f>+(AH11-AH12)*'data input'!#REF!/1000</f>
        <v>#REF!</v>
      </c>
      <c r="AI13" s="22" t="e">
        <f>+(AI11-AI12)*'data input'!#REF!/1000</f>
        <v>#REF!</v>
      </c>
      <c r="AJ13" s="22" t="e">
        <f>+(AJ11-AJ12)*'data input'!#REF!/1000</f>
        <v>#REF!</v>
      </c>
      <c r="AK13" s="22" t="e">
        <f>+(AK11-AK12)*'data input'!#REF!/1000</f>
        <v>#REF!</v>
      </c>
      <c r="AL13" s="22" t="e">
        <f>+(AL11-AL12)*'data input'!#REF!/1000</f>
        <v>#REF!</v>
      </c>
      <c r="AM13" s="22" t="e">
        <f>+(AM11-AM12)*'data input'!#REF!/1000</f>
        <v>#REF!</v>
      </c>
    </row>
    <row r="14" spans="1:50" ht="12.6" x14ac:dyDescent="0.45">
      <c r="B14" s="21" t="s">
        <v>183</v>
      </c>
      <c r="C14" s="22" t="e">
        <v>#REF!</v>
      </c>
      <c r="D14" s="22" t="e">
        <v>#REF!</v>
      </c>
      <c r="E14" s="22" t="e">
        <v>#REF!</v>
      </c>
      <c r="F14" s="22" t="e">
        <v>#REF!</v>
      </c>
      <c r="G14" s="22" t="e">
        <v>#REF!</v>
      </c>
      <c r="H14" s="22" t="e">
        <v>#REF!</v>
      </c>
      <c r="I14" s="22" t="e">
        <v>#REF!</v>
      </c>
      <c r="J14" s="22" t="e">
        <v>#REF!</v>
      </c>
      <c r="K14" s="22" t="e">
        <v>#REF!</v>
      </c>
      <c r="L14" s="22" t="e">
        <v>#REF!</v>
      </c>
      <c r="M14" s="22" t="e">
        <v>#REF!</v>
      </c>
      <c r="N14" s="22" t="e">
        <v>#REF!</v>
      </c>
      <c r="O14" s="22" t="e">
        <v>#REF!</v>
      </c>
      <c r="P14" s="22" t="e">
        <v>#REF!</v>
      </c>
      <c r="Q14" s="22" t="e">
        <v>#REF!</v>
      </c>
      <c r="R14" s="22" t="e">
        <v>#REF!</v>
      </c>
      <c r="S14" s="22" t="e">
        <v>#REF!</v>
      </c>
      <c r="T14" s="22" t="e">
        <v>#REF!</v>
      </c>
      <c r="U14" s="22" t="e">
        <v>#REF!</v>
      </c>
      <c r="V14" s="22" t="e">
        <v>#REF!</v>
      </c>
      <c r="W14" s="22" t="e">
        <v>#REF!</v>
      </c>
      <c r="X14" s="22" t="e">
        <v>#REF!</v>
      </c>
      <c r="Y14" s="22" t="e">
        <v>#REF!</v>
      </c>
      <c r="Z14" s="22" t="e">
        <v>#REF!</v>
      </c>
      <c r="AA14" s="22" t="e">
        <v>#REF!</v>
      </c>
      <c r="AB14" s="22" t="e">
        <v>#REF!</v>
      </c>
      <c r="AC14" s="22" t="e">
        <v>#REF!</v>
      </c>
      <c r="AD14" s="22" t="e">
        <v>#REF!</v>
      </c>
      <c r="AE14" s="22" t="e">
        <v>#REF!</v>
      </c>
      <c r="AF14" s="22" t="e">
        <v>#REF!</v>
      </c>
      <c r="AG14" s="22" t="e">
        <v>#REF!</v>
      </c>
      <c r="AH14" s="22" t="e">
        <v>#REF!</v>
      </c>
      <c r="AI14" s="22" t="e">
        <v>#REF!</v>
      </c>
      <c r="AJ14" s="22" t="e">
        <v>#REF!</v>
      </c>
      <c r="AK14" s="22" t="e">
        <v>#REF!</v>
      </c>
      <c r="AL14" s="22" t="e">
        <v>#REF!</v>
      </c>
      <c r="AM14" s="22" t="e">
        <v>#REF!</v>
      </c>
    </row>
    <row r="15" spans="1:50" x14ac:dyDescent="0.4">
      <c r="B15" s="1" t="s">
        <v>128</v>
      </c>
      <c r="C15" s="13" t="e">
        <f>+('data input'!#REF!+'data input'!#REF!+'data input'!#REF!+'data input'!#REF!)/'data input'!#REF!</f>
        <v>#REF!</v>
      </c>
      <c r="D15" s="13" t="e">
        <f>+('data input'!#REF!+'data input'!#REF!+'data input'!#REF!+'data input'!#REF!)/'data input'!#REF!</f>
        <v>#REF!</v>
      </c>
      <c r="E15" s="13" t="e">
        <f>+('data input'!#REF!+'data input'!#REF!+'data input'!#REF!+'data input'!#REF!)/'data input'!#REF!</f>
        <v>#REF!</v>
      </c>
      <c r="F15" s="13" t="e">
        <f>+('data input'!#REF!+'data input'!#REF!+'data input'!#REF!+'data input'!#REF!)/'data input'!#REF!</f>
        <v>#REF!</v>
      </c>
      <c r="G15" s="13" t="e">
        <f>+('data input'!#REF!+'data input'!#REF!+'data input'!#REF!+'data input'!#REF!)/'data input'!#REF!</f>
        <v>#REF!</v>
      </c>
      <c r="H15" s="13" t="e">
        <f>+('data input'!#REF!+'data input'!#REF!+'data input'!#REF!+'data input'!#REF!)/'data input'!#REF!</f>
        <v>#REF!</v>
      </c>
      <c r="I15" s="13" t="e">
        <f>+('data input'!#REF!+'data input'!#REF!+'data input'!#REF!+'data input'!#REF!)/'data input'!#REF!</f>
        <v>#REF!</v>
      </c>
      <c r="J15" s="13" t="e">
        <f>+('data input'!#REF!+'data input'!#REF!+'data input'!#REF!+'data input'!#REF!)/'data input'!#REF!</f>
        <v>#REF!</v>
      </c>
      <c r="K15" s="13" t="e">
        <f>+('data input'!#REF!+'data input'!#REF!+'data input'!#REF!+'data input'!#REF!)/'data input'!#REF!</f>
        <v>#REF!</v>
      </c>
      <c r="L15" s="13" t="e">
        <f>+('data input'!#REF!+'data input'!#REF!+'data input'!#REF!+'data input'!#REF!)/'data input'!#REF!</f>
        <v>#REF!</v>
      </c>
      <c r="M15" s="13" t="e">
        <f>+('data input'!#REF!+'data input'!#REF!+'data input'!#REF!+'data input'!#REF!)/'data input'!#REF!</f>
        <v>#REF!</v>
      </c>
      <c r="N15" s="13" t="e">
        <f>+('data input'!#REF!+'data input'!#REF!+'data input'!#REF!+'data input'!#REF!)/'data input'!#REF!</f>
        <v>#REF!</v>
      </c>
      <c r="O15" s="13" t="e">
        <f>+('data input'!#REF!+'data input'!#REF!+'data input'!#REF!+'data input'!#REF!)/'data input'!#REF!</f>
        <v>#REF!</v>
      </c>
      <c r="P15" s="13" t="e">
        <f>+('data input'!#REF!+'data input'!#REF!+'data input'!#REF!+'data input'!#REF!)/'data input'!#REF!</f>
        <v>#REF!</v>
      </c>
      <c r="Q15" s="13" t="e">
        <f>+('data input'!#REF!+'data input'!#REF!+'data input'!#REF!+'data input'!#REF!)/'data input'!#REF!</f>
        <v>#REF!</v>
      </c>
      <c r="R15" s="13" t="e">
        <f>+('data input'!#REF!+'data input'!#REF!+'data input'!#REF!+'data input'!#REF!)/'data input'!#REF!</f>
        <v>#REF!</v>
      </c>
      <c r="S15" s="13" t="e">
        <f>+('data input'!#REF!+'data input'!#REF!+'data input'!#REF!+'data input'!#REF!)/'data input'!#REF!</f>
        <v>#REF!</v>
      </c>
      <c r="T15" s="13" t="e">
        <f>+('data input'!#REF!+'data input'!#REF!+'data input'!#REF!+'data input'!#REF!)/'data input'!#REF!</f>
        <v>#REF!</v>
      </c>
      <c r="U15" s="13" t="e">
        <f>+('data input'!#REF!+'data input'!#REF!+'data input'!#REF!+'data input'!#REF!)/'data input'!#REF!</f>
        <v>#REF!</v>
      </c>
      <c r="V15" s="13" t="e">
        <f>+('data input'!#REF!+'data input'!#REF!+'data input'!#REF!+'data input'!#REF!)/'data input'!#REF!</f>
        <v>#REF!</v>
      </c>
      <c r="W15" s="13" t="e">
        <f>+('data input'!#REF!+'data input'!#REF!+'data input'!#REF!+'data input'!#REF!)/'data input'!#REF!</f>
        <v>#REF!</v>
      </c>
      <c r="X15" s="13" t="e">
        <f>+('data input'!#REF!+'data input'!#REF!+'data input'!#REF!+'data input'!#REF!)/'data input'!#REF!</f>
        <v>#REF!</v>
      </c>
      <c r="Y15" s="13" t="e">
        <f>+('data input'!#REF!+'data input'!#REF!+'data input'!#REF!+'data input'!#REF!)/'data input'!#REF!</f>
        <v>#REF!</v>
      </c>
      <c r="Z15" s="13" t="e">
        <f>+('data input'!#REF!+'data input'!#REF!+'data input'!#REF!+'data input'!#REF!)/'data input'!#REF!</f>
        <v>#REF!</v>
      </c>
      <c r="AA15" s="13" t="e">
        <f>+('data input'!#REF!+'data input'!#REF!+'data input'!#REF!+'data input'!#REF!)/'data input'!#REF!</f>
        <v>#REF!</v>
      </c>
      <c r="AB15" s="13" t="e">
        <f>+('data input'!#REF!+'data input'!#REF!+'data input'!#REF!+'data input'!#REF!)/'data input'!#REF!</f>
        <v>#REF!</v>
      </c>
      <c r="AC15" s="13" t="e">
        <f>+('data input'!#REF!+'data input'!#REF!+'data input'!#REF!+'data input'!#REF!)/'data input'!#REF!</f>
        <v>#REF!</v>
      </c>
      <c r="AD15" s="13" t="e">
        <f>+('data input'!#REF!+'data input'!#REF!+'data input'!#REF!+'data input'!#REF!)/'data input'!#REF!</f>
        <v>#REF!</v>
      </c>
      <c r="AE15" s="13" t="e">
        <f>+('data input'!#REF!+'data input'!#REF!+'data input'!#REF!+'data input'!#REF!)/'data input'!#REF!</f>
        <v>#REF!</v>
      </c>
      <c r="AF15" s="13" t="e">
        <f>+('data input'!#REF!+'data input'!#REF!+'data input'!#REF!+'data input'!#REF!)/'data input'!#REF!</f>
        <v>#REF!</v>
      </c>
      <c r="AG15" s="13" t="e">
        <f>+('data input'!#REF!+'data input'!#REF!+'data input'!#REF!+'data input'!#REF!)/'data input'!#REF!</f>
        <v>#REF!</v>
      </c>
      <c r="AH15" s="13" t="e">
        <f>+('data input'!#REF!+'data input'!#REF!+'data input'!#REF!+'data input'!#REF!)/'data input'!#REF!</f>
        <v>#REF!</v>
      </c>
      <c r="AI15" s="13" t="e">
        <f>+('data input'!#REF!+'data input'!#REF!+'data input'!#REF!+'data input'!#REF!)/'data input'!#REF!</f>
        <v>#REF!</v>
      </c>
      <c r="AJ15" s="13" t="e">
        <f>+('data input'!#REF!+'data input'!#REF!+'data input'!#REF!+'data input'!#REF!)/'data input'!#REF!</f>
        <v>#REF!</v>
      </c>
      <c r="AK15" s="13" t="e">
        <f>+('data input'!#REF!+'data input'!#REF!+'data input'!#REF!+'data input'!#REF!)/'data input'!#REF!</f>
        <v>#REF!</v>
      </c>
      <c r="AL15" s="13" t="e">
        <f>+('data input'!#REF!+'data input'!#REF!+'data input'!#REF!+'data input'!#REF!)/'data input'!#REF!</f>
        <v>#REF!</v>
      </c>
    </row>
    <row r="16" spans="1:50" x14ac:dyDescent="0.4">
      <c r="A16" t="s">
        <v>178</v>
      </c>
      <c r="B16" t="s">
        <v>112</v>
      </c>
      <c r="C16" s="15">
        <v>8.5</v>
      </c>
      <c r="D16" s="13">
        <f>+$C$16</f>
        <v>8.5</v>
      </c>
      <c r="E16" s="13">
        <f t="shared" ref="E16:T16" si="0">+$C$16</f>
        <v>8.5</v>
      </c>
      <c r="F16" s="13">
        <f t="shared" si="0"/>
        <v>8.5</v>
      </c>
      <c r="G16" s="13">
        <f t="shared" si="0"/>
        <v>8.5</v>
      </c>
      <c r="H16" s="13">
        <f t="shared" si="0"/>
        <v>8.5</v>
      </c>
      <c r="I16" s="13">
        <f t="shared" si="0"/>
        <v>8.5</v>
      </c>
      <c r="J16" s="13">
        <f t="shared" si="0"/>
        <v>8.5</v>
      </c>
      <c r="K16" s="13">
        <f t="shared" si="0"/>
        <v>8.5</v>
      </c>
      <c r="L16" s="13">
        <f t="shared" si="0"/>
        <v>8.5</v>
      </c>
      <c r="M16" s="13">
        <f t="shared" si="0"/>
        <v>8.5</v>
      </c>
      <c r="N16" s="13">
        <f t="shared" si="0"/>
        <v>8.5</v>
      </c>
      <c r="O16" s="13">
        <f t="shared" si="0"/>
        <v>8.5</v>
      </c>
      <c r="P16" s="13">
        <f t="shared" si="0"/>
        <v>8.5</v>
      </c>
      <c r="Q16" s="13">
        <f t="shared" si="0"/>
        <v>8.5</v>
      </c>
      <c r="R16" s="13">
        <f t="shared" si="0"/>
        <v>8.5</v>
      </c>
      <c r="S16" s="13">
        <f t="shared" si="0"/>
        <v>8.5</v>
      </c>
      <c r="T16" s="13">
        <f t="shared" si="0"/>
        <v>8.5</v>
      </c>
      <c r="U16" s="13">
        <v>8.4460315193274145</v>
      </c>
      <c r="V16" s="13">
        <v>8.4460315193274145</v>
      </c>
      <c r="W16" s="13">
        <v>8.4460315193274145</v>
      </c>
      <c r="X16" s="13">
        <v>8.4190472789911208</v>
      </c>
      <c r="Y16" s="13">
        <v>8.4190472789911208</v>
      </c>
      <c r="Z16" s="13">
        <v>8.4190472789911208</v>
      </c>
      <c r="AA16" s="13" t="e">
        <v>#REF!</v>
      </c>
      <c r="AB16" s="13" t="e">
        <v>#REF!</v>
      </c>
      <c r="AC16" s="13" t="e">
        <v>#REF!</v>
      </c>
      <c r="AD16" s="13" t="e">
        <v>#REF!</v>
      </c>
      <c r="AE16" s="13" t="e">
        <v>#REF!</v>
      </c>
      <c r="AF16" s="13" t="e">
        <f>+$AE$16</f>
        <v>#REF!</v>
      </c>
      <c r="AG16" s="13" t="e">
        <f>+$AE$16</f>
        <v>#REF!</v>
      </c>
      <c r="AH16" s="13" t="e">
        <f>+$AE$16</f>
        <v>#REF!</v>
      </c>
      <c r="AI16" s="13" t="e">
        <f>+$AE$16</f>
        <v>#REF!</v>
      </c>
      <c r="AJ16" s="13" t="e">
        <v>#REF!</v>
      </c>
      <c r="AK16" s="13" t="e">
        <v>#REF!</v>
      </c>
      <c r="AL16" s="13" t="e">
        <v>#REF!</v>
      </c>
      <c r="AM16" s="13" t="s">
        <v>6</v>
      </c>
      <c r="AN16" s="13" t="s">
        <v>6</v>
      </c>
      <c r="AO16" s="13" t="s">
        <v>6</v>
      </c>
    </row>
    <row r="17" spans="1:41" ht="12.6" x14ac:dyDescent="0.45">
      <c r="B17" s="21" t="s">
        <v>182</v>
      </c>
      <c r="C17" s="22" t="e">
        <f>+(C15-C16)*'data input'!#REF!/1000</f>
        <v>#REF!</v>
      </c>
      <c r="D17" s="22" t="e">
        <f>+(D15-D16)*'data input'!#REF!/1000</f>
        <v>#REF!</v>
      </c>
      <c r="E17" s="22" t="e">
        <f>+(E15-E16)*'data input'!#REF!/1000</f>
        <v>#REF!</v>
      </c>
      <c r="F17" s="22" t="e">
        <f>+(F15-F16)*'data input'!#REF!/1000</f>
        <v>#REF!</v>
      </c>
      <c r="G17" s="22" t="e">
        <f>+(G15-G16)*'data input'!#REF!/1000</f>
        <v>#REF!</v>
      </c>
      <c r="H17" s="22" t="e">
        <f>+(H15-H16)*'data input'!#REF!/1000</f>
        <v>#REF!</v>
      </c>
      <c r="I17" s="22" t="e">
        <f>+(I15-I16)*'data input'!#REF!/1000</f>
        <v>#REF!</v>
      </c>
      <c r="J17" s="22" t="e">
        <f>+(J15-J16)*'data input'!#REF!/1000</f>
        <v>#REF!</v>
      </c>
      <c r="K17" s="22" t="e">
        <f>+(K15-K16)*'data input'!#REF!/1000</f>
        <v>#REF!</v>
      </c>
      <c r="L17" s="22" t="e">
        <f>+(L15-L16)*'data input'!#REF!/1000</f>
        <v>#REF!</v>
      </c>
      <c r="M17" s="22" t="e">
        <f>+(M15-M16)*'data input'!#REF!/1000</f>
        <v>#REF!</v>
      </c>
      <c r="N17" s="22" t="e">
        <f>+(N15-N16)*'data input'!#REF!/1000</f>
        <v>#REF!</v>
      </c>
      <c r="O17" s="22" t="e">
        <f>+(O15-O16)*'data input'!#REF!/1000</f>
        <v>#REF!</v>
      </c>
      <c r="P17" s="22" t="e">
        <f>+(P15-P16)*'data input'!#REF!/1000</f>
        <v>#REF!</v>
      </c>
      <c r="Q17" s="22" t="e">
        <f>+(Q15-Q16)*'data input'!#REF!/1000</f>
        <v>#REF!</v>
      </c>
      <c r="R17" s="22" t="e">
        <f>+(R15-R16)*'data input'!#REF!/1000</f>
        <v>#REF!</v>
      </c>
      <c r="S17" s="22" t="e">
        <f>+(S15-S16)*'data input'!#REF!/1000</f>
        <v>#REF!</v>
      </c>
      <c r="T17" s="22" t="e">
        <f>+(T15-T16)*'data input'!#REF!/1000</f>
        <v>#REF!</v>
      </c>
      <c r="U17" s="22" t="e">
        <f>+(U15-U16)*'data input'!#REF!/1000</f>
        <v>#REF!</v>
      </c>
      <c r="V17" s="22" t="e">
        <f>+(V15-V16)*'data input'!#REF!/1000</f>
        <v>#REF!</v>
      </c>
      <c r="W17" s="22" t="e">
        <f>+(W15-W16)*'data input'!#REF!/1000</f>
        <v>#REF!</v>
      </c>
      <c r="X17" s="22" t="e">
        <f>+(X15-X16)*'data input'!#REF!/1000</f>
        <v>#REF!</v>
      </c>
      <c r="Y17" s="22" t="e">
        <f>+(Y15-Y16)*'data input'!#REF!/1000</f>
        <v>#REF!</v>
      </c>
      <c r="Z17" s="22" t="e">
        <f>+(Z15-Z16)*'data input'!#REF!/1000</f>
        <v>#REF!</v>
      </c>
      <c r="AA17" s="22" t="e">
        <f>+(AA15-AA16)*'data input'!#REF!/1000</f>
        <v>#REF!</v>
      </c>
      <c r="AB17" s="22" t="e">
        <f>+(AB15-AB16)*'data input'!#REF!/1000</f>
        <v>#REF!</v>
      </c>
      <c r="AC17" s="22" t="e">
        <f>+(AC15-AC16)*'data input'!#REF!/1000</f>
        <v>#REF!</v>
      </c>
      <c r="AD17" s="22" t="e">
        <f>+(AD15-AD16)*'data input'!#REF!/1000</f>
        <v>#REF!</v>
      </c>
      <c r="AE17" s="22" t="e">
        <f>+(AE15-AE16)*'data input'!#REF!/1000</f>
        <v>#REF!</v>
      </c>
      <c r="AF17" s="22" t="e">
        <f>+(AF15-AF16)*'data input'!#REF!/1000</f>
        <v>#REF!</v>
      </c>
      <c r="AG17" s="22" t="e">
        <f>+(AG15-AG16)*'data input'!#REF!/1000</f>
        <v>#REF!</v>
      </c>
      <c r="AH17" s="22" t="e">
        <f>+(AH15-AH16)*'data input'!#REF!/1000</f>
        <v>#REF!</v>
      </c>
      <c r="AI17" s="22" t="e">
        <f>+(AI15-AI16)*'data input'!#REF!/1000</f>
        <v>#REF!</v>
      </c>
      <c r="AJ17" s="22" t="e">
        <f>+(AJ15-AJ16)*'data input'!#REF!/1000</f>
        <v>#REF!</v>
      </c>
      <c r="AK17" s="22" t="e">
        <f>+(AK15-AK16)*'data input'!#REF!/1000</f>
        <v>#REF!</v>
      </c>
      <c r="AL17" s="22" t="e">
        <f>+(AL15-AL16)*'data input'!#REF!/1000</f>
        <v>#REF!</v>
      </c>
      <c r="AM17" s="22" t="e">
        <f>+(AM15-AM16)*'data input'!#REF!/1000</f>
        <v>#VALUE!</v>
      </c>
      <c r="AN17" s="13"/>
      <c r="AO17" s="13"/>
    </row>
    <row r="18" spans="1:41" ht="12.6" x14ac:dyDescent="0.45">
      <c r="B18" s="21" t="s">
        <v>183</v>
      </c>
      <c r="C18" s="22" t="e">
        <v>#REF!</v>
      </c>
      <c r="D18" s="22" t="e">
        <v>#REF!</v>
      </c>
      <c r="E18" s="22" t="e">
        <v>#REF!</v>
      </c>
      <c r="F18" s="22" t="e">
        <v>#REF!</v>
      </c>
      <c r="G18" s="22" t="e">
        <v>#REF!</v>
      </c>
      <c r="H18" s="22" t="e">
        <v>#REF!</v>
      </c>
      <c r="I18" s="22" t="e">
        <v>#REF!</v>
      </c>
      <c r="J18" s="22" t="e">
        <v>#REF!</v>
      </c>
      <c r="K18" s="22" t="e">
        <v>#REF!</v>
      </c>
      <c r="L18" s="22" t="e">
        <v>#REF!</v>
      </c>
      <c r="M18" s="22" t="e">
        <v>#REF!</v>
      </c>
      <c r="N18" s="22" t="e">
        <v>#REF!</v>
      </c>
      <c r="O18" s="22" t="e">
        <v>#REF!</v>
      </c>
      <c r="P18" s="22" t="e">
        <v>#REF!</v>
      </c>
      <c r="Q18" s="22" t="e">
        <v>#REF!</v>
      </c>
      <c r="R18" s="22" t="e">
        <v>#REF!</v>
      </c>
      <c r="S18" s="22" t="e">
        <v>#REF!</v>
      </c>
      <c r="T18" s="22" t="e">
        <v>#REF!</v>
      </c>
      <c r="U18" s="22" t="e">
        <v>#REF!</v>
      </c>
      <c r="V18" s="22" t="e">
        <v>#REF!</v>
      </c>
      <c r="W18" s="22" t="e">
        <v>#REF!</v>
      </c>
      <c r="X18" s="22" t="e">
        <v>#REF!</v>
      </c>
      <c r="Y18" s="22" t="e">
        <v>#REF!</v>
      </c>
      <c r="Z18" s="22" t="e">
        <v>#REF!</v>
      </c>
      <c r="AA18" s="22" t="e">
        <v>#REF!</v>
      </c>
      <c r="AB18" s="22" t="e">
        <v>#REF!</v>
      </c>
      <c r="AC18" s="22" t="e">
        <v>#REF!</v>
      </c>
      <c r="AD18" s="22" t="e">
        <v>#REF!</v>
      </c>
      <c r="AE18" s="22" t="e">
        <v>#REF!</v>
      </c>
      <c r="AF18" s="22" t="e">
        <v>#REF!</v>
      </c>
      <c r="AG18" s="22" t="e">
        <v>#REF!</v>
      </c>
      <c r="AH18" s="22" t="e">
        <v>#REF!</v>
      </c>
      <c r="AI18" s="22" t="e">
        <v>#REF!</v>
      </c>
      <c r="AJ18" s="22" t="e">
        <v>#REF!</v>
      </c>
      <c r="AK18" s="22" t="e">
        <v>#REF!</v>
      </c>
      <c r="AL18" s="22" t="e">
        <v>#REF!</v>
      </c>
      <c r="AM18" s="22" t="e">
        <v>#VALUE!</v>
      </c>
      <c r="AN18" s="13"/>
      <c r="AO18" s="13"/>
    </row>
    <row r="19" spans="1:41" x14ac:dyDescent="0.4">
      <c r="B19" s="1" t="s">
        <v>129</v>
      </c>
      <c r="C19" s="13" t="e">
        <f>+('data input'!#REF!+'data input'!#REF!)/'data input'!#REF!</f>
        <v>#REF!</v>
      </c>
      <c r="D19" s="13" t="e">
        <f>+('data input'!#REF!+'data input'!#REF!)/'data input'!#REF!</f>
        <v>#REF!</v>
      </c>
      <c r="E19" s="13" t="e">
        <f>+('data input'!#REF!+'data input'!#REF!)/'data input'!#REF!</f>
        <v>#REF!</v>
      </c>
      <c r="F19" s="13" t="e">
        <f>+('data input'!#REF!+'data input'!#REF!)/'data input'!#REF!</f>
        <v>#REF!</v>
      </c>
      <c r="G19" s="13" t="e">
        <f>+('data input'!#REF!+'data input'!#REF!)/'data input'!#REF!</f>
        <v>#REF!</v>
      </c>
      <c r="H19" s="13" t="e">
        <f>+('data input'!#REF!+'data input'!#REF!)/'data input'!#REF!</f>
        <v>#REF!</v>
      </c>
      <c r="I19" s="13" t="e">
        <f>+('data input'!#REF!+'data input'!#REF!)/'data input'!#REF!</f>
        <v>#REF!</v>
      </c>
      <c r="J19" s="13" t="e">
        <f>+('data input'!#REF!+'data input'!#REF!)/'data input'!#REF!</f>
        <v>#REF!</v>
      </c>
      <c r="K19" s="13" t="e">
        <f>+('data input'!#REF!+'data input'!#REF!)/'data input'!#REF!</f>
        <v>#REF!</v>
      </c>
      <c r="L19" s="13" t="e">
        <f>+('data input'!#REF!+'data input'!#REF!)/'data input'!#REF!</f>
        <v>#REF!</v>
      </c>
      <c r="M19" s="13" t="e">
        <f>+('data input'!#REF!+'data input'!#REF!)/'data input'!#REF!</f>
        <v>#REF!</v>
      </c>
      <c r="N19" s="13" t="e">
        <f>+('data input'!#REF!+'data input'!#REF!)/'data input'!#REF!</f>
        <v>#REF!</v>
      </c>
      <c r="O19" s="13" t="e">
        <f>+('data input'!#REF!+'data input'!#REF!)/'data input'!#REF!</f>
        <v>#REF!</v>
      </c>
      <c r="P19" s="13" t="e">
        <f>+('data input'!#REF!+'data input'!#REF!)/'data input'!#REF!</f>
        <v>#REF!</v>
      </c>
      <c r="Q19" s="13" t="e">
        <f>+('data input'!#REF!+'data input'!#REF!)/'data input'!#REF!</f>
        <v>#REF!</v>
      </c>
      <c r="R19" s="13" t="e">
        <f>+('data input'!#REF!+'data input'!#REF!)/'data input'!#REF!</f>
        <v>#REF!</v>
      </c>
      <c r="S19" s="13" t="e">
        <f>+('data input'!#REF!+'data input'!#REF!)/'data input'!#REF!</f>
        <v>#REF!</v>
      </c>
      <c r="T19" s="13" t="e">
        <f>+('data input'!#REF!+'data input'!#REF!)/'data input'!#REF!</f>
        <v>#REF!</v>
      </c>
      <c r="U19" s="13" t="e">
        <f>+('data input'!#REF!+'data input'!#REF!)/'data input'!#REF!</f>
        <v>#REF!</v>
      </c>
      <c r="V19" s="13" t="e">
        <f>+('data input'!#REF!+'data input'!#REF!)/'data input'!#REF!</f>
        <v>#REF!</v>
      </c>
      <c r="W19" s="13" t="e">
        <f>+('data input'!#REF!+'data input'!#REF!)/'data input'!#REF!</f>
        <v>#REF!</v>
      </c>
      <c r="X19" s="13" t="e">
        <f>+('data input'!#REF!+'data input'!#REF!)/'data input'!#REF!</f>
        <v>#REF!</v>
      </c>
      <c r="Y19" s="13" t="e">
        <f>+('data input'!#REF!+'data input'!#REF!)/'data input'!#REF!</f>
        <v>#REF!</v>
      </c>
      <c r="Z19" s="13" t="e">
        <f>+('data input'!#REF!+'data input'!#REF!)/'data input'!#REF!</f>
        <v>#REF!</v>
      </c>
      <c r="AA19" s="13" t="e">
        <f>+('data input'!#REF!+'data input'!#REF!)/'data input'!#REF!</f>
        <v>#REF!</v>
      </c>
      <c r="AB19" s="13" t="e">
        <f>+('data input'!#REF!+'data input'!#REF!)/'data input'!#REF!</f>
        <v>#REF!</v>
      </c>
      <c r="AC19" s="13" t="e">
        <f>+('data input'!#REF!+'data input'!#REF!)/'data input'!#REF!</f>
        <v>#REF!</v>
      </c>
      <c r="AD19" s="13" t="e">
        <f>+('data input'!#REF!+'data input'!#REF!)/'data input'!#REF!</f>
        <v>#REF!</v>
      </c>
      <c r="AE19" s="13" t="e">
        <f>+('data input'!#REF!+'data input'!#REF!)/'data input'!#REF!</f>
        <v>#REF!</v>
      </c>
      <c r="AF19" s="13" t="e">
        <f>+('data input'!#REF!+'data input'!#REF!)/'data input'!#REF!</f>
        <v>#REF!</v>
      </c>
      <c r="AG19" s="13" t="e">
        <f>+('data input'!#REF!+'data input'!#REF!)/'data input'!#REF!</f>
        <v>#REF!</v>
      </c>
      <c r="AH19" s="13" t="e">
        <f>+('data input'!#REF!+'data input'!#REF!)/'data input'!#REF!</f>
        <v>#REF!</v>
      </c>
      <c r="AI19" s="13" t="e">
        <f>+('data input'!#REF!+'data input'!#REF!)/'data input'!#REF!</f>
        <v>#REF!</v>
      </c>
      <c r="AJ19" s="13" t="e">
        <f>+('data input'!#REF!+'data input'!#REF!)/'data input'!#REF!</f>
        <v>#REF!</v>
      </c>
      <c r="AK19" s="13" t="e">
        <f>+('data input'!#REF!+'data input'!#REF!)/'data input'!#REF!</f>
        <v>#REF!</v>
      </c>
      <c r="AL19" s="13" t="e">
        <f>+('data input'!#REF!+'data input'!#REF!)/'data input'!#REF!</f>
        <v>#REF!</v>
      </c>
    </row>
    <row r="20" spans="1:41" x14ac:dyDescent="0.4">
      <c r="A20" t="s">
        <v>180</v>
      </c>
      <c r="B20" t="s">
        <v>112</v>
      </c>
      <c r="C20" s="15">
        <v>14</v>
      </c>
      <c r="D20" s="13">
        <f>+$C$20</f>
        <v>14</v>
      </c>
      <c r="E20" s="13">
        <f t="shared" ref="E20:AI20" si="1">+$C$20</f>
        <v>14</v>
      </c>
      <c r="F20" s="13">
        <f t="shared" si="1"/>
        <v>14</v>
      </c>
      <c r="G20" s="13">
        <f t="shared" si="1"/>
        <v>14</v>
      </c>
      <c r="H20" s="13">
        <f t="shared" si="1"/>
        <v>14</v>
      </c>
      <c r="I20" s="13">
        <f t="shared" si="1"/>
        <v>14</v>
      </c>
      <c r="J20" s="13">
        <f t="shared" si="1"/>
        <v>14</v>
      </c>
      <c r="K20" s="13">
        <f t="shared" si="1"/>
        <v>14</v>
      </c>
      <c r="L20" s="13">
        <f t="shared" si="1"/>
        <v>14</v>
      </c>
      <c r="M20" s="13">
        <f t="shared" si="1"/>
        <v>14</v>
      </c>
      <c r="N20" s="13">
        <f t="shared" si="1"/>
        <v>14</v>
      </c>
      <c r="O20" s="13">
        <f t="shared" si="1"/>
        <v>14</v>
      </c>
      <c r="P20" s="13">
        <f t="shared" si="1"/>
        <v>14</v>
      </c>
      <c r="Q20" s="13">
        <f t="shared" si="1"/>
        <v>14</v>
      </c>
      <c r="R20" s="13">
        <f t="shared" si="1"/>
        <v>14</v>
      </c>
      <c r="S20" s="13">
        <f t="shared" si="1"/>
        <v>14</v>
      </c>
      <c r="T20" s="13">
        <f t="shared" si="1"/>
        <v>14</v>
      </c>
      <c r="U20" s="13">
        <f t="shared" si="1"/>
        <v>14</v>
      </c>
      <c r="V20" s="13">
        <f t="shared" si="1"/>
        <v>14</v>
      </c>
      <c r="W20" s="13">
        <f t="shared" si="1"/>
        <v>14</v>
      </c>
      <c r="X20" s="13">
        <f t="shared" si="1"/>
        <v>14</v>
      </c>
      <c r="Y20" s="13">
        <f t="shared" si="1"/>
        <v>14</v>
      </c>
      <c r="Z20" s="13">
        <f t="shared" si="1"/>
        <v>14</v>
      </c>
      <c r="AA20" s="13">
        <f t="shared" si="1"/>
        <v>14</v>
      </c>
      <c r="AB20" s="13">
        <f t="shared" si="1"/>
        <v>14</v>
      </c>
      <c r="AC20" s="13">
        <f t="shared" si="1"/>
        <v>14</v>
      </c>
      <c r="AD20" s="13">
        <f t="shared" si="1"/>
        <v>14</v>
      </c>
      <c r="AE20" s="13">
        <f t="shared" si="1"/>
        <v>14</v>
      </c>
      <c r="AF20" s="13">
        <f t="shared" si="1"/>
        <v>14</v>
      </c>
      <c r="AG20" s="13">
        <f t="shared" si="1"/>
        <v>14</v>
      </c>
      <c r="AH20" s="13">
        <f t="shared" si="1"/>
        <v>14</v>
      </c>
      <c r="AI20" s="13">
        <f t="shared" si="1"/>
        <v>14</v>
      </c>
      <c r="AJ20" s="13" t="e">
        <v>#REF!</v>
      </c>
      <c r="AK20" s="13" t="e">
        <v>#REF!</v>
      </c>
      <c r="AL20" s="13" t="e">
        <v>#REF!</v>
      </c>
    </row>
    <row r="21" spans="1:41" ht="12.6" x14ac:dyDescent="0.45">
      <c r="B21" s="21" t="s">
        <v>182</v>
      </c>
      <c r="C21" s="22" t="e">
        <f>+(C19-C20)*'data input'!#REF!/1000</f>
        <v>#REF!</v>
      </c>
      <c r="D21" s="22" t="e">
        <f>+(D19-D20)*'data input'!#REF!/1000</f>
        <v>#REF!</v>
      </c>
      <c r="E21" s="22" t="e">
        <f>+(E19-E20)*'data input'!#REF!/1000</f>
        <v>#REF!</v>
      </c>
      <c r="F21" s="22" t="e">
        <f>+(F19-F20)*'data input'!#REF!/1000</f>
        <v>#REF!</v>
      </c>
      <c r="G21" s="22" t="e">
        <f>+(G19-G20)*'data input'!#REF!/1000</f>
        <v>#REF!</v>
      </c>
      <c r="H21" s="22" t="e">
        <f>+(H19-H20)*'data input'!#REF!/1000</f>
        <v>#REF!</v>
      </c>
      <c r="I21" s="22" t="e">
        <f>+(I19-I20)*'data input'!#REF!/1000</f>
        <v>#REF!</v>
      </c>
      <c r="J21" s="22" t="e">
        <f>+(J19-J20)*'data input'!#REF!/1000</f>
        <v>#REF!</v>
      </c>
      <c r="K21" s="22" t="e">
        <f>+(K19-K20)*'data input'!#REF!/1000</f>
        <v>#REF!</v>
      </c>
      <c r="L21" s="22" t="e">
        <f>+(L19-L20)*'data input'!#REF!/1000</f>
        <v>#REF!</v>
      </c>
      <c r="M21" s="22" t="e">
        <f>+(M19-M20)*'data input'!#REF!/1000</f>
        <v>#REF!</v>
      </c>
      <c r="N21" s="22" t="e">
        <f>+(N19-N20)*'data input'!#REF!/1000</f>
        <v>#REF!</v>
      </c>
      <c r="O21" s="22" t="e">
        <f>+(O19-O20)*'data input'!#REF!/1000</f>
        <v>#REF!</v>
      </c>
      <c r="P21" s="22" t="e">
        <f>+(P19-P20)*'data input'!#REF!/1000</f>
        <v>#REF!</v>
      </c>
      <c r="Q21" s="22" t="e">
        <f>+(Q19-Q20)*'data input'!#REF!/1000</f>
        <v>#REF!</v>
      </c>
      <c r="R21" s="22" t="e">
        <f>+(R19-R20)*'data input'!#REF!/1000</f>
        <v>#REF!</v>
      </c>
      <c r="S21" s="22" t="e">
        <f>+(S19-S20)*'data input'!#REF!/1000</f>
        <v>#REF!</v>
      </c>
      <c r="T21" s="22" t="e">
        <f>+(T19-T20)*'data input'!#REF!/1000</f>
        <v>#REF!</v>
      </c>
      <c r="U21" s="22" t="e">
        <f>+(U19-U20)*'data input'!#REF!/1000</f>
        <v>#REF!</v>
      </c>
      <c r="V21" s="22" t="e">
        <f>+(V19-V20)*'data input'!#REF!/1000</f>
        <v>#REF!</v>
      </c>
      <c r="W21" s="22" t="e">
        <f>+(W19-W20)*'data input'!#REF!/1000</f>
        <v>#REF!</v>
      </c>
      <c r="X21" s="22" t="e">
        <f>+(X19-X20)*'data input'!#REF!/1000</f>
        <v>#REF!</v>
      </c>
      <c r="Y21" s="22" t="e">
        <f>+(Y19-Y20)*'data input'!#REF!/1000</f>
        <v>#REF!</v>
      </c>
      <c r="Z21" s="22" t="e">
        <f>+(Z19-Z20)*'data input'!#REF!/1000</f>
        <v>#REF!</v>
      </c>
      <c r="AA21" s="22" t="e">
        <f>+(AA19-AA20)*'data input'!#REF!/1000</f>
        <v>#REF!</v>
      </c>
      <c r="AB21" s="22" t="e">
        <f>+(AB19-AB20)*'data input'!#REF!/1000</f>
        <v>#REF!</v>
      </c>
      <c r="AC21" s="22" t="e">
        <f>+(AC19-AC20)*'data input'!#REF!/1000</f>
        <v>#REF!</v>
      </c>
      <c r="AD21" s="22" t="e">
        <f>+(AD19-AD20)*'data input'!#REF!/1000</f>
        <v>#REF!</v>
      </c>
      <c r="AE21" s="22" t="e">
        <f>+(AE19-AE20)*'data input'!#REF!/1000</f>
        <v>#REF!</v>
      </c>
      <c r="AF21" s="22" t="e">
        <f>+(AF19-AF20)*'data input'!#REF!/1000</f>
        <v>#REF!</v>
      </c>
      <c r="AG21" s="22" t="e">
        <f>+(AG19-AG20)*'data input'!#REF!/1000</f>
        <v>#REF!</v>
      </c>
      <c r="AH21" s="22" t="e">
        <f>+(AH19-AH20)*'data input'!#REF!/1000</f>
        <v>#REF!</v>
      </c>
      <c r="AI21" s="22" t="e">
        <f>+(AI19-AI20)*'data input'!#REF!/1000</f>
        <v>#REF!</v>
      </c>
      <c r="AJ21" s="22" t="e">
        <f>+(AJ19-AJ20)*'data input'!#REF!/1000</f>
        <v>#REF!</v>
      </c>
      <c r="AK21" s="22" t="e">
        <f>+(AK19-AK20)*'data input'!#REF!/1000</f>
        <v>#REF!</v>
      </c>
      <c r="AL21" s="22" t="e">
        <f>+(AL19-AL20)*'data input'!#REF!/1000</f>
        <v>#REF!</v>
      </c>
      <c r="AM21" s="22" t="e">
        <f>+(AM19-AM20)*'data input'!#REF!/1000</f>
        <v>#REF!</v>
      </c>
    </row>
    <row r="22" spans="1:41" ht="12.6" x14ac:dyDescent="0.45">
      <c r="B22" s="21" t="s">
        <v>183</v>
      </c>
      <c r="C22" s="22" t="e">
        <v>#REF!</v>
      </c>
      <c r="D22" s="22" t="e">
        <v>#REF!</v>
      </c>
      <c r="E22" s="22" t="e">
        <v>#REF!</v>
      </c>
      <c r="F22" s="22" t="e">
        <v>#REF!</v>
      </c>
      <c r="G22" s="22" t="e">
        <v>#REF!</v>
      </c>
      <c r="H22" s="22" t="e">
        <v>#REF!</v>
      </c>
      <c r="I22" s="22" t="e">
        <v>#REF!</v>
      </c>
      <c r="J22" s="22" t="e">
        <v>#REF!</v>
      </c>
      <c r="K22" s="22" t="e">
        <v>#REF!</v>
      </c>
      <c r="L22" s="22" t="e">
        <v>#REF!</v>
      </c>
      <c r="M22" s="22" t="e">
        <v>#REF!</v>
      </c>
      <c r="N22" s="22" t="e">
        <v>#REF!</v>
      </c>
      <c r="O22" s="22" t="e">
        <v>#REF!</v>
      </c>
      <c r="P22" s="22" t="e">
        <v>#REF!</v>
      </c>
      <c r="Q22" s="22" t="e">
        <v>#REF!</v>
      </c>
      <c r="R22" s="22" t="e">
        <v>#REF!</v>
      </c>
      <c r="S22" s="22" t="e">
        <v>#REF!</v>
      </c>
      <c r="T22" s="22" t="e">
        <v>#REF!</v>
      </c>
      <c r="U22" s="22" t="e">
        <v>#REF!</v>
      </c>
      <c r="V22" s="22" t="e">
        <v>#REF!</v>
      </c>
      <c r="W22" s="22" t="e">
        <v>#REF!</v>
      </c>
      <c r="X22" s="22" t="e">
        <v>#REF!</v>
      </c>
      <c r="Y22" s="22" t="e">
        <v>#REF!</v>
      </c>
      <c r="Z22" s="22" t="e">
        <v>#REF!</v>
      </c>
      <c r="AA22" s="22" t="e">
        <v>#REF!</v>
      </c>
      <c r="AB22" s="22" t="e">
        <v>#REF!</v>
      </c>
      <c r="AC22" s="22" t="e">
        <v>#REF!</v>
      </c>
      <c r="AD22" s="22" t="e">
        <v>#REF!</v>
      </c>
      <c r="AE22" s="22" t="e">
        <v>#REF!</v>
      </c>
      <c r="AF22" s="22" t="e">
        <v>#REF!</v>
      </c>
      <c r="AG22" s="22" t="e">
        <v>#REF!</v>
      </c>
      <c r="AH22" s="22" t="e">
        <v>#REF!</v>
      </c>
      <c r="AI22" s="22" t="e">
        <v>#REF!</v>
      </c>
      <c r="AJ22" s="22" t="e">
        <v>#REF!</v>
      </c>
      <c r="AK22" s="22" t="e">
        <v>#REF!</v>
      </c>
      <c r="AL22" s="22" t="e">
        <v>#REF!</v>
      </c>
      <c r="AM22" s="22" t="e">
        <v>#REF!</v>
      </c>
    </row>
    <row r="23" spans="1:41" x14ac:dyDescent="0.4">
      <c r="B23" s="1" t="s">
        <v>130</v>
      </c>
      <c r="C23" s="13" t="e">
        <f>+('data input'!#REF!+'data input'!#REF!+'data input'!#REF!+'data input'!#REF!)/'data input'!#REF!</f>
        <v>#REF!</v>
      </c>
      <c r="D23" s="13" t="e">
        <f>+('data input'!#REF!+'data input'!#REF!+'data input'!#REF!+'data input'!#REF!)/'data input'!#REF!</f>
        <v>#REF!</v>
      </c>
      <c r="E23" s="13" t="e">
        <f>+('data input'!#REF!+'data input'!#REF!+'data input'!#REF!+'data input'!#REF!)/'data input'!#REF!</f>
        <v>#REF!</v>
      </c>
      <c r="F23" s="13" t="e">
        <f>+('data input'!#REF!+'data input'!#REF!+'data input'!#REF!+'data input'!#REF!)/'data input'!#REF!</f>
        <v>#REF!</v>
      </c>
      <c r="G23" s="13" t="e">
        <f>+('data input'!#REF!+'data input'!#REF!+'data input'!#REF!+'data input'!#REF!)/'data input'!#REF!</f>
        <v>#REF!</v>
      </c>
      <c r="H23" s="13" t="e">
        <f>+('data input'!#REF!+'data input'!#REF!+'data input'!#REF!+'data input'!#REF!)/'data input'!#REF!</f>
        <v>#REF!</v>
      </c>
      <c r="I23" s="13" t="e">
        <f>+('data input'!#REF!+'data input'!#REF!+'data input'!#REF!+'data input'!#REF!)/'data input'!#REF!</f>
        <v>#REF!</v>
      </c>
      <c r="J23" s="13" t="e">
        <f>+('data input'!#REF!+'data input'!#REF!+'data input'!#REF!+'data input'!#REF!)/'data input'!#REF!</f>
        <v>#REF!</v>
      </c>
      <c r="K23" s="13" t="e">
        <f>+('data input'!#REF!+'data input'!#REF!+'data input'!#REF!+'data input'!#REF!)/'data input'!#REF!</f>
        <v>#REF!</v>
      </c>
      <c r="L23" s="13" t="e">
        <f>+('data input'!#REF!+'data input'!#REF!+'data input'!#REF!+'data input'!#REF!)/'data input'!#REF!</f>
        <v>#REF!</v>
      </c>
      <c r="M23" s="13" t="e">
        <f>+('data input'!#REF!+'data input'!#REF!+'data input'!#REF!+'data input'!#REF!)/'data input'!#REF!</f>
        <v>#REF!</v>
      </c>
      <c r="N23" s="13" t="e">
        <f>+('data input'!#REF!+'data input'!#REF!+'data input'!#REF!+'data input'!#REF!)/'data input'!#REF!</f>
        <v>#REF!</v>
      </c>
      <c r="O23" s="13" t="e">
        <f>+('data input'!#REF!+'data input'!#REF!+'data input'!#REF!+'data input'!#REF!)/'data input'!#REF!</f>
        <v>#REF!</v>
      </c>
      <c r="P23" s="13" t="e">
        <f>+('data input'!#REF!+'data input'!#REF!+'data input'!#REF!+'data input'!#REF!)/'data input'!#REF!</f>
        <v>#REF!</v>
      </c>
      <c r="Q23" s="13" t="e">
        <f>+('data input'!#REF!+'data input'!#REF!+'data input'!#REF!+'data input'!#REF!)/'data input'!#REF!</f>
        <v>#REF!</v>
      </c>
      <c r="R23" s="13" t="e">
        <f>+('data input'!#REF!+'data input'!#REF!+'data input'!#REF!+'data input'!#REF!)/'data input'!#REF!</f>
        <v>#REF!</v>
      </c>
      <c r="S23" s="13" t="e">
        <f>+('data input'!#REF!+'data input'!#REF!+'data input'!#REF!+'data input'!#REF!)/'data input'!#REF!</f>
        <v>#REF!</v>
      </c>
      <c r="T23" s="13" t="e">
        <f>+('data input'!#REF!+'data input'!#REF!+'data input'!#REF!+'data input'!#REF!)/'data input'!#REF!</f>
        <v>#REF!</v>
      </c>
      <c r="U23" s="13" t="e">
        <f>+('data input'!#REF!+'data input'!#REF!+'data input'!#REF!+'data input'!#REF!)/'data input'!#REF!</f>
        <v>#REF!</v>
      </c>
      <c r="V23" s="13" t="e">
        <f>+('data input'!#REF!+'data input'!#REF!+'data input'!#REF!+'data input'!#REF!)/'data input'!#REF!</f>
        <v>#REF!</v>
      </c>
      <c r="W23" s="13" t="e">
        <f>+('data input'!#REF!+'data input'!#REF!+'data input'!#REF!+'data input'!#REF!)/'data input'!#REF!</f>
        <v>#REF!</v>
      </c>
      <c r="X23" s="13" t="e">
        <f>+('data input'!#REF!+'data input'!#REF!+'data input'!#REF!+'data input'!#REF!)/'data input'!#REF!</f>
        <v>#REF!</v>
      </c>
      <c r="Y23" s="13" t="e">
        <f>+('data input'!#REF!+'data input'!#REF!+'data input'!#REF!+'data input'!#REF!)/'data input'!#REF!</f>
        <v>#REF!</v>
      </c>
      <c r="Z23" s="13" t="e">
        <f>+('data input'!#REF!+'data input'!#REF!+'data input'!#REF!+'data input'!#REF!)/'data input'!#REF!</f>
        <v>#REF!</v>
      </c>
      <c r="AA23" s="13" t="e">
        <f>+('data input'!#REF!+'data input'!#REF!+'data input'!#REF!+'data input'!#REF!)/'data input'!#REF!</f>
        <v>#REF!</v>
      </c>
      <c r="AB23" s="13" t="e">
        <f>+('data input'!#REF!+'data input'!#REF!+'data input'!#REF!+'data input'!#REF!)/'data input'!#REF!</f>
        <v>#REF!</v>
      </c>
      <c r="AC23" s="13" t="e">
        <f>+('data input'!#REF!+'data input'!#REF!+'data input'!#REF!+'data input'!#REF!)/'data input'!#REF!</f>
        <v>#REF!</v>
      </c>
      <c r="AD23" s="13" t="e">
        <f>+('data input'!#REF!+'data input'!#REF!+'data input'!#REF!+'data input'!#REF!)/'data input'!#REF!</f>
        <v>#REF!</v>
      </c>
      <c r="AE23" s="13" t="e">
        <f>+('data input'!#REF!+'data input'!#REF!+'data input'!#REF!+'data input'!#REF!)/'data input'!#REF!</f>
        <v>#REF!</v>
      </c>
      <c r="AF23" s="13" t="e">
        <f>+('data input'!#REF!+'data input'!#REF!+'data input'!#REF!+'data input'!#REF!)/'data input'!#REF!</f>
        <v>#REF!</v>
      </c>
      <c r="AG23" s="13" t="e">
        <f>+('data input'!#REF!+'data input'!#REF!+'data input'!#REF!+'data input'!#REF!)/'data input'!#REF!</f>
        <v>#REF!</v>
      </c>
      <c r="AH23" s="13" t="e">
        <f>+('data input'!#REF!+'data input'!#REF!+'data input'!#REF!+'data input'!#REF!)/'data input'!#REF!</f>
        <v>#REF!</v>
      </c>
      <c r="AI23" s="13" t="e">
        <f>+('data input'!#REF!+'data input'!#REF!+'data input'!#REF!+'data input'!#REF!)/'data input'!#REF!</f>
        <v>#REF!</v>
      </c>
      <c r="AJ23" s="13" t="e">
        <f>+('data input'!#REF!+'data input'!#REF!+'data input'!#REF!+'data input'!#REF!)/'data input'!#REF!</f>
        <v>#REF!</v>
      </c>
      <c r="AK23" s="13" t="e">
        <f>+('data input'!#REF!+'data input'!#REF!+'data input'!#REF!+'data input'!#REF!)/'data input'!#REF!</f>
        <v>#REF!</v>
      </c>
      <c r="AL23" s="13" t="e">
        <f>+('data input'!#REF!+'data input'!#REF!+'data input'!#REF!+'data input'!#REF!)/'data input'!#REF!</f>
        <v>#REF!</v>
      </c>
    </row>
    <row r="24" spans="1:41" x14ac:dyDescent="0.4">
      <c r="A24" t="s">
        <v>176</v>
      </c>
      <c r="B24" t="s">
        <v>112</v>
      </c>
      <c r="C24" s="15">
        <v>16</v>
      </c>
      <c r="D24" s="13">
        <f>+$C$24</f>
        <v>16</v>
      </c>
      <c r="E24" s="13">
        <f t="shared" ref="E24:T24" si="2">+$C$24</f>
        <v>16</v>
      </c>
      <c r="F24" s="13">
        <f t="shared" si="2"/>
        <v>16</v>
      </c>
      <c r="G24" s="13">
        <f t="shared" si="2"/>
        <v>16</v>
      </c>
      <c r="H24" s="13">
        <f t="shared" si="2"/>
        <v>16</v>
      </c>
      <c r="I24" s="13">
        <f t="shared" si="2"/>
        <v>16</v>
      </c>
      <c r="J24" s="13">
        <f t="shared" si="2"/>
        <v>16</v>
      </c>
      <c r="K24" s="13">
        <f t="shared" si="2"/>
        <v>16</v>
      </c>
      <c r="L24" s="13">
        <f t="shared" si="2"/>
        <v>16</v>
      </c>
      <c r="M24" s="13">
        <f t="shared" si="2"/>
        <v>16</v>
      </c>
      <c r="N24" s="13">
        <f t="shared" si="2"/>
        <v>16</v>
      </c>
      <c r="O24" s="13">
        <f t="shared" si="2"/>
        <v>16</v>
      </c>
      <c r="P24" s="13">
        <f t="shared" si="2"/>
        <v>16</v>
      </c>
      <c r="Q24" s="13">
        <f t="shared" si="2"/>
        <v>16</v>
      </c>
      <c r="R24" s="13">
        <f t="shared" si="2"/>
        <v>16</v>
      </c>
      <c r="S24" s="13">
        <f t="shared" si="2"/>
        <v>16</v>
      </c>
      <c r="T24" s="13">
        <f t="shared" si="2"/>
        <v>16</v>
      </c>
      <c r="U24" s="13">
        <v>15.604640376689863</v>
      </c>
      <c r="V24" s="13">
        <v>15.604640376689863</v>
      </c>
      <c r="W24" s="13">
        <v>15.604640376689863</v>
      </c>
      <c r="X24" s="13">
        <v>15.604640376689863</v>
      </c>
      <c r="Y24" s="13">
        <v>15.604640376689863</v>
      </c>
      <c r="Z24" s="13">
        <v>15.604640376689863</v>
      </c>
      <c r="AA24" s="13">
        <v>15.604640376689863</v>
      </c>
      <c r="AB24" s="13">
        <v>15.604640376689863</v>
      </c>
      <c r="AC24" s="13">
        <v>15.604640376689863</v>
      </c>
      <c r="AD24" s="13">
        <v>15.604640376689863</v>
      </c>
      <c r="AE24" s="13">
        <v>15.604640376689863</v>
      </c>
      <c r="AF24" s="13">
        <v>15.604640376689863</v>
      </c>
      <c r="AG24" s="13">
        <v>15.604640376689863</v>
      </c>
      <c r="AH24" s="13">
        <v>15.604640376689863</v>
      </c>
      <c r="AI24" s="13">
        <v>15.604640376689863</v>
      </c>
      <c r="AJ24" s="13">
        <v>15.604640376689863</v>
      </c>
      <c r="AK24" s="13">
        <v>15.604640376689863</v>
      </c>
      <c r="AL24" s="13">
        <v>15.604640376689863</v>
      </c>
    </row>
    <row r="25" spans="1:41" ht="12.6" x14ac:dyDescent="0.45">
      <c r="B25" s="21" t="s">
        <v>182</v>
      </c>
      <c r="C25" s="22" t="e">
        <f>+(C23-C24)*'data input'!#REF!/1000</f>
        <v>#REF!</v>
      </c>
      <c r="D25" s="22" t="e">
        <f>+(D23-D24)*'data input'!#REF!/1000</f>
        <v>#REF!</v>
      </c>
      <c r="E25" s="22" t="e">
        <f>+(E23-E24)*'data input'!#REF!/1000</f>
        <v>#REF!</v>
      </c>
      <c r="F25" s="22" t="e">
        <f>+(F23-F24)*'data input'!#REF!/1000</f>
        <v>#REF!</v>
      </c>
      <c r="G25" s="22" t="e">
        <f>+(G23-G24)*'data input'!#REF!/1000</f>
        <v>#REF!</v>
      </c>
      <c r="H25" s="22" t="e">
        <f>+(H23-H24)*'data input'!#REF!/1000</f>
        <v>#REF!</v>
      </c>
      <c r="I25" s="22" t="e">
        <f>+(I23-I24)*'data input'!#REF!/1000</f>
        <v>#REF!</v>
      </c>
      <c r="J25" s="22" t="e">
        <f>+(J23-J24)*'data input'!#REF!/1000</f>
        <v>#REF!</v>
      </c>
      <c r="K25" s="22" t="e">
        <f>+(K23-K24)*'data input'!#REF!/1000</f>
        <v>#REF!</v>
      </c>
      <c r="L25" s="22" t="e">
        <f>+(L23-L24)*'data input'!#REF!/1000</f>
        <v>#REF!</v>
      </c>
      <c r="M25" s="22" t="e">
        <f>+(M23-M24)*'data input'!#REF!/1000</f>
        <v>#REF!</v>
      </c>
      <c r="N25" s="22" t="e">
        <f>+(N23-N24)*'data input'!#REF!/1000</f>
        <v>#REF!</v>
      </c>
      <c r="O25" s="22" t="e">
        <f>+(O23-O24)*'data input'!#REF!/1000</f>
        <v>#REF!</v>
      </c>
      <c r="P25" s="22" t="e">
        <f>+(P23-P24)*'data input'!#REF!/1000</f>
        <v>#REF!</v>
      </c>
      <c r="Q25" s="22" t="e">
        <f>+(Q23-Q24)*'data input'!#REF!/1000</f>
        <v>#REF!</v>
      </c>
      <c r="R25" s="22" t="e">
        <f>+(R23-R24)*'data input'!#REF!/1000</f>
        <v>#REF!</v>
      </c>
      <c r="S25" s="22" t="e">
        <f>+(S23-S24)*'data input'!#REF!/1000</f>
        <v>#REF!</v>
      </c>
      <c r="T25" s="22" t="e">
        <f>+(T23-T24)*'data input'!#REF!/1000</f>
        <v>#REF!</v>
      </c>
      <c r="U25" s="22" t="e">
        <f>+(U23-U24)*'data input'!#REF!/1000</f>
        <v>#REF!</v>
      </c>
      <c r="V25" s="22" t="e">
        <f>+(V23-V24)*'data input'!#REF!/1000</f>
        <v>#REF!</v>
      </c>
      <c r="W25" s="22" t="e">
        <f>+(W23-W24)*'data input'!#REF!/1000</f>
        <v>#REF!</v>
      </c>
      <c r="X25" s="22" t="e">
        <f>+(X23-X24)*'data input'!#REF!/1000</f>
        <v>#REF!</v>
      </c>
      <c r="Y25" s="22" t="e">
        <f>+(Y23-Y24)*'data input'!#REF!/1000</f>
        <v>#REF!</v>
      </c>
      <c r="Z25" s="22" t="e">
        <f>+(Z23-Z24)*'data input'!#REF!/1000</f>
        <v>#REF!</v>
      </c>
      <c r="AA25" s="22" t="e">
        <f>+(AA23-AA24)*'data input'!#REF!/1000</f>
        <v>#REF!</v>
      </c>
      <c r="AB25" s="22" t="e">
        <f>+(AB23-AB24)*'data input'!#REF!/1000</f>
        <v>#REF!</v>
      </c>
      <c r="AC25" s="22" t="e">
        <f>+(AC23-AC24)*'data input'!#REF!/1000</f>
        <v>#REF!</v>
      </c>
      <c r="AD25" s="22" t="e">
        <f>+(AD23-AD24)*'data input'!#REF!/1000</f>
        <v>#REF!</v>
      </c>
      <c r="AE25" s="22" t="e">
        <f>+(AE23-AE24)*'data input'!#REF!/1000</f>
        <v>#REF!</v>
      </c>
      <c r="AF25" s="22" t="e">
        <f>+(AF23-AF24)*'data input'!#REF!/1000</f>
        <v>#REF!</v>
      </c>
      <c r="AG25" s="22" t="e">
        <f>+(AG23-AG24)*'data input'!#REF!/1000</f>
        <v>#REF!</v>
      </c>
      <c r="AH25" s="22" t="e">
        <f>+(AH23-AH24)*'data input'!#REF!/1000</f>
        <v>#REF!</v>
      </c>
      <c r="AI25" s="22" t="e">
        <f>+(AI23-AI24)*'data input'!#REF!/1000</f>
        <v>#REF!</v>
      </c>
      <c r="AJ25" s="22" t="e">
        <f>+(AJ23-AJ24)*'data input'!#REF!/1000</f>
        <v>#REF!</v>
      </c>
      <c r="AK25" s="22" t="e">
        <f>+(AK23-AK24)*'data input'!#REF!/1000</f>
        <v>#REF!</v>
      </c>
      <c r="AL25" s="22" t="e">
        <f>+(AL23-AL24)*'data input'!#REF!/1000</f>
        <v>#REF!</v>
      </c>
      <c r="AM25" s="22" t="e">
        <f>+(AM23-AM24)*'data input'!#REF!/1000</f>
        <v>#REF!</v>
      </c>
    </row>
    <row r="26" spans="1:41" ht="12.6" x14ac:dyDescent="0.45">
      <c r="B26" s="21" t="s">
        <v>183</v>
      </c>
      <c r="C26" s="22" t="e">
        <v>#REF!</v>
      </c>
      <c r="D26" s="22" t="e">
        <v>#REF!</v>
      </c>
      <c r="E26" s="22" t="e">
        <v>#REF!</v>
      </c>
      <c r="F26" s="22" t="e">
        <v>#REF!</v>
      </c>
      <c r="G26" s="22" t="e">
        <v>#REF!</v>
      </c>
      <c r="H26" s="22" t="e">
        <v>#REF!</v>
      </c>
      <c r="I26" s="22" t="e">
        <v>#REF!</v>
      </c>
      <c r="J26" s="22" t="e">
        <v>#REF!</v>
      </c>
      <c r="K26" s="22" t="e">
        <v>#REF!</v>
      </c>
      <c r="L26" s="22" t="e">
        <v>#REF!</v>
      </c>
      <c r="M26" s="22" t="e">
        <v>#REF!</v>
      </c>
      <c r="N26" s="22" t="e">
        <v>#REF!</v>
      </c>
      <c r="O26" s="22" t="e">
        <v>#REF!</v>
      </c>
      <c r="P26" s="22" t="e">
        <v>#REF!</v>
      </c>
      <c r="Q26" s="22" t="e">
        <v>#REF!</v>
      </c>
      <c r="R26" s="22" t="e">
        <v>#REF!</v>
      </c>
      <c r="S26" s="22" t="e">
        <v>#REF!</v>
      </c>
      <c r="T26" s="22" t="e">
        <v>#REF!</v>
      </c>
      <c r="U26" s="22" t="e">
        <v>#REF!</v>
      </c>
      <c r="V26" s="22" t="e">
        <v>#REF!</v>
      </c>
      <c r="W26" s="22" t="e">
        <v>#REF!</v>
      </c>
      <c r="X26" s="22" t="e">
        <v>#REF!</v>
      </c>
      <c r="Y26" s="22" t="e">
        <v>#REF!</v>
      </c>
      <c r="Z26" s="22" t="e">
        <v>#REF!</v>
      </c>
      <c r="AA26" s="22" t="e">
        <v>#REF!</v>
      </c>
      <c r="AB26" s="22" t="e">
        <v>#REF!</v>
      </c>
      <c r="AC26" s="22" t="e">
        <v>#REF!</v>
      </c>
      <c r="AD26" s="22" t="e">
        <v>#REF!</v>
      </c>
      <c r="AE26" s="22" t="e">
        <v>#REF!</v>
      </c>
      <c r="AF26" s="22" t="e">
        <v>#REF!</v>
      </c>
      <c r="AG26" s="22" t="e">
        <v>#REF!</v>
      </c>
      <c r="AH26" s="22" t="e">
        <v>#REF!</v>
      </c>
      <c r="AI26" s="22" t="e">
        <v>#REF!</v>
      </c>
      <c r="AJ26" s="22" t="e">
        <v>#REF!</v>
      </c>
      <c r="AK26" s="22" t="e">
        <v>#REF!</v>
      </c>
      <c r="AL26" s="22" t="e">
        <v>#REF!</v>
      </c>
      <c r="AM26" s="22" t="e">
        <v>#REF!</v>
      </c>
    </row>
    <row r="27" spans="1:41" x14ac:dyDescent="0.4">
      <c r="B27" s="1" t="s">
        <v>131</v>
      </c>
      <c r="C27" s="13" t="e">
        <f>+('data input'!#REF!+'data input'!#REF!+'data input'!#REF!+'data input'!#REF!)/'data input'!#REF!</f>
        <v>#REF!</v>
      </c>
      <c r="D27" s="13" t="e">
        <f>+('data input'!#REF!+'data input'!#REF!+'data input'!#REF!+'data input'!#REF!)/'data input'!#REF!</f>
        <v>#REF!</v>
      </c>
      <c r="E27" s="13" t="e">
        <f>+('data input'!#REF!+'data input'!#REF!+'data input'!#REF!+'data input'!#REF!)/'data input'!#REF!</f>
        <v>#REF!</v>
      </c>
      <c r="F27" s="13" t="e">
        <f>+('data input'!#REF!+'data input'!#REF!+'data input'!#REF!+'data input'!#REF!)/'data input'!#REF!</f>
        <v>#REF!</v>
      </c>
      <c r="G27" s="13" t="e">
        <f>+('data input'!#REF!+'data input'!#REF!+'data input'!#REF!+'data input'!#REF!)/'data input'!#REF!</f>
        <v>#REF!</v>
      </c>
      <c r="H27" s="13" t="e">
        <f>+('data input'!#REF!+'data input'!#REF!+'data input'!#REF!+'data input'!#REF!)/'data input'!#REF!</f>
        <v>#REF!</v>
      </c>
      <c r="I27" s="13" t="e">
        <f>+('data input'!#REF!+'data input'!#REF!+'data input'!#REF!+'data input'!#REF!)/'data input'!#REF!</f>
        <v>#REF!</v>
      </c>
      <c r="J27" s="13" t="e">
        <f>+('data input'!#REF!+'data input'!#REF!+'data input'!#REF!+'data input'!#REF!)/'data input'!#REF!</f>
        <v>#REF!</v>
      </c>
      <c r="K27" s="13" t="e">
        <f>+('data input'!#REF!+'data input'!#REF!+'data input'!#REF!+'data input'!#REF!)/'data input'!#REF!</f>
        <v>#REF!</v>
      </c>
      <c r="L27" s="13" t="e">
        <f>+('data input'!#REF!+'data input'!#REF!+'data input'!#REF!+'data input'!#REF!)/'data input'!#REF!</f>
        <v>#REF!</v>
      </c>
      <c r="M27" s="13" t="e">
        <f>+('data input'!#REF!+'data input'!#REF!+'data input'!#REF!+'data input'!#REF!)/'data input'!#REF!</f>
        <v>#REF!</v>
      </c>
      <c r="N27" s="13" t="e">
        <f>+('data input'!#REF!+'data input'!#REF!+'data input'!#REF!+'data input'!#REF!)/'data input'!#REF!</f>
        <v>#REF!</v>
      </c>
      <c r="O27" s="13" t="e">
        <f>+('data input'!#REF!+'data input'!#REF!+'data input'!#REF!+'data input'!#REF!)/'data input'!#REF!</f>
        <v>#REF!</v>
      </c>
      <c r="P27" s="13" t="e">
        <f>+('data input'!#REF!+'data input'!#REF!+'data input'!#REF!+'data input'!#REF!)/'data input'!#REF!</f>
        <v>#REF!</v>
      </c>
      <c r="Q27" s="13" t="e">
        <f>+('data input'!#REF!+'data input'!#REF!+'data input'!#REF!+'data input'!#REF!)/'data input'!#REF!</f>
        <v>#REF!</v>
      </c>
      <c r="R27" s="13" t="e">
        <f>+('data input'!#REF!+'data input'!#REF!+'data input'!#REF!+'data input'!#REF!)/'data input'!#REF!</f>
        <v>#REF!</v>
      </c>
      <c r="S27" s="13" t="e">
        <f>+('data input'!#REF!+'data input'!#REF!+'data input'!#REF!+'data input'!#REF!)/'data input'!#REF!</f>
        <v>#REF!</v>
      </c>
      <c r="T27" s="13" t="e">
        <f>+('data input'!#REF!+'data input'!#REF!+'data input'!#REF!+'data input'!#REF!)/'data input'!#REF!</f>
        <v>#REF!</v>
      </c>
      <c r="U27" s="13" t="e">
        <f>+('data input'!#REF!+'data input'!#REF!+'data input'!#REF!+'data input'!#REF!)/'data input'!#REF!</f>
        <v>#REF!</v>
      </c>
      <c r="V27" s="13" t="e">
        <f>+('data input'!#REF!+'data input'!#REF!+'data input'!#REF!+'data input'!#REF!)/'data input'!#REF!</f>
        <v>#REF!</v>
      </c>
      <c r="W27" s="13" t="e">
        <f>+('data input'!#REF!+'data input'!#REF!+'data input'!#REF!+'data input'!#REF!)/'data input'!#REF!</f>
        <v>#REF!</v>
      </c>
      <c r="X27" s="13" t="e">
        <f>+('data input'!#REF!+'data input'!#REF!+'data input'!#REF!+'data input'!#REF!)/'data input'!#REF!</f>
        <v>#REF!</v>
      </c>
      <c r="Y27" s="13" t="e">
        <f>+('data input'!#REF!+'data input'!#REF!+'data input'!#REF!+'data input'!#REF!)/'data input'!#REF!</f>
        <v>#REF!</v>
      </c>
      <c r="Z27" s="13" t="e">
        <f>+('data input'!#REF!+'data input'!#REF!+'data input'!#REF!+'data input'!#REF!)/'data input'!#REF!</f>
        <v>#REF!</v>
      </c>
      <c r="AA27" s="13" t="e">
        <f>+('data input'!#REF!+'data input'!#REF!+'data input'!#REF!+'data input'!#REF!)/'data input'!#REF!</f>
        <v>#REF!</v>
      </c>
      <c r="AB27" s="13" t="e">
        <f>+('data input'!#REF!+'data input'!#REF!+'data input'!#REF!+'data input'!#REF!)/'data input'!#REF!</f>
        <v>#REF!</v>
      </c>
      <c r="AC27" s="13" t="e">
        <f>+('data input'!#REF!+'data input'!#REF!+'data input'!#REF!+'data input'!#REF!)/'data input'!#REF!</f>
        <v>#REF!</v>
      </c>
      <c r="AD27" s="13" t="e">
        <f>+('data input'!#REF!+'data input'!#REF!+'data input'!#REF!+'data input'!#REF!)/'data input'!#REF!</f>
        <v>#REF!</v>
      </c>
      <c r="AE27" s="13" t="e">
        <f>+('data input'!#REF!+'data input'!#REF!+'data input'!#REF!+'data input'!#REF!)/'data input'!#REF!</f>
        <v>#REF!</v>
      </c>
      <c r="AF27" s="13" t="e">
        <f>+('data input'!#REF!+'data input'!#REF!+'data input'!#REF!+'data input'!#REF!)/'data input'!#REF!</f>
        <v>#REF!</v>
      </c>
      <c r="AG27" s="13" t="e">
        <f>+('data input'!#REF!+'data input'!#REF!+'data input'!#REF!+'data input'!#REF!)/'data input'!#REF!</f>
        <v>#REF!</v>
      </c>
      <c r="AH27" s="13" t="e">
        <f>+('data input'!#REF!+'data input'!#REF!+'data input'!#REF!+'data input'!#REF!)/'data input'!#REF!</f>
        <v>#REF!</v>
      </c>
      <c r="AI27" s="13" t="e">
        <f>+('data input'!#REF!+'data input'!#REF!+'data input'!#REF!+'data input'!#REF!)/'data input'!#REF!</f>
        <v>#REF!</v>
      </c>
      <c r="AJ27" s="13" t="e">
        <f>+('data input'!#REF!+'data input'!#REF!+'data input'!#REF!+'data input'!#REF!)/'data input'!#REF!</f>
        <v>#REF!</v>
      </c>
      <c r="AK27" s="13" t="e">
        <f>+('data input'!#REF!+'data input'!#REF!+'data input'!#REF!+'data input'!#REF!)/'data input'!#REF!</f>
        <v>#REF!</v>
      </c>
      <c r="AL27" s="13" t="e">
        <f>+('data input'!#REF!+'data input'!#REF!+'data input'!#REF!+'data input'!#REF!)/'data input'!#REF!</f>
        <v>#REF!</v>
      </c>
    </row>
    <row r="28" spans="1:41" x14ac:dyDescent="0.4">
      <c r="A28" t="s">
        <v>181</v>
      </c>
      <c r="B28" t="s">
        <v>112</v>
      </c>
      <c r="C28" s="15">
        <v>9</v>
      </c>
      <c r="D28" s="13">
        <f>+$C$28</f>
        <v>9</v>
      </c>
      <c r="E28" s="13">
        <f t="shared" ref="E28:Q28" si="3">+$C$28</f>
        <v>9</v>
      </c>
      <c r="F28" s="13">
        <f t="shared" si="3"/>
        <v>9</v>
      </c>
      <c r="G28" s="13">
        <f t="shared" si="3"/>
        <v>9</v>
      </c>
      <c r="H28" s="13">
        <f t="shared" si="3"/>
        <v>9</v>
      </c>
      <c r="I28" s="13">
        <f t="shared" si="3"/>
        <v>9</v>
      </c>
      <c r="J28" s="13">
        <f t="shared" si="3"/>
        <v>9</v>
      </c>
      <c r="K28" s="13">
        <f t="shared" si="3"/>
        <v>9</v>
      </c>
      <c r="L28" s="13">
        <f t="shared" si="3"/>
        <v>9</v>
      </c>
      <c r="M28" s="13">
        <f t="shared" si="3"/>
        <v>9</v>
      </c>
      <c r="N28" s="13">
        <f t="shared" si="3"/>
        <v>9</v>
      </c>
      <c r="O28" s="13">
        <f t="shared" si="3"/>
        <v>9</v>
      </c>
      <c r="P28" s="13">
        <f t="shared" si="3"/>
        <v>9</v>
      </c>
      <c r="Q28" s="13">
        <f t="shared" si="3"/>
        <v>9</v>
      </c>
      <c r="R28" s="13">
        <v>7.5074364374785372</v>
      </c>
      <c r="S28" s="13">
        <v>7.5074364374785372</v>
      </c>
      <c r="T28" s="13">
        <v>7.5074364374785372</v>
      </c>
      <c r="U28" s="13">
        <v>7.5074364374785372</v>
      </c>
      <c r="V28" s="13">
        <v>7.5074364374785372</v>
      </c>
      <c r="W28" s="13">
        <v>7.5074364374785372</v>
      </c>
      <c r="X28" s="13">
        <v>7.5074364374785372</v>
      </c>
      <c r="Y28" s="13">
        <v>7.5074364374785372</v>
      </c>
      <c r="Z28" s="13">
        <v>7.5074364374785372</v>
      </c>
      <c r="AA28" s="13">
        <f t="shared" ref="AA28:AF28" si="4">+$Z$28</f>
        <v>7.5074364374785372</v>
      </c>
      <c r="AB28" s="13">
        <f t="shared" si="4"/>
        <v>7.5074364374785372</v>
      </c>
      <c r="AC28" s="13">
        <f t="shared" si="4"/>
        <v>7.5074364374785372</v>
      </c>
      <c r="AD28" s="13">
        <f t="shared" si="4"/>
        <v>7.5074364374785372</v>
      </c>
      <c r="AE28" s="13">
        <f t="shared" si="4"/>
        <v>7.5074364374785372</v>
      </c>
      <c r="AF28" s="13">
        <f t="shared" si="4"/>
        <v>7.5074364374785372</v>
      </c>
      <c r="AG28" s="13" t="e">
        <v>#REF!</v>
      </c>
      <c r="AH28" s="13" t="e">
        <v>#REF!</v>
      </c>
      <c r="AI28" s="13" t="e">
        <v>#REF!</v>
      </c>
      <c r="AJ28" s="13" t="e">
        <v>#REF!</v>
      </c>
      <c r="AK28" s="13" t="e">
        <v>#REF!</v>
      </c>
      <c r="AL28" s="13" t="e">
        <v>#REF!</v>
      </c>
    </row>
    <row r="29" spans="1:41" ht="12.6" x14ac:dyDescent="0.45">
      <c r="B29" s="21" t="s">
        <v>182</v>
      </c>
      <c r="C29" s="22" t="e">
        <f>+(C27-C28)*'data input'!#REF!/1000</f>
        <v>#REF!</v>
      </c>
      <c r="D29" s="22" t="e">
        <f>+(D27-D28)*'data input'!#REF!/1000</f>
        <v>#REF!</v>
      </c>
      <c r="E29" s="22" t="e">
        <f>+(E27-E28)*'data input'!#REF!/1000</f>
        <v>#REF!</v>
      </c>
      <c r="F29" s="22" t="e">
        <f>+(F27-F28)*'data input'!#REF!/1000</f>
        <v>#REF!</v>
      </c>
      <c r="G29" s="22" t="e">
        <f>+(G27-G28)*'data input'!#REF!/1000</f>
        <v>#REF!</v>
      </c>
      <c r="H29" s="22" t="e">
        <f>+(H27-H28)*'data input'!#REF!/1000</f>
        <v>#REF!</v>
      </c>
      <c r="I29" s="22" t="e">
        <f>+(I27-I28)*'data input'!#REF!/1000</f>
        <v>#REF!</v>
      </c>
      <c r="J29" s="22" t="e">
        <f>+(J27-J28)*'data input'!#REF!/1000</f>
        <v>#REF!</v>
      </c>
      <c r="K29" s="22" t="e">
        <f>+(K27-K28)*'data input'!#REF!/1000</f>
        <v>#REF!</v>
      </c>
      <c r="L29" s="22" t="e">
        <f>+(L27-L28)*'data input'!#REF!/1000</f>
        <v>#REF!</v>
      </c>
      <c r="M29" s="22" t="e">
        <f>+(M27-M28)*'data input'!#REF!/1000</f>
        <v>#REF!</v>
      </c>
      <c r="N29" s="22" t="e">
        <f>+(N27-N28)*'data input'!#REF!/1000</f>
        <v>#REF!</v>
      </c>
      <c r="O29" s="22" t="e">
        <f>+(O27-O28)*'data input'!#REF!/1000</f>
        <v>#REF!</v>
      </c>
      <c r="P29" s="22" t="e">
        <f>+(P27-P28)*'data input'!#REF!/1000</f>
        <v>#REF!</v>
      </c>
      <c r="Q29" s="22" t="e">
        <f>+(Q27-Q28)*'data input'!#REF!/1000</f>
        <v>#REF!</v>
      </c>
      <c r="R29" s="22" t="e">
        <f>+(R27-R28)*'data input'!#REF!/1000</f>
        <v>#REF!</v>
      </c>
      <c r="S29" s="22" t="e">
        <f>+(S27-S28)*'data input'!#REF!/1000</f>
        <v>#REF!</v>
      </c>
      <c r="T29" s="22" t="e">
        <f>+(T27-T28)*'data input'!#REF!/1000</f>
        <v>#REF!</v>
      </c>
      <c r="U29" s="22" t="e">
        <f>+(U27-U28)*'data input'!#REF!/1000</f>
        <v>#REF!</v>
      </c>
      <c r="V29" s="22" t="e">
        <f>+(V27-V28)*'data input'!#REF!/1000</f>
        <v>#REF!</v>
      </c>
      <c r="W29" s="22" t="e">
        <f>+(W27-W28)*'data input'!#REF!/1000</f>
        <v>#REF!</v>
      </c>
      <c r="X29" s="22" t="e">
        <f>+(X27-X28)*'data input'!#REF!/1000</f>
        <v>#REF!</v>
      </c>
      <c r="Y29" s="22" t="e">
        <f>+(Y27-Y28)*'data input'!#REF!/1000</f>
        <v>#REF!</v>
      </c>
      <c r="Z29" s="22" t="e">
        <f>+(Z27-Z28)*'data input'!#REF!/1000</f>
        <v>#REF!</v>
      </c>
      <c r="AA29" s="22" t="e">
        <f>+(AA27-AA28)*'data input'!#REF!/1000</f>
        <v>#REF!</v>
      </c>
      <c r="AB29" s="22" t="e">
        <f>+(AB27-AB28)*'data input'!#REF!/1000</f>
        <v>#REF!</v>
      </c>
      <c r="AC29" s="22" t="e">
        <f>+(AC27-AC28)*'data input'!#REF!/1000</f>
        <v>#REF!</v>
      </c>
      <c r="AD29" s="22" t="e">
        <f>+(AD27-AD28)*'data input'!#REF!/1000</f>
        <v>#REF!</v>
      </c>
      <c r="AE29" s="22" t="e">
        <f>+(AE27-AE28)*'data input'!#REF!/1000</f>
        <v>#REF!</v>
      </c>
      <c r="AF29" s="22" t="e">
        <f>+(AF27-AF28)*'data input'!#REF!/1000</f>
        <v>#REF!</v>
      </c>
      <c r="AG29" s="22" t="e">
        <f>+(AG27-AG28)*'data input'!#REF!/1000</f>
        <v>#REF!</v>
      </c>
      <c r="AH29" s="22" t="e">
        <f>+(AH27-AH28)*'data input'!#REF!/1000</f>
        <v>#REF!</v>
      </c>
      <c r="AI29" s="22" t="e">
        <f>+(AI27-AI28)*'data input'!#REF!/1000</f>
        <v>#REF!</v>
      </c>
      <c r="AJ29" s="22" t="e">
        <f>+(AJ27-AJ28)*'data input'!#REF!/1000</f>
        <v>#REF!</v>
      </c>
      <c r="AK29" s="22" t="e">
        <f>+(AK27-AK28)*'data input'!#REF!/1000</f>
        <v>#REF!</v>
      </c>
      <c r="AL29" s="22" t="e">
        <f>+(AL27-AL28)*'data input'!#REF!/1000</f>
        <v>#REF!</v>
      </c>
      <c r="AM29" s="22" t="e">
        <f>+(AM27-AM28)*'data input'!#REF!/1000</f>
        <v>#REF!</v>
      </c>
    </row>
    <row r="30" spans="1:41" ht="12.6" x14ac:dyDescent="0.45">
      <c r="B30" s="21" t="s">
        <v>183</v>
      </c>
      <c r="C30" s="22" t="e">
        <v>#REF!</v>
      </c>
      <c r="D30" s="22" t="e">
        <v>#REF!</v>
      </c>
      <c r="E30" s="22" t="e">
        <v>#REF!</v>
      </c>
      <c r="F30" s="22" t="e">
        <v>#REF!</v>
      </c>
      <c r="G30" s="22" t="e">
        <v>#REF!</v>
      </c>
      <c r="H30" s="22" t="e">
        <v>#REF!</v>
      </c>
      <c r="I30" s="22" t="e">
        <v>#REF!</v>
      </c>
      <c r="J30" s="22" t="e">
        <v>#REF!</v>
      </c>
      <c r="K30" s="22" t="e">
        <v>#REF!</v>
      </c>
      <c r="L30" s="22" t="e">
        <v>#REF!</v>
      </c>
      <c r="M30" s="22" t="e">
        <v>#REF!</v>
      </c>
      <c r="N30" s="22" t="e">
        <v>#REF!</v>
      </c>
      <c r="O30" s="22" t="e">
        <v>#REF!</v>
      </c>
      <c r="P30" s="22" t="e">
        <v>#REF!</v>
      </c>
      <c r="Q30" s="22" t="e">
        <v>#REF!</v>
      </c>
      <c r="R30" s="22" t="e">
        <v>#REF!</v>
      </c>
      <c r="S30" s="22" t="e">
        <v>#REF!</v>
      </c>
      <c r="T30" s="22" t="e">
        <v>#REF!</v>
      </c>
      <c r="U30" s="22" t="e">
        <v>#REF!</v>
      </c>
      <c r="V30" s="22" t="e">
        <v>#REF!</v>
      </c>
      <c r="W30" s="22" t="e">
        <v>#REF!</v>
      </c>
      <c r="X30" s="22" t="e">
        <v>#REF!</v>
      </c>
      <c r="Y30" s="22" t="e">
        <v>#REF!</v>
      </c>
      <c r="Z30" s="22" t="e">
        <v>#REF!</v>
      </c>
      <c r="AA30" s="22" t="e">
        <v>#REF!</v>
      </c>
      <c r="AB30" s="22" t="e">
        <v>#REF!</v>
      </c>
      <c r="AC30" s="22" t="e">
        <v>#REF!</v>
      </c>
      <c r="AD30" s="22" t="e">
        <v>#REF!</v>
      </c>
      <c r="AE30" s="22" t="e">
        <v>#REF!</v>
      </c>
      <c r="AF30" s="22" t="e">
        <v>#REF!</v>
      </c>
      <c r="AG30" s="22" t="e">
        <v>#REF!</v>
      </c>
      <c r="AH30" s="22" t="e">
        <v>#REF!</v>
      </c>
      <c r="AI30" s="22" t="e">
        <v>#REF!</v>
      </c>
      <c r="AJ30" s="22" t="e">
        <v>#REF!</v>
      </c>
      <c r="AK30" s="22" t="e">
        <v>#REF!</v>
      </c>
      <c r="AL30" s="22" t="e">
        <v>#REF!</v>
      </c>
      <c r="AM30" s="22" t="e">
        <v>#REF!</v>
      </c>
    </row>
    <row r="31" spans="1:41" x14ac:dyDescent="0.4">
      <c r="A31" t="s">
        <v>6</v>
      </c>
      <c r="B31" s="1" t="s">
        <v>132</v>
      </c>
      <c r="C31" s="13" t="e">
        <f>+('data input'!#REF!+'data input'!#REF!+'data input'!#REF!+'data input'!#REF!)/'data input'!#REF!</f>
        <v>#REF!</v>
      </c>
      <c r="D31" s="13" t="e">
        <f>+('data input'!#REF!+'data input'!#REF!+'data input'!#REF!+'data input'!#REF!)/'data input'!#REF!</f>
        <v>#REF!</v>
      </c>
      <c r="E31" s="13" t="e">
        <f>+('data input'!#REF!+'data input'!#REF!+'data input'!#REF!+'data input'!#REF!)/'data input'!#REF!</f>
        <v>#REF!</v>
      </c>
      <c r="F31" s="13" t="e">
        <f>+('data input'!#REF!+'data input'!#REF!+'data input'!#REF!+'data input'!#REF!)/'data input'!#REF!</f>
        <v>#REF!</v>
      </c>
      <c r="G31" s="13" t="e">
        <f>+('data input'!#REF!+'data input'!#REF!+'data input'!#REF!+'data input'!#REF!)/'data input'!#REF!</f>
        <v>#REF!</v>
      </c>
      <c r="H31" s="13" t="e">
        <f>+('data input'!#REF!+'data input'!#REF!+'data input'!#REF!+'data input'!#REF!)/'data input'!#REF!</f>
        <v>#REF!</v>
      </c>
      <c r="I31" s="13" t="e">
        <f>+('data input'!#REF!+'data input'!#REF!+'data input'!#REF!+'data input'!#REF!)/'data input'!#REF!</f>
        <v>#REF!</v>
      </c>
      <c r="J31" s="13" t="e">
        <f>+('data input'!#REF!+'data input'!#REF!+'data input'!#REF!+'data input'!#REF!)/'data input'!#REF!</f>
        <v>#REF!</v>
      </c>
      <c r="K31" s="13" t="e">
        <f>+('data input'!#REF!+'data input'!#REF!+'data input'!#REF!+'data input'!#REF!)/'data input'!#REF!</f>
        <v>#REF!</v>
      </c>
      <c r="L31" s="13" t="e">
        <f>+('data input'!#REF!+'data input'!#REF!+'data input'!#REF!+'data input'!#REF!)/'data input'!#REF!</f>
        <v>#REF!</v>
      </c>
      <c r="M31" s="13" t="e">
        <f>+('data input'!#REF!+'data input'!#REF!+'data input'!#REF!+'data input'!#REF!)/'data input'!#REF!</f>
        <v>#REF!</v>
      </c>
      <c r="N31" s="13" t="e">
        <f>+('data input'!#REF!+'data input'!#REF!+'data input'!#REF!+'data input'!#REF!)/'data input'!#REF!</f>
        <v>#REF!</v>
      </c>
      <c r="O31" s="13" t="e">
        <f>+('data input'!#REF!+'data input'!#REF!+'data input'!#REF!+'data input'!#REF!)/'data input'!#REF!</f>
        <v>#REF!</v>
      </c>
      <c r="P31" s="13" t="e">
        <f>+('data input'!#REF!+'data input'!#REF!+'data input'!#REF!+'data input'!#REF!)/'data input'!#REF!</f>
        <v>#REF!</v>
      </c>
      <c r="Q31" s="13" t="e">
        <f>+('data input'!#REF!+'data input'!#REF!+'data input'!#REF!+'data input'!#REF!)/'data input'!#REF!</f>
        <v>#REF!</v>
      </c>
      <c r="R31" s="13" t="e">
        <f>+('data input'!#REF!+'data input'!#REF!+'data input'!#REF!+'data input'!#REF!)/'data input'!#REF!</f>
        <v>#REF!</v>
      </c>
      <c r="S31" s="13" t="e">
        <f>+('data input'!#REF!+'data input'!#REF!+'data input'!#REF!+'data input'!#REF!)/'data input'!#REF!</f>
        <v>#REF!</v>
      </c>
      <c r="T31" s="13" t="e">
        <f>+('data input'!#REF!+'data input'!#REF!+'data input'!#REF!+'data input'!#REF!)/'data input'!#REF!</f>
        <v>#REF!</v>
      </c>
      <c r="U31" s="13" t="e">
        <f>+('data input'!#REF!+'data input'!#REF!+'data input'!#REF!+'data input'!#REF!)/'data input'!#REF!</f>
        <v>#REF!</v>
      </c>
      <c r="V31" s="13" t="e">
        <f>+('data input'!#REF!+'data input'!#REF!+'data input'!#REF!+'data input'!#REF!)/'data input'!#REF!</f>
        <v>#REF!</v>
      </c>
      <c r="W31" s="13" t="e">
        <f>+('data input'!#REF!+'data input'!#REF!+'data input'!#REF!+'data input'!#REF!)/'data input'!#REF!</f>
        <v>#REF!</v>
      </c>
      <c r="X31" s="13" t="e">
        <f>+('data input'!#REF!+'data input'!#REF!+'data input'!#REF!+'data input'!#REF!)/'data input'!#REF!</f>
        <v>#REF!</v>
      </c>
      <c r="Y31" s="13" t="e">
        <f>+('data input'!#REF!+'data input'!#REF!+'data input'!#REF!+'data input'!#REF!)/'data input'!#REF!</f>
        <v>#REF!</v>
      </c>
      <c r="Z31" s="13" t="e">
        <f>+('data input'!#REF!+'data input'!#REF!+'data input'!#REF!+'data input'!#REF!)/'data input'!#REF!</f>
        <v>#REF!</v>
      </c>
      <c r="AA31" s="13" t="e">
        <f>+('data input'!#REF!+'data input'!#REF!+'data input'!#REF!+'data input'!#REF!)/'data input'!#REF!</f>
        <v>#REF!</v>
      </c>
      <c r="AB31" s="13" t="e">
        <f>+('data input'!#REF!+'data input'!#REF!+'data input'!#REF!+'data input'!#REF!)/'data input'!#REF!</f>
        <v>#REF!</v>
      </c>
      <c r="AC31" s="13" t="e">
        <f>+('data input'!#REF!+'data input'!#REF!+'data input'!#REF!+'data input'!#REF!)/'data input'!#REF!</f>
        <v>#REF!</v>
      </c>
      <c r="AD31" s="13" t="e">
        <f>+('data input'!#REF!+'data input'!#REF!+'data input'!#REF!+'data input'!#REF!)/'data input'!#REF!</f>
        <v>#REF!</v>
      </c>
      <c r="AE31" s="13" t="e">
        <f>+('data input'!#REF!+'data input'!#REF!+'data input'!#REF!+'data input'!#REF!)/'data input'!#REF!</f>
        <v>#REF!</v>
      </c>
      <c r="AF31" s="13" t="e">
        <f>+('data input'!#REF!+'data input'!#REF!+'data input'!#REF!+'data input'!#REF!)/'data input'!#REF!</f>
        <v>#REF!</v>
      </c>
      <c r="AG31" s="13" t="e">
        <f>+('data input'!#REF!+'data input'!#REF!+'data input'!#REF!+'data input'!#REF!)/'data input'!#REF!</f>
        <v>#REF!</v>
      </c>
      <c r="AH31" s="13" t="e">
        <f>+('data input'!#REF!+'data input'!#REF!+'data input'!#REF!+'data input'!#REF!)/'data input'!#REF!</f>
        <v>#REF!</v>
      </c>
      <c r="AI31" s="13" t="e">
        <f>+('data input'!#REF!+'data input'!#REF!+'data input'!#REF!+'data input'!#REF!)/'data input'!#REF!</f>
        <v>#REF!</v>
      </c>
      <c r="AJ31" s="13" t="e">
        <f>+('data input'!#REF!+'data input'!#REF!+'data input'!#REF!+'data input'!#REF!)/'data input'!#REF!</f>
        <v>#REF!</v>
      </c>
      <c r="AK31" s="13" t="e">
        <f>+('data input'!#REF!+'data input'!#REF!+'data input'!#REF!+'data input'!#REF!)/'data input'!#REF!</f>
        <v>#REF!</v>
      </c>
      <c r="AL31" s="13" t="e">
        <f>+('data input'!#REF!+'data input'!#REF!+'data input'!#REF!+'data input'!#REF!)/'data input'!#REF!</f>
        <v>#REF!</v>
      </c>
    </row>
    <row r="32" spans="1:41" x14ac:dyDescent="0.4">
      <c r="A32" t="s">
        <v>177</v>
      </c>
      <c r="B32" t="s">
        <v>112</v>
      </c>
      <c r="C32" s="15">
        <v>65</v>
      </c>
      <c r="D32" s="13">
        <f>+C32</f>
        <v>65</v>
      </c>
      <c r="E32" s="13">
        <f>+C32</f>
        <v>65</v>
      </c>
      <c r="F32" s="13">
        <v>58.166871586087417</v>
      </c>
      <c r="G32" s="13">
        <v>58.166871586087417</v>
      </c>
      <c r="H32" s="13">
        <v>58.166871586087417</v>
      </c>
      <c r="I32" s="13">
        <v>56.176202183291387</v>
      </c>
      <c r="J32" s="13">
        <v>56.176202183291387</v>
      </c>
      <c r="K32" s="13">
        <v>56.176202183291387</v>
      </c>
      <c r="L32" s="13">
        <v>55.452517621541375</v>
      </c>
      <c r="M32" s="13">
        <v>55.452517621541375</v>
      </c>
      <c r="N32" s="13">
        <v>55.452517621541375</v>
      </c>
      <c r="O32" s="13">
        <v>51.872748587602885</v>
      </c>
      <c r="P32" s="13">
        <v>51.872748587602885</v>
      </c>
      <c r="Q32" s="13">
        <v>51.872748587602885</v>
      </c>
      <c r="R32" s="13">
        <v>50.272911796790545</v>
      </c>
      <c r="S32" s="13">
        <v>50.272911796790545</v>
      </c>
      <c r="T32" s="13">
        <v>50.272911796790545</v>
      </c>
      <c r="U32" s="13">
        <v>49.693105174616946</v>
      </c>
      <c r="V32" s="13">
        <v>49.693105174616946</v>
      </c>
      <c r="W32" s="13">
        <v>49.693105174616946</v>
      </c>
      <c r="X32" s="13">
        <v>49.693105174616946</v>
      </c>
      <c r="Y32" s="13">
        <v>49.693105174616946</v>
      </c>
      <c r="Z32" s="13">
        <v>49.693105174616946</v>
      </c>
      <c r="AA32" s="13">
        <v>49.693105174616946</v>
      </c>
      <c r="AB32" s="13">
        <v>49.693105174616946</v>
      </c>
      <c r="AC32" s="13">
        <v>49.693105174616946</v>
      </c>
      <c r="AD32" s="13">
        <v>47.051934529256712</v>
      </c>
      <c r="AE32" s="13">
        <v>47.051934529256712</v>
      </c>
      <c r="AF32" s="13">
        <v>47.051934529256712</v>
      </c>
      <c r="AG32" s="13">
        <v>47.051934529256712</v>
      </c>
      <c r="AH32" s="13">
        <v>47.051934529256712</v>
      </c>
      <c r="AI32" s="13">
        <v>47.051934529256712</v>
      </c>
      <c r="AJ32" s="13">
        <v>46.155968179561434</v>
      </c>
      <c r="AK32" s="13">
        <v>46.155968179561434</v>
      </c>
      <c r="AL32" s="13">
        <v>46.155968179561434</v>
      </c>
      <c r="AM32" s="13">
        <v>45.98708699432229</v>
      </c>
    </row>
    <row r="33" spans="1:39" ht="12.6" x14ac:dyDescent="0.45">
      <c r="B33" s="21" t="s">
        <v>182</v>
      </c>
      <c r="C33" s="22" t="e">
        <f>+(C31-C32)*'data input'!#REF!/1000</f>
        <v>#REF!</v>
      </c>
      <c r="D33" s="22" t="e">
        <f>+(D31-D32)*'data input'!#REF!/1000</f>
        <v>#REF!</v>
      </c>
      <c r="E33" s="22" t="e">
        <f>+(E31-E32)*'data input'!#REF!/1000</f>
        <v>#REF!</v>
      </c>
      <c r="F33" s="22" t="e">
        <f>+(F31-F32)*'data input'!#REF!/1000</f>
        <v>#REF!</v>
      </c>
      <c r="G33" s="22" t="e">
        <f>+(G31-G32)*'data input'!#REF!/1000</f>
        <v>#REF!</v>
      </c>
      <c r="H33" s="22" t="e">
        <f>+(H31-H32)*'data input'!#REF!/1000</f>
        <v>#REF!</v>
      </c>
      <c r="I33" s="22" t="e">
        <f>+(I31-I32)*'data input'!#REF!/1000</f>
        <v>#REF!</v>
      </c>
      <c r="J33" s="22" t="e">
        <f>+(J31-J32)*'data input'!#REF!/1000</f>
        <v>#REF!</v>
      </c>
      <c r="K33" s="22" t="e">
        <f>+(K31-K32)*'data input'!#REF!/1000</f>
        <v>#REF!</v>
      </c>
      <c r="L33" s="22" t="e">
        <f>+(L31-L32)*'data input'!#REF!/1000</f>
        <v>#REF!</v>
      </c>
      <c r="M33" s="22" t="e">
        <f>+(M31-M32)*'data input'!#REF!/1000</f>
        <v>#REF!</v>
      </c>
      <c r="N33" s="22" t="e">
        <f>+(N31-N32)*'data input'!#REF!/1000</f>
        <v>#REF!</v>
      </c>
      <c r="O33" s="22" t="e">
        <f>+(O31-O32)*'data input'!#REF!/1000</f>
        <v>#REF!</v>
      </c>
      <c r="P33" s="22" t="e">
        <f>+(P31-P32)*'data input'!#REF!/1000</f>
        <v>#REF!</v>
      </c>
      <c r="Q33" s="22" t="e">
        <f>+(Q31-Q32)*'data input'!#REF!/1000</f>
        <v>#REF!</v>
      </c>
      <c r="R33" s="22" t="e">
        <f>+(R31-R32)*'data input'!#REF!/1000</f>
        <v>#REF!</v>
      </c>
      <c r="S33" s="22" t="e">
        <f>+(S31-S32)*'data input'!#REF!/1000</f>
        <v>#REF!</v>
      </c>
      <c r="T33" s="22" t="e">
        <f>+(T31-T32)*'data input'!#REF!/1000</f>
        <v>#REF!</v>
      </c>
      <c r="U33" s="22" t="e">
        <f>+(U31-U32)*'data input'!#REF!/1000</f>
        <v>#REF!</v>
      </c>
      <c r="V33" s="22" t="e">
        <f>+(V31-V32)*'data input'!#REF!/1000</f>
        <v>#REF!</v>
      </c>
      <c r="W33" s="22" t="e">
        <f>+(W31-W32)*'data input'!#REF!/1000</f>
        <v>#REF!</v>
      </c>
      <c r="X33" s="22" t="e">
        <f>+(X31-X32)*'data input'!#REF!/1000</f>
        <v>#REF!</v>
      </c>
      <c r="Y33" s="22" t="e">
        <f>+(Y31-Y32)*'data input'!#REF!/1000</f>
        <v>#REF!</v>
      </c>
      <c r="Z33" s="22" t="e">
        <f>+(Z31-Z32)*'data input'!#REF!/1000</f>
        <v>#REF!</v>
      </c>
      <c r="AA33" s="22" t="e">
        <f>+(AA31-AA32)*'data input'!#REF!/1000</f>
        <v>#REF!</v>
      </c>
      <c r="AB33" s="22" t="e">
        <f>+(AB31-AB32)*'data input'!#REF!/1000</f>
        <v>#REF!</v>
      </c>
      <c r="AC33" s="22" t="e">
        <f>+(AC31-AC32)*'data input'!#REF!/1000</f>
        <v>#REF!</v>
      </c>
      <c r="AD33" s="22" t="e">
        <f>+(AD31-AD32)*'data input'!#REF!/1000</f>
        <v>#REF!</v>
      </c>
      <c r="AE33" s="22" t="e">
        <f>+(AE31-AE32)*'data input'!#REF!/1000</f>
        <v>#REF!</v>
      </c>
      <c r="AF33" s="22" t="e">
        <f>+(AF31-AF32)*'data input'!#REF!/1000</f>
        <v>#REF!</v>
      </c>
      <c r="AG33" s="22" t="e">
        <f>+(AG31-AG32)*'data input'!#REF!/1000</f>
        <v>#REF!</v>
      </c>
      <c r="AH33" s="22" t="e">
        <f>+(AH31-AH32)*'data input'!#REF!/1000</f>
        <v>#REF!</v>
      </c>
      <c r="AI33" s="22" t="e">
        <f>+(AI31-AI32)*'data input'!#REF!/1000</f>
        <v>#REF!</v>
      </c>
      <c r="AJ33" s="22" t="e">
        <f>+(AJ31-AJ32)*'data input'!#REF!/1000</f>
        <v>#REF!</v>
      </c>
      <c r="AK33" s="22" t="e">
        <f>+(AK31-AK32)*'data input'!#REF!/1000</f>
        <v>#REF!</v>
      </c>
      <c r="AL33" s="22" t="e">
        <f>+(AL31-AL32)*'data input'!#REF!/1000</f>
        <v>#REF!</v>
      </c>
      <c r="AM33" s="22" t="e">
        <f>+(AM31-AM32)*'data input'!#REF!/1000</f>
        <v>#REF!</v>
      </c>
    </row>
    <row r="34" spans="1:39" ht="12.6" x14ac:dyDescent="0.45">
      <c r="B34" s="21" t="s">
        <v>183</v>
      </c>
      <c r="C34" s="22" t="e">
        <v>#REF!</v>
      </c>
      <c r="D34" s="22" t="e">
        <v>#REF!</v>
      </c>
      <c r="E34" s="22" t="e">
        <v>#REF!</v>
      </c>
      <c r="F34" s="22" t="e">
        <v>#REF!</v>
      </c>
      <c r="G34" s="22" t="e">
        <v>#REF!</v>
      </c>
      <c r="H34" s="22" t="e">
        <v>#REF!</v>
      </c>
      <c r="I34" s="22" t="e">
        <v>#REF!</v>
      </c>
      <c r="J34" s="22" t="e">
        <v>#REF!</v>
      </c>
      <c r="K34" s="22" t="e">
        <v>#REF!</v>
      </c>
      <c r="L34" s="22" t="e">
        <v>#REF!</v>
      </c>
      <c r="M34" s="22" t="e">
        <v>#REF!</v>
      </c>
      <c r="N34" s="22" t="e">
        <v>#REF!</v>
      </c>
      <c r="O34" s="22" t="e">
        <v>#REF!</v>
      </c>
      <c r="P34" s="22" t="e">
        <v>#REF!</v>
      </c>
      <c r="Q34" s="22" t="e">
        <v>#REF!</v>
      </c>
      <c r="R34" s="22" t="e">
        <v>#REF!</v>
      </c>
      <c r="S34" s="22" t="e">
        <v>#REF!</v>
      </c>
      <c r="T34" s="22" t="e">
        <v>#REF!</v>
      </c>
      <c r="U34" s="22" t="e">
        <v>#REF!</v>
      </c>
      <c r="V34" s="22" t="e">
        <v>#REF!</v>
      </c>
      <c r="W34" s="22" t="e">
        <v>#REF!</v>
      </c>
      <c r="X34" s="22" t="e">
        <v>#REF!</v>
      </c>
      <c r="Y34" s="22" t="e">
        <v>#REF!</v>
      </c>
      <c r="Z34" s="22" t="e">
        <v>#REF!</v>
      </c>
      <c r="AA34" s="22" t="e">
        <v>#REF!</v>
      </c>
      <c r="AB34" s="22" t="e">
        <v>#REF!</v>
      </c>
      <c r="AC34" s="22" t="e">
        <v>#REF!</v>
      </c>
      <c r="AD34" s="22" t="e">
        <v>#REF!</v>
      </c>
      <c r="AE34" s="22" t="e">
        <v>#REF!</v>
      </c>
      <c r="AF34" s="22" t="e">
        <v>#REF!</v>
      </c>
      <c r="AG34" s="22" t="e">
        <v>#REF!</v>
      </c>
      <c r="AH34" s="22" t="e">
        <v>#REF!</v>
      </c>
      <c r="AI34" s="22" t="e">
        <v>#REF!</v>
      </c>
      <c r="AJ34" s="22" t="e">
        <v>#REF!</v>
      </c>
      <c r="AK34" s="22" t="e">
        <v>#REF!</v>
      </c>
      <c r="AL34" s="22" t="e">
        <v>#REF!</v>
      </c>
      <c r="AM34" s="22" t="e">
        <v>#REF!</v>
      </c>
    </row>
    <row r="35" spans="1:39" x14ac:dyDescent="0.4">
      <c r="B35" s="1" t="s">
        <v>133</v>
      </c>
      <c r="C35" s="13" t="e">
        <f>+('data input'!#REF!+'data input'!#REF!+'data input'!#REF!+'data input'!#REF!)/'data input'!#REF!</f>
        <v>#REF!</v>
      </c>
      <c r="D35" s="13" t="e">
        <f>+('data input'!#REF!+'data input'!#REF!+'data input'!#REF!+'data input'!#REF!)/'data input'!#REF!</f>
        <v>#REF!</v>
      </c>
      <c r="E35" s="13" t="e">
        <f>+('data input'!#REF!+'data input'!#REF!+'data input'!#REF!+'data input'!#REF!)/'data input'!#REF!</f>
        <v>#REF!</v>
      </c>
      <c r="F35" s="13" t="e">
        <f>+('data input'!#REF!+'data input'!#REF!+'data input'!#REF!+'data input'!#REF!)/'data input'!#REF!</f>
        <v>#REF!</v>
      </c>
      <c r="G35" s="13" t="e">
        <f>+('data input'!#REF!+'data input'!#REF!+'data input'!#REF!+'data input'!#REF!)/'data input'!#REF!</f>
        <v>#REF!</v>
      </c>
      <c r="H35" s="13" t="e">
        <f>+('data input'!#REF!+'data input'!#REF!+'data input'!#REF!+'data input'!#REF!)/'data input'!#REF!</f>
        <v>#REF!</v>
      </c>
      <c r="I35" s="13" t="e">
        <f>+('data input'!#REF!+'data input'!#REF!+'data input'!#REF!+'data input'!#REF!)/'data input'!#REF!</f>
        <v>#REF!</v>
      </c>
      <c r="J35" s="13" t="e">
        <f>+('data input'!#REF!+'data input'!#REF!+'data input'!#REF!+'data input'!#REF!)/'data input'!#REF!</f>
        <v>#REF!</v>
      </c>
      <c r="K35" s="13" t="e">
        <f>+('data input'!#REF!+'data input'!#REF!+'data input'!#REF!+'data input'!#REF!)/'data input'!#REF!</f>
        <v>#REF!</v>
      </c>
      <c r="L35" s="13" t="e">
        <f>+('data input'!#REF!+'data input'!#REF!+'data input'!#REF!+'data input'!#REF!)/'data input'!#REF!</f>
        <v>#REF!</v>
      </c>
      <c r="M35" s="13" t="e">
        <f>+('data input'!#REF!+'data input'!#REF!+'data input'!#REF!+'data input'!#REF!)/'data input'!#REF!</f>
        <v>#REF!</v>
      </c>
      <c r="N35" s="13" t="e">
        <f>+('data input'!#REF!+'data input'!#REF!+'data input'!#REF!+'data input'!#REF!)/'data input'!#REF!</f>
        <v>#REF!</v>
      </c>
      <c r="O35" s="13" t="e">
        <f>+('data input'!#REF!+'data input'!#REF!+'data input'!#REF!+'data input'!#REF!)/'data input'!#REF!</f>
        <v>#REF!</v>
      </c>
      <c r="P35" s="13" t="e">
        <f>+('data input'!#REF!+'data input'!#REF!+'data input'!#REF!+'data input'!#REF!)/'data input'!#REF!</f>
        <v>#REF!</v>
      </c>
      <c r="Q35" s="13" t="e">
        <f>+('data input'!#REF!+'data input'!#REF!+'data input'!#REF!+'data input'!#REF!)/'data input'!#REF!</f>
        <v>#REF!</v>
      </c>
      <c r="R35" s="13" t="e">
        <f>+('data input'!#REF!+'data input'!#REF!+'data input'!#REF!+'data input'!#REF!)/'data input'!#REF!</f>
        <v>#REF!</v>
      </c>
      <c r="S35" s="13" t="e">
        <f>+('data input'!#REF!+'data input'!#REF!+'data input'!#REF!+'data input'!#REF!)/'data input'!#REF!</f>
        <v>#REF!</v>
      </c>
      <c r="T35" s="13" t="e">
        <f>+('data input'!#REF!+'data input'!#REF!+'data input'!#REF!+'data input'!#REF!)/'data input'!#REF!</f>
        <v>#REF!</v>
      </c>
      <c r="U35" s="13" t="e">
        <f>+('data input'!#REF!+'data input'!#REF!+'data input'!#REF!+'data input'!#REF!)/'data input'!#REF!</f>
        <v>#REF!</v>
      </c>
      <c r="V35" s="13" t="e">
        <f>+('data input'!#REF!+'data input'!#REF!+'data input'!#REF!+'data input'!#REF!)/'data input'!#REF!</f>
        <v>#REF!</v>
      </c>
      <c r="W35" s="13" t="e">
        <f>+('data input'!#REF!+'data input'!#REF!+'data input'!#REF!+'data input'!#REF!)/'data input'!#REF!</f>
        <v>#REF!</v>
      </c>
      <c r="X35" s="13" t="e">
        <f>+('data input'!#REF!+'data input'!#REF!+'data input'!#REF!+'data input'!#REF!)/'data input'!#REF!</f>
        <v>#REF!</v>
      </c>
      <c r="Y35" s="13" t="e">
        <f>+('data input'!#REF!+'data input'!#REF!+'data input'!#REF!+'data input'!#REF!)/'data input'!#REF!</f>
        <v>#REF!</v>
      </c>
      <c r="Z35" s="13" t="e">
        <f>+('data input'!#REF!+'data input'!#REF!+'data input'!#REF!+'data input'!#REF!)/'data input'!#REF!</f>
        <v>#REF!</v>
      </c>
      <c r="AA35" s="13" t="e">
        <f>+('data input'!#REF!+'data input'!#REF!+'data input'!#REF!+'data input'!#REF!)/'data input'!#REF!</f>
        <v>#REF!</v>
      </c>
      <c r="AB35" s="13" t="e">
        <f>+('data input'!#REF!+'data input'!#REF!+'data input'!#REF!+'data input'!#REF!)/'data input'!#REF!</f>
        <v>#REF!</v>
      </c>
      <c r="AC35" s="13" t="e">
        <f>+('data input'!#REF!+'data input'!#REF!+'data input'!#REF!+'data input'!#REF!)/'data input'!#REF!</f>
        <v>#REF!</v>
      </c>
      <c r="AD35" s="13" t="e">
        <f>+('data input'!#REF!+'data input'!#REF!+'data input'!#REF!+'data input'!#REF!)/'data input'!#REF!</f>
        <v>#REF!</v>
      </c>
      <c r="AE35" s="13" t="e">
        <f>+('data input'!#REF!+'data input'!#REF!+'data input'!#REF!+'data input'!#REF!)/'data input'!#REF!</f>
        <v>#REF!</v>
      </c>
      <c r="AF35" s="13" t="e">
        <f>+('data input'!#REF!+'data input'!#REF!+'data input'!#REF!+'data input'!#REF!)/'data input'!#REF!</f>
        <v>#REF!</v>
      </c>
      <c r="AG35" s="13" t="e">
        <f>+('data input'!#REF!+'data input'!#REF!+'data input'!#REF!+'data input'!#REF!)/'data input'!#REF!</f>
        <v>#REF!</v>
      </c>
      <c r="AH35" s="13" t="e">
        <f>+('data input'!#REF!+'data input'!#REF!+'data input'!#REF!+'data input'!#REF!)/'data input'!#REF!</f>
        <v>#REF!</v>
      </c>
      <c r="AI35" s="13" t="e">
        <f>+('data input'!#REF!+'data input'!#REF!+'data input'!#REF!+'data input'!#REF!)/'data input'!#REF!</f>
        <v>#REF!</v>
      </c>
      <c r="AJ35" s="13" t="e">
        <f>+('data input'!#REF!+'data input'!#REF!+'data input'!#REF!+'data input'!#REF!)/'data input'!#REF!</f>
        <v>#REF!</v>
      </c>
      <c r="AK35" s="13" t="e">
        <f>+('data input'!#REF!+'data input'!#REF!+'data input'!#REF!+'data input'!#REF!)/'data input'!#REF!</f>
        <v>#REF!</v>
      </c>
      <c r="AL35" s="13" t="e">
        <f>+('data input'!#REF!+'data input'!#REF!+'data input'!#REF!+'data input'!#REF!)/'data input'!#REF!</f>
        <v>#REF!</v>
      </c>
    </row>
    <row r="36" spans="1:39" x14ac:dyDescent="0.4">
      <c r="A36" t="s">
        <v>177</v>
      </c>
      <c r="B36" t="s">
        <v>112</v>
      </c>
      <c r="C36" s="15">
        <v>27</v>
      </c>
      <c r="D36" s="13">
        <f>+C36</f>
        <v>27</v>
      </c>
      <c r="E36" s="13">
        <f>+C36</f>
        <v>27</v>
      </c>
      <c r="F36" s="13">
        <v>25.379537456116822</v>
      </c>
      <c r="G36" s="13">
        <v>25.379537456116822</v>
      </c>
      <c r="H36" s="13">
        <v>25.379537456116822</v>
      </c>
      <c r="I36" s="13">
        <v>24.907454244872415</v>
      </c>
      <c r="J36" s="13">
        <v>24.907454244872415</v>
      </c>
      <c r="K36" s="13">
        <v>24.907454244872415</v>
      </c>
      <c r="L36" s="13">
        <v>24.735833918886044</v>
      </c>
      <c r="M36" s="13">
        <v>24.735833918886044</v>
      </c>
      <c r="N36" s="13">
        <v>24.735833918886044</v>
      </c>
      <c r="O36" s="13">
        <v>23.886898953250199</v>
      </c>
      <c r="P36" s="13">
        <v>23.886898953250199</v>
      </c>
      <c r="Q36" s="13">
        <v>23.886898953250199</v>
      </c>
      <c r="R36" s="13">
        <v>23.507500903220983</v>
      </c>
      <c r="S36" s="13">
        <v>23.507500903220983</v>
      </c>
      <c r="T36" s="13">
        <v>23.507500903220983</v>
      </c>
      <c r="U36" s="13">
        <v>23.370000938780866</v>
      </c>
      <c r="V36" s="13">
        <v>23.370000938780866</v>
      </c>
      <c r="W36" s="13">
        <v>23.370000938780866</v>
      </c>
      <c r="X36" s="13">
        <v>23.370000938780866</v>
      </c>
      <c r="Y36" s="13">
        <v>23.370000938780866</v>
      </c>
      <c r="Z36" s="13">
        <v>23.370000938780866</v>
      </c>
      <c r="AA36" s="13">
        <v>23.370000938780866</v>
      </c>
      <c r="AB36" s="13">
        <v>23.370000938780866</v>
      </c>
      <c r="AC36" s="13">
        <v>23.370000938780866</v>
      </c>
      <c r="AD36" s="13">
        <v>22.065330166308232</v>
      </c>
      <c r="AE36" s="13">
        <v>22.065330166308232</v>
      </c>
      <c r="AF36" s="13">
        <v>22.065330166308232</v>
      </c>
      <c r="AG36" s="13">
        <v>22.065330166308232</v>
      </c>
      <c r="AH36" s="13">
        <v>22.065330166308232</v>
      </c>
      <c r="AI36" s="13">
        <v>22.065330166308232</v>
      </c>
      <c r="AJ36" s="13">
        <v>21.076074305861951</v>
      </c>
      <c r="AK36" s="13">
        <v>21.076074305861951</v>
      </c>
      <c r="AL36" s="13">
        <v>21.076074305861951</v>
      </c>
      <c r="AM36" s="13">
        <v>20.992651318108734</v>
      </c>
    </row>
    <row r="37" spans="1:39" ht="12.6" x14ac:dyDescent="0.45">
      <c r="B37" s="21" t="s">
        <v>182</v>
      </c>
      <c r="C37" s="22" t="e">
        <f>+(C35-C36)*'data input'!#REF!/1000</f>
        <v>#REF!</v>
      </c>
      <c r="D37" s="22" t="e">
        <f>+(D35-D36)*'data input'!#REF!/1000</f>
        <v>#REF!</v>
      </c>
      <c r="E37" s="22" t="e">
        <f>+(E35-E36)*'data input'!#REF!/1000</f>
        <v>#REF!</v>
      </c>
      <c r="F37" s="22" t="e">
        <f>+(F35-F36)*'data input'!#REF!/1000</f>
        <v>#REF!</v>
      </c>
      <c r="G37" s="22" t="e">
        <f>+(G35-G36)*'data input'!#REF!/1000</f>
        <v>#REF!</v>
      </c>
      <c r="H37" s="22" t="e">
        <f>+(H35-H36)*'data input'!#REF!/1000</f>
        <v>#REF!</v>
      </c>
      <c r="I37" s="22" t="e">
        <f>+(I35-I36)*'data input'!#REF!/1000</f>
        <v>#REF!</v>
      </c>
      <c r="J37" s="22" t="e">
        <f>+(J35-J36)*'data input'!#REF!/1000</f>
        <v>#REF!</v>
      </c>
      <c r="K37" s="22" t="e">
        <f>+(K35-K36)*'data input'!#REF!/1000</f>
        <v>#REF!</v>
      </c>
      <c r="L37" s="22" t="e">
        <f>+(L35-L36)*'data input'!#REF!/1000</f>
        <v>#REF!</v>
      </c>
      <c r="M37" s="22" t="e">
        <f>+(M35-M36)*'data input'!#REF!/1000</f>
        <v>#REF!</v>
      </c>
      <c r="N37" s="22" t="e">
        <f>+(N35-N36)*'data input'!#REF!/1000</f>
        <v>#REF!</v>
      </c>
      <c r="O37" s="22" t="e">
        <f>+(O35-O36)*'data input'!#REF!/1000</f>
        <v>#REF!</v>
      </c>
      <c r="P37" s="22" t="e">
        <f>+(P35-P36)*'data input'!#REF!/1000</f>
        <v>#REF!</v>
      </c>
      <c r="Q37" s="22" t="e">
        <f>+(Q35-Q36)*'data input'!#REF!/1000</f>
        <v>#REF!</v>
      </c>
      <c r="R37" s="22" t="e">
        <f>+(R35-R36)*'data input'!#REF!/1000</f>
        <v>#REF!</v>
      </c>
      <c r="S37" s="22" t="e">
        <f>+(S35-S36)*'data input'!#REF!/1000</f>
        <v>#REF!</v>
      </c>
      <c r="T37" s="22" t="e">
        <f>+(T35-T36)*'data input'!#REF!/1000</f>
        <v>#REF!</v>
      </c>
      <c r="U37" s="22" t="e">
        <f>+(U35-U36)*'data input'!#REF!/1000</f>
        <v>#REF!</v>
      </c>
      <c r="V37" s="22" t="e">
        <f>+(V35-V36)*'data input'!#REF!/1000</f>
        <v>#REF!</v>
      </c>
      <c r="W37" s="22" t="e">
        <f>+(W35-W36)*'data input'!#REF!/1000</f>
        <v>#REF!</v>
      </c>
      <c r="X37" s="22" t="e">
        <f>+(X35-X36)*'data input'!#REF!/1000</f>
        <v>#REF!</v>
      </c>
      <c r="Y37" s="22" t="e">
        <f>+(Y35-Y36)*'data input'!#REF!/1000</f>
        <v>#REF!</v>
      </c>
      <c r="Z37" s="22" t="e">
        <f>+(Z35-Z36)*'data input'!#REF!/1000</f>
        <v>#REF!</v>
      </c>
      <c r="AA37" s="22" t="e">
        <f>+(AA35-AA36)*'data input'!#REF!/1000</f>
        <v>#REF!</v>
      </c>
      <c r="AB37" s="22" t="e">
        <f>+(AB35-AB36)*'data input'!#REF!/1000</f>
        <v>#REF!</v>
      </c>
      <c r="AC37" s="22" t="e">
        <f>+(AC35-AC36)*'data input'!#REF!/1000</f>
        <v>#REF!</v>
      </c>
      <c r="AD37" s="22" t="e">
        <f>+(AD35-AD36)*'data input'!#REF!/1000</f>
        <v>#REF!</v>
      </c>
      <c r="AE37" s="22" t="e">
        <f>+(AE35-AE36)*'data input'!#REF!/1000</f>
        <v>#REF!</v>
      </c>
      <c r="AF37" s="22" t="e">
        <f>+(AF35-AF36)*'data input'!#REF!/1000</f>
        <v>#REF!</v>
      </c>
      <c r="AG37" s="22" t="e">
        <f>+(AG35-AG36)*'data input'!#REF!/1000</f>
        <v>#REF!</v>
      </c>
      <c r="AH37" s="22" t="e">
        <f>+(AH35-AH36)*'data input'!#REF!/1000</f>
        <v>#REF!</v>
      </c>
      <c r="AI37" s="22" t="e">
        <f>+(AI35-AI36)*'data input'!#REF!/1000</f>
        <v>#REF!</v>
      </c>
      <c r="AJ37" s="22" t="e">
        <f>+(AJ35-AJ36)*'data input'!#REF!/1000</f>
        <v>#REF!</v>
      </c>
      <c r="AK37" s="22" t="e">
        <f>+(AK35-AK36)*'data input'!#REF!/1000</f>
        <v>#REF!</v>
      </c>
      <c r="AL37" s="22" t="e">
        <f>+(AL35-AL36)*'data input'!#REF!/1000</f>
        <v>#REF!</v>
      </c>
      <c r="AM37" s="22" t="e">
        <f>+(AM35-AM36)*'data input'!#REF!/1000</f>
        <v>#REF!</v>
      </c>
    </row>
    <row r="38" spans="1:39" ht="12.6" x14ac:dyDescent="0.45">
      <c r="B38" s="21" t="s">
        <v>183</v>
      </c>
      <c r="C38" s="22" t="e">
        <v>#REF!</v>
      </c>
      <c r="D38" s="22" t="e">
        <v>#REF!</v>
      </c>
      <c r="E38" s="22" t="e">
        <v>#REF!</v>
      </c>
      <c r="F38" s="22" t="e">
        <v>#REF!</v>
      </c>
      <c r="G38" s="22" t="e">
        <v>#REF!</v>
      </c>
      <c r="H38" s="22" t="e">
        <v>#REF!</v>
      </c>
      <c r="I38" s="22" t="e">
        <v>#REF!</v>
      </c>
      <c r="J38" s="22" t="e">
        <v>#REF!</v>
      </c>
      <c r="K38" s="22" t="e">
        <v>#REF!</v>
      </c>
      <c r="L38" s="22" t="e">
        <v>#REF!</v>
      </c>
      <c r="M38" s="22" t="e">
        <v>#REF!</v>
      </c>
      <c r="N38" s="22" t="e">
        <v>#REF!</v>
      </c>
      <c r="O38" s="22" t="e">
        <v>#REF!</v>
      </c>
      <c r="P38" s="22" t="e">
        <v>#REF!</v>
      </c>
      <c r="Q38" s="22" t="e">
        <v>#REF!</v>
      </c>
      <c r="R38" s="22" t="e">
        <v>#REF!</v>
      </c>
      <c r="S38" s="22" t="e">
        <v>#REF!</v>
      </c>
      <c r="T38" s="22" t="e">
        <v>#REF!</v>
      </c>
      <c r="U38" s="22" t="e">
        <v>#REF!</v>
      </c>
      <c r="V38" s="22" t="e">
        <v>#REF!</v>
      </c>
      <c r="W38" s="22" t="e">
        <v>#REF!</v>
      </c>
      <c r="X38" s="22" t="e">
        <v>#REF!</v>
      </c>
      <c r="Y38" s="22" t="e">
        <v>#REF!</v>
      </c>
      <c r="Z38" s="22" t="e">
        <v>#REF!</v>
      </c>
      <c r="AA38" s="22" t="e">
        <v>#REF!</v>
      </c>
      <c r="AB38" s="22" t="e">
        <v>#REF!</v>
      </c>
      <c r="AC38" s="22" t="e">
        <v>#REF!</v>
      </c>
      <c r="AD38" s="22" t="e">
        <v>#REF!</v>
      </c>
      <c r="AE38" s="22" t="e">
        <v>#REF!</v>
      </c>
      <c r="AF38" s="22" t="e">
        <v>#REF!</v>
      </c>
      <c r="AG38" s="22" t="e">
        <v>#REF!</v>
      </c>
      <c r="AH38" s="22" t="e">
        <v>#REF!</v>
      </c>
      <c r="AI38" s="22" t="e">
        <v>#REF!</v>
      </c>
      <c r="AJ38" s="22" t="e">
        <v>#REF!</v>
      </c>
      <c r="AK38" s="22" t="e">
        <v>#REF!</v>
      </c>
      <c r="AL38" s="22" t="e">
        <v>#REF!</v>
      </c>
      <c r="AM38" s="22" t="e">
        <v>#REF!</v>
      </c>
    </row>
    <row r="39" spans="1:39" x14ac:dyDescent="0.4">
      <c r="A39" t="s">
        <v>6</v>
      </c>
      <c r="B39" s="1" t="s">
        <v>134</v>
      </c>
      <c r="C39" s="13" t="e">
        <f>+('data input'!#REF!+'data input'!#REF!+'data input'!#REF!+'data input'!#REF!)/'data input'!#REF!</f>
        <v>#REF!</v>
      </c>
      <c r="D39" s="13" t="e">
        <f>+('data input'!#REF!+'data input'!#REF!+'data input'!#REF!+'data input'!#REF!)/'data input'!#REF!</f>
        <v>#REF!</v>
      </c>
      <c r="E39" s="13" t="e">
        <f>+('data input'!#REF!+'data input'!#REF!+'data input'!#REF!+'data input'!#REF!)/'data input'!#REF!</f>
        <v>#REF!</v>
      </c>
      <c r="F39" s="13" t="e">
        <f>+('data input'!#REF!+'data input'!#REF!+'data input'!#REF!+'data input'!#REF!)/'data input'!#REF!</f>
        <v>#REF!</v>
      </c>
      <c r="G39" s="13" t="e">
        <f>+('data input'!#REF!+'data input'!#REF!+'data input'!#REF!+'data input'!#REF!)/'data input'!#REF!</f>
        <v>#REF!</v>
      </c>
      <c r="H39" s="13" t="e">
        <f>+('data input'!#REF!+'data input'!#REF!+'data input'!#REF!+'data input'!#REF!)/'data input'!#REF!</f>
        <v>#REF!</v>
      </c>
      <c r="I39" s="13" t="e">
        <f>+('data input'!#REF!+'data input'!#REF!+'data input'!#REF!+'data input'!#REF!)/'data input'!#REF!</f>
        <v>#REF!</v>
      </c>
      <c r="J39" s="13" t="e">
        <f>+('data input'!#REF!+'data input'!#REF!+'data input'!#REF!+'data input'!#REF!)/'data input'!#REF!</f>
        <v>#REF!</v>
      </c>
      <c r="K39" s="13" t="e">
        <f>+('data input'!#REF!+'data input'!#REF!+'data input'!#REF!+'data input'!#REF!)/'data input'!#REF!</f>
        <v>#REF!</v>
      </c>
      <c r="L39" s="13" t="e">
        <f>+('data input'!#REF!+'data input'!#REF!+'data input'!#REF!+'data input'!#REF!)/'data input'!#REF!</f>
        <v>#REF!</v>
      </c>
      <c r="M39" s="13" t="e">
        <f>+('data input'!#REF!+'data input'!#REF!+'data input'!#REF!+'data input'!#REF!)/'data input'!#REF!</f>
        <v>#REF!</v>
      </c>
      <c r="N39" s="13" t="e">
        <f>+('data input'!#REF!+'data input'!#REF!+'data input'!#REF!+'data input'!#REF!)/'data input'!#REF!</f>
        <v>#REF!</v>
      </c>
      <c r="O39" s="13" t="e">
        <f>+('data input'!#REF!+'data input'!#REF!+'data input'!#REF!+'data input'!#REF!)/'data input'!#REF!</f>
        <v>#REF!</v>
      </c>
      <c r="P39" s="13" t="e">
        <f>+('data input'!#REF!+'data input'!#REF!+'data input'!#REF!+'data input'!#REF!)/'data input'!#REF!</f>
        <v>#REF!</v>
      </c>
      <c r="Q39" s="13" t="e">
        <f>+('data input'!#REF!+'data input'!#REF!+'data input'!#REF!+'data input'!#REF!)/'data input'!#REF!</f>
        <v>#REF!</v>
      </c>
      <c r="R39" s="13" t="e">
        <f>+('data input'!#REF!+'data input'!#REF!+'data input'!#REF!+'data input'!#REF!)/'data input'!#REF!</f>
        <v>#REF!</v>
      </c>
      <c r="S39" s="13" t="e">
        <f>+('data input'!#REF!+'data input'!#REF!+'data input'!#REF!+'data input'!#REF!)/'data input'!#REF!</f>
        <v>#REF!</v>
      </c>
      <c r="T39" s="13" t="e">
        <f>+('data input'!#REF!+'data input'!#REF!+'data input'!#REF!+'data input'!#REF!)/'data input'!#REF!</f>
        <v>#REF!</v>
      </c>
      <c r="U39" s="13" t="e">
        <f>+('data input'!#REF!+'data input'!#REF!+'data input'!#REF!+'data input'!#REF!)/'data input'!#REF!</f>
        <v>#REF!</v>
      </c>
      <c r="V39" s="13" t="e">
        <f>+('data input'!#REF!+'data input'!#REF!+'data input'!#REF!+'data input'!#REF!)/'data input'!#REF!</f>
        <v>#REF!</v>
      </c>
      <c r="W39" s="13" t="e">
        <f>+('data input'!#REF!+'data input'!#REF!+'data input'!#REF!+'data input'!#REF!)/'data input'!#REF!</f>
        <v>#REF!</v>
      </c>
      <c r="X39" s="13" t="e">
        <f>+('data input'!#REF!+'data input'!#REF!+'data input'!#REF!+'data input'!#REF!)/'data input'!#REF!</f>
        <v>#REF!</v>
      </c>
      <c r="Y39" s="13" t="e">
        <f>+('data input'!#REF!+'data input'!#REF!+'data input'!#REF!+'data input'!#REF!)/'data input'!#REF!</f>
        <v>#REF!</v>
      </c>
      <c r="Z39" s="13" t="e">
        <f>+('data input'!#REF!+'data input'!#REF!+'data input'!#REF!+'data input'!#REF!)/'data input'!#REF!</f>
        <v>#REF!</v>
      </c>
      <c r="AA39" s="13" t="e">
        <f>+('data input'!#REF!+'data input'!#REF!+'data input'!#REF!+'data input'!#REF!)/'data input'!#REF!</f>
        <v>#REF!</v>
      </c>
      <c r="AB39" s="13" t="e">
        <f>+('data input'!#REF!+'data input'!#REF!+'data input'!#REF!+'data input'!#REF!)/'data input'!#REF!</f>
        <v>#REF!</v>
      </c>
      <c r="AC39" s="13" t="e">
        <f>+('data input'!#REF!+'data input'!#REF!+'data input'!#REF!+'data input'!#REF!)/'data input'!#REF!</f>
        <v>#REF!</v>
      </c>
      <c r="AD39" s="13" t="e">
        <f>+('data input'!#REF!+'data input'!#REF!+'data input'!#REF!+'data input'!#REF!)/'data input'!#REF!</f>
        <v>#REF!</v>
      </c>
      <c r="AE39" s="13" t="e">
        <f>+('data input'!#REF!+'data input'!#REF!+'data input'!#REF!+'data input'!#REF!)/'data input'!#REF!</f>
        <v>#REF!</v>
      </c>
      <c r="AF39" s="13" t="e">
        <f>+('data input'!#REF!+'data input'!#REF!+'data input'!#REF!+'data input'!#REF!)/'data input'!#REF!</f>
        <v>#REF!</v>
      </c>
      <c r="AG39" s="13" t="e">
        <f>+('data input'!#REF!+'data input'!#REF!+'data input'!#REF!+'data input'!#REF!)/'data input'!#REF!</f>
        <v>#REF!</v>
      </c>
      <c r="AH39" s="13" t="e">
        <f>+('data input'!#REF!+'data input'!#REF!+'data input'!#REF!+'data input'!#REF!)/'data input'!#REF!</f>
        <v>#REF!</v>
      </c>
      <c r="AI39" s="13" t="e">
        <f>+('data input'!#REF!+'data input'!#REF!+'data input'!#REF!+'data input'!#REF!)/'data input'!#REF!</f>
        <v>#REF!</v>
      </c>
      <c r="AJ39" s="13" t="e">
        <f>+('data input'!#REF!+'data input'!#REF!+'data input'!#REF!+'data input'!#REF!)/'data input'!#REF!</f>
        <v>#REF!</v>
      </c>
      <c r="AK39" s="13" t="e">
        <f>+('data input'!#REF!+'data input'!#REF!+'data input'!#REF!+'data input'!#REF!)/'data input'!#REF!</f>
        <v>#REF!</v>
      </c>
      <c r="AL39" s="13" t="e">
        <f>+('data input'!#REF!+'data input'!#REF!+'data input'!#REF!+'data input'!#REF!)/'data input'!#REF!</f>
        <v>#REF!</v>
      </c>
    </row>
    <row r="40" spans="1:39" x14ac:dyDescent="0.4">
      <c r="A40" t="s">
        <v>179</v>
      </c>
      <c r="B40" t="s">
        <v>112</v>
      </c>
      <c r="C40" s="15">
        <v>32</v>
      </c>
      <c r="D40" s="13">
        <f t="shared" ref="D40:N40" si="5">+$C$40</f>
        <v>32</v>
      </c>
      <c r="E40" s="13">
        <f t="shared" si="5"/>
        <v>32</v>
      </c>
      <c r="F40" s="13">
        <f t="shared" si="5"/>
        <v>32</v>
      </c>
      <c r="G40" s="13">
        <f t="shared" si="5"/>
        <v>32</v>
      </c>
      <c r="H40" s="13">
        <f t="shared" si="5"/>
        <v>32</v>
      </c>
      <c r="I40" s="13">
        <f t="shared" si="5"/>
        <v>32</v>
      </c>
      <c r="J40" s="13">
        <f t="shared" si="5"/>
        <v>32</v>
      </c>
      <c r="K40" s="13">
        <f t="shared" si="5"/>
        <v>32</v>
      </c>
      <c r="L40" s="13">
        <f t="shared" si="5"/>
        <v>32</v>
      </c>
      <c r="M40" s="13">
        <f t="shared" si="5"/>
        <v>32</v>
      </c>
      <c r="N40" s="13">
        <f t="shared" si="5"/>
        <v>32</v>
      </c>
      <c r="O40" s="13" t="e">
        <v>#REF!</v>
      </c>
      <c r="P40" s="13" t="e">
        <v>#REF!</v>
      </c>
      <c r="Q40" s="13" t="e">
        <v>#REF!</v>
      </c>
      <c r="R40" s="13" t="e">
        <v>#REF!</v>
      </c>
      <c r="S40" s="13" t="e">
        <v>#REF!</v>
      </c>
      <c r="T40" s="13" t="e">
        <v>#REF!</v>
      </c>
      <c r="U40" s="13" t="e">
        <v>#REF!</v>
      </c>
      <c r="V40" s="13" t="e">
        <v>#REF!</v>
      </c>
      <c r="W40" s="13" t="e">
        <v>#REF!</v>
      </c>
      <c r="X40" s="13" t="e">
        <v>#REF!</v>
      </c>
      <c r="Y40" s="13" t="e">
        <v>#REF!</v>
      </c>
      <c r="Z40" s="13" t="e">
        <v>#REF!</v>
      </c>
      <c r="AA40" s="13" t="e">
        <v>#REF!</v>
      </c>
      <c r="AB40" s="13" t="e">
        <v>#REF!</v>
      </c>
      <c r="AC40" s="13" t="e">
        <v>#REF!</v>
      </c>
      <c r="AD40" s="13" t="e">
        <v>#REF!</v>
      </c>
      <c r="AE40" s="13" t="e">
        <v>#REF!</v>
      </c>
      <c r="AF40" s="13" t="e">
        <f>+$AE$40</f>
        <v>#REF!</v>
      </c>
      <c r="AG40" s="13" t="e">
        <f>+$AE$40</f>
        <v>#REF!</v>
      </c>
      <c r="AH40" s="13" t="e">
        <f>+$AE$40</f>
        <v>#REF!</v>
      </c>
      <c r="AI40" s="13" t="e">
        <f>+$AE$40</f>
        <v>#REF!</v>
      </c>
      <c r="AJ40" s="13" t="e">
        <v>#REF!</v>
      </c>
      <c r="AK40" s="13" t="e">
        <v>#REF!</v>
      </c>
      <c r="AL40" s="13" t="e">
        <v>#REF!</v>
      </c>
    </row>
    <row r="41" spans="1:39" ht="12.6" x14ac:dyDescent="0.45">
      <c r="B41" s="21" t="s">
        <v>182</v>
      </c>
      <c r="C41" s="22" t="e">
        <f>+(C39-C40)*'data input'!#REF!/1000</f>
        <v>#REF!</v>
      </c>
      <c r="D41" s="22" t="e">
        <f>+(D39-D40)*'data input'!#REF!/1000</f>
        <v>#REF!</v>
      </c>
      <c r="E41" s="22" t="e">
        <f>+(E39-E40)*'data input'!#REF!/1000</f>
        <v>#REF!</v>
      </c>
      <c r="F41" s="22" t="e">
        <f>+(F39-F40)*'data input'!#REF!/1000</f>
        <v>#REF!</v>
      </c>
      <c r="G41" s="22" t="e">
        <f>+(G39-G40)*'data input'!#REF!/1000</f>
        <v>#REF!</v>
      </c>
      <c r="H41" s="22" t="e">
        <f>+(H39-H40)*'data input'!#REF!/1000</f>
        <v>#REF!</v>
      </c>
      <c r="I41" s="22" t="e">
        <f>+(I39-I40)*'data input'!#REF!/1000</f>
        <v>#REF!</v>
      </c>
      <c r="J41" s="22" t="e">
        <f>+(J39-J40)*'data input'!#REF!/1000</f>
        <v>#REF!</v>
      </c>
      <c r="K41" s="22" t="e">
        <f>+(K39-K40)*'data input'!#REF!/1000</f>
        <v>#REF!</v>
      </c>
      <c r="L41" s="22" t="e">
        <f>+(L39-L40)*'data input'!#REF!/1000</f>
        <v>#REF!</v>
      </c>
      <c r="M41" s="22" t="e">
        <f>+(M39-M40)*'data input'!#REF!/1000</f>
        <v>#REF!</v>
      </c>
      <c r="N41" s="22" t="e">
        <f>+(N39-N40)*'data input'!#REF!/1000</f>
        <v>#REF!</v>
      </c>
      <c r="O41" s="22" t="e">
        <f>+(O39-O40)*'data input'!#REF!/1000</f>
        <v>#REF!</v>
      </c>
      <c r="P41" s="22" t="e">
        <f>+(P39-P40)*'data input'!#REF!/1000</f>
        <v>#REF!</v>
      </c>
      <c r="Q41" s="22" t="e">
        <f>+(Q39-Q40)*'data input'!#REF!/1000</f>
        <v>#REF!</v>
      </c>
      <c r="R41" s="22" t="e">
        <f>+(R39-R40)*'data input'!#REF!/1000</f>
        <v>#REF!</v>
      </c>
      <c r="S41" s="22" t="e">
        <f>+(S39-S40)*'data input'!#REF!/1000</f>
        <v>#REF!</v>
      </c>
      <c r="T41" s="22" t="e">
        <f>+(T39-T40)*'data input'!#REF!/1000</f>
        <v>#REF!</v>
      </c>
      <c r="U41" s="22" t="e">
        <f>+(U39-U40)*'data input'!#REF!/1000</f>
        <v>#REF!</v>
      </c>
      <c r="V41" s="22" t="e">
        <f>+(V39-V40)*'data input'!#REF!/1000</f>
        <v>#REF!</v>
      </c>
      <c r="W41" s="22" t="e">
        <f>+(W39-W40)*'data input'!#REF!/1000</f>
        <v>#REF!</v>
      </c>
      <c r="X41" s="22" t="e">
        <f>+(X39-X40)*'data input'!#REF!/1000</f>
        <v>#REF!</v>
      </c>
      <c r="Y41" s="22" t="e">
        <f>+(Y39-Y40)*'data input'!#REF!/1000</f>
        <v>#REF!</v>
      </c>
      <c r="Z41" s="22" t="e">
        <f>+(Z39-Z40)*'data input'!#REF!/1000</f>
        <v>#REF!</v>
      </c>
      <c r="AA41" s="22" t="e">
        <f>+(AA39-AA40)*'data input'!#REF!/1000</f>
        <v>#REF!</v>
      </c>
      <c r="AB41" s="22" t="e">
        <f>+(AB39-AB40)*'data input'!#REF!/1000</f>
        <v>#REF!</v>
      </c>
      <c r="AC41" s="22" t="e">
        <f>+(AC39-AC40)*'data input'!#REF!/1000</f>
        <v>#REF!</v>
      </c>
      <c r="AD41" s="22" t="e">
        <f>+(AD39-AD40)*'data input'!#REF!/1000</f>
        <v>#REF!</v>
      </c>
      <c r="AE41" s="22" t="e">
        <f>+(AE39-AE40)*'data input'!#REF!/1000</f>
        <v>#REF!</v>
      </c>
      <c r="AF41" s="22" t="e">
        <f>+(AF39-AF40)*'data input'!#REF!/1000</f>
        <v>#REF!</v>
      </c>
      <c r="AG41" s="22" t="e">
        <f>+(AG39-AG40)*'data input'!#REF!/1000</f>
        <v>#REF!</v>
      </c>
      <c r="AH41" s="22" t="e">
        <f>+(AH39-AH40)*'data input'!#REF!/1000</f>
        <v>#REF!</v>
      </c>
      <c r="AI41" s="22" t="e">
        <f>+(AI39-AI40)*'data input'!#REF!/1000</f>
        <v>#REF!</v>
      </c>
      <c r="AJ41" s="22" t="e">
        <f>+(AJ39-AJ40)*'data input'!#REF!/1000</f>
        <v>#REF!</v>
      </c>
      <c r="AK41" s="22" t="e">
        <f>+(AK39-AK40)*'data input'!#REF!/1000</f>
        <v>#REF!</v>
      </c>
      <c r="AL41" s="22" t="e">
        <f>+(AL39-AL40)*'data input'!#REF!/1000</f>
        <v>#REF!</v>
      </c>
      <c r="AM41" s="22" t="e">
        <f>+(AM39-AM40)*'data input'!#REF!/1000</f>
        <v>#REF!</v>
      </c>
    </row>
    <row r="42" spans="1:39" ht="12.6" x14ac:dyDescent="0.45">
      <c r="B42" s="21" t="s">
        <v>183</v>
      </c>
      <c r="C42" s="22" t="e">
        <v>#REF!</v>
      </c>
      <c r="D42" s="22" t="e">
        <v>#REF!</v>
      </c>
      <c r="E42" s="22" t="e">
        <v>#REF!</v>
      </c>
      <c r="F42" s="22" t="e">
        <v>#REF!</v>
      </c>
      <c r="G42" s="22" t="e">
        <v>#REF!</v>
      </c>
      <c r="H42" s="22" t="e">
        <v>#REF!</v>
      </c>
      <c r="I42" s="22" t="e">
        <v>#REF!</v>
      </c>
      <c r="J42" s="22" t="e">
        <v>#REF!</v>
      </c>
      <c r="K42" s="22" t="e">
        <v>#REF!</v>
      </c>
      <c r="L42" s="22" t="e">
        <v>#REF!</v>
      </c>
      <c r="M42" s="22" t="e">
        <v>#REF!</v>
      </c>
      <c r="N42" s="22" t="e">
        <v>#REF!</v>
      </c>
      <c r="O42" s="22" t="e">
        <v>#REF!</v>
      </c>
      <c r="P42" s="22" t="e">
        <v>#REF!</v>
      </c>
      <c r="Q42" s="22" t="e">
        <v>#REF!</v>
      </c>
      <c r="R42" s="22" t="e">
        <v>#REF!</v>
      </c>
      <c r="S42" s="22" t="e">
        <v>#REF!</v>
      </c>
      <c r="T42" s="22" t="e">
        <v>#REF!</v>
      </c>
      <c r="U42" s="22" t="e">
        <v>#REF!</v>
      </c>
      <c r="V42" s="22" t="e">
        <v>#REF!</v>
      </c>
      <c r="W42" s="22" t="e">
        <v>#REF!</v>
      </c>
      <c r="X42" s="22" t="e">
        <v>#REF!</v>
      </c>
      <c r="Y42" s="22" t="e">
        <v>#REF!</v>
      </c>
      <c r="Z42" s="22" t="e">
        <v>#REF!</v>
      </c>
      <c r="AA42" s="22" t="e">
        <v>#REF!</v>
      </c>
      <c r="AB42" s="22" t="e">
        <v>#REF!</v>
      </c>
      <c r="AC42" s="22" t="e">
        <v>#REF!</v>
      </c>
      <c r="AD42" s="22" t="e">
        <v>#REF!</v>
      </c>
      <c r="AE42" s="22" t="e">
        <v>#REF!</v>
      </c>
      <c r="AF42" s="22" t="e">
        <v>#REF!</v>
      </c>
      <c r="AG42" s="22" t="e">
        <v>#REF!</v>
      </c>
      <c r="AH42" s="22" t="e">
        <v>#REF!</v>
      </c>
      <c r="AI42" s="22" t="e">
        <v>#REF!</v>
      </c>
      <c r="AJ42" s="22" t="e">
        <v>#REF!</v>
      </c>
      <c r="AK42" s="22" t="e">
        <v>#REF!</v>
      </c>
      <c r="AL42" s="22" t="e">
        <v>#REF!</v>
      </c>
      <c r="AM42" s="22" t="e">
        <v>#REF!</v>
      </c>
    </row>
    <row r="43" spans="1:39" x14ac:dyDescent="0.4">
      <c r="D43" t="s">
        <v>6</v>
      </c>
    </row>
    <row r="44" spans="1:39" x14ac:dyDescent="0.4">
      <c r="B44" s="7" t="s">
        <v>101</v>
      </c>
    </row>
    <row r="45" spans="1:39" x14ac:dyDescent="0.4">
      <c r="B45" t="s">
        <v>64</v>
      </c>
      <c r="C45" s="13" t="e">
        <f>+'data input'!#REF!/'data input'!#REF!</f>
        <v>#REF!</v>
      </c>
      <c r="D45" s="13" t="e">
        <f>+'data input'!#REF!/'data input'!#REF!</f>
        <v>#REF!</v>
      </c>
      <c r="E45" s="13" t="e">
        <f>+'data input'!#REF!/'data input'!#REF!</f>
        <v>#REF!</v>
      </c>
      <c r="F45" s="13" t="e">
        <f>+'data input'!#REF!/'data input'!#REF!</f>
        <v>#REF!</v>
      </c>
      <c r="G45" s="13" t="e">
        <f>+'data input'!#REF!/'data input'!#REF!</f>
        <v>#REF!</v>
      </c>
      <c r="H45" s="13" t="e">
        <f>+'data input'!#REF!/'data input'!#REF!</f>
        <v>#REF!</v>
      </c>
      <c r="I45" s="13" t="e">
        <f>+'data input'!#REF!/'data input'!#REF!</f>
        <v>#REF!</v>
      </c>
      <c r="J45" s="13" t="e">
        <f>+'data input'!#REF!/'data input'!#REF!</f>
        <v>#REF!</v>
      </c>
      <c r="K45" s="13" t="e">
        <f>+'data input'!#REF!/'data input'!#REF!</f>
        <v>#REF!</v>
      </c>
      <c r="L45" s="13" t="e">
        <f>+'data input'!#REF!/'data input'!#REF!</f>
        <v>#REF!</v>
      </c>
      <c r="M45" s="13" t="e">
        <f>+'data input'!#REF!/'data input'!#REF!</f>
        <v>#REF!</v>
      </c>
      <c r="N45" s="13" t="e">
        <f>+'data input'!#REF!/'data input'!#REF!</f>
        <v>#REF!</v>
      </c>
      <c r="O45" s="13" t="e">
        <f>+'data input'!#REF!/'data input'!#REF!</f>
        <v>#REF!</v>
      </c>
      <c r="P45" s="13" t="e">
        <f>+'data input'!#REF!/'data input'!#REF!</f>
        <v>#REF!</v>
      </c>
      <c r="Q45" s="13" t="e">
        <f>+'data input'!#REF!/'data input'!#REF!</f>
        <v>#REF!</v>
      </c>
      <c r="R45" s="13" t="e">
        <f>+'data input'!#REF!/'data input'!#REF!</f>
        <v>#REF!</v>
      </c>
      <c r="S45" s="13" t="e">
        <f>+'data input'!#REF!/'data input'!#REF!</f>
        <v>#REF!</v>
      </c>
      <c r="T45" s="13" t="e">
        <f>+'data input'!#REF!/'data input'!#REF!</f>
        <v>#REF!</v>
      </c>
      <c r="U45" s="13" t="e">
        <f>+'data input'!#REF!/'data input'!#REF!</f>
        <v>#REF!</v>
      </c>
      <c r="V45" s="13" t="e">
        <f>+'data input'!#REF!/'data input'!#REF!</f>
        <v>#REF!</v>
      </c>
      <c r="W45" s="13" t="e">
        <f>+'data input'!#REF!/'data input'!#REF!</f>
        <v>#REF!</v>
      </c>
      <c r="X45" s="13" t="e">
        <f>+'data input'!#REF!/'data input'!#REF!</f>
        <v>#REF!</v>
      </c>
      <c r="Y45" s="13" t="e">
        <f>+'data input'!#REF!/'data input'!#REF!</f>
        <v>#REF!</v>
      </c>
      <c r="Z45" s="13" t="e">
        <f>+'data input'!#REF!/'data input'!#REF!</f>
        <v>#REF!</v>
      </c>
      <c r="AA45" s="13" t="e">
        <f>+'data input'!#REF!/'data input'!#REF!</f>
        <v>#REF!</v>
      </c>
      <c r="AB45" s="13" t="e">
        <f>+'data input'!#REF!/'data input'!#REF!</f>
        <v>#REF!</v>
      </c>
      <c r="AC45" s="13" t="e">
        <f>+'data input'!#REF!/'data input'!#REF!</f>
        <v>#REF!</v>
      </c>
      <c r="AD45" s="13" t="e">
        <f>+'data input'!#REF!/'data input'!#REF!</f>
        <v>#REF!</v>
      </c>
      <c r="AE45" s="13" t="e">
        <f>+'data input'!#REF!/'data input'!#REF!</f>
        <v>#REF!</v>
      </c>
      <c r="AF45" s="13" t="e">
        <f>+'data input'!#REF!/'data input'!#REF!</f>
        <v>#REF!</v>
      </c>
      <c r="AG45" s="13" t="e">
        <f>+'data input'!#REF!/'data input'!#REF!</f>
        <v>#REF!</v>
      </c>
      <c r="AH45" s="13" t="e">
        <f>+'data input'!#REF!/'data input'!#REF!</f>
        <v>#REF!</v>
      </c>
      <c r="AI45" s="13" t="e">
        <f>+'data input'!#REF!/'data input'!#REF!</f>
        <v>#REF!</v>
      </c>
      <c r="AJ45" s="13" t="e">
        <f>+'data input'!#REF!/'data input'!#REF!</f>
        <v>#REF!</v>
      </c>
      <c r="AK45" s="13" t="e">
        <f>+'data input'!#REF!/'data input'!#REF!</f>
        <v>#REF!</v>
      </c>
      <c r="AL45" s="13" t="e">
        <f>+'data input'!#REF!/'data input'!#REF!</f>
        <v>#REF!</v>
      </c>
    </row>
    <row r="46" spans="1:39" x14ac:dyDescent="0.4">
      <c r="B46" t="s">
        <v>65</v>
      </c>
      <c r="C46" s="13" t="e">
        <f>+'data input'!#REF!/'data input'!#REF!</f>
        <v>#REF!</v>
      </c>
      <c r="D46" s="13" t="e">
        <f>+'data input'!#REF!/'data input'!#REF!</f>
        <v>#REF!</v>
      </c>
      <c r="E46" s="13" t="e">
        <f>+'data input'!#REF!/'data input'!#REF!</f>
        <v>#REF!</v>
      </c>
      <c r="F46" s="13" t="e">
        <f>+'data input'!#REF!/'data input'!#REF!</f>
        <v>#REF!</v>
      </c>
      <c r="G46" s="13" t="e">
        <f>+'data input'!#REF!/'data input'!#REF!</f>
        <v>#REF!</v>
      </c>
      <c r="H46" s="13" t="e">
        <f>+'data input'!#REF!/'data input'!#REF!</f>
        <v>#REF!</v>
      </c>
      <c r="I46" s="13" t="e">
        <f>+'data input'!#REF!/'data input'!#REF!</f>
        <v>#REF!</v>
      </c>
      <c r="J46" s="13" t="e">
        <f>+'data input'!#REF!/'data input'!#REF!</f>
        <v>#REF!</v>
      </c>
      <c r="K46" s="13" t="e">
        <f>+'data input'!#REF!/'data input'!#REF!</f>
        <v>#REF!</v>
      </c>
      <c r="L46" s="13" t="e">
        <f>+'data input'!#REF!/'data input'!#REF!</f>
        <v>#REF!</v>
      </c>
      <c r="M46" s="13" t="e">
        <f>+'data input'!#REF!/'data input'!#REF!</f>
        <v>#REF!</v>
      </c>
      <c r="N46" s="13" t="e">
        <f>+'data input'!#REF!/'data input'!#REF!</f>
        <v>#REF!</v>
      </c>
      <c r="O46" s="13" t="e">
        <f>+'data input'!#REF!/'data input'!#REF!</f>
        <v>#REF!</v>
      </c>
      <c r="P46" s="13" t="e">
        <f>+'data input'!#REF!/'data input'!#REF!</f>
        <v>#REF!</v>
      </c>
      <c r="Q46" s="13" t="e">
        <f>+'data input'!#REF!/'data input'!#REF!</f>
        <v>#REF!</v>
      </c>
      <c r="R46" s="13" t="e">
        <f>+'data input'!#REF!/'data input'!#REF!</f>
        <v>#REF!</v>
      </c>
      <c r="S46" s="13" t="e">
        <f>+'data input'!#REF!/'data input'!#REF!</f>
        <v>#REF!</v>
      </c>
      <c r="T46" s="13" t="e">
        <f>+'data input'!#REF!/'data input'!#REF!</f>
        <v>#REF!</v>
      </c>
      <c r="U46" s="13" t="e">
        <f>+'data input'!#REF!/'data input'!#REF!</f>
        <v>#REF!</v>
      </c>
      <c r="V46" s="13" t="e">
        <f>+'data input'!#REF!/'data input'!#REF!</f>
        <v>#REF!</v>
      </c>
      <c r="W46" s="13" t="e">
        <f>+'data input'!#REF!/'data input'!#REF!</f>
        <v>#REF!</v>
      </c>
      <c r="X46" s="13" t="e">
        <f>+'data input'!#REF!/'data input'!#REF!</f>
        <v>#REF!</v>
      </c>
      <c r="Y46" s="13" t="e">
        <f>+'data input'!#REF!/'data input'!#REF!</f>
        <v>#REF!</v>
      </c>
      <c r="Z46" s="13" t="e">
        <f>+'data input'!#REF!/'data input'!#REF!</f>
        <v>#REF!</v>
      </c>
      <c r="AA46" s="13" t="e">
        <f>+'data input'!#REF!/'data input'!#REF!</f>
        <v>#REF!</v>
      </c>
      <c r="AB46" s="13" t="e">
        <f>+'data input'!#REF!/'data input'!#REF!</f>
        <v>#REF!</v>
      </c>
      <c r="AC46" s="13" t="e">
        <f>+'data input'!#REF!/'data input'!#REF!</f>
        <v>#REF!</v>
      </c>
      <c r="AD46" s="13" t="e">
        <f>+'data input'!#REF!/'data input'!#REF!</f>
        <v>#REF!</v>
      </c>
      <c r="AE46" s="13" t="e">
        <f>+'data input'!#REF!/'data input'!#REF!</f>
        <v>#REF!</v>
      </c>
      <c r="AF46" s="13" t="e">
        <f>+'data input'!#REF!/'data input'!#REF!</f>
        <v>#REF!</v>
      </c>
      <c r="AG46" s="13" t="e">
        <f>+'data input'!#REF!/'data input'!#REF!</f>
        <v>#REF!</v>
      </c>
      <c r="AH46" s="13" t="e">
        <f>+'data input'!#REF!/'data input'!#REF!</f>
        <v>#REF!</v>
      </c>
      <c r="AI46" s="13" t="e">
        <f>+'data input'!#REF!/'data input'!#REF!</f>
        <v>#REF!</v>
      </c>
      <c r="AJ46" s="13" t="e">
        <f>+'data input'!#REF!/'data input'!#REF!</f>
        <v>#REF!</v>
      </c>
      <c r="AK46" s="13" t="e">
        <f>+'data input'!#REF!/'data input'!#REF!</f>
        <v>#REF!</v>
      </c>
      <c r="AL46" s="13" t="e">
        <f>+'data input'!#REF!/'data input'!#REF!</f>
        <v>#REF!</v>
      </c>
    </row>
    <row r="47" spans="1:39" x14ac:dyDescent="0.4">
      <c r="B47" t="s">
        <v>1</v>
      </c>
      <c r="C47" s="13" t="e">
        <f>+'data input'!#REF!/'data input'!#REF!</f>
        <v>#REF!</v>
      </c>
      <c r="D47" s="13" t="e">
        <f>+'data input'!#REF!/'data input'!#REF!</f>
        <v>#REF!</v>
      </c>
      <c r="E47" s="13" t="e">
        <f>+'data input'!#REF!/'data input'!#REF!</f>
        <v>#REF!</v>
      </c>
      <c r="F47" s="13" t="e">
        <f>+'data input'!#REF!/'data input'!#REF!</f>
        <v>#REF!</v>
      </c>
      <c r="G47" s="13" t="e">
        <f>+'data input'!#REF!/'data input'!#REF!</f>
        <v>#REF!</v>
      </c>
      <c r="H47" s="13" t="e">
        <f>+'data input'!#REF!/'data input'!#REF!</f>
        <v>#REF!</v>
      </c>
      <c r="I47" s="13" t="e">
        <f>+'data input'!#REF!/'data input'!#REF!</f>
        <v>#REF!</v>
      </c>
      <c r="J47" s="13" t="e">
        <f>+'data input'!#REF!/'data input'!#REF!</f>
        <v>#REF!</v>
      </c>
      <c r="K47" s="13" t="e">
        <f>+'data input'!#REF!/'data input'!#REF!</f>
        <v>#REF!</v>
      </c>
      <c r="L47" s="13" t="e">
        <f>+'data input'!#REF!/'data input'!#REF!</f>
        <v>#REF!</v>
      </c>
      <c r="M47" s="13" t="e">
        <f>+'data input'!#REF!/'data input'!#REF!</f>
        <v>#REF!</v>
      </c>
      <c r="N47" s="13" t="e">
        <f>+'data input'!#REF!/'data input'!#REF!</f>
        <v>#REF!</v>
      </c>
      <c r="O47" s="13" t="e">
        <f>+'data input'!#REF!/'data input'!#REF!</f>
        <v>#REF!</v>
      </c>
      <c r="P47" s="13" t="e">
        <f>+'data input'!#REF!/'data input'!#REF!</f>
        <v>#REF!</v>
      </c>
      <c r="Q47" s="13" t="e">
        <f>+'data input'!#REF!/'data input'!#REF!</f>
        <v>#REF!</v>
      </c>
      <c r="R47" s="13" t="e">
        <f>+'data input'!#REF!/'data input'!#REF!</f>
        <v>#REF!</v>
      </c>
      <c r="S47" s="13" t="e">
        <f>+'data input'!#REF!/'data input'!#REF!</f>
        <v>#REF!</v>
      </c>
      <c r="T47" s="13" t="e">
        <f>+'data input'!#REF!/'data input'!#REF!</f>
        <v>#REF!</v>
      </c>
      <c r="U47" s="13" t="e">
        <f>+'data input'!#REF!/'data input'!#REF!</f>
        <v>#REF!</v>
      </c>
      <c r="V47" s="13" t="e">
        <f>+'data input'!#REF!/'data input'!#REF!</f>
        <v>#REF!</v>
      </c>
      <c r="W47" s="13" t="e">
        <f>+'data input'!#REF!/'data input'!#REF!</f>
        <v>#REF!</v>
      </c>
      <c r="X47" s="13" t="e">
        <f>+'data input'!#REF!/'data input'!#REF!</f>
        <v>#REF!</v>
      </c>
      <c r="Y47" s="13" t="e">
        <f>+'data input'!#REF!/'data input'!#REF!</f>
        <v>#REF!</v>
      </c>
      <c r="Z47" s="13" t="e">
        <f>+'data input'!#REF!/'data input'!#REF!</f>
        <v>#REF!</v>
      </c>
      <c r="AA47" s="13" t="e">
        <f>+'data input'!#REF!/'data input'!#REF!</f>
        <v>#REF!</v>
      </c>
      <c r="AB47" s="13" t="e">
        <f>+'data input'!#REF!/'data input'!#REF!</f>
        <v>#REF!</v>
      </c>
      <c r="AC47" s="13" t="e">
        <f>+'data input'!#REF!/'data input'!#REF!</f>
        <v>#REF!</v>
      </c>
      <c r="AD47" s="13" t="e">
        <f>+'data input'!#REF!/'data input'!#REF!</f>
        <v>#REF!</v>
      </c>
      <c r="AE47" s="13" t="e">
        <f>+'data input'!#REF!/'data input'!#REF!</f>
        <v>#REF!</v>
      </c>
      <c r="AF47" s="13" t="e">
        <f>+'data input'!#REF!/'data input'!#REF!</f>
        <v>#REF!</v>
      </c>
      <c r="AG47" s="13" t="e">
        <f>+'data input'!#REF!/'data input'!#REF!</f>
        <v>#REF!</v>
      </c>
      <c r="AH47" s="13" t="e">
        <f>+'data input'!#REF!/'data input'!#REF!</f>
        <v>#REF!</v>
      </c>
      <c r="AI47" s="13" t="e">
        <f>+'data input'!#REF!/'data input'!#REF!</f>
        <v>#REF!</v>
      </c>
      <c r="AJ47" s="13" t="e">
        <f>+'data input'!#REF!/'data input'!#REF!</f>
        <v>#REF!</v>
      </c>
      <c r="AK47" s="13" t="e">
        <f>+'data input'!#REF!/'data input'!#REF!</f>
        <v>#REF!</v>
      </c>
      <c r="AL47" s="13" t="e">
        <f>+'data input'!#REF!/'data input'!#REF!</f>
        <v>#REF!</v>
      </c>
    </row>
    <row r="48" spans="1:39" x14ac:dyDescent="0.4">
      <c r="B48" t="s">
        <v>2</v>
      </c>
      <c r="C48" s="13" t="e">
        <f>+'data input'!#REF!/'data input'!#REF!</f>
        <v>#REF!</v>
      </c>
      <c r="D48" s="13" t="e">
        <f>+'data input'!#REF!/'data input'!#REF!</f>
        <v>#REF!</v>
      </c>
      <c r="E48" s="13" t="e">
        <f>+'data input'!#REF!/'data input'!#REF!</f>
        <v>#REF!</v>
      </c>
      <c r="F48" s="13" t="e">
        <f>+'data input'!#REF!/'data input'!#REF!</f>
        <v>#REF!</v>
      </c>
      <c r="G48" s="13" t="e">
        <f>+'data input'!#REF!/'data input'!#REF!</f>
        <v>#REF!</v>
      </c>
      <c r="H48" s="13" t="e">
        <f>+'data input'!#REF!/'data input'!#REF!</f>
        <v>#REF!</v>
      </c>
      <c r="I48" s="13" t="e">
        <f>+'data input'!#REF!/'data input'!#REF!</f>
        <v>#REF!</v>
      </c>
      <c r="J48" s="13" t="e">
        <f>+'data input'!#REF!/'data input'!#REF!</f>
        <v>#REF!</v>
      </c>
      <c r="K48" s="13" t="e">
        <f>+'data input'!#REF!/'data input'!#REF!</f>
        <v>#REF!</v>
      </c>
      <c r="L48" s="13" t="e">
        <f>+'data input'!#REF!/'data input'!#REF!</f>
        <v>#REF!</v>
      </c>
      <c r="M48" s="13" t="e">
        <f>+'data input'!#REF!/'data input'!#REF!</f>
        <v>#REF!</v>
      </c>
      <c r="N48" s="13" t="e">
        <f>+'data input'!#REF!/'data input'!#REF!</f>
        <v>#REF!</v>
      </c>
      <c r="O48" s="13" t="e">
        <f>+'data input'!#REF!/'data input'!#REF!</f>
        <v>#REF!</v>
      </c>
      <c r="P48" s="13" t="e">
        <f>+'data input'!#REF!/'data input'!#REF!</f>
        <v>#REF!</v>
      </c>
      <c r="Q48" s="13" t="e">
        <f>+'data input'!#REF!/'data input'!#REF!</f>
        <v>#REF!</v>
      </c>
      <c r="R48" s="13" t="e">
        <f>+'data input'!#REF!/'data input'!#REF!</f>
        <v>#REF!</v>
      </c>
      <c r="S48" s="13" t="e">
        <f>+'data input'!#REF!/'data input'!#REF!</f>
        <v>#REF!</v>
      </c>
      <c r="T48" s="13" t="e">
        <f>+'data input'!#REF!/'data input'!#REF!</f>
        <v>#REF!</v>
      </c>
      <c r="U48" s="13" t="e">
        <f>+'data input'!#REF!/'data input'!#REF!</f>
        <v>#REF!</v>
      </c>
      <c r="V48" s="13" t="e">
        <f>+'data input'!#REF!/'data input'!#REF!</f>
        <v>#REF!</v>
      </c>
      <c r="W48" s="13" t="e">
        <f>+'data input'!#REF!/'data input'!#REF!</f>
        <v>#REF!</v>
      </c>
      <c r="X48" s="13" t="e">
        <f>+'data input'!#REF!/'data input'!#REF!</f>
        <v>#REF!</v>
      </c>
      <c r="Y48" s="13" t="e">
        <f>+'data input'!#REF!/'data input'!#REF!</f>
        <v>#REF!</v>
      </c>
      <c r="Z48" s="13" t="e">
        <f>+'data input'!#REF!/'data input'!#REF!</f>
        <v>#REF!</v>
      </c>
      <c r="AA48" s="13" t="e">
        <f>+'data input'!#REF!/'data input'!#REF!</f>
        <v>#REF!</v>
      </c>
      <c r="AB48" s="13" t="e">
        <f>+'data input'!#REF!/'data input'!#REF!</f>
        <v>#REF!</v>
      </c>
      <c r="AC48" s="13" t="e">
        <f>+'data input'!#REF!/'data input'!#REF!</f>
        <v>#REF!</v>
      </c>
      <c r="AD48" s="13" t="e">
        <f>+'data input'!#REF!/'data input'!#REF!</f>
        <v>#REF!</v>
      </c>
      <c r="AE48" s="13" t="e">
        <f>+'data input'!#REF!/'data input'!#REF!</f>
        <v>#REF!</v>
      </c>
      <c r="AF48" s="13" t="e">
        <f>+'data input'!#REF!/'data input'!#REF!</f>
        <v>#REF!</v>
      </c>
      <c r="AG48" s="13" t="e">
        <f>+'data input'!#REF!/'data input'!#REF!</f>
        <v>#REF!</v>
      </c>
      <c r="AH48" s="13" t="e">
        <f>+'data input'!#REF!/'data input'!#REF!</f>
        <v>#REF!</v>
      </c>
      <c r="AI48" s="13" t="e">
        <f>+'data input'!#REF!/'data input'!#REF!</f>
        <v>#REF!</v>
      </c>
      <c r="AJ48" s="13" t="e">
        <f>+'data input'!#REF!/'data input'!#REF!</f>
        <v>#REF!</v>
      </c>
      <c r="AK48" s="13" t="e">
        <f>+'data input'!#REF!/'data input'!#REF!</f>
        <v>#REF!</v>
      </c>
      <c r="AL48" s="13" t="e">
        <f>+'data input'!#REF!/'data input'!#REF!</f>
        <v>#REF!</v>
      </c>
    </row>
    <row r="49" spans="2:50" x14ac:dyDescent="0.4">
      <c r="B49" t="s">
        <v>3</v>
      </c>
      <c r="C49" s="13" t="e">
        <f>+'data input'!#REF!/'data input'!#REF!</f>
        <v>#REF!</v>
      </c>
      <c r="D49" s="13" t="e">
        <f>+'data input'!#REF!/'data input'!#REF!</f>
        <v>#REF!</v>
      </c>
      <c r="E49" s="13" t="e">
        <f>+'data input'!#REF!/'data input'!#REF!</f>
        <v>#REF!</v>
      </c>
      <c r="F49" s="13" t="e">
        <f>+'data input'!#REF!/'data input'!#REF!</f>
        <v>#REF!</v>
      </c>
      <c r="G49" s="13" t="e">
        <f>+'data input'!#REF!/'data input'!#REF!</f>
        <v>#REF!</v>
      </c>
      <c r="H49" s="13" t="e">
        <f>+'data input'!#REF!/'data input'!#REF!</f>
        <v>#REF!</v>
      </c>
      <c r="I49" s="13" t="e">
        <f>+'data input'!#REF!/'data input'!#REF!</f>
        <v>#REF!</v>
      </c>
      <c r="J49" s="13" t="e">
        <f>+'data input'!#REF!/'data input'!#REF!</f>
        <v>#REF!</v>
      </c>
      <c r="K49" s="13" t="e">
        <f>+'data input'!#REF!/'data input'!#REF!</f>
        <v>#REF!</v>
      </c>
      <c r="L49" s="13" t="e">
        <f>+'data input'!#REF!/'data input'!#REF!</f>
        <v>#REF!</v>
      </c>
      <c r="M49" s="13" t="e">
        <f>+'data input'!#REF!/'data input'!#REF!</f>
        <v>#REF!</v>
      </c>
      <c r="N49" s="13" t="e">
        <f>+'data input'!#REF!/'data input'!#REF!</f>
        <v>#REF!</v>
      </c>
      <c r="O49" s="13" t="e">
        <f>+'data input'!#REF!/'data input'!#REF!</f>
        <v>#REF!</v>
      </c>
      <c r="P49" s="13" t="e">
        <f>+'data input'!#REF!/'data input'!#REF!</f>
        <v>#REF!</v>
      </c>
      <c r="Q49" s="13" t="e">
        <f>+'data input'!#REF!/'data input'!#REF!</f>
        <v>#REF!</v>
      </c>
      <c r="R49" s="13" t="e">
        <f>+'data input'!#REF!/'data input'!#REF!</f>
        <v>#REF!</v>
      </c>
      <c r="S49" s="13" t="e">
        <f>+'data input'!#REF!/'data input'!#REF!</f>
        <v>#REF!</v>
      </c>
      <c r="T49" s="13" t="e">
        <f>+'data input'!#REF!/'data input'!#REF!</f>
        <v>#REF!</v>
      </c>
      <c r="U49" s="13" t="e">
        <f>+'data input'!#REF!/'data input'!#REF!</f>
        <v>#REF!</v>
      </c>
      <c r="V49" s="13" t="e">
        <f>+'data input'!#REF!/'data input'!#REF!</f>
        <v>#REF!</v>
      </c>
      <c r="W49" s="13" t="e">
        <f>+'data input'!#REF!/'data input'!#REF!</f>
        <v>#REF!</v>
      </c>
      <c r="X49" s="13" t="e">
        <f>+'data input'!#REF!/'data input'!#REF!</f>
        <v>#REF!</v>
      </c>
      <c r="Y49" s="13" t="e">
        <f>+'data input'!#REF!/'data input'!#REF!</f>
        <v>#REF!</v>
      </c>
      <c r="Z49" s="13" t="e">
        <f>+'data input'!#REF!/'data input'!#REF!</f>
        <v>#REF!</v>
      </c>
      <c r="AA49" s="13" t="e">
        <f>+'data input'!#REF!/'data input'!#REF!</f>
        <v>#REF!</v>
      </c>
      <c r="AB49" s="13" t="e">
        <f>+'data input'!#REF!/'data input'!#REF!</f>
        <v>#REF!</v>
      </c>
      <c r="AC49" s="13" t="e">
        <f>+'data input'!#REF!/'data input'!#REF!</f>
        <v>#REF!</v>
      </c>
      <c r="AD49" s="13" t="e">
        <f>+'data input'!#REF!/'data input'!#REF!</f>
        <v>#REF!</v>
      </c>
      <c r="AE49" s="13" t="e">
        <f>+'data input'!#REF!/'data input'!#REF!</f>
        <v>#REF!</v>
      </c>
      <c r="AF49" s="13" t="e">
        <f>+'data input'!#REF!/'data input'!#REF!</f>
        <v>#REF!</v>
      </c>
      <c r="AG49" s="13" t="e">
        <f>+'data input'!#REF!/'data input'!#REF!</f>
        <v>#REF!</v>
      </c>
      <c r="AH49" s="13" t="e">
        <f>+'data input'!#REF!/'data input'!#REF!</f>
        <v>#REF!</v>
      </c>
      <c r="AI49" s="13" t="e">
        <f>+'data input'!#REF!/'data input'!#REF!</f>
        <v>#REF!</v>
      </c>
      <c r="AJ49" s="13" t="e">
        <f>+'data input'!#REF!/'data input'!#REF!</f>
        <v>#REF!</v>
      </c>
      <c r="AK49" s="13" t="e">
        <f>+'data input'!#REF!/'data input'!#REF!</f>
        <v>#REF!</v>
      </c>
      <c r="AL49" s="13" t="e">
        <f>+'data input'!#REF!/'data input'!#REF!</f>
        <v>#REF!</v>
      </c>
    </row>
    <row r="50" spans="2:50" x14ac:dyDescent="0.4">
      <c r="B50" t="s">
        <v>4</v>
      </c>
      <c r="C50" s="13" t="e">
        <f>+'data input'!#REF!/'data input'!#REF!</f>
        <v>#REF!</v>
      </c>
      <c r="D50" s="13" t="e">
        <f>+'data input'!#REF!/'data input'!#REF!</f>
        <v>#REF!</v>
      </c>
      <c r="E50" s="13" t="e">
        <f>+'data input'!#REF!/'data input'!#REF!</f>
        <v>#REF!</v>
      </c>
      <c r="F50" s="13" t="e">
        <f>+'data input'!#REF!/'data input'!#REF!</f>
        <v>#REF!</v>
      </c>
      <c r="G50" s="13" t="e">
        <f>+'data input'!#REF!/'data input'!#REF!</f>
        <v>#REF!</v>
      </c>
      <c r="H50" s="13" t="e">
        <f>+'data input'!#REF!/'data input'!#REF!</f>
        <v>#REF!</v>
      </c>
      <c r="I50" s="13" t="e">
        <f>+'data input'!#REF!/'data input'!#REF!</f>
        <v>#REF!</v>
      </c>
      <c r="J50" s="13" t="e">
        <f>+'data input'!#REF!/'data input'!#REF!</f>
        <v>#REF!</v>
      </c>
      <c r="K50" s="13" t="e">
        <f>+'data input'!#REF!/'data input'!#REF!</f>
        <v>#REF!</v>
      </c>
      <c r="L50" s="13" t="e">
        <f>+'data input'!#REF!/'data input'!#REF!</f>
        <v>#REF!</v>
      </c>
      <c r="M50" s="13" t="e">
        <f>+'data input'!#REF!/'data input'!#REF!</f>
        <v>#REF!</v>
      </c>
      <c r="N50" s="13" t="e">
        <f>+'data input'!#REF!/'data input'!#REF!</f>
        <v>#REF!</v>
      </c>
      <c r="O50" s="13" t="e">
        <f>+'data input'!#REF!/'data input'!#REF!</f>
        <v>#REF!</v>
      </c>
      <c r="P50" s="13" t="e">
        <f>+'data input'!#REF!/'data input'!#REF!</f>
        <v>#REF!</v>
      </c>
      <c r="Q50" s="13" t="e">
        <f>+'data input'!#REF!/'data input'!#REF!</f>
        <v>#REF!</v>
      </c>
      <c r="R50" s="13" t="e">
        <f>+'data input'!#REF!/'data input'!#REF!</f>
        <v>#REF!</v>
      </c>
      <c r="S50" s="13" t="e">
        <f>+'data input'!#REF!/'data input'!#REF!</f>
        <v>#REF!</v>
      </c>
      <c r="T50" s="13" t="e">
        <f>+'data input'!#REF!/'data input'!#REF!</f>
        <v>#REF!</v>
      </c>
      <c r="U50" s="13" t="e">
        <f>+'data input'!#REF!/'data input'!#REF!</f>
        <v>#REF!</v>
      </c>
      <c r="V50" s="13" t="e">
        <f>+'data input'!#REF!/'data input'!#REF!</f>
        <v>#REF!</v>
      </c>
      <c r="W50" s="13" t="e">
        <f>+'data input'!#REF!/'data input'!#REF!</f>
        <v>#REF!</v>
      </c>
      <c r="X50" s="13" t="e">
        <f>+'data input'!#REF!/'data input'!#REF!</f>
        <v>#REF!</v>
      </c>
      <c r="Y50" s="13" t="e">
        <f>+'data input'!#REF!/'data input'!#REF!</f>
        <v>#REF!</v>
      </c>
      <c r="Z50" s="13" t="e">
        <f>+'data input'!#REF!/'data input'!#REF!</f>
        <v>#REF!</v>
      </c>
      <c r="AA50" s="13" t="e">
        <f>+'data input'!#REF!/'data input'!#REF!</f>
        <v>#REF!</v>
      </c>
      <c r="AB50" s="13" t="e">
        <f>+'data input'!#REF!/'data input'!#REF!</f>
        <v>#REF!</v>
      </c>
      <c r="AC50" s="13" t="e">
        <f>+'data input'!#REF!/'data input'!#REF!</f>
        <v>#REF!</v>
      </c>
      <c r="AD50" s="13" t="e">
        <f>+'data input'!#REF!/'data input'!#REF!</f>
        <v>#REF!</v>
      </c>
      <c r="AE50" s="13" t="e">
        <f>+'data input'!#REF!/'data input'!#REF!</f>
        <v>#REF!</v>
      </c>
      <c r="AF50" s="13" t="e">
        <f>+'data input'!#REF!/'data input'!#REF!</f>
        <v>#REF!</v>
      </c>
      <c r="AG50" s="13" t="e">
        <f>+'data input'!#REF!/'data input'!#REF!</f>
        <v>#REF!</v>
      </c>
      <c r="AH50" s="13" t="e">
        <f>+'data input'!#REF!/'data input'!#REF!</f>
        <v>#REF!</v>
      </c>
      <c r="AI50" s="13" t="e">
        <f>+'data input'!#REF!/'data input'!#REF!</f>
        <v>#REF!</v>
      </c>
      <c r="AJ50" s="13" t="e">
        <f>+'data input'!#REF!/'data input'!#REF!</f>
        <v>#REF!</v>
      </c>
      <c r="AK50" s="13" t="e">
        <f>+'data input'!#REF!/'data input'!#REF!</f>
        <v>#REF!</v>
      </c>
      <c r="AL50" s="13" t="e">
        <f>+'data input'!#REF!/'data input'!#REF!</f>
        <v>#REF!</v>
      </c>
    </row>
    <row r="51" spans="2:50" x14ac:dyDescent="0.4">
      <c r="B51" t="s">
        <v>63</v>
      </c>
      <c r="C51" s="13" t="e">
        <f>+'data input'!#REF!/'data input'!#REF!</f>
        <v>#REF!</v>
      </c>
      <c r="D51" s="13" t="e">
        <f>+'data input'!#REF!/'data input'!#REF!</f>
        <v>#REF!</v>
      </c>
      <c r="E51" s="13" t="e">
        <f>+'data input'!#REF!/'data input'!#REF!</f>
        <v>#REF!</v>
      </c>
      <c r="F51" s="13" t="e">
        <f>+'data input'!#REF!/'data input'!#REF!</f>
        <v>#REF!</v>
      </c>
      <c r="G51" s="13" t="e">
        <f>+'data input'!#REF!/'data input'!#REF!</f>
        <v>#REF!</v>
      </c>
      <c r="H51" s="13" t="e">
        <f>+'data input'!#REF!/'data input'!#REF!</f>
        <v>#REF!</v>
      </c>
      <c r="I51" s="13" t="e">
        <f>+'data input'!#REF!/'data input'!#REF!</f>
        <v>#REF!</v>
      </c>
      <c r="J51" s="13" t="e">
        <f>+'data input'!#REF!/'data input'!#REF!</f>
        <v>#REF!</v>
      </c>
      <c r="K51" s="13" t="e">
        <f>+'data input'!#REF!/'data input'!#REF!</f>
        <v>#REF!</v>
      </c>
      <c r="L51" s="13" t="e">
        <f>+'data input'!#REF!/'data input'!#REF!</f>
        <v>#REF!</v>
      </c>
      <c r="M51" s="13" t="e">
        <f>+'data input'!#REF!/'data input'!#REF!</f>
        <v>#REF!</v>
      </c>
      <c r="N51" s="13" t="e">
        <f>+'data input'!#REF!/'data input'!#REF!</f>
        <v>#REF!</v>
      </c>
      <c r="O51" s="13" t="e">
        <f>+'data input'!#REF!/'data input'!#REF!</f>
        <v>#REF!</v>
      </c>
      <c r="P51" s="13" t="e">
        <f>+'data input'!#REF!/'data input'!#REF!</f>
        <v>#REF!</v>
      </c>
      <c r="Q51" s="13" t="e">
        <f>+'data input'!#REF!/'data input'!#REF!</f>
        <v>#REF!</v>
      </c>
      <c r="R51" s="13" t="e">
        <f>+'data input'!#REF!/'data input'!#REF!</f>
        <v>#REF!</v>
      </c>
      <c r="S51" s="13" t="e">
        <f>+'data input'!#REF!/'data input'!#REF!</f>
        <v>#REF!</v>
      </c>
      <c r="T51" s="13" t="e">
        <f>+'data input'!#REF!/'data input'!#REF!</f>
        <v>#REF!</v>
      </c>
      <c r="U51" s="13" t="e">
        <f>+'data input'!#REF!/'data input'!#REF!</f>
        <v>#REF!</v>
      </c>
      <c r="V51" s="13" t="e">
        <f>+'data input'!#REF!/'data input'!#REF!</f>
        <v>#REF!</v>
      </c>
      <c r="W51" s="13" t="e">
        <f>+'data input'!#REF!/'data input'!#REF!</f>
        <v>#REF!</v>
      </c>
      <c r="X51" s="13" t="e">
        <f>+'data input'!#REF!/'data input'!#REF!</f>
        <v>#REF!</v>
      </c>
      <c r="Y51" s="13" t="e">
        <f>+'data input'!#REF!/'data input'!#REF!</f>
        <v>#REF!</v>
      </c>
      <c r="Z51" s="13" t="e">
        <f>+'data input'!#REF!/'data input'!#REF!</f>
        <v>#REF!</v>
      </c>
      <c r="AA51" s="13" t="e">
        <f>+'data input'!#REF!/'data input'!#REF!</f>
        <v>#REF!</v>
      </c>
      <c r="AB51" s="13" t="e">
        <f>+'data input'!#REF!/'data input'!#REF!</f>
        <v>#REF!</v>
      </c>
      <c r="AC51" s="13" t="e">
        <f>+'data input'!#REF!/'data input'!#REF!</f>
        <v>#REF!</v>
      </c>
      <c r="AD51" s="13" t="e">
        <f>+'data input'!#REF!/'data input'!#REF!</f>
        <v>#REF!</v>
      </c>
      <c r="AE51" s="13" t="e">
        <f>+'data input'!#REF!/'data input'!#REF!</f>
        <v>#REF!</v>
      </c>
      <c r="AF51" s="13" t="e">
        <f>+'data input'!#REF!/'data input'!#REF!</f>
        <v>#REF!</v>
      </c>
      <c r="AG51" s="13" t="e">
        <f>+'data input'!#REF!/'data input'!#REF!</f>
        <v>#REF!</v>
      </c>
      <c r="AH51" s="13" t="e">
        <f>+'data input'!#REF!/'data input'!#REF!</f>
        <v>#REF!</v>
      </c>
      <c r="AI51" s="13" t="e">
        <f>+'data input'!#REF!/'data input'!#REF!</f>
        <v>#REF!</v>
      </c>
      <c r="AJ51" s="13" t="e">
        <f>+'data input'!#REF!/'data input'!#REF!</f>
        <v>#REF!</v>
      </c>
      <c r="AK51" s="13" t="e">
        <f>+'data input'!#REF!/'data input'!#REF!</f>
        <v>#REF!</v>
      </c>
      <c r="AL51" s="13" t="e">
        <f>+'data input'!#REF!/'data input'!#REF!</f>
        <v>#REF!</v>
      </c>
    </row>
    <row r="52" spans="2:50" x14ac:dyDescent="0.4">
      <c r="B52" t="s">
        <v>66</v>
      </c>
      <c r="C52" s="13" t="e">
        <f>+'data input'!#REF!/'data input'!#REF!</f>
        <v>#REF!</v>
      </c>
      <c r="D52" s="13" t="e">
        <f>+'data input'!#REF!/'data input'!#REF!</f>
        <v>#REF!</v>
      </c>
      <c r="E52" s="13" t="e">
        <f>+'data input'!#REF!/'data input'!#REF!</f>
        <v>#REF!</v>
      </c>
      <c r="F52" s="13" t="e">
        <f>+'data input'!#REF!/'data input'!#REF!</f>
        <v>#REF!</v>
      </c>
      <c r="G52" s="13" t="e">
        <f>+'data input'!#REF!/'data input'!#REF!</f>
        <v>#REF!</v>
      </c>
      <c r="H52" s="13" t="e">
        <f>+'data input'!#REF!/'data input'!#REF!</f>
        <v>#REF!</v>
      </c>
      <c r="I52" s="13" t="e">
        <f>+'data input'!#REF!/'data input'!#REF!</f>
        <v>#REF!</v>
      </c>
      <c r="J52" s="13" t="e">
        <f>+'data input'!#REF!/'data input'!#REF!</f>
        <v>#REF!</v>
      </c>
      <c r="K52" s="13" t="e">
        <f>+'data input'!#REF!/'data input'!#REF!</f>
        <v>#REF!</v>
      </c>
      <c r="L52" s="13" t="e">
        <f>+'data input'!#REF!/'data input'!#REF!</f>
        <v>#REF!</v>
      </c>
      <c r="M52" s="13" t="e">
        <f>+'data input'!#REF!/'data input'!#REF!</f>
        <v>#REF!</v>
      </c>
      <c r="N52" s="13" t="e">
        <f>+'data input'!#REF!/'data input'!#REF!</f>
        <v>#REF!</v>
      </c>
      <c r="O52" s="13" t="e">
        <f>+'data input'!#REF!/'data input'!#REF!</f>
        <v>#REF!</v>
      </c>
      <c r="P52" s="13" t="e">
        <f>+'data input'!#REF!/'data input'!#REF!</f>
        <v>#REF!</v>
      </c>
      <c r="Q52" s="13" t="e">
        <f>+'data input'!#REF!/'data input'!#REF!</f>
        <v>#REF!</v>
      </c>
      <c r="R52" s="13" t="e">
        <f>+'data input'!#REF!/'data input'!#REF!</f>
        <v>#REF!</v>
      </c>
      <c r="S52" s="13" t="e">
        <f>+'data input'!#REF!/'data input'!#REF!</f>
        <v>#REF!</v>
      </c>
      <c r="T52" s="13" t="e">
        <f>+'data input'!#REF!/'data input'!#REF!</f>
        <v>#REF!</v>
      </c>
      <c r="U52" s="13" t="e">
        <f>+'data input'!#REF!/'data input'!#REF!</f>
        <v>#REF!</v>
      </c>
      <c r="V52" s="13" t="e">
        <f>+'data input'!#REF!/'data input'!#REF!</f>
        <v>#REF!</v>
      </c>
      <c r="W52" s="13" t="e">
        <f>+'data input'!#REF!/'data input'!#REF!</f>
        <v>#REF!</v>
      </c>
      <c r="X52" s="13" t="e">
        <f>+'data input'!#REF!/'data input'!#REF!</f>
        <v>#REF!</v>
      </c>
      <c r="Y52" s="13" t="e">
        <f>+'data input'!#REF!/'data input'!#REF!</f>
        <v>#REF!</v>
      </c>
      <c r="Z52" s="13" t="e">
        <f>+'data input'!#REF!/'data input'!#REF!</f>
        <v>#REF!</v>
      </c>
      <c r="AA52" s="13" t="e">
        <f>+'data input'!#REF!/'data input'!#REF!</f>
        <v>#REF!</v>
      </c>
      <c r="AB52" s="13" t="e">
        <f>+'data input'!#REF!/'data input'!#REF!</f>
        <v>#REF!</v>
      </c>
      <c r="AC52" s="13" t="e">
        <f>+'data input'!#REF!/'data input'!#REF!</f>
        <v>#REF!</v>
      </c>
      <c r="AD52" s="13" t="e">
        <f>+'data input'!#REF!/'data input'!#REF!</f>
        <v>#REF!</v>
      </c>
      <c r="AE52" s="13" t="e">
        <f>+'data input'!#REF!/'data input'!#REF!</f>
        <v>#REF!</v>
      </c>
      <c r="AF52" s="13" t="e">
        <f>+'data input'!#REF!/'data input'!#REF!</f>
        <v>#REF!</v>
      </c>
      <c r="AG52" s="13" t="e">
        <f>+'data input'!#REF!/'data input'!#REF!</f>
        <v>#REF!</v>
      </c>
      <c r="AH52" s="13" t="e">
        <f>+'data input'!#REF!/'data input'!#REF!</f>
        <v>#REF!</v>
      </c>
      <c r="AI52" s="13" t="e">
        <f>+'data input'!#REF!/'data input'!#REF!</f>
        <v>#REF!</v>
      </c>
      <c r="AJ52" s="13" t="e">
        <f>+'data input'!#REF!/'data input'!#REF!</f>
        <v>#REF!</v>
      </c>
      <c r="AK52" s="13" t="e">
        <f>+'data input'!#REF!/'data input'!#REF!</f>
        <v>#REF!</v>
      </c>
      <c r="AL52" s="13" t="e">
        <f>+'data input'!#REF!/'data input'!#REF!</f>
        <v>#REF!</v>
      </c>
    </row>
    <row r="53" spans="2:50" x14ac:dyDescent="0.4">
      <c r="B53" t="s">
        <v>5</v>
      </c>
      <c r="C53" s="13" t="e">
        <f>+'data input'!#REF!/'data input'!#REF!</f>
        <v>#REF!</v>
      </c>
      <c r="D53" s="13" t="e">
        <f>+'data input'!#REF!/'data input'!#REF!</f>
        <v>#REF!</v>
      </c>
      <c r="E53" s="13" t="e">
        <f>+'data input'!#REF!/'data input'!#REF!</f>
        <v>#REF!</v>
      </c>
      <c r="F53" s="13" t="e">
        <f>+'data input'!#REF!/'data input'!#REF!</f>
        <v>#REF!</v>
      </c>
      <c r="G53" s="13" t="e">
        <f>+'data input'!#REF!/'data input'!#REF!</f>
        <v>#REF!</v>
      </c>
      <c r="H53" s="13" t="e">
        <f>+'data input'!#REF!/'data input'!#REF!</f>
        <v>#REF!</v>
      </c>
      <c r="I53" s="13" t="e">
        <f>+'data input'!#REF!/'data input'!#REF!</f>
        <v>#REF!</v>
      </c>
      <c r="J53" s="13" t="e">
        <f>+'data input'!#REF!/'data input'!#REF!</f>
        <v>#REF!</v>
      </c>
      <c r="K53" s="13" t="e">
        <f>+'data input'!#REF!/'data input'!#REF!</f>
        <v>#REF!</v>
      </c>
      <c r="L53" s="13" t="e">
        <f>+'data input'!#REF!/'data input'!#REF!</f>
        <v>#REF!</v>
      </c>
      <c r="M53" s="13" t="e">
        <f>+'data input'!#REF!/'data input'!#REF!</f>
        <v>#REF!</v>
      </c>
      <c r="N53" s="13" t="e">
        <f>+'data input'!#REF!/'data input'!#REF!</f>
        <v>#REF!</v>
      </c>
      <c r="O53" s="13" t="e">
        <f>+'data input'!#REF!/'data input'!#REF!</f>
        <v>#REF!</v>
      </c>
      <c r="P53" s="13" t="e">
        <f>+'data input'!#REF!/'data input'!#REF!</f>
        <v>#REF!</v>
      </c>
      <c r="Q53" s="13" t="e">
        <f>+'data input'!#REF!/'data input'!#REF!</f>
        <v>#REF!</v>
      </c>
      <c r="R53" s="13" t="e">
        <f>+'data input'!#REF!/'data input'!#REF!</f>
        <v>#REF!</v>
      </c>
      <c r="S53" s="13" t="e">
        <f>+'data input'!#REF!/'data input'!#REF!</f>
        <v>#REF!</v>
      </c>
      <c r="T53" s="13" t="e">
        <f>+'data input'!#REF!/'data input'!#REF!</f>
        <v>#REF!</v>
      </c>
      <c r="U53" s="13" t="e">
        <f>+'data input'!#REF!/'data input'!#REF!</f>
        <v>#REF!</v>
      </c>
      <c r="V53" s="13" t="e">
        <f>+'data input'!#REF!/'data input'!#REF!</f>
        <v>#REF!</v>
      </c>
      <c r="W53" s="13" t="e">
        <f>+'data input'!#REF!/'data input'!#REF!</f>
        <v>#REF!</v>
      </c>
      <c r="X53" s="13" t="e">
        <f>+'data input'!#REF!/'data input'!#REF!</f>
        <v>#REF!</v>
      </c>
      <c r="Y53" s="13" t="e">
        <f>+'data input'!#REF!/'data input'!#REF!</f>
        <v>#REF!</v>
      </c>
      <c r="Z53" s="13" t="e">
        <f>+'data input'!#REF!/'data input'!#REF!</f>
        <v>#REF!</v>
      </c>
      <c r="AA53" s="13" t="e">
        <f>+'data input'!#REF!/'data input'!#REF!</f>
        <v>#REF!</v>
      </c>
      <c r="AB53" s="13" t="e">
        <f>+'data input'!#REF!/'data input'!#REF!</f>
        <v>#REF!</v>
      </c>
      <c r="AC53" s="13" t="e">
        <f>+'data input'!#REF!/'data input'!#REF!</f>
        <v>#REF!</v>
      </c>
      <c r="AD53" s="13" t="e">
        <f>+'data input'!#REF!/'data input'!#REF!</f>
        <v>#REF!</v>
      </c>
      <c r="AE53" s="13" t="e">
        <f>+'data input'!#REF!/'data input'!#REF!</f>
        <v>#REF!</v>
      </c>
      <c r="AF53" s="13" t="e">
        <f>+'data input'!#REF!/'data input'!#REF!</f>
        <v>#REF!</v>
      </c>
      <c r="AG53" s="13" t="e">
        <f>+'data input'!#REF!/'data input'!#REF!</f>
        <v>#REF!</v>
      </c>
      <c r="AH53" s="13" t="e">
        <f>+'data input'!#REF!/'data input'!#REF!</f>
        <v>#REF!</v>
      </c>
      <c r="AI53" s="13" t="e">
        <f>+'data input'!#REF!/'data input'!#REF!</f>
        <v>#REF!</v>
      </c>
      <c r="AJ53" s="13" t="e">
        <f>+'data input'!#REF!/'data input'!#REF!</f>
        <v>#REF!</v>
      </c>
      <c r="AK53" s="13" t="e">
        <f>+'data input'!#REF!/'data input'!#REF!</f>
        <v>#REF!</v>
      </c>
      <c r="AL53" s="13" t="e">
        <f>+'data input'!#REF!/'data input'!#REF!</f>
        <v>#REF!</v>
      </c>
    </row>
    <row r="55" spans="2:50" x14ac:dyDescent="0.4">
      <c r="B55" s="7" t="s">
        <v>116</v>
      </c>
      <c r="C55" s="7"/>
    </row>
    <row r="56" spans="2:50" x14ac:dyDescent="0.4">
      <c r="B56" t="s">
        <v>117</v>
      </c>
      <c r="C56" s="9" t="e">
        <f>+'data input'!#REF!/1000</f>
        <v>#REF!</v>
      </c>
      <c r="D56" s="9" t="e">
        <f>+'data input'!#REF!/1000</f>
        <v>#REF!</v>
      </c>
      <c r="E56" s="9" t="e">
        <f>+'data input'!#REF!/1000</f>
        <v>#REF!</v>
      </c>
      <c r="F56" s="9" t="e">
        <f>+'data input'!#REF!/1000</f>
        <v>#REF!</v>
      </c>
      <c r="G56" s="9" t="e">
        <f>+'data input'!#REF!/1000</f>
        <v>#REF!</v>
      </c>
      <c r="H56" s="9" t="e">
        <f>+'data input'!#REF!/1000</f>
        <v>#REF!</v>
      </c>
      <c r="I56" s="9" t="e">
        <f>+'data input'!#REF!/1000</f>
        <v>#REF!</v>
      </c>
      <c r="J56" s="9" t="e">
        <f>+'data input'!#REF!/1000</f>
        <v>#REF!</v>
      </c>
      <c r="K56" s="9" t="e">
        <f>+'data input'!#REF!/1000</f>
        <v>#REF!</v>
      </c>
      <c r="L56" s="9" t="e">
        <f>+'data input'!#REF!/1000</f>
        <v>#REF!</v>
      </c>
      <c r="M56" s="9" t="e">
        <f>+'data input'!#REF!/1000</f>
        <v>#REF!</v>
      </c>
      <c r="N56" s="9" t="e">
        <f>+'data input'!#REF!/1000</f>
        <v>#REF!</v>
      </c>
      <c r="O56" s="9" t="e">
        <f>+'data input'!#REF!/1000</f>
        <v>#REF!</v>
      </c>
      <c r="P56" s="9" t="e">
        <f>+'data input'!#REF!/1000</f>
        <v>#REF!</v>
      </c>
      <c r="Q56" s="9" t="e">
        <f>+'data input'!#REF!/1000</f>
        <v>#REF!</v>
      </c>
      <c r="R56" s="9" t="e">
        <f>+'data input'!#REF!/1000</f>
        <v>#REF!</v>
      </c>
      <c r="S56" s="9" t="e">
        <f>+'data input'!#REF!/1000</f>
        <v>#REF!</v>
      </c>
      <c r="T56" s="9" t="e">
        <f>+'data input'!#REF!/1000</f>
        <v>#REF!</v>
      </c>
      <c r="U56" s="9" t="e">
        <f>+'data input'!#REF!/1000</f>
        <v>#REF!</v>
      </c>
      <c r="V56" s="9" t="e">
        <f>+'data input'!#REF!/1000</f>
        <v>#REF!</v>
      </c>
      <c r="W56" s="9" t="e">
        <f>+'data input'!#REF!/1000</f>
        <v>#REF!</v>
      </c>
      <c r="X56" s="9" t="e">
        <f>+'data input'!#REF!/1000</f>
        <v>#REF!</v>
      </c>
      <c r="Y56" s="9" t="e">
        <f>+'data input'!#REF!/1000</f>
        <v>#REF!</v>
      </c>
      <c r="Z56" s="9" t="e">
        <f>+'data input'!#REF!/1000</f>
        <v>#REF!</v>
      </c>
      <c r="AA56" s="9" t="e">
        <f>+'data input'!#REF!/1000</f>
        <v>#REF!</v>
      </c>
      <c r="AB56" s="9" t="e">
        <f>+'data input'!#REF!/1000</f>
        <v>#REF!</v>
      </c>
      <c r="AC56" s="9" t="e">
        <f>+'data input'!#REF!/1000</f>
        <v>#REF!</v>
      </c>
      <c r="AD56" s="9" t="e">
        <f>+'data input'!#REF!/1000</f>
        <v>#REF!</v>
      </c>
      <c r="AE56" s="9" t="e">
        <f>+'data input'!#REF!/1000</f>
        <v>#REF!</v>
      </c>
      <c r="AF56" s="9" t="e">
        <f>+'data input'!#REF!/1000</f>
        <v>#REF!</v>
      </c>
      <c r="AG56" s="9" t="e">
        <f>+'data input'!#REF!/1000</f>
        <v>#REF!</v>
      </c>
      <c r="AH56" s="9" t="e">
        <f>+'data input'!#REF!/1000</f>
        <v>#REF!</v>
      </c>
      <c r="AI56" s="9" t="e">
        <f>+'data input'!#REF!/1000</f>
        <v>#REF!</v>
      </c>
      <c r="AJ56" s="9" t="e">
        <f>+'data input'!#REF!/1000</f>
        <v>#REF!</v>
      </c>
      <c r="AK56" s="9" t="e">
        <f>+'data input'!#REF!/1000</f>
        <v>#REF!</v>
      </c>
      <c r="AL56" s="9" t="e">
        <f>+'data input'!#REF!/1000</f>
        <v>#REF!</v>
      </c>
      <c r="AM56" s="9" t="e">
        <f>+'data input'!#REF!/1000</f>
        <v>#REF!</v>
      </c>
      <c r="AN56" s="9" t="e">
        <f>+'data input'!#REF!/1000</f>
        <v>#REF!</v>
      </c>
      <c r="AO56" s="9" t="e">
        <f>+'data input'!#REF!/1000</f>
        <v>#REF!</v>
      </c>
      <c r="AP56" s="9" t="e">
        <f>+'data input'!#REF!/1000</f>
        <v>#REF!</v>
      </c>
      <c r="AQ56" s="9" t="e">
        <f>+'data input'!#REF!/1000</f>
        <v>#REF!</v>
      </c>
      <c r="AR56" s="9" t="e">
        <f>+'data input'!#REF!/1000</f>
        <v>#REF!</v>
      </c>
      <c r="AS56" s="9" t="e">
        <f>+'data input'!#REF!/1000</f>
        <v>#REF!</v>
      </c>
      <c r="AT56" s="9" t="e">
        <f>+'data input'!#REF!/1000</f>
        <v>#REF!</v>
      </c>
      <c r="AU56" s="9" t="e">
        <f>+'data input'!#REF!/1000</f>
        <v>#REF!</v>
      </c>
      <c r="AV56" s="9" t="e">
        <f>+'data input'!#REF!/1000</f>
        <v>#REF!</v>
      </c>
      <c r="AW56" s="9" t="e">
        <f>+'data input'!#REF!/1000</f>
        <v>#REF!</v>
      </c>
      <c r="AX56" s="9" t="e">
        <f>+'data input'!#REF!/1000</f>
        <v>#REF!</v>
      </c>
    </row>
    <row r="57" spans="2:50" x14ac:dyDescent="0.4">
      <c r="B57" t="s">
        <v>118</v>
      </c>
      <c r="C57" s="9" t="e">
        <f>+'data input'!#REF!/1000</f>
        <v>#REF!</v>
      </c>
      <c r="D57" s="9" t="e">
        <f>+'data input'!#REF!/1000</f>
        <v>#REF!</v>
      </c>
      <c r="E57" s="9" t="e">
        <f>+'data input'!#REF!/1000</f>
        <v>#REF!</v>
      </c>
      <c r="F57" s="9" t="e">
        <f>+'data input'!#REF!/1000</f>
        <v>#REF!</v>
      </c>
      <c r="G57" s="9" t="e">
        <f>+'data input'!#REF!/1000</f>
        <v>#REF!</v>
      </c>
      <c r="H57" s="9" t="e">
        <f>+'data input'!#REF!/1000</f>
        <v>#REF!</v>
      </c>
      <c r="I57" s="9" t="e">
        <f>+'data input'!#REF!/1000</f>
        <v>#REF!</v>
      </c>
      <c r="J57" s="9" t="e">
        <f>+'data input'!#REF!/1000</f>
        <v>#REF!</v>
      </c>
      <c r="K57" s="9" t="e">
        <f>+'data input'!#REF!/1000</f>
        <v>#REF!</v>
      </c>
      <c r="L57" s="9" t="e">
        <f>+'data input'!#REF!/1000</f>
        <v>#REF!</v>
      </c>
      <c r="M57" s="9" t="e">
        <f>+'data input'!#REF!/1000</f>
        <v>#REF!</v>
      </c>
      <c r="N57" s="9" t="e">
        <f>+'data input'!#REF!/1000</f>
        <v>#REF!</v>
      </c>
      <c r="O57" s="9" t="e">
        <f>+'data input'!#REF!/1000</f>
        <v>#REF!</v>
      </c>
      <c r="P57" s="9" t="e">
        <f>+'data input'!#REF!/1000</f>
        <v>#REF!</v>
      </c>
      <c r="Q57" s="9" t="e">
        <f>+'data input'!#REF!/1000</f>
        <v>#REF!</v>
      </c>
      <c r="R57" s="9" t="e">
        <f>+'data input'!#REF!/1000</f>
        <v>#REF!</v>
      </c>
      <c r="S57" s="9" t="e">
        <f>+'data input'!#REF!/1000</f>
        <v>#REF!</v>
      </c>
      <c r="T57" s="9" t="e">
        <f>+'data input'!#REF!/1000</f>
        <v>#REF!</v>
      </c>
      <c r="U57" s="9" t="e">
        <f>+'data input'!#REF!/1000</f>
        <v>#REF!</v>
      </c>
      <c r="V57" s="9" t="e">
        <f>+'data input'!#REF!/1000</f>
        <v>#REF!</v>
      </c>
      <c r="W57" s="9" t="e">
        <f>+'data input'!#REF!/1000</f>
        <v>#REF!</v>
      </c>
      <c r="X57" s="9" t="e">
        <f>+'data input'!#REF!/1000</f>
        <v>#REF!</v>
      </c>
      <c r="Y57" s="9" t="e">
        <f>+'data input'!#REF!/1000</f>
        <v>#REF!</v>
      </c>
      <c r="Z57" s="9" t="e">
        <f>+'data input'!#REF!/1000</f>
        <v>#REF!</v>
      </c>
      <c r="AA57" s="9" t="e">
        <f>+'data input'!#REF!/1000</f>
        <v>#REF!</v>
      </c>
      <c r="AB57" s="9" t="e">
        <f>+'data input'!#REF!/1000</f>
        <v>#REF!</v>
      </c>
      <c r="AC57" s="9" t="e">
        <f>+'data input'!#REF!/1000</f>
        <v>#REF!</v>
      </c>
      <c r="AD57" s="9" t="e">
        <f>+'data input'!#REF!/1000</f>
        <v>#REF!</v>
      </c>
      <c r="AE57" s="9" t="e">
        <f>+'data input'!#REF!/1000</f>
        <v>#REF!</v>
      </c>
      <c r="AF57" s="9" t="e">
        <f>+'data input'!#REF!/1000</f>
        <v>#REF!</v>
      </c>
      <c r="AG57" s="9" t="e">
        <f>+'data input'!#REF!/1000</f>
        <v>#REF!</v>
      </c>
      <c r="AH57" s="9" t="e">
        <f>+'data input'!#REF!/1000</f>
        <v>#REF!</v>
      </c>
      <c r="AI57" s="9" t="e">
        <f>+'data input'!#REF!/1000</f>
        <v>#REF!</v>
      </c>
      <c r="AJ57" s="9" t="e">
        <f>+'data input'!#REF!/1000</f>
        <v>#REF!</v>
      </c>
      <c r="AK57" s="9" t="e">
        <f>+'data input'!#REF!/1000</f>
        <v>#REF!</v>
      </c>
      <c r="AL57" s="9" t="e">
        <f>+'data input'!#REF!/1000</f>
        <v>#REF!</v>
      </c>
      <c r="AM57" s="9" t="e">
        <f>+'data input'!#REF!/1000</f>
        <v>#REF!</v>
      </c>
      <c r="AN57" s="9" t="e">
        <f>+'data input'!#REF!/1000</f>
        <v>#REF!</v>
      </c>
      <c r="AO57" s="9" t="e">
        <f>+'data input'!#REF!/1000</f>
        <v>#REF!</v>
      </c>
      <c r="AP57" s="9" t="e">
        <f>+'data input'!#REF!/1000</f>
        <v>#REF!</v>
      </c>
      <c r="AQ57" s="9" t="e">
        <f>+'data input'!#REF!/1000</f>
        <v>#REF!</v>
      </c>
      <c r="AR57" s="9" t="e">
        <f>+'data input'!#REF!/1000</f>
        <v>#REF!</v>
      </c>
      <c r="AS57" s="9" t="e">
        <f>+'data input'!#REF!/1000</f>
        <v>#REF!</v>
      </c>
      <c r="AT57" s="9" t="e">
        <f>+'data input'!#REF!/1000</f>
        <v>#REF!</v>
      </c>
      <c r="AU57" s="9" t="e">
        <f>+'data input'!#REF!/1000</f>
        <v>#REF!</v>
      </c>
      <c r="AV57" s="9" t="e">
        <f>+'data input'!#REF!/1000</f>
        <v>#REF!</v>
      </c>
      <c r="AW57" s="9" t="e">
        <f>+'data input'!#REF!/1000</f>
        <v>#REF!</v>
      </c>
      <c r="AX57" s="9" t="e">
        <f>+'data input'!#REF!/1000</f>
        <v>#REF!</v>
      </c>
    </row>
    <row r="58" spans="2:50" x14ac:dyDescent="0.4">
      <c r="B58" t="s">
        <v>119</v>
      </c>
      <c r="C58" s="9" t="e">
        <f>+'data input'!#REF!/1000</f>
        <v>#REF!</v>
      </c>
      <c r="D58" s="9" t="e">
        <f>+'data input'!#REF!/1000</f>
        <v>#REF!</v>
      </c>
      <c r="E58" s="9" t="e">
        <f>+'data input'!#REF!/1000</f>
        <v>#REF!</v>
      </c>
      <c r="F58" s="9" t="e">
        <f>+'data input'!#REF!/1000</f>
        <v>#REF!</v>
      </c>
      <c r="G58" s="9" t="e">
        <f>+'data input'!#REF!/1000</f>
        <v>#REF!</v>
      </c>
      <c r="H58" s="9" t="e">
        <f>+'data input'!#REF!/1000</f>
        <v>#REF!</v>
      </c>
      <c r="I58" s="9" t="e">
        <f>+'data input'!#REF!/1000</f>
        <v>#REF!</v>
      </c>
      <c r="J58" s="9" t="e">
        <f>+'data input'!#REF!/1000</f>
        <v>#REF!</v>
      </c>
      <c r="K58" s="9" t="e">
        <f>+'data input'!#REF!/1000</f>
        <v>#REF!</v>
      </c>
      <c r="L58" s="9" t="e">
        <f>+'data input'!#REF!/1000</f>
        <v>#REF!</v>
      </c>
      <c r="M58" s="9" t="e">
        <f>+'data input'!#REF!/1000</f>
        <v>#REF!</v>
      </c>
      <c r="N58" s="9" t="e">
        <f>+'data input'!#REF!/1000</f>
        <v>#REF!</v>
      </c>
      <c r="O58" s="9" t="e">
        <f>+'data input'!#REF!/1000</f>
        <v>#REF!</v>
      </c>
      <c r="P58" s="9" t="e">
        <f>+'data input'!#REF!/1000</f>
        <v>#REF!</v>
      </c>
      <c r="Q58" s="9" t="e">
        <f>+'data input'!#REF!/1000</f>
        <v>#REF!</v>
      </c>
      <c r="R58" s="9" t="e">
        <f>+'data input'!#REF!/1000</f>
        <v>#REF!</v>
      </c>
      <c r="S58" s="9" t="e">
        <f>+'data input'!#REF!/1000</f>
        <v>#REF!</v>
      </c>
      <c r="T58" s="9" t="e">
        <f>+'data input'!#REF!/1000</f>
        <v>#REF!</v>
      </c>
      <c r="U58" s="9" t="e">
        <f>+'data input'!#REF!/1000</f>
        <v>#REF!</v>
      </c>
      <c r="V58" s="9" t="e">
        <f>+'data input'!#REF!/1000</f>
        <v>#REF!</v>
      </c>
      <c r="W58" s="9" t="e">
        <f>+'data input'!#REF!/1000</f>
        <v>#REF!</v>
      </c>
      <c r="X58" s="9" t="e">
        <f>+'data input'!#REF!/1000</f>
        <v>#REF!</v>
      </c>
      <c r="Y58" s="9" t="e">
        <f>+'data input'!#REF!/1000</f>
        <v>#REF!</v>
      </c>
      <c r="Z58" s="9" t="e">
        <f>+'data input'!#REF!/1000</f>
        <v>#REF!</v>
      </c>
      <c r="AA58" s="9" t="e">
        <f>+'data input'!#REF!/1000</f>
        <v>#REF!</v>
      </c>
      <c r="AB58" s="9" t="e">
        <f>+'data input'!#REF!/1000</f>
        <v>#REF!</v>
      </c>
      <c r="AC58" s="9" t="e">
        <f>+'data input'!#REF!/1000</f>
        <v>#REF!</v>
      </c>
      <c r="AD58" s="9" t="e">
        <f>+'data input'!#REF!/1000</f>
        <v>#REF!</v>
      </c>
      <c r="AE58" s="9" t="e">
        <f>+'data input'!#REF!/1000</f>
        <v>#REF!</v>
      </c>
      <c r="AF58" s="9" t="e">
        <f>+'data input'!#REF!/1000</f>
        <v>#REF!</v>
      </c>
      <c r="AG58" s="9" t="e">
        <f>+'data input'!#REF!/1000</f>
        <v>#REF!</v>
      </c>
      <c r="AH58" s="9" t="e">
        <f>+'data input'!#REF!/1000</f>
        <v>#REF!</v>
      </c>
      <c r="AI58" s="9" t="e">
        <f>+'data input'!#REF!/1000</f>
        <v>#REF!</v>
      </c>
      <c r="AJ58" s="9" t="e">
        <f>+'data input'!#REF!/1000</f>
        <v>#REF!</v>
      </c>
      <c r="AK58" s="9" t="e">
        <f>+'data input'!#REF!/1000</f>
        <v>#REF!</v>
      </c>
      <c r="AL58" s="9" t="e">
        <f>+'data input'!#REF!/1000</f>
        <v>#REF!</v>
      </c>
      <c r="AM58" s="9" t="e">
        <f>+'data input'!#REF!/1000</f>
        <v>#REF!</v>
      </c>
      <c r="AN58" s="9" t="e">
        <f>+'data input'!#REF!/1000</f>
        <v>#REF!</v>
      </c>
      <c r="AO58" s="9" t="e">
        <f>+'data input'!#REF!/1000</f>
        <v>#REF!</v>
      </c>
      <c r="AP58" s="9" t="e">
        <f>+'data input'!#REF!/1000</f>
        <v>#REF!</v>
      </c>
      <c r="AQ58" s="9" t="e">
        <f>+'data input'!#REF!/1000</f>
        <v>#REF!</v>
      </c>
      <c r="AR58" s="9" t="e">
        <f>+'data input'!#REF!/1000</f>
        <v>#REF!</v>
      </c>
      <c r="AS58" s="9" t="e">
        <f>+'data input'!#REF!/1000</f>
        <v>#REF!</v>
      </c>
      <c r="AT58" s="9" t="e">
        <f>+'data input'!#REF!/1000</f>
        <v>#REF!</v>
      </c>
      <c r="AU58" s="9" t="e">
        <f>+'data input'!#REF!/1000</f>
        <v>#REF!</v>
      </c>
      <c r="AV58" s="9" t="e">
        <f>+'data input'!#REF!/1000</f>
        <v>#REF!</v>
      </c>
      <c r="AW58" s="9" t="e">
        <f>+'data input'!#REF!/1000</f>
        <v>#REF!</v>
      </c>
      <c r="AX58" s="9" t="e">
        <f>+'data input'!#REF!/1000</f>
        <v>#REF!</v>
      </c>
    </row>
    <row r="59" spans="2:50" x14ac:dyDescent="0.4">
      <c r="B59" t="s">
        <v>120</v>
      </c>
      <c r="C59" s="9" t="e">
        <f>+'data input'!#REF!/1000</f>
        <v>#REF!</v>
      </c>
      <c r="D59" s="9" t="e">
        <f>+'data input'!#REF!/1000</f>
        <v>#REF!</v>
      </c>
      <c r="E59" s="9" t="e">
        <f>+'data input'!#REF!/1000</f>
        <v>#REF!</v>
      </c>
      <c r="F59" s="9" t="e">
        <f>+'data input'!#REF!/1000</f>
        <v>#REF!</v>
      </c>
      <c r="G59" s="9" t="e">
        <f>+'data input'!#REF!/1000</f>
        <v>#REF!</v>
      </c>
      <c r="H59" s="9" t="e">
        <f>+'data input'!#REF!/1000</f>
        <v>#REF!</v>
      </c>
      <c r="I59" s="9" t="e">
        <f>+'data input'!#REF!/1000</f>
        <v>#REF!</v>
      </c>
      <c r="J59" s="9" t="e">
        <f>+'data input'!#REF!/1000</f>
        <v>#REF!</v>
      </c>
      <c r="K59" s="9" t="e">
        <f>+'data input'!#REF!/1000</f>
        <v>#REF!</v>
      </c>
      <c r="L59" s="9" t="e">
        <f>+'data input'!#REF!/1000</f>
        <v>#REF!</v>
      </c>
      <c r="M59" s="9" t="e">
        <f>+'data input'!#REF!/1000</f>
        <v>#REF!</v>
      </c>
      <c r="N59" s="9" t="e">
        <f>+'data input'!#REF!/1000</f>
        <v>#REF!</v>
      </c>
      <c r="O59" s="9" t="e">
        <f>+'data input'!#REF!/1000</f>
        <v>#REF!</v>
      </c>
      <c r="P59" s="9" t="e">
        <f>+'data input'!#REF!/1000</f>
        <v>#REF!</v>
      </c>
      <c r="Q59" s="9" t="e">
        <f>+'data input'!#REF!/1000</f>
        <v>#REF!</v>
      </c>
      <c r="R59" s="9" t="e">
        <f>+'data input'!#REF!/1000</f>
        <v>#REF!</v>
      </c>
      <c r="S59" s="9" t="e">
        <f>+'data input'!#REF!/1000</f>
        <v>#REF!</v>
      </c>
      <c r="T59" s="9" t="e">
        <f>+'data input'!#REF!/1000</f>
        <v>#REF!</v>
      </c>
      <c r="U59" s="9" t="e">
        <f>+'data input'!#REF!/1000</f>
        <v>#REF!</v>
      </c>
      <c r="V59" s="9" t="e">
        <f>+'data input'!#REF!/1000</f>
        <v>#REF!</v>
      </c>
      <c r="W59" s="9" t="e">
        <f>+'data input'!#REF!/1000</f>
        <v>#REF!</v>
      </c>
      <c r="X59" s="9" t="e">
        <f>+'data input'!#REF!/1000</f>
        <v>#REF!</v>
      </c>
      <c r="Y59" s="9" t="e">
        <f>+'data input'!#REF!/1000</f>
        <v>#REF!</v>
      </c>
      <c r="Z59" s="9" t="e">
        <f>+'data input'!#REF!/1000</f>
        <v>#REF!</v>
      </c>
      <c r="AA59" s="9" t="e">
        <f>+'data input'!#REF!/1000</f>
        <v>#REF!</v>
      </c>
      <c r="AB59" s="9" t="e">
        <f>+'data input'!#REF!/1000</f>
        <v>#REF!</v>
      </c>
      <c r="AC59" s="9" t="e">
        <f>+'data input'!#REF!/1000</f>
        <v>#REF!</v>
      </c>
      <c r="AD59" s="9" t="e">
        <f>+'data input'!#REF!/1000</f>
        <v>#REF!</v>
      </c>
      <c r="AE59" s="9" t="e">
        <f>+'data input'!#REF!/1000</f>
        <v>#REF!</v>
      </c>
      <c r="AF59" s="9" t="e">
        <f>+'data input'!#REF!/1000</f>
        <v>#REF!</v>
      </c>
      <c r="AG59" s="9" t="e">
        <f>+'data input'!#REF!/1000</f>
        <v>#REF!</v>
      </c>
      <c r="AH59" s="9" t="e">
        <f>+'data input'!#REF!/1000</f>
        <v>#REF!</v>
      </c>
      <c r="AI59" s="9" t="e">
        <f>+'data input'!#REF!/1000</f>
        <v>#REF!</v>
      </c>
      <c r="AJ59" s="9" t="e">
        <f>+'data input'!#REF!/1000</f>
        <v>#REF!</v>
      </c>
      <c r="AK59" s="9" t="e">
        <f>+'data input'!#REF!/1000</f>
        <v>#REF!</v>
      </c>
      <c r="AL59" s="9" t="e">
        <f>+'data input'!#REF!/1000</f>
        <v>#REF!</v>
      </c>
      <c r="AM59" s="9" t="e">
        <f>+'data input'!#REF!/1000</f>
        <v>#REF!</v>
      </c>
      <c r="AN59" s="9" t="e">
        <f>+'data input'!#REF!/1000</f>
        <v>#REF!</v>
      </c>
      <c r="AO59" s="9" t="e">
        <f>+'data input'!#REF!/1000</f>
        <v>#REF!</v>
      </c>
      <c r="AP59" s="9" t="e">
        <f>+'data input'!#REF!/1000</f>
        <v>#REF!</v>
      </c>
      <c r="AQ59" s="9" t="e">
        <f>+'data input'!#REF!/1000</f>
        <v>#REF!</v>
      </c>
      <c r="AR59" s="9" t="e">
        <f>+'data input'!#REF!/1000</f>
        <v>#REF!</v>
      </c>
      <c r="AS59" s="9" t="e">
        <f>+'data input'!#REF!/1000</f>
        <v>#REF!</v>
      </c>
      <c r="AT59" s="9" t="e">
        <f>+'data input'!#REF!/1000</f>
        <v>#REF!</v>
      </c>
      <c r="AU59" s="9" t="e">
        <f>+'data input'!#REF!/1000</f>
        <v>#REF!</v>
      </c>
      <c r="AV59" s="9" t="e">
        <f>+'data input'!#REF!/1000</f>
        <v>#REF!</v>
      </c>
      <c r="AW59" s="9" t="e">
        <f>+'data input'!#REF!/1000</f>
        <v>#REF!</v>
      </c>
      <c r="AX59" s="9" t="e">
        <f>+'data input'!#REF!/1000</f>
        <v>#REF!</v>
      </c>
    </row>
    <row r="60" spans="2:50" x14ac:dyDescent="0.4">
      <c r="B60" t="s">
        <v>121</v>
      </c>
      <c r="C60" s="9" t="e">
        <f>+'data input'!#REF!/1000</f>
        <v>#REF!</v>
      </c>
      <c r="D60" s="9" t="e">
        <f>+'data input'!#REF!/1000</f>
        <v>#REF!</v>
      </c>
      <c r="E60" s="9" t="e">
        <f>+'data input'!#REF!/1000</f>
        <v>#REF!</v>
      </c>
      <c r="F60" s="9" t="e">
        <f>+'data input'!#REF!/1000</f>
        <v>#REF!</v>
      </c>
      <c r="G60" s="9" t="e">
        <f>+'data input'!#REF!/1000</f>
        <v>#REF!</v>
      </c>
      <c r="H60" s="9" t="e">
        <f>+'data input'!#REF!/1000</f>
        <v>#REF!</v>
      </c>
      <c r="I60" s="9" t="e">
        <f>+'data input'!#REF!/1000</f>
        <v>#REF!</v>
      </c>
      <c r="J60" s="9" t="e">
        <f>+'data input'!#REF!/1000</f>
        <v>#REF!</v>
      </c>
      <c r="K60" s="9" t="e">
        <f>+'data input'!#REF!/1000</f>
        <v>#REF!</v>
      </c>
      <c r="L60" s="9" t="e">
        <f>+'data input'!#REF!/1000</f>
        <v>#REF!</v>
      </c>
      <c r="M60" s="9" t="e">
        <f>+'data input'!#REF!/1000</f>
        <v>#REF!</v>
      </c>
      <c r="N60" s="9" t="e">
        <f>+'data input'!#REF!/1000</f>
        <v>#REF!</v>
      </c>
      <c r="O60" s="9" t="e">
        <f>+'data input'!#REF!/1000</f>
        <v>#REF!</v>
      </c>
      <c r="P60" s="9" t="e">
        <f>+'data input'!#REF!/1000</f>
        <v>#REF!</v>
      </c>
      <c r="Q60" s="9" t="e">
        <f>+'data input'!#REF!/1000</f>
        <v>#REF!</v>
      </c>
      <c r="R60" s="9" t="e">
        <f>+'data input'!#REF!/1000</f>
        <v>#REF!</v>
      </c>
      <c r="S60" s="9" t="e">
        <f>+'data input'!#REF!/1000</f>
        <v>#REF!</v>
      </c>
      <c r="T60" s="9" t="e">
        <f>+'data input'!#REF!/1000</f>
        <v>#REF!</v>
      </c>
      <c r="U60" s="9" t="e">
        <f>+'data input'!#REF!/1000</f>
        <v>#REF!</v>
      </c>
      <c r="V60" s="9" t="e">
        <f>+'data input'!#REF!/1000</f>
        <v>#REF!</v>
      </c>
      <c r="W60" s="9" t="e">
        <f>+'data input'!#REF!/1000</f>
        <v>#REF!</v>
      </c>
      <c r="X60" s="9" t="e">
        <f>+'data input'!#REF!/1000</f>
        <v>#REF!</v>
      </c>
      <c r="Y60" s="9" t="e">
        <f>+'data input'!#REF!/1000</f>
        <v>#REF!</v>
      </c>
      <c r="Z60" s="9" t="e">
        <f>+'data input'!#REF!/1000</f>
        <v>#REF!</v>
      </c>
      <c r="AA60" s="9" t="e">
        <f>+'data input'!#REF!/1000</f>
        <v>#REF!</v>
      </c>
      <c r="AB60" s="9" t="e">
        <f>+'data input'!#REF!/1000</f>
        <v>#REF!</v>
      </c>
      <c r="AC60" s="9" t="e">
        <f>+'data input'!#REF!/1000</f>
        <v>#REF!</v>
      </c>
      <c r="AD60" s="9" t="e">
        <f>+'data input'!#REF!/1000</f>
        <v>#REF!</v>
      </c>
      <c r="AE60" s="9" t="e">
        <f>+'data input'!#REF!/1000</f>
        <v>#REF!</v>
      </c>
      <c r="AF60" s="9" t="e">
        <f>+'data input'!#REF!/1000</f>
        <v>#REF!</v>
      </c>
      <c r="AG60" s="9" t="e">
        <f>+'data input'!#REF!/1000</f>
        <v>#REF!</v>
      </c>
      <c r="AH60" s="9" t="e">
        <f>+'data input'!#REF!/1000</f>
        <v>#REF!</v>
      </c>
      <c r="AI60" s="9" t="e">
        <f>+'data input'!#REF!/1000</f>
        <v>#REF!</v>
      </c>
      <c r="AJ60" s="9" t="e">
        <f>+'data input'!#REF!/1000</f>
        <v>#REF!</v>
      </c>
      <c r="AK60" s="9" t="e">
        <f>+'data input'!#REF!/1000</f>
        <v>#REF!</v>
      </c>
      <c r="AL60" s="9" t="e">
        <f>+'data input'!#REF!/1000</f>
        <v>#REF!</v>
      </c>
      <c r="AM60" s="9" t="e">
        <f>+'data input'!#REF!/1000</f>
        <v>#REF!</v>
      </c>
      <c r="AN60" s="9" t="e">
        <f>+'data input'!#REF!/1000</f>
        <v>#REF!</v>
      </c>
      <c r="AO60" s="9" t="e">
        <f>+'data input'!#REF!/1000</f>
        <v>#REF!</v>
      </c>
      <c r="AP60" s="9" t="e">
        <f>+'data input'!#REF!/1000</f>
        <v>#REF!</v>
      </c>
      <c r="AQ60" s="9" t="e">
        <f>+'data input'!#REF!/1000</f>
        <v>#REF!</v>
      </c>
      <c r="AR60" s="9" t="e">
        <f>+'data input'!#REF!/1000</f>
        <v>#REF!</v>
      </c>
      <c r="AS60" s="9" t="e">
        <f>+'data input'!#REF!/1000</f>
        <v>#REF!</v>
      </c>
      <c r="AT60" s="9" t="e">
        <f>+'data input'!#REF!/1000</f>
        <v>#REF!</v>
      </c>
      <c r="AU60" s="9" t="e">
        <f>+'data input'!#REF!/1000</f>
        <v>#REF!</v>
      </c>
      <c r="AV60" s="9" t="e">
        <f>+'data input'!#REF!/1000</f>
        <v>#REF!</v>
      </c>
      <c r="AW60" s="9" t="e">
        <f>+'data input'!#REF!/1000</f>
        <v>#REF!</v>
      </c>
      <c r="AX60" s="9" t="e">
        <f>+'data input'!#REF!/1000</f>
        <v>#REF!</v>
      </c>
    </row>
    <row r="61" spans="2:50" x14ac:dyDescent="0.4">
      <c r="B61" t="s">
        <v>122</v>
      </c>
      <c r="C61" s="9" t="e">
        <f>+'data input'!#REF!/1000</f>
        <v>#REF!</v>
      </c>
      <c r="D61" s="9" t="e">
        <f>+'data input'!#REF!/1000</f>
        <v>#REF!</v>
      </c>
      <c r="E61" s="9" t="e">
        <f>+'data input'!#REF!/1000</f>
        <v>#REF!</v>
      </c>
      <c r="F61" s="9" t="e">
        <f>+'data input'!#REF!/1000</f>
        <v>#REF!</v>
      </c>
      <c r="G61" s="9" t="e">
        <f>+'data input'!#REF!/1000</f>
        <v>#REF!</v>
      </c>
      <c r="H61" s="9" t="e">
        <f>+'data input'!#REF!/1000</f>
        <v>#REF!</v>
      </c>
      <c r="I61" s="9" t="e">
        <f>+'data input'!#REF!/1000</f>
        <v>#REF!</v>
      </c>
      <c r="J61" s="9" t="e">
        <f>+'data input'!#REF!/1000</f>
        <v>#REF!</v>
      </c>
      <c r="K61" s="9" t="e">
        <f>+'data input'!#REF!/1000</f>
        <v>#REF!</v>
      </c>
      <c r="L61" s="9" t="e">
        <f>+'data input'!#REF!/1000</f>
        <v>#REF!</v>
      </c>
      <c r="M61" s="9" t="e">
        <f>+'data input'!#REF!/1000</f>
        <v>#REF!</v>
      </c>
      <c r="N61" s="9" t="e">
        <f>+'data input'!#REF!/1000</f>
        <v>#REF!</v>
      </c>
      <c r="O61" s="9" t="e">
        <f>+'data input'!#REF!/1000</f>
        <v>#REF!</v>
      </c>
      <c r="P61" s="9" t="e">
        <f>+'data input'!#REF!/1000</f>
        <v>#REF!</v>
      </c>
      <c r="Q61" s="9" t="e">
        <f>+'data input'!#REF!/1000</f>
        <v>#REF!</v>
      </c>
      <c r="R61" s="9" t="e">
        <f>+'data input'!#REF!/1000</f>
        <v>#REF!</v>
      </c>
      <c r="S61" s="9" t="e">
        <f>+'data input'!#REF!/1000</f>
        <v>#REF!</v>
      </c>
      <c r="T61" s="9" t="e">
        <f>+'data input'!#REF!/1000</f>
        <v>#REF!</v>
      </c>
      <c r="U61" s="9" t="e">
        <f>+'data input'!#REF!/1000</f>
        <v>#REF!</v>
      </c>
      <c r="V61" s="9" t="e">
        <f>+'data input'!#REF!/1000</f>
        <v>#REF!</v>
      </c>
      <c r="W61" s="9" t="e">
        <f>+'data input'!#REF!/1000</f>
        <v>#REF!</v>
      </c>
      <c r="X61" s="9" t="e">
        <f>+'data input'!#REF!/1000</f>
        <v>#REF!</v>
      </c>
      <c r="Y61" s="9" t="e">
        <f>+'data input'!#REF!/1000</f>
        <v>#REF!</v>
      </c>
      <c r="Z61" s="9" t="e">
        <f>+'data input'!#REF!/1000</f>
        <v>#REF!</v>
      </c>
      <c r="AA61" s="9" t="e">
        <f>+'data input'!#REF!/1000</f>
        <v>#REF!</v>
      </c>
      <c r="AB61" s="9" t="e">
        <f>+'data input'!#REF!/1000</f>
        <v>#REF!</v>
      </c>
      <c r="AC61" s="9" t="e">
        <f>+'data input'!#REF!/1000</f>
        <v>#REF!</v>
      </c>
      <c r="AD61" s="9" t="e">
        <f>+'data input'!#REF!/1000</f>
        <v>#REF!</v>
      </c>
      <c r="AE61" s="9" t="e">
        <f>+'data input'!#REF!/1000</f>
        <v>#REF!</v>
      </c>
      <c r="AF61" s="9" t="e">
        <f>+'data input'!#REF!/1000</f>
        <v>#REF!</v>
      </c>
      <c r="AG61" s="9" t="e">
        <f>+'data input'!#REF!/1000</f>
        <v>#REF!</v>
      </c>
      <c r="AH61" s="9" t="e">
        <f>+'data input'!#REF!/1000</f>
        <v>#REF!</v>
      </c>
      <c r="AI61" s="9" t="e">
        <f>+'data input'!#REF!/1000</f>
        <v>#REF!</v>
      </c>
      <c r="AJ61" s="9" t="e">
        <f>+'data input'!#REF!/1000</f>
        <v>#REF!</v>
      </c>
      <c r="AK61" s="9" t="e">
        <f>+'data input'!#REF!/1000</f>
        <v>#REF!</v>
      </c>
      <c r="AL61" s="9" t="e">
        <f>+'data input'!#REF!/1000</f>
        <v>#REF!</v>
      </c>
      <c r="AM61" s="9" t="e">
        <f>+'data input'!#REF!/1000</f>
        <v>#REF!</v>
      </c>
      <c r="AN61" s="9" t="e">
        <f>+'data input'!#REF!/1000</f>
        <v>#REF!</v>
      </c>
      <c r="AO61" s="9" t="e">
        <f>+'data input'!#REF!/1000</f>
        <v>#REF!</v>
      </c>
      <c r="AP61" s="9" t="e">
        <f>+'data input'!#REF!/1000</f>
        <v>#REF!</v>
      </c>
      <c r="AQ61" s="9" t="e">
        <f>+'data input'!#REF!/1000</f>
        <v>#REF!</v>
      </c>
      <c r="AR61" s="9" t="e">
        <f>+'data input'!#REF!/1000</f>
        <v>#REF!</v>
      </c>
      <c r="AS61" s="9" t="e">
        <f>+'data input'!#REF!/1000</f>
        <v>#REF!</v>
      </c>
      <c r="AT61" s="9" t="e">
        <f>+'data input'!#REF!/1000</f>
        <v>#REF!</v>
      </c>
      <c r="AU61" s="9" t="e">
        <f>+'data input'!#REF!/1000</f>
        <v>#REF!</v>
      </c>
      <c r="AV61" s="9" t="e">
        <f>+'data input'!#REF!/1000</f>
        <v>#REF!</v>
      </c>
      <c r="AW61" s="9" t="e">
        <f>+'data input'!#REF!/1000</f>
        <v>#REF!</v>
      </c>
      <c r="AX61" s="9" t="e">
        <f>+'data input'!#REF!/1000</f>
        <v>#REF!</v>
      </c>
    </row>
    <row r="62" spans="2:50" ht="12.6" x14ac:dyDescent="0.45">
      <c r="B62" s="18" t="s">
        <v>86</v>
      </c>
      <c r="C62" s="19" t="e">
        <f>+SUM(C56:C61)</f>
        <v>#REF!</v>
      </c>
      <c r="D62" s="19" t="e">
        <f t="shared" ref="D62:Z62" si="6">+SUM(D56:D61)</f>
        <v>#REF!</v>
      </c>
      <c r="E62" s="19" t="e">
        <f t="shared" si="6"/>
        <v>#REF!</v>
      </c>
      <c r="F62" s="19" t="e">
        <f t="shared" si="6"/>
        <v>#REF!</v>
      </c>
      <c r="G62" s="19" t="e">
        <f t="shared" si="6"/>
        <v>#REF!</v>
      </c>
      <c r="H62" s="19" t="e">
        <f t="shared" si="6"/>
        <v>#REF!</v>
      </c>
      <c r="I62" s="19" t="e">
        <f t="shared" si="6"/>
        <v>#REF!</v>
      </c>
      <c r="J62" s="19" t="e">
        <f t="shared" si="6"/>
        <v>#REF!</v>
      </c>
      <c r="K62" s="19" t="e">
        <f t="shared" si="6"/>
        <v>#REF!</v>
      </c>
      <c r="L62" s="19" t="e">
        <f t="shared" si="6"/>
        <v>#REF!</v>
      </c>
      <c r="M62" s="19" t="e">
        <f t="shared" si="6"/>
        <v>#REF!</v>
      </c>
      <c r="N62" s="19" t="e">
        <f t="shared" si="6"/>
        <v>#REF!</v>
      </c>
      <c r="O62" s="19" t="e">
        <f t="shared" si="6"/>
        <v>#REF!</v>
      </c>
      <c r="P62" s="19" t="e">
        <f t="shared" si="6"/>
        <v>#REF!</v>
      </c>
      <c r="Q62" s="19" t="e">
        <f t="shared" si="6"/>
        <v>#REF!</v>
      </c>
      <c r="R62" s="19" t="e">
        <f t="shared" si="6"/>
        <v>#REF!</v>
      </c>
      <c r="S62" s="19" t="e">
        <f t="shared" si="6"/>
        <v>#REF!</v>
      </c>
      <c r="T62" s="19" t="e">
        <f t="shared" si="6"/>
        <v>#REF!</v>
      </c>
      <c r="U62" s="19" t="e">
        <f t="shared" si="6"/>
        <v>#REF!</v>
      </c>
      <c r="V62" s="19" t="e">
        <f t="shared" si="6"/>
        <v>#REF!</v>
      </c>
      <c r="W62" s="19" t="e">
        <f t="shared" si="6"/>
        <v>#REF!</v>
      </c>
      <c r="X62" s="19" t="e">
        <f t="shared" si="6"/>
        <v>#REF!</v>
      </c>
      <c r="Y62" s="19" t="e">
        <f t="shared" si="6"/>
        <v>#REF!</v>
      </c>
      <c r="Z62" s="19" t="e">
        <f t="shared" si="6"/>
        <v>#REF!</v>
      </c>
      <c r="AA62" s="19" t="e">
        <f t="shared" ref="AA62:AL62" si="7">+SUM(AA56:AA61)</f>
        <v>#REF!</v>
      </c>
      <c r="AB62" s="19" t="e">
        <f t="shared" si="7"/>
        <v>#REF!</v>
      </c>
      <c r="AC62" s="19" t="e">
        <f t="shared" si="7"/>
        <v>#REF!</v>
      </c>
      <c r="AD62" s="19" t="e">
        <f t="shared" si="7"/>
        <v>#REF!</v>
      </c>
      <c r="AE62" s="19" t="e">
        <f t="shared" si="7"/>
        <v>#REF!</v>
      </c>
      <c r="AF62" s="19" t="e">
        <f t="shared" si="7"/>
        <v>#REF!</v>
      </c>
      <c r="AG62" s="19" t="e">
        <f t="shared" si="7"/>
        <v>#REF!</v>
      </c>
      <c r="AH62" s="19" t="e">
        <f t="shared" si="7"/>
        <v>#REF!</v>
      </c>
      <c r="AI62" s="19" t="e">
        <f t="shared" si="7"/>
        <v>#REF!</v>
      </c>
      <c r="AJ62" s="19" t="e">
        <f t="shared" si="7"/>
        <v>#REF!</v>
      </c>
      <c r="AK62" s="19" t="e">
        <f t="shared" si="7"/>
        <v>#REF!</v>
      </c>
      <c r="AL62" s="19" t="e">
        <f t="shared" si="7"/>
        <v>#REF!</v>
      </c>
      <c r="AM62" s="19" t="e">
        <f t="shared" ref="AM62:AT62" si="8">+SUM(AM56:AM61)</f>
        <v>#REF!</v>
      </c>
      <c r="AN62" s="19" t="e">
        <f t="shared" si="8"/>
        <v>#REF!</v>
      </c>
      <c r="AO62" s="19" t="e">
        <f t="shared" si="8"/>
        <v>#REF!</v>
      </c>
      <c r="AP62" s="19" t="e">
        <f t="shared" si="8"/>
        <v>#REF!</v>
      </c>
      <c r="AQ62" s="19" t="e">
        <f t="shared" si="8"/>
        <v>#REF!</v>
      </c>
      <c r="AR62" s="19" t="e">
        <f t="shared" si="8"/>
        <v>#REF!</v>
      </c>
      <c r="AS62" s="19" t="e">
        <f t="shared" si="8"/>
        <v>#REF!</v>
      </c>
      <c r="AT62" s="19" t="e">
        <f t="shared" si="8"/>
        <v>#REF!</v>
      </c>
      <c r="AU62" s="19" t="e">
        <f>+SUM(AU56:AU61)</f>
        <v>#REF!</v>
      </c>
      <c r="AV62" s="19" t="e">
        <f>+SUM(AV56:AV61)</f>
        <v>#REF!</v>
      </c>
      <c r="AW62" s="19" t="e">
        <f>+SUM(AW56:AW61)</f>
        <v>#REF!</v>
      </c>
      <c r="AX62" s="19" t="e">
        <f>+SUM(AX56:AX61)</f>
        <v>#REF!</v>
      </c>
    </row>
    <row r="63" spans="2:50" x14ac:dyDescent="0.4">
      <c r="B63" t="s">
        <v>123</v>
      </c>
      <c r="C63" s="9" t="e">
        <f>+'data input'!#REF!/1000</f>
        <v>#REF!</v>
      </c>
      <c r="D63" s="9" t="e">
        <f>+'data input'!#REF!/1000</f>
        <v>#REF!</v>
      </c>
      <c r="E63" s="9" t="e">
        <f>+'data input'!#REF!/1000</f>
        <v>#REF!</v>
      </c>
      <c r="F63" s="9" t="e">
        <f>+'data input'!#REF!/1000</f>
        <v>#REF!</v>
      </c>
      <c r="G63" s="9" t="e">
        <f>+'data input'!#REF!/1000</f>
        <v>#REF!</v>
      </c>
      <c r="H63" s="9" t="e">
        <f>+'data input'!#REF!/1000</f>
        <v>#REF!</v>
      </c>
      <c r="I63" s="9" t="e">
        <f>+'data input'!#REF!/1000</f>
        <v>#REF!</v>
      </c>
      <c r="J63" s="9" t="e">
        <f>+'data input'!#REF!/1000</f>
        <v>#REF!</v>
      </c>
      <c r="K63" s="9" t="e">
        <f>+'data input'!#REF!/1000</f>
        <v>#REF!</v>
      </c>
      <c r="L63" s="9" t="e">
        <f>+'data input'!#REF!/1000</f>
        <v>#REF!</v>
      </c>
      <c r="M63" s="9" t="e">
        <f>+'data input'!#REF!/1000</f>
        <v>#REF!</v>
      </c>
      <c r="N63" s="9" t="e">
        <f>+'data input'!#REF!/1000</f>
        <v>#REF!</v>
      </c>
      <c r="O63" s="9" t="e">
        <f>+'data input'!#REF!/1000</f>
        <v>#REF!</v>
      </c>
      <c r="P63" s="9" t="e">
        <f>+'data input'!#REF!/1000</f>
        <v>#REF!</v>
      </c>
      <c r="Q63" s="9" t="e">
        <f>+'data input'!#REF!/1000</f>
        <v>#REF!</v>
      </c>
      <c r="R63" s="9" t="e">
        <f>+'data input'!#REF!/1000</f>
        <v>#REF!</v>
      </c>
      <c r="S63" s="9" t="e">
        <f>+'data input'!#REF!/1000</f>
        <v>#REF!</v>
      </c>
      <c r="T63" s="9" t="e">
        <f>+'data input'!#REF!/1000</f>
        <v>#REF!</v>
      </c>
      <c r="U63" s="9" t="e">
        <f>+'data input'!#REF!/1000</f>
        <v>#REF!</v>
      </c>
      <c r="V63" s="9" t="e">
        <f>+'data input'!#REF!/1000</f>
        <v>#REF!</v>
      </c>
      <c r="W63" s="9" t="e">
        <f>+'data input'!#REF!/1000</f>
        <v>#REF!</v>
      </c>
      <c r="X63" s="9" t="e">
        <f>+'data input'!#REF!/1000</f>
        <v>#REF!</v>
      </c>
      <c r="Y63" s="9" t="e">
        <f>+'data input'!#REF!/1000</f>
        <v>#REF!</v>
      </c>
      <c r="Z63" s="9" t="e">
        <f>+'data input'!#REF!/1000</f>
        <v>#REF!</v>
      </c>
      <c r="AA63" s="9" t="e">
        <f>+'data input'!#REF!/1000</f>
        <v>#REF!</v>
      </c>
      <c r="AB63" s="9" t="e">
        <f>+'data input'!#REF!/1000</f>
        <v>#REF!</v>
      </c>
      <c r="AC63" s="9" t="e">
        <f>+'data input'!#REF!/1000</f>
        <v>#REF!</v>
      </c>
      <c r="AD63" s="9" t="e">
        <f>+'data input'!#REF!/1000</f>
        <v>#REF!</v>
      </c>
      <c r="AE63" s="9" t="e">
        <f>+'data input'!#REF!/1000</f>
        <v>#REF!</v>
      </c>
      <c r="AF63" s="9" t="e">
        <f>+'data input'!#REF!/1000</f>
        <v>#REF!</v>
      </c>
      <c r="AG63" s="9" t="e">
        <f>+'data input'!#REF!/1000</f>
        <v>#REF!</v>
      </c>
      <c r="AH63" s="9" t="e">
        <f>+'data input'!#REF!/1000</f>
        <v>#REF!</v>
      </c>
      <c r="AI63" s="9" t="e">
        <f>+'data input'!#REF!/1000</f>
        <v>#REF!</v>
      </c>
      <c r="AJ63" s="9" t="e">
        <f>+'data input'!#REF!/1000</f>
        <v>#REF!</v>
      </c>
      <c r="AK63" s="9" t="e">
        <f>+'data input'!#REF!/1000</f>
        <v>#REF!</v>
      </c>
      <c r="AL63" s="9" t="e">
        <f>+'data input'!#REF!/1000</f>
        <v>#REF!</v>
      </c>
      <c r="AM63" s="9" t="e">
        <f>+'data input'!#REF!/1000</f>
        <v>#REF!</v>
      </c>
      <c r="AN63" s="9" t="e">
        <f>+'data input'!#REF!/1000</f>
        <v>#REF!</v>
      </c>
      <c r="AO63" s="9" t="e">
        <f>+'data input'!#REF!/1000</f>
        <v>#REF!</v>
      </c>
      <c r="AP63" s="9" t="e">
        <f>+'data input'!#REF!/1000</f>
        <v>#REF!</v>
      </c>
      <c r="AQ63" s="9" t="e">
        <f>+'data input'!#REF!/1000</f>
        <v>#REF!</v>
      </c>
      <c r="AR63" s="9" t="e">
        <f>+'data input'!#REF!/1000</f>
        <v>#REF!</v>
      </c>
      <c r="AS63" s="9" t="e">
        <f>+'data input'!#REF!/1000</f>
        <v>#REF!</v>
      </c>
      <c r="AT63" s="9" t="e">
        <f>+'data input'!#REF!/1000</f>
        <v>#REF!</v>
      </c>
      <c r="AU63" s="9" t="e">
        <f>+'data input'!#REF!/1000</f>
        <v>#REF!</v>
      </c>
      <c r="AV63" s="9" t="e">
        <f>+'data input'!#REF!/1000</f>
        <v>#REF!</v>
      </c>
      <c r="AW63" s="9" t="e">
        <f>+'data input'!#REF!/1000</f>
        <v>#REF!</v>
      </c>
      <c r="AX63" s="9" t="e">
        <f>+'data input'!#REF!/1000</f>
        <v>#REF!</v>
      </c>
    </row>
    <row r="64" spans="2:50" x14ac:dyDescent="0.4">
      <c r="B64" t="s">
        <v>124</v>
      </c>
      <c r="C64" s="9" t="e">
        <f>+'data input'!#REF!/1000</f>
        <v>#REF!</v>
      </c>
      <c r="D64" s="9" t="e">
        <f>+'data input'!#REF!/1000</f>
        <v>#REF!</v>
      </c>
      <c r="E64" s="9" t="e">
        <f>+'data input'!#REF!/1000</f>
        <v>#REF!</v>
      </c>
      <c r="F64" s="9" t="e">
        <f>+'data input'!#REF!/1000</f>
        <v>#REF!</v>
      </c>
      <c r="G64" s="9" t="e">
        <f>+'data input'!#REF!/1000</f>
        <v>#REF!</v>
      </c>
      <c r="H64" s="9" t="e">
        <f>+'data input'!#REF!/1000</f>
        <v>#REF!</v>
      </c>
      <c r="I64" s="9" t="e">
        <f>+'data input'!#REF!/1000</f>
        <v>#REF!</v>
      </c>
      <c r="J64" s="9" t="e">
        <f>+'data input'!#REF!/1000</f>
        <v>#REF!</v>
      </c>
      <c r="K64" s="9" t="e">
        <f>+'data input'!#REF!/1000</f>
        <v>#REF!</v>
      </c>
      <c r="L64" s="9" t="e">
        <f>+'data input'!#REF!/1000</f>
        <v>#REF!</v>
      </c>
      <c r="M64" s="9" t="e">
        <f>+'data input'!#REF!/1000</f>
        <v>#REF!</v>
      </c>
      <c r="N64" s="9" t="e">
        <f>+'data input'!#REF!/1000</f>
        <v>#REF!</v>
      </c>
      <c r="O64" s="9" t="e">
        <f>+'data input'!#REF!/1000</f>
        <v>#REF!</v>
      </c>
      <c r="P64" s="9" t="e">
        <f>+'data input'!#REF!/1000</f>
        <v>#REF!</v>
      </c>
      <c r="Q64" s="9" t="e">
        <f>+'data input'!#REF!/1000</f>
        <v>#REF!</v>
      </c>
      <c r="R64" s="9" t="e">
        <f>+'data input'!#REF!/1000</f>
        <v>#REF!</v>
      </c>
      <c r="S64" s="9" t="e">
        <f>+'data input'!#REF!/1000</f>
        <v>#REF!</v>
      </c>
      <c r="T64" s="9" t="e">
        <f>+'data input'!#REF!/1000</f>
        <v>#REF!</v>
      </c>
      <c r="U64" s="9" t="e">
        <f>+'data input'!#REF!/1000</f>
        <v>#REF!</v>
      </c>
      <c r="V64" s="9" t="e">
        <f>+'data input'!#REF!/1000</f>
        <v>#REF!</v>
      </c>
      <c r="W64" s="9" t="e">
        <f>+'data input'!#REF!/1000</f>
        <v>#REF!</v>
      </c>
      <c r="X64" s="9" t="e">
        <f>+'data input'!#REF!/1000</f>
        <v>#REF!</v>
      </c>
      <c r="Y64" s="9" t="e">
        <f>+'data input'!#REF!/1000</f>
        <v>#REF!</v>
      </c>
      <c r="Z64" s="9" t="e">
        <f>+'data input'!#REF!/1000</f>
        <v>#REF!</v>
      </c>
      <c r="AA64" s="9" t="e">
        <f>+'data input'!#REF!/1000</f>
        <v>#REF!</v>
      </c>
      <c r="AB64" s="9" t="e">
        <f>+'data input'!#REF!/1000</f>
        <v>#REF!</v>
      </c>
      <c r="AC64" s="9" t="e">
        <f>+'data input'!#REF!/1000</f>
        <v>#REF!</v>
      </c>
      <c r="AD64" s="9" t="e">
        <f>+'data input'!#REF!/1000</f>
        <v>#REF!</v>
      </c>
      <c r="AE64" s="9" t="e">
        <f>+'data input'!#REF!/1000</f>
        <v>#REF!</v>
      </c>
      <c r="AF64" s="9" t="e">
        <f>+'data input'!#REF!/1000</f>
        <v>#REF!</v>
      </c>
      <c r="AG64" s="9" t="e">
        <f>+'data input'!#REF!/1000</f>
        <v>#REF!</v>
      </c>
      <c r="AH64" s="9" t="e">
        <f>+'data input'!#REF!/1000</f>
        <v>#REF!</v>
      </c>
      <c r="AI64" s="9" t="e">
        <f>+'data input'!#REF!/1000</f>
        <v>#REF!</v>
      </c>
      <c r="AJ64" s="9" t="e">
        <f>+'data input'!#REF!/1000</f>
        <v>#REF!</v>
      </c>
      <c r="AK64" s="9" t="e">
        <f>+'data input'!#REF!/1000</f>
        <v>#REF!</v>
      </c>
      <c r="AL64" s="9" t="e">
        <f>+'data input'!#REF!/1000</f>
        <v>#REF!</v>
      </c>
      <c r="AM64" s="9" t="e">
        <f>+'data input'!#REF!/1000</f>
        <v>#REF!</v>
      </c>
      <c r="AN64" s="9" t="e">
        <f>+'data input'!#REF!/1000</f>
        <v>#REF!</v>
      </c>
      <c r="AO64" s="9" t="e">
        <f>+'data input'!#REF!/1000</f>
        <v>#REF!</v>
      </c>
      <c r="AP64" s="9" t="e">
        <f>+'data input'!#REF!/1000</f>
        <v>#REF!</v>
      </c>
      <c r="AQ64" s="9" t="e">
        <f>+'data input'!#REF!/1000</f>
        <v>#REF!</v>
      </c>
      <c r="AR64" s="9" t="e">
        <f>+'data input'!#REF!/1000</f>
        <v>#REF!</v>
      </c>
      <c r="AS64" s="9" t="e">
        <f>+'data input'!#REF!/1000</f>
        <v>#REF!</v>
      </c>
      <c r="AT64" s="9" t="e">
        <f>+'data input'!#REF!/1000</f>
        <v>#REF!</v>
      </c>
      <c r="AU64" s="9" t="e">
        <f>+'data input'!#REF!/1000</f>
        <v>#REF!</v>
      </c>
      <c r="AV64" s="9" t="e">
        <f>+'data input'!#REF!/1000</f>
        <v>#REF!</v>
      </c>
      <c r="AW64" s="9" t="e">
        <f>+'data input'!#REF!/1000</f>
        <v>#REF!</v>
      </c>
      <c r="AX64" s="9" t="e">
        <f>+'data input'!#REF!/1000</f>
        <v>#REF!</v>
      </c>
    </row>
    <row r="65" spans="2:50" x14ac:dyDescent="0.4">
      <c r="B65" t="s">
        <v>125</v>
      </c>
      <c r="C65" s="9" t="e">
        <f>+'data input'!#REF!/1000</f>
        <v>#REF!</v>
      </c>
      <c r="D65" s="9" t="e">
        <f>+'data input'!#REF!/1000</f>
        <v>#REF!</v>
      </c>
      <c r="E65" s="9" t="e">
        <f>+'data input'!#REF!/1000</f>
        <v>#REF!</v>
      </c>
      <c r="F65" s="9" t="e">
        <f>+'data input'!#REF!/1000</f>
        <v>#REF!</v>
      </c>
      <c r="G65" s="9" t="e">
        <f>+'data input'!#REF!/1000</f>
        <v>#REF!</v>
      </c>
      <c r="H65" s="9" t="e">
        <f>+'data input'!#REF!/1000</f>
        <v>#REF!</v>
      </c>
      <c r="I65" s="9" t="e">
        <f>+'data input'!#REF!/1000</f>
        <v>#REF!</v>
      </c>
      <c r="J65" s="9" t="e">
        <f>+'data input'!#REF!/1000</f>
        <v>#REF!</v>
      </c>
      <c r="K65" s="9" t="e">
        <f>+'data input'!#REF!/1000</f>
        <v>#REF!</v>
      </c>
      <c r="L65" s="9" t="e">
        <f>+'data input'!#REF!/1000</f>
        <v>#REF!</v>
      </c>
      <c r="M65" s="9" t="e">
        <f>+'data input'!#REF!/1000</f>
        <v>#REF!</v>
      </c>
      <c r="N65" s="9" t="e">
        <f>+'data input'!#REF!/1000</f>
        <v>#REF!</v>
      </c>
      <c r="O65" s="9" t="e">
        <f>+'data input'!#REF!/1000</f>
        <v>#REF!</v>
      </c>
      <c r="P65" s="9" t="e">
        <f>+'data input'!#REF!/1000</f>
        <v>#REF!</v>
      </c>
      <c r="Q65" s="9" t="e">
        <f>+'data input'!#REF!/1000</f>
        <v>#REF!</v>
      </c>
      <c r="R65" s="9" t="e">
        <f>+'data input'!#REF!/1000</f>
        <v>#REF!</v>
      </c>
      <c r="S65" s="9" t="e">
        <f>+'data input'!#REF!/1000</f>
        <v>#REF!</v>
      </c>
      <c r="T65" s="9" t="e">
        <f>+'data input'!#REF!/1000</f>
        <v>#REF!</v>
      </c>
      <c r="U65" s="9" t="e">
        <f>+'data input'!#REF!/1000</f>
        <v>#REF!</v>
      </c>
      <c r="V65" s="9" t="e">
        <f>+'data input'!#REF!/1000</f>
        <v>#REF!</v>
      </c>
      <c r="W65" s="9" t="e">
        <f>+'data input'!#REF!/1000</f>
        <v>#REF!</v>
      </c>
      <c r="X65" s="9" t="e">
        <f>+'data input'!#REF!/1000</f>
        <v>#REF!</v>
      </c>
      <c r="Y65" s="9" t="e">
        <f>+'data input'!#REF!/1000</f>
        <v>#REF!</v>
      </c>
      <c r="Z65" s="9" t="e">
        <f>+'data input'!#REF!/1000</f>
        <v>#REF!</v>
      </c>
      <c r="AA65" s="9" t="e">
        <f>+'data input'!#REF!/1000</f>
        <v>#REF!</v>
      </c>
      <c r="AB65" s="9" t="e">
        <f>+'data input'!#REF!/1000</f>
        <v>#REF!</v>
      </c>
      <c r="AC65" s="9" t="e">
        <f>+'data input'!#REF!/1000</f>
        <v>#REF!</v>
      </c>
      <c r="AD65" s="9" t="e">
        <f>+'data input'!#REF!/1000</f>
        <v>#REF!</v>
      </c>
      <c r="AE65" s="9" t="e">
        <f>+'data input'!#REF!/1000</f>
        <v>#REF!</v>
      </c>
      <c r="AF65" s="9" t="e">
        <f>+'data input'!#REF!/1000</f>
        <v>#REF!</v>
      </c>
      <c r="AG65" s="9" t="e">
        <f>+'data input'!#REF!/1000</f>
        <v>#REF!</v>
      </c>
      <c r="AH65" s="9" t="e">
        <f>+'data input'!#REF!/1000</f>
        <v>#REF!</v>
      </c>
      <c r="AI65" s="9" t="e">
        <f>+'data input'!#REF!/1000</f>
        <v>#REF!</v>
      </c>
      <c r="AJ65" s="9" t="e">
        <f>+'data input'!#REF!/1000</f>
        <v>#REF!</v>
      </c>
      <c r="AK65" s="9" t="e">
        <f>+'data input'!#REF!/1000</f>
        <v>#REF!</v>
      </c>
      <c r="AL65" s="9" t="e">
        <f>+'data input'!#REF!/1000</f>
        <v>#REF!</v>
      </c>
      <c r="AM65" s="9" t="e">
        <f>+'data input'!#REF!/1000</f>
        <v>#REF!</v>
      </c>
      <c r="AN65" s="9" t="e">
        <f>+'data input'!#REF!/1000</f>
        <v>#REF!</v>
      </c>
      <c r="AO65" s="9" t="e">
        <f>+'data input'!#REF!/1000</f>
        <v>#REF!</v>
      </c>
      <c r="AP65" s="9" t="e">
        <f>+'data input'!#REF!/1000</f>
        <v>#REF!</v>
      </c>
      <c r="AQ65" s="9" t="e">
        <f>+'data input'!#REF!/1000</f>
        <v>#REF!</v>
      </c>
      <c r="AR65" s="9" t="e">
        <f>+'data input'!#REF!/1000</f>
        <v>#REF!</v>
      </c>
      <c r="AS65" s="9" t="e">
        <f>+'data input'!#REF!/1000</f>
        <v>#REF!</v>
      </c>
      <c r="AT65" s="9" t="e">
        <f>+'data input'!#REF!/1000</f>
        <v>#REF!</v>
      </c>
      <c r="AU65" s="9" t="e">
        <f>+'data input'!#REF!/1000</f>
        <v>#REF!</v>
      </c>
      <c r="AV65" s="9" t="e">
        <f>+'data input'!#REF!/1000</f>
        <v>#REF!</v>
      </c>
      <c r="AW65" s="9" t="e">
        <f>+'data input'!#REF!/1000</f>
        <v>#REF!</v>
      </c>
      <c r="AX65" s="9" t="e">
        <f>+'data input'!#REF!/1000</f>
        <v>#REF!</v>
      </c>
    </row>
    <row r="66" spans="2:50" ht="12.6" x14ac:dyDescent="0.45">
      <c r="B66" s="18" t="s">
        <v>89</v>
      </c>
      <c r="C66" s="19" t="e">
        <f>+SUM(C63:C65)</f>
        <v>#REF!</v>
      </c>
      <c r="D66" s="19" t="e">
        <f t="shared" ref="D66:Z66" si="9">+SUM(D63:D65)</f>
        <v>#REF!</v>
      </c>
      <c r="E66" s="19" t="e">
        <f t="shared" si="9"/>
        <v>#REF!</v>
      </c>
      <c r="F66" s="19" t="e">
        <f t="shared" si="9"/>
        <v>#REF!</v>
      </c>
      <c r="G66" s="19" t="e">
        <f t="shared" si="9"/>
        <v>#REF!</v>
      </c>
      <c r="H66" s="19" t="e">
        <f t="shared" si="9"/>
        <v>#REF!</v>
      </c>
      <c r="I66" s="19" t="e">
        <f t="shared" si="9"/>
        <v>#REF!</v>
      </c>
      <c r="J66" s="19" t="e">
        <f t="shared" si="9"/>
        <v>#REF!</v>
      </c>
      <c r="K66" s="19" t="e">
        <f t="shared" si="9"/>
        <v>#REF!</v>
      </c>
      <c r="L66" s="19" t="e">
        <f t="shared" si="9"/>
        <v>#REF!</v>
      </c>
      <c r="M66" s="19" t="e">
        <f t="shared" si="9"/>
        <v>#REF!</v>
      </c>
      <c r="N66" s="19" t="e">
        <f t="shared" si="9"/>
        <v>#REF!</v>
      </c>
      <c r="O66" s="19" t="e">
        <f t="shared" si="9"/>
        <v>#REF!</v>
      </c>
      <c r="P66" s="19" t="e">
        <f t="shared" si="9"/>
        <v>#REF!</v>
      </c>
      <c r="Q66" s="19" t="e">
        <f t="shared" si="9"/>
        <v>#REF!</v>
      </c>
      <c r="R66" s="19" t="e">
        <f t="shared" si="9"/>
        <v>#REF!</v>
      </c>
      <c r="S66" s="19" t="e">
        <f t="shared" si="9"/>
        <v>#REF!</v>
      </c>
      <c r="T66" s="19" t="e">
        <f t="shared" si="9"/>
        <v>#REF!</v>
      </c>
      <c r="U66" s="19" t="e">
        <f t="shared" si="9"/>
        <v>#REF!</v>
      </c>
      <c r="V66" s="19" t="e">
        <f t="shared" si="9"/>
        <v>#REF!</v>
      </c>
      <c r="W66" s="19" t="e">
        <f t="shared" si="9"/>
        <v>#REF!</v>
      </c>
      <c r="X66" s="19" t="e">
        <f t="shared" si="9"/>
        <v>#REF!</v>
      </c>
      <c r="Y66" s="19" t="e">
        <f t="shared" si="9"/>
        <v>#REF!</v>
      </c>
      <c r="Z66" s="19" t="e">
        <f t="shared" si="9"/>
        <v>#REF!</v>
      </c>
      <c r="AA66" s="19" t="e">
        <f t="shared" ref="AA66:AL66" si="10">+SUM(AA63:AA65)</f>
        <v>#REF!</v>
      </c>
      <c r="AB66" s="19" t="e">
        <f t="shared" si="10"/>
        <v>#REF!</v>
      </c>
      <c r="AC66" s="19" t="e">
        <f t="shared" si="10"/>
        <v>#REF!</v>
      </c>
      <c r="AD66" s="19" t="e">
        <f t="shared" si="10"/>
        <v>#REF!</v>
      </c>
      <c r="AE66" s="19" t="e">
        <f t="shared" si="10"/>
        <v>#REF!</v>
      </c>
      <c r="AF66" s="19" t="e">
        <f t="shared" si="10"/>
        <v>#REF!</v>
      </c>
      <c r="AG66" s="19" t="e">
        <f t="shared" si="10"/>
        <v>#REF!</v>
      </c>
      <c r="AH66" s="19" t="e">
        <f t="shared" si="10"/>
        <v>#REF!</v>
      </c>
      <c r="AI66" s="19" t="e">
        <f t="shared" si="10"/>
        <v>#REF!</v>
      </c>
      <c r="AJ66" s="19" t="e">
        <f t="shared" si="10"/>
        <v>#REF!</v>
      </c>
      <c r="AK66" s="19" t="e">
        <f t="shared" si="10"/>
        <v>#REF!</v>
      </c>
      <c r="AL66" s="19" t="e">
        <f t="shared" si="10"/>
        <v>#REF!</v>
      </c>
      <c r="AM66" s="19" t="e">
        <f t="shared" ref="AM66:AT66" si="11">+SUM(AM63:AM65)</f>
        <v>#REF!</v>
      </c>
      <c r="AN66" s="19" t="e">
        <f t="shared" si="11"/>
        <v>#REF!</v>
      </c>
      <c r="AO66" s="19" t="e">
        <f t="shared" si="11"/>
        <v>#REF!</v>
      </c>
      <c r="AP66" s="19" t="e">
        <f t="shared" si="11"/>
        <v>#REF!</v>
      </c>
      <c r="AQ66" s="19" t="e">
        <f t="shared" si="11"/>
        <v>#REF!</v>
      </c>
      <c r="AR66" s="19" t="e">
        <f t="shared" si="11"/>
        <v>#REF!</v>
      </c>
      <c r="AS66" s="19" t="e">
        <f t="shared" si="11"/>
        <v>#REF!</v>
      </c>
      <c r="AT66" s="19" t="e">
        <f t="shared" si="11"/>
        <v>#REF!</v>
      </c>
      <c r="AU66" s="19" t="e">
        <f>+SUM(AU63:AU65)</f>
        <v>#REF!</v>
      </c>
      <c r="AV66" s="19" t="e">
        <f>+SUM(AV63:AV65)</f>
        <v>#REF!</v>
      </c>
      <c r="AW66" s="19" t="e">
        <f>+SUM(AW63:AW65)</f>
        <v>#REF!</v>
      </c>
      <c r="AX66" s="19" t="e">
        <f>+SUM(AX63:AX65)</f>
        <v>#REF!</v>
      </c>
    </row>
    <row r="68" spans="2:50" x14ac:dyDescent="0.4">
      <c r="B68" t="s">
        <v>87</v>
      </c>
      <c r="C68" s="13" t="e">
        <f>+Summary!C13</f>
        <v>#REF!</v>
      </c>
      <c r="D68" s="13" t="e">
        <f>+Summary!D13</f>
        <v>#REF!</v>
      </c>
      <c r="E68" s="13" t="e">
        <f>+Summary!E13</f>
        <v>#REF!</v>
      </c>
      <c r="F68" s="13" t="e">
        <f>+Summary!F13</f>
        <v>#REF!</v>
      </c>
      <c r="G68" s="13" t="e">
        <f>+Summary!G13</f>
        <v>#REF!</v>
      </c>
      <c r="H68" s="13" t="e">
        <f>+Summary!H13</f>
        <v>#REF!</v>
      </c>
      <c r="I68" s="13" t="e">
        <f>+Summary!I13</f>
        <v>#REF!</v>
      </c>
      <c r="J68" s="13" t="e">
        <f>+Summary!J13</f>
        <v>#REF!</v>
      </c>
      <c r="K68" s="13" t="e">
        <f>+Summary!K13</f>
        <v>#REF!</v>
      </c>
      <c r="L68" s="13" t="e">
        <f>+Summary!L13</f>
        <v>#REF!</v>
      </c>
      <c r="M68" s="13" t="e">
        <f>+Summary!M13</f>
        <v>#REF!</v>
      </c>
      <c r="N68" s="13" t="e">
        <f>+Summary!N13</f>
        <v>#REF!</v>
      </c>
      <c r="O68" s="13" t="e">
        <f>+Summary!O13</f>
        <v>#REF!</v>
      </c>
      <c r="P68" s="13" t="e">
        <f>+Summary!P13</f>
        <v>#REF!</v>
      </c>
      <c r="Q68" s="13" t="e">
        <f>+Summary!Q13</f>
        <v>#REF!</v>
      </c>
      <c r="R68" s="13" t="e">
        <f>+Summary!R13</f>
        <v>#REF!</v>
      </c>
      <c r="S68" s="13" t="e">
        <f>+Summary!S13</f>
        <v>#REF!</v>
      </c>
      <c r="T68" s="13" t="e">
        <f>+Summary!T13</f>
        <v>#REF!</v>
      </c>
      <c r="U68" s="13" t="e">
        <f>+Summary!U13</f>
        <v>#REF!</v>
      </c>
      <c r="V68" s="13" t="e">
        <f>+Summary!V13</f>
        <v>#REF!</v>
      </c>
      <c r="W68" s="13" t="e">
        <f>+Summary!W13</f>
        <v>#REF!</v>
      </c>
      <c r="X68" s="13" t="e">
        <f>+Summary!X13</f>
        <v>#REF!</v>
      </c>
      <c r="Y68" s="13" t="e">
        <f>+Summary!Y13</f>
        <v>#REF!</v>
      </c>
      <c r="Z68" s="13" t="e">
        <f>+Summary!Z13</f>
        <v>#REF!</v>
      </c>
      <c r="AA68" s="13" t="e">
        <f>+Summary!AA13</f>
        <v>#REF!</v>
      </c>
      <c r="AB68" s="13" t="e">
        <f>+Summary!AB13</f>
        <v>#REF!</v>
      </c>
      <c r="AC68" s="13" t="e">
        <f>+Summary!AC13</f>
        <v>#REF!</v>
      </c>
      <c r="AD68" s="13" t="e">
        <f>+Summary!AD13</f>
        <v>#REF!</v>
      </c>
      <c r="AE68" s="13" t="e">
        <f>+Summary!AE13</f>
        <v>#REF!</v>
      </c>
      <c r="AF68" s="13" t="e">
        <f>+Summary!AF13</f>
        <v>#REF!</v>
      </c>
      <c r="AG68" s="13" t="e">
        <f>+Summary!AG13</f>
        <v>#REF!</v>
      </c>
      <c r="AH68" s="13" t="e">
        <f>+Summary!AH13</f>
        <v>#REF!</v>
      </c>
      <c r="AI68" s="13" t="e">
        <f>+Summary!AI13</f>
        <v>#REF!</v>
      </c>
      <c r="AJ68" s="13" t="e">
        <f>+Summary!AJ13</f>
        <v>#REF!</v>
      </c>
      <c r="AK68" s="13" t="e">
        <f>+Summary!AK13</f>
        <v>#REF!</v>
      </c>
      <c r="AL68" s="13" t="e">
        <f>+Summary!AL13</f>
        <v>#REF!</v>
      </c>
    </row>
    <row r="69" spans="2:50" x14ac:dyDescent="0.4">
      <c r="B69" t="s">
        <v>88</v>
      </c>
      <c r="C69" s="13" t="e">
        <f>+Summary!C17</f>
        <v>#REF!</v>
      </c>
      <c r="D69" s="13" t="e">
        <f>+Summary!D17</f>
        <v>#REF!</v>
      </c>
      <c r="E69" s="13" t="e">
        <f>+Summary!E17</f>
        <v>#REF!</v>
      </c>
      <c r="F69" s="13" t="e">
        <f>+Summary!F17</f>
        <v>#REF!</v>
      </c>
      <c r="G69" s="13" t="e">
        <f>+Summary!G17</f>
        <v>#REF!</v>
      </c>
      <c r="H69" s="13" t="e">
        <f>+Summary!H17</f>
        <v>#REF!</v>
      </c>
      <c r="I69" s="13" t="e">
        <f>+Summary!I17</f>
        <v>#REF!</v>
      </c>
      <c r="J69" s="13" t="e">
        <f>+Summary!J17</f>
        <v>#REF!</v>
      </c>
      <c r="K69" s="13" t="e">
        <f>+Summary!K17</f>
        <v>#REF!</v>
      </c>
      <c r="L69" s="13" t="e">
        <f>+Summary!L17</f>
        <v>#REF!</v>
      </c>
      <c r="M69" s="13" t="e">
        <f>+Summary!M17</f>
        <v>#REF!</v>
      </c>
      <c r="N69" s="13" t="e">
        <f>+Summary!N17</f>
        <v>#REF!</v>
      </c>
      <c r="O69" s="13" t="e">
        <f>+Summary!O17</f>
        <v>#REF!</v>
      </c>
      <c r="P69" s="13" t="e">
        <f>+Summary!P17</f>
        <v>#REF!</v>
      </c>
      <c r="Q69" s="13" t="e">
        <f>+Summary!Q17</f>
        <v>#REF!</v>
      </c>
      <c r="R69" s="13" t="e">
        <f>+Summary!R17</f>
        <v>#REF!</v>
      </c>
      <c r="S69" s="13" t="e">
        <f>+Summary!S17</f>
        <v>#REF!</v>
      </c>
      <c r="T69" s="13" t="e">
        <f>+Summary!T17</f>
        <v>#REF!</v>
      </c>
      <c r="U69" s="13" t="e">
        <f>+Summary!U17</f>
        <v>#REF!</v>
      </c>
      <c r="V69" s="13" t="e">
        <f>+Summary!V17</f>
        <v>#REF!</v>
      </c>
      <c r="W69" s="13" t="e">
        <f>+Summary!W17</f>
        <v>#REF!</v>
      </c>
      <c r="X69" s="13" t="e">
        <f>+Summary!X17</f>
        <v>#REF!</v>
      </c>
      <c r="Y69" s="13" t="e">
        <f>+Summary!Y17</f>
        <v>#REF!</v>
      </c>
      <c r="Z69" s="13" t="e">
        <f>+Summary!Z17</f>
        <v>#REF!</v>
      </c>
      <c r="AA69" s="13" t="e">
        <f>+Summary!AA17</f>
        <v>#REF!</v>
      </c>
      <c r="AB69" s="13" t="e">
        <f>+Summary!AB17</f>
        <v>#REF!</v>
      </c>
      <c r="AC69" s="13" t="e">
        <f>+Summary!AC17</f>
        <v>#REF!</v>
      </c>
      <c r="AD69" s="13" t="e">
        <f>+Summary!AD17</f>
        <v>#REF!</v>
      </c>
      <c r="AE69" s="13" t="e">
        <f>+Summary!AE17</f>
        <v>#REF!</v>
      </c>
      <c r="AF69" s="13" t="e">
        <f>+Summary!AF17</f>
        <v>#REF!</v>
      </c>
      <c r="AG69" s="13" t="e">
        <f>+Summary!AG17</f>
        <v>#REF!</v>
      </c>
      <c r="AH69" s="13" t="e">
        <f>+Summary!AH17</f>
        <v>#REF!</v>
      </c>
      <c r="AI69" s="13" t="e">
        <f>+Summary!AI17</f>
        <v>#REF!</v>
      </c>
      <c r="AJ69" s="13" t="e">
        <f>+Summary!AJ17</f>
        <v>#REF!</v>
      </c>
      <c r="AK69" s="13" t="e">
        <f>+Summary!AK17</f>
        <v>#REF!</v>
      </c>
      <c r="AL69" s="13" t="e">
        <f>+Summary!AL17</f>
        <v>#REF!</v>
      </c>
    </row>
    <row r="72" spans="2:50" x14ac:dyDescent="0.4">
      <c r="B72" t="s">
        <v>123</v>
      </c>
      <c r="C72" s="13" t="e">
        <f>+C63*100</f>
        <v>#REF!</v>
      </c>
      <c r="D72" s="13" t="e">
        <f t="shared" ref="D72:Z72" si="12">+D63*100</f>
        <v>#REF!</v>
      </c>
      <c r="E72" s="13" t="e">
        <f t="shared" si="12"/>
        <v>#REF!</v>
      </c>
      <c r="F72" s="13" t="e">
        <f t="shared" si="12"/>
        <v>#REF!</v>
      </c>
      <c r="G72" s="13" t="e">
        <f t="shared" si="12"/>
        <v>#REF!</v>
      </c>
      <c r="H72" s="13" t="e">
        <f t="shared" si="12"/>
        <v>#REF!</v>
      </c>
      <c r="I72" s="13" t="e">
        <f t="shared" si="12"/>
        <v>#REF!</v>
      </c>
      <c r="J72" s="13" t="e">
        <f t="shared" si="12"/>
        <v>#REF!</v>
      </c>
      <c r="K72" s="13" t="e">
        <f t="shared" si="12"/>
        <v>#REF!</v>
      </c>
      <c r="L72" s="13" t="e">
        <f t="shared" si="12"/>
        <v>#REF!</v>
      </c>
      <c r="M72" s="13" t="e">
        <f t="shared" si="12"/>
        <v>#REF!</v>
      </c>
      <c r="N72" s="13" t="e">
        <f t="shared" si="12"/>
        <v>#REF!</v>
      </c>
      <c r="O72" s="13" t="e">
        <f t="shared" si="12"/>
        <v>#REF!</v>
      </c>
      <c r="P72" s="13" t="e">
        <f t="shared" si="12"/>
        <v>#REF!</v>
      </c>
      <c r="Q72" s="13" t="e">
        <f t="shared" si="12"/>
        <v>#REF!</v>
      </c>
      <c r="R72" s="13" t="e">
        <f t="shared" si="12"/>
        <v>#REF!</v>
      </c>
      <c r="S72" s="13" t="e">
        <f t="shared" si="12"/>
        <v>#REF!</v>
      </c>
      <c r="T72" s="13" t="e">
        <f t="shared" si="12"/>
        <v>#REF!</v>
      </c>
      <c r="U72" s="13" t="e">
        <f t="shared" si="12"/>
        <v>#REF!</v>
      </c>
      <c r="V72" s="13" t="e">
        <f t="shared" si="12"/>
        <v>#REF!</v>
      </c>
      <c r="W72" s="13" t="e">
        <f t="shared" si="12"/>
        <v>#REF!</v>
      </c>
      <c r="X72" s="13" t="e">
        <f t="shared" si="12"/>
        <v>#REF!</v>
      </c>
      <c r="Y72" s="13" t="e">
        <f t="shared" si="12"/>
        <v>#REF!</v>
      </c>
      <c r="Z72" s="13" t="e">
        <f t="shared" si="12"/>
        <v>#REF!</v>
      </c>
      <c r="AA72" s="13" t="e">
        <f t="shared" ref="AA72:AL72" si="13">+AA63*100</f>
        <v>#REF!</v>
      </c>
      <c r="AB72" s="13" t="e">
        <f t="shared" si="13"/>
        <v>#REF!</v>
      </c>
      <c r="AC72" s="13" t="e">
        <f t="shared" si="13"/>
        <v>#REF!</v>
      </c>
      <c r="AD72" s="13" t="e">
        <f t="shared" si="13"/>
        <v>#REF!</v>
      </c>
      <c r="AE72" s="13" t="e">
        <f t="shared" si="13"/>
        <v>#REF!</v>
      </c>
      <c r="AF72" s="13" t="e">
        <f t="shared" si="13"/>
        <v>#REF!</v>
      </c>
      <c r="AG72" s="13" t="e">
        <f t="shared" si="13"/>
        <v>#REF!</v>
      </c>
      <c r="AH72" s="13" t="e">
        <f t="shared" si="13"/>
        <v>#REF!</v>
      </c>
      <c r="AI72" s="13" t="e">
        <f t="shared" si="13"/>
        <v>#REF!</v>
      </c>
      <c r="AJ72" s="13" t="e">
        <f t="shared" si="13"/>
        <v>#REF!</v>
      </c>
      <c r="AK72" s="13" t="e">
        <f t="shared" si="13"/>
        <v>#REF!</v>
      </c>
      <c r="AL72" s="13" t="e">
        <f t="shared" si="13"/>
        <v>#REF!</v>
      </c>
    </row>
    <row r="73" spans="2:50" x14ac:dyDescent="0.4">
      <c r="B73" t="s">
        <v>124</v>
      </c>
      <c r="C73" s="13" t="e">
        <f>+C64*10</f>
        <v>#REF!</v>
      </c>
      <c r="D73" s="13" t="e">
        <f t="shared" ref="D73:Z73" si="14">+D64*10</f>
        <v>#REF!</v>
      </c>
      <c r="E73" s="13" t="e">
        <f t="shared" si="14"/>
        <v>#REF!</v>
      </c>
      <c r="F73" s="13" t="e">
        <f t="shared" si="14"/>
        <v>#REF!</v>
      </c>
      <c r="G73" s="13" t="e">
        <f t="shared" si="14"/>
        <v>#REF!</v>
      </c>
      <c r="H73" s="13" t="e">
        <f t="shared" si="14"/>
        <v>#REF!</v>
      </c>
      <c r="I73" s="13" t="e">
        <f t="shared" si="14"/>
        <v>#REF!</v>
      </c>
      <c r="J73" s="13" t="e">
        <f t="shared" si="14"/>
        <v>#REF!</v>
      </c>
      <c r="K73" s="13" t="e">
        <f t="shared" si="14"/>
        <v>#REF!</v>
      </c>
      <c r="L73" s="13" t="e">
        <f t="shared" si="14"/>
        <v>#REF!</v>
      </c>
      <c r="M73" s="13" t="e">
        <f t="shared" si="14"/>
        <v>#REF!</v>
      </c>
      <c r="N73" s="13" t="e">
        <f t="shared" si="14"/>
        <v>#REF!</v>
      </c>
      <c r="O73" s="13" t="e">
        <f t="shared" si="14"/>
        <v>#REF!</v>
      </c>
      <c r="P73" s="13" t="e">
        <f t="shared" si="14"/>
        <v>#REF!</v>
      </c>
      <c r="Q73" s="13" t="e">
        <f t="shared" si="14"/>
        <v>#REF!</v>
      </c>
      <c r="R73" s="13" t="e">
        <f t="shared" si="14"/>
        <v>#REF!</v>
      </c>
      <c r="S73" s="13" t="e">
        <f t="shared" si="14"/>
        <v>#REF!</v>
      </c>
      <c r="T73" s="13" t="e">
        <f t="shared" si="14"/>
        <v>#REF!</v>
      </c>
      <c r="U73" s="13" t="e">
        <f t="shared" si="14"/>
        <v>#REF!</v>
      </c>
      <c r="V73" s="13" t="e">
        <f t="shared" si="14"/>
        <v>#REF!</v>
      </c>
      <c r="W73" s="13" t="e">
        <f t="shared" si="14"/>
        <v>#REF!</v>
      </c>
      <c r="X73" s="13" t="e">
        <f t="shared" si="14"/>
        <v>#REF!</v>
      </c>
      <c r="Y73" s="13" t="e">
        <f t="shared" si="14"/>
        <v>#REF!</v>
      </c>
      <c r="Z73" s="13" t="e">
        <f t="shared" si="14"/>
        <v>#REF!</v>
      </c>
      <c r="AA73" s="13" t="e">
        <f t="shared" ref="AA73:AL73" si="15">+AA64*10</f>
        <v>#REF!</v>
      </c>
      <c r="AB73" s="13" t="e">
        <f t="shared" si="15"/>
        <v>#REF!</v>
      </c>
      <c r="AC73" s="13" t="e">
        <f t="shared" si="15"/>
        <v>#REF!</v>
      </c>
      <c r="AD73" s="13" t="e">
        <f t="shared" si="15"/>
        <v>#REF!</v>
      </c>
      <c r="AE73" s="13" t="e">
        <f t="shared" si="15"/>
        <v>#REF!</v>
      </c>
      <c r="AF73" s="13" t="e">
        <f t="shared" si="15"/>
        <v>#REF!</v>
      </c>
      <c r="AG73" s="13" t="e">
        <f t="shared" si="15"/>
        <v>#REF!</v>
      </c>
      <c r="AH73" s="13" t="e">
        <f t="shared" si="15"/>
        <v>#REF!</v>
      </c>
      <c r="AI73" s="13" t="e">
        <f t="shared" si="15"/>
        <v>#REF!</v>
      </c>
      <c r="AJ73" s="13" t="e">
        <f t="shared" si="15"/>
        <v>#REF!</v>
      </c>
      <c r="AK73" s="13" t="e">
        <f t="shared" si="15"/>
        <v>#REF!</v>
      </c>
      <c r="AL73" s="13" t="e">
        <f t="shared" si="15"/>
        <v>#REF!</v>
      </c>
    </row>
    <row r="74" spans="2:50" x14ac:dyDescent="0.4">
      <c r="B74" t="s">
        <v>125</v>
      </c>
      <c r="C74" s="13" t="e">
        <f>+C65*10</f>
        <v>#REF!</v>
      </c>
      <c r="D74" s="13" t="e">
        <f t="shared" ref="D74:Z74" si="16">+D65*10</f>
        <v>#REF!</v>
      </c>
      <c r="E74" s="13" t="e">
        <f t="shared" si="16"/>
        <v>#REF!</v>
      </c>
      <c r="F74" s="13" t="e">
        <f t="shared" si="16"/>
        <v>#REF!</v>
      </c>
      <c r="G74" s="13" t="e">
        <f t="shared" si="16"/>
        <v>#REF!</v>
      </c>
      <c r="H74" s="13" t="e">
        <f t="shared" si="16"/>
        <v>#REF!</v>
      </c>
      <c r="I74" s="13" t="e">
        <f t="shared" si="16"/>
        <v>#REF!</v>
      </c>
      <c r="J74" s="13" t="e">
        <f t="shared" si="16"/>
        <v>#REF!</v>
      </c>
      <c r="K74" s="13" t="e">
        <f t="shared" si="16"/>
        <v>#REF!</v>
      </c>
      <c r="L74" s="13" t="e">
        <f t="shared" si="16"/>
        <v>#REF!</v>
      </c>
      <c r="M74" s="13" t="e">
        <f t="shared" si="16"/>
        <v>#REF!</v>
      </c>
      <c r="N74" s="13" t="e">
        <f t="shared" si="16"/>
        <v>#REF!</v>
      </c>
      <c r="O74" s="13" t="e">
        <f t="shared" si="16"/>
        <v>#REF!</v>
      </c>
      <c r="P74" s="13" t="e">
        <f t="shared" si="16"/>
        <v>#REF!</v>
      </c>
      <c r="Q74" s="13" t="e">
        <f t="shared" si="16"/>
        <v>#REF!</v>
      </c>
      <c r="R74" s="13" t="e">
        <f t="shared" si="16"/>
        <v>#REF!</v>
      </c>
      <c r="S74" s="13" t="e">
        <f t="shared" si="16"/>
        <v>#REF!</v>
      </c>
      <c r="T74" s="13" t="e">
        <f t="shared" si="16"/>
        <v>#REF!</v>
      </c>
      <c r="U74" s="13" t="e">
        <f t="shared" si="16"/>
        <v>#REF!</v>
      </c>
      <c r="V74" s="13" t="e">
        <f t="shared" si="16"/>
        <v>#REF!</v>
      </c>
      <c r="W74" s="13" t="e">
        <f t="shared" si="16"/>
        <v>#REF!</v>
      </c>
      <c r="X74" s="13" t="e">
        <f t="shared" si="16"/>
        <v>#REF!</v>
      </c>
      <c r="Y74" s="13" t="e">
        <f t="shared" si="16"/>
        <v>#REF!</v>
      </c>
      <c r="Z74" s="13" t="e">
        <f t="shared" si="16"/>
        <v>#REF!</v>
      </c>
      <c r="AA74" s="13" t="e">
        <f t="shared" ref="AA74:AL74" si="17">+AA65*10</f>
        <v>#REF!</v>
      </c>
      <c r="AB74" s="13" t="e">
        <f t="shared" si="17"/>
        <v>#REF!</v>
      </c>
      <c r="AC74" s="13" t="e">
        <f t="shared" si="17"/>
        <v>#REF!</v>
      </c>
      <c r="AD74" s="13" t="e">
        <f t="shared" si="17"/>
        <v>#REF!</v>
      </c>
      <c r="AE74" s="13" t="e">
        <f t="shared" si="17"/>
        <v>#REF!</v>
      </c>
      <c r="AF74" s="13" t="e">
        <f t="shared" si="17"/>
        <v>#REF!</v>
      </c>
      <c r="AG74" s="13" t="e">
        <f t="shared" si="17"/>
        <v>#REF!</v>
      </c>
      <c r="AH74" s="13" t="e">
        <f t="shared" si="17"/>
        <v>#REF!</v>
      </c>
      <c r="AI74" s="13" t="e">
        <f t="shared" si="17"/>
        <v>#REF!</v>
      </c>
      <c r="AJ74" s="13" t="e">
        <f t="shared" si="17"/>
        <v>#REF!</v>
      </c>
      <c r="AK74" s="13" t="e">
        <f t="shared" si="17"/>
        <v>#REF!</v>
      </c>
      <c r="AL74" s="13" t="e">
        <f t="shared" si="17"/>
        <v>#REF!</v>
      </c>
    </row>
  </sheetData>
  <mergeCells count="2">
    <mergeCell ref="B2:N2"/>
    <mergeCell ref="B3:N3"/>
  </mergeCells>
  <phoneticPr fontId="16" type="noConversion"/>
  <pageMargins left="0.75" right="0.75" top="1" bottom="1" header="0.5" footer="0.5"/>
  <pageSetup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2:AB37"/>
  <sheetViews>
    <sheetView workbookViewId="0">
      <pane xSplit="3" ySplit="6" topLeftCell="D7" activePane="bottomRight" state="frozen"/>
      <selection pane="topRight" activeCell="C1" sqref="C1"/>
      <selection pane="bottomLeft" activeCell="A7" sqref="A7"/>
      <selection pane="bottomRight" activeCell="B3" sqref="B3:O3"/>
    </sheetView>
  </sheetViews>
  <sheetFormatPr defaultColWidth="8.83203125" defaultRowHeight="12.3" x14ac:dyDescent="0.4"/>
  <cols>
    <col min="1" max="1" width="1.6640625" customWidth="1"/>
    <col min="2" max="2" width="9.6640625" bestFit="1" customWidth="1"/>
    <col min="3" max="3" width="5.83203125" hidden="1" customWidth="1"/>
    <col min="4" max="4" width="7.6640625" customWidth="1"/>
    <col min="5" max="6" width="7" customWidth="1"/>
    <col min="7" max="7" width="6.6640625" customWidth="1"/>
    <col min="8" max="8" width="7.33203125" customWidth="1"/>
    <col min="9" max="9" width="6.83203125" customWidth="1"/>
    <col min="10" max="10" width="7" customWidth="1"/>
    <col min="11" max="12" width="7.1640625" customWidth="1"/>
    <col min="13" max="15" width="7" customWidth="1"/>
    <col min="16" max="16" width="6.83203125" customWidth="1"/>
    <col min="17" max="18" width="7" customWidth="1"/>
    <col min="19" max="19" width="6.6640625" customWidth="1"/>
    <col min="20" max="20" width="7.33203125" customWidth="1"/>
    <col min="21" max="21" width="6.83203125" customWidth="1"/>
    <col min="22" max="22" width="6.33203125" customWidth="1"/>
    <col min="23" max="24" width="7.1640625" customWidth="1"/>
    <col min="25" max="25" width="6.6640625" customWidth="1"/>
    <col min="26" max="27" width="7" customWidth="1"/>
  </cols>
  <sheetData>
    <row r="2" spans="2:28" ht="30.3" x14ac:dyDescent="1">
      <c r="B2" s="433" t="s">
        <v>90</v>
      </c>
      <c r="C2" s="433"/>
      <c r="D2" s="433"/>
      <c r="E2" s="433"/>
      <c r="F2" s="433"/>
      <c r="G2" s="433"/>
      <c r="H2" s="433"/>
      <c r="I2" s="433"/>
      <c r="J2" s="433"/>
      <c r="K2" s="433"/>
      <c r="L2" s="433"/>
      <c r="M2" s="433"/>
      <c r="N2" s="433"/>
      <c r="O2" s="433"/>
    </row>
    <row r="3" spans="2:28" x14ac:dyDescent="0.4">
      <c r="B3" s="434" t="s">
        <v>53</v>
      </c>
      <c r="C3" s="434"/>
      <c r="D3" s="434"/>
      <c r="E3" s="434"/>
      <c r="F3" s="434"/>
      <c r="G3" s="434"/>
      <c r="H3" s="434"/>
      <c r="I3" s="434"/>
      <c r="J3" s="434"/>
      <c r="K3" s="434"/>
      <c r="L3" s="434"/>
      <c r="M3" s="434"/>
      <c r="N3" s="434"/>
      <c r="O3" s="434"/>
    </row>
    <row r="5" spans="2:28" x14ac:dyDescent="0.4">
      <c r="B5" s="12" t="s">
        <v>55</v>
      </c>
    </row>
    <row r="6" spans="2:28" x14ac:dyDescent="0.4">
      <c r="B6" s="2" t="s">
        <v>0</v>
      </c>
      <c r="C6" s="2" t="s">
        <v>7</v>
      </c>
      <c r="D6" s="3" t="s">
        <v>19</v>
      </c>
      <c r="E6" s="4" t="s">
        <v>8</v>
      </c>
      <c r="F6" s="4" t="s">
        <v>9</v>
      </c>
      <c r="G6" s="4" t="s">
        <v>10</v>
      </c>
      <c r="H6" s="4" t="s">
        <v>11</v>
      </c>
      <c r="I6" s="4" t="s">
        <v>12</v>
      </c>
      <c r="J6" s="4" t="s">
        <v>13</v>
      </c>
      <c r="K6" s="4" t="s">
        <v>14</v>
      </c>
      <c r="L6" s="4" t="s">
        <v>15</v>
      </c>
      <c r="M6" s="4" t="s">
        <v>16</v>
      </c>
      <c r="N6" s="4" t="s">
        <v>17</v>
      </c>
      <c r="O6" s="4" t="s">
        <v>18</v>
      </c>
      <c r="P6" s="3" t="s">
        <v>20</v>
      </c>
      <c r="Q6" s="4" t="s">
        <v>21</v>
      </c>
      <c r="R6" s="4" t="s">
        <v>22</v>
      </c>
      <c r="S6" s="4" t="s">
        <v>23</v>
      </c>
      <c r="T6" s="4" t="s">
        <v>24</v>
      </c>
      <c r="U6" s="4" t="s">
        <v>25</v>
      </c>
      <c r="V6" s="4" t="s">
        <v>26</v>
      </c>
      <c r="W6" s="4" t="s">
        <v>27</v>
      </c>
      <c r="X6" s="4" t="s">
        <v>28</v>
      </c>
      <c r="Y6" s="4" t="s">
        <v>29</v>
      </c>
      <c r="Z6" s="4" t="s">
        <v>30</v>
      </c>
      <c r="AA6" s="4" t="s">
        <v>31</v>
      </c>
    </row>
    <row r="7" spans="2:28" hidden="1" x14ac:dyDescent="0.4">
      <c r="B7" t="s">
        <v>64</v>
      </c>
      <c r="C7" t="s">
        <v>62</v>
      </c>
      <c r="D7" s="13" t="e">
        <f>+('data input'!#REF!+'data input'!#REF!+'data input'!#REF!+'data input'!#REF!)/'data input'!#REF!</f>
        <v>#REF!</v>
      </c>
      <c r="E7" s="13" t="e">
        <f>+('data input'!#REF!+'data input'!#REF!+'data input'!#REF!+'data input'!#REF!)/'data input'!#REF!</f>
        <v>#REF!</v>
      </c>
      <c r="F7" s="13" t="e">
        <f>+('data input'!#REF!+'data input'!#REF!+'data input'!#REF!+'data input'!#REF!)/'data input'!#REF!</f>
        <v>#REF!</v>
      </c>
      <c r="G7" s="13" t="e">
        <f>+('data input'!#REF!+'data input'!#REF!+'data input'!#REF!+'data input'!#REF!)/'data input'!#REF!</f>
        <v>#REF!</v>
      </c>
      <c r="H7" s="13" t="e">
        <f>+('data input'!#REF!+'data input'!#REF!+'data input'!#REF!+'data input'!#REF!)/'data input'!#REF!</f>
        <v>#REF!</v>
      </c>
      <c r="I7" s="13" t="e">
        <f>+('data input'!#REF!+'data input'!#REF!+'data input'!#REF!+'data input'!#REF!)/'data input'!#REF!</f>
        <v>#REF!</v>
      </c>
      <c r="J7" s="13" t="e">
        <f>+('data input'!#REF!+'data input'!#REF!+'data input'!#REF!+'data input'!#REF!)/'data input'!#REF!</f>
        <v>#REF!</v>
      </c>
      <c r="K7" s="13" t="e">
        <f>+('data input'!#REF!+'data input'!#REF!+'data input'!#REF!+'data input'!#REF!)/'data input'!#REF!</f>
        <v>#REF!</v>
      </c>
      <c r="L7" s="13" t="e">
        <f>+('data input'!#REF!+'data input'!#REF!+'data input'!#REF!+'data input'!#REF!)/'data input'!#REF!</f>
        <v>#REF!</v>
      </c>
      <c r="M7" s="13" t="e">
        <f>+('data input'!#REF!+'data input'!#REF!+'data input'!#REF!+'data input'!#REF!)/'data input'!#REF!</f>
        <v>#REF!</v>
      </c>
      <c r="N7" s="13" t="e">
        <f>+('data input'!#REF!+'data input'!#REF!+'data input'!#REF!+'data input'!#REF!)/'data input'!#REF!</f>
        <v>#REF!</v>
      </c>
      <c r="O7" s="13" t="e">
        <f>+('data input'!#REF!+'data input'!#REF!+'data input'!#REF!+'data input'!#REF!)/'data input'!#REF!</f>
        <v>#REF!</v>
      </c>
      <c r="P7" s="13" t="e">
        <f>+('data input'!#REF!+'data input'!#REF!+'data input'!#REF!+'data input'!#REF!)/'data input'!#REF!</f>
        <v>#REF!</v>
      </c>
      <c r="Q7" s="13" t="e">
        <f>+('data input'!#REF!+'data input'!#REF!+'data input'!#REF!+'data input'!#REF!)/'data input'!#REF!</f>
        <v>#REF!</v>
      </c>
      <c r="R7" s="13" t="e">
        <f>+('data input'!#REF!+'data input'!#REF!+'data input'!#REF!+'data input'!#REF!)/'data input'!#REF!</f>
        <v>#REF!</v>
      </c>
      <c r="S7" s="13" t="e">
        <f>+('data input'!#REF!+'data input'!#REF!+'data input'!#REF!+'data input'!#REF!)/'data input'!#REF!</f>
        <v>#REF!</v>
      </c>
      <c r="T7" s="13" t="e">
        <f>+('data input'!#REF!+'data input'!#REF!+'data input'!#REF!+'data input'!#REF!)/'data input'!#REF!</f>
        <v>#REF!</v>
      </c>
      <c r="U7" s="13" t="e">
        <f>+('data input'!#REF!+'data input'!#REF!+'data input'!#REF!+'data input'!#REF!)/'data input'!#REF!</f>
        <v>#REF!</v>
      </c>
      <c r="V7" s="13" t="e">
        <f>+('data input'!#REF!+'data input'!#REF!+'data input'!#REF!+'data input'!#REF!)/'data input'!#REF!</f>
        <v>#REF!</v>
      </c>
      <c r="W7" s="13" t="e">
        <f>+('data input'!#REF!+'data input'!#REF!+'data input'!#REF!+'data input'!#REF!)/'data input'!#REF!</f>
        <v>#REF!</v>
      </c>
      <c r="X7" s="13" t="e">
        <f>+('data input'!#REF!+'data input'!#REF!+'data input'!#REF!+'data input'!#REF!)/'data input'!#REF!</f>
        <v>#REF!</v>
      </c>
      <c r="Y7" s="13" t="e">
        <f>+('data input'!#REF!+'data input'!#REF!+'data input'!#REF!+'data input'!#REF!)/'data input'!#REF!</f>
        <v>#REF!</v>
      </c>
      <c r="Z7" s="13" t="e">
        <f>+('data input'!#REF!+'data input'!#REF!+'data input'!#REF!+'data input'!#REF!)/'data input'!#REF!</f>
        <v>#REF!</v>
      </c>
      <c r="AA7" s="13" t="e">
        <f>+('data input'!#REF!+'data input'!#REF!+'data input'!#REF!+'data input'!#REF!)/'data input'!#REF!</f>
        <v>#REF!</v>
      </c>
      <c r="AB7" s="13" t="e">
        <f>+AVERAGE(D7:V7)</f>
        <v>#REF!</v>
      </c>
    </row>
    <row r="8" spans="2:28" hidden="1" x14ac:dyDescent="0.4">
      <c r="B8" t="s">
        <v>65</v>
      </c>
      <c r="C8" t="s">
        <v>62</v>
      </c>
      <c r="D8" s="13" t="e">
        <f>+('data input'!#REF!+'data input'!#REF!+'data input'!#REF!+'data input'!#REF!)/'data input'!#REF!</f>
        <v>#REF!</v>
      </c>
      <c r="E8" s="13" t="e">
        <f>+('data input'!#REF!+'data input'!#REF!+'data input'!#REF!+'data input'!#REF!)/'data input'!#REF!</f>
        <v>#REF!</v>
      </c>
      <c r="F8" s="13" t="e">
        <f>+('data input'!#REF!+'data input'!#REF!+'data input'!#REF!+'data input'!#REF!)/'data input'!#REF!</f>
        <v>#REF!</v>
      </c>
      <c r="G8" s="13" t="e">
        <f>+('data input'!#REF!+'data input'!#REF!+'data input'!#REF!+'data input'!#REF!)/'data input'!#REF!</f>
        <v>#REF!</v>
      </c>
      <c r="H8" s="13" t="e">
        <f>+('data input'!#REF!+'data input'!#REF!+'data input'!#REF!+'data input'!#REF!)/'data input'!#REF!</f>
        <v>#REF!</v>
      </c>
      <c r="I8" s="13" t="e">
        <f>+('data input'!#REF!+'data input'!#REF!+'data input'!#REF!+'data input'!#REF!)/'data input'!#REF!</f>
        <v>#REF!</v>
      </c>
      <c r="J8" s="13" t="e">
        <f>+('data input'!#REF!+'data input'!#REF!+'data input'!#REF!+'data input'!#REF!)/'data input'!#REF!</f>
        <v>#REF!</v>
      </c>
      <c r="K8" s="13" t="e">
        <f>+('data input'!#REF!+'data input'!#REF!+'data input'!#REF!+'data input'!#REF!)/'data input'!#REF!</f>
        <v>#REF!</v>
      </c>
      <c r="L8" s="13" t="e">
        <f>+('data input'!#REF!+'data input'!#REF!+'data input'!#REF!+'data input'!#REF!)/'data input'!#REF!</f>
        <v>#REF!</v>
      </c>
      <c r="M8" s="13" t="e">
        <f>+('data input'!#REF!+'data input'!#REF!+'data input'!#REF!+'data input'!#REF!)/'data input'!#REF!</f>
        <v>#REF!</v>
      </c>
      <c r="N8" s="13" t="e">
        <f>+('data input'!#REF!+'data input'!#REF!+'data input'!#REF!+'data input'!#REF!)/'data input'!#REF!</f>
        <v>#REF!</v>
      </c>
      <c r="O8" s="13" t="e">
        <f>+('data input'!#REF!+'data input'!#REF!+'data input'!#REF!+'data input'!#REF!)/'data input'!#REF!</f>
        <v>#REF!</v>
      </c>
      <c r="P8" s="13" t="e">
        <f>+('data input'!#REF!+'data input'!#REF!+'data input'!#REF!+'data input'!#REF!)/'data input'!#REF!</f>
        <v>#REF!</v>
      </c>
      <c r="Q8" s="13" t="e">
        <f>+('data input'!#REF!+'data input'!#REF!+'data input'!#REF!+'data input'!#REF!)/'data input'!#REF!</f>
        <v>#REF!</v>
      </c>
      <c r="R8" s="13" t="e">
        <f>+('data input'!#REF!+'data input'!#REF!+'data input'!#REF!+'data input'!#REF!)/'data input'!#REF!</f>
        <v>#REF!</v>
      </c>
      <c r="S8" s="13" t="e">
        <f>+('data input'!#REF!+'data input'!#REF!+'data input'!#REF!+'data input'!#REF!)/'data input'!#REF!</f>
        <v>#REF!</v>
      </c>
      <c r="T8" s="13" t="e">
        <f>+('data input'!#REF!+'data input'!#REF!+'data input'!#REF!+'data input'!#REF!)/'data input'!#REF!</f>
        <v>#REF!</v>
      </c>
      <c r="U8" s="13" t="e">
        <f>+('data input'!#REF!+'data input'!#REF!+'data input'!#REF!+'data input'!#REF!)/'data input'!#REF!</f>
        <v>#REF!</v>
      </c>
      <c r="V8" s="13" t="e">
        <f>+('data input'!#REF!+'data input'!#REF!+'data input'!#REF!+'data input'!#REF!)/'data input'!#REF!</f>
        <v>#REF!</v>
      </c>
      <c r="W8" s="13" t="e">
        <f>+('data input'!#REF!+'data input'!#REF!+'data input'!#REF!+'data input'!#REF!)/'data input'!#REF!</f>
        <v>#REF!</v>
      </c>
      <c r="X8" s="13" t="e">
        <f>+('data input'!#REF!+'data input'!#REF!+'data input'!#REF!+'data input'!#REF!)/'data input'!#REF!</f>
        <v>#REF!</v>
      </c>
      <c r="Y8" s="13" t="e">
        <f>+('data input'!#REF!+'data input'!#REF!+'data input'!#REF!+'data input'!#REF!)/'data input'!#REF!</f>
        <v>#REF!</v>
      </c>
      <c r="Z8" s="13" t="e">
        <f>+('data input'!#REF!+'data input'!#REF!+'data input'!#REF!+'data input'!#REF!)/'data input'!#REF!</f>
        <v>#REF!</v>
      </c>
      <c r="AA8" s="13" t="e">
        <f>+('data input'!#REF!+'data input'!#REF!+'data input'!#REF!+'data input'!#REF!)/'data input'!#REF!</f>
        <v>#REF!</v>
      </c>
      <c r="AB8" s="13" t="e">
        <f t="shared" ref="AB8:AB15" si="0">+AVERAGE(D8:V8)</f>
        <v>#REF!</v>
      </c>
    </row>
    <row r="9" spans="2:28" hidden="1" x14ac:dyDescent="0.4">
      <c r="B9" t="s">
        <v>1</v>
      </c>
      <c r="C9" t="s">
        <v>62</v>
      </c>
      <c r="D9" s="13" t="e">
        <f>+('data input'!#REF!+'data input'!#REF!+'data input'!#REF!+'data input'!#REF!)/'data input'!#REF!</f>
        <v>#REF!</v>
      </c>
      <c r="E9" s="13" t="e">
        <f>+('data input'!#REF!+'data input'!#REF!+'data input'!#REF!+'data input'!#REF!)/'data input'!#REF!</f>
        <v>#REF!</v>
      </c>
      <c r="F9" s="13" t="e">
        <f>+('data input'!#REF!+'data input'!#REF!+'data input'!#REF!+'data input'!#REF!)/'data input'!#REF!</f>
        <v>#REF!</v>
      </c>
      <c r="G9" s="13" t="e">
        <f>+('data input'!#REF!+'data input'!#REF!+'data input'!#REF!+'data input'!#REF!)/'data input'!#REF!</f>
        <v>#REF!</v>
      </c>
      <c r="H9" s="13" t="e">
        <f>+('data input'!#REF!+'data input'!#REF!+'data input'!#REF!+'data input'!#REF!)/'data input'!#REF!</f>
        <v>#REF!</v>
      </c>
      <c r="I9" s="13" t="e">
        <f>+('data input'!#REF!+'data input'!#REF!+'data input'!#REF!+'data input'!#REF!)/'data input'!#REF!</f>
        <v>#REF!</v>
      </c>
      <c r="J9" s="13" t="e">
        <f>+('data input'!#REF!+'data input'!#REF!+'data input'!#REF!+'data input'!#REF!)/'data input'!#REF!</f>
        <v>#REF!</v>
      </c>
      <c r="K9" s="13" t="e">
        <f>+('data input'!#REF!+'data input'!#REF!+'data input'!#REF!+'data input'!#REF!)/'data input'!#REF!</f>
        <v>#REF!</v>
      </c>
      <c r="L9" s="13" t="e">
        <f>+('data input'!#REF!+'data input'!#REF!+'data input'!#REF!+'data input'!#REF!)/'data input'!#REF!</f>
        <v>#REF!</v>
      </c>
      <c r="M9" s="13" t="e">
        <f>+('data input'!#REF!+'data input'!#REF!+'data input'!#REF!+'data input'!#REF!)/'data input'!#REF!</f>
        <v>#REF!</v>
      </c>
      <c r="N9" s="13" t="e">
        <f>+('data input'!#REF!+'data input'!#REF!+'data input'!#REF!+'data input'!#REF!)/'data input'!#REF!</f>
        <v>#REF!</v>
      </c>
      <c r="O9" s="13" t="e">
        <f>+('data input'!#REF!+'data input'!#REF!+'data input'!#REF!+'data input'!#REF!)/'data input'!#REF!</f>
        <v>#REF!</v>
      </c>
      <c r="P9" s="13" t="e">
        <f>+('data input'!#REF!+'data input'!#REF!+'data input'!#REF!+'data input'!#REF!)/'data input'!#REF!</f>
        <v>#REF!</v>
      </c>
      <c r="Q9" s="13" t="e">
        <f>+('data input'!#REF!+'data input'!#REF!+'data input'!#REF!+'data input'!#REF!)/'data input'!#REF!</f>
        <v>#REF!</v>
      </c>
      <c r="R9" s="13" t="e">
        <f>+('data input'!#REF!+'data input'!#REF!+'data input'!#REF!+'data input'!#REF!)/'data input'!#REF!</f>
        <v>#REF!</v>
      </c>
      <c r="S9" s="13" t="e">
        <f>+('data input'!#REF!+'data input'!#REF!+'data input'!#REF!+'data input'!#REF!)/'data input'!#REF!</f>
        <v>#REF!</v>
      </c>
      <c r="T9" s="13" t="e">
        <f>+('data input'!#REF!+'data input'!#REF!+'data input'!#REF!+'data input'!#REF!)/'data input'!#REF!</f>
        <v>#REF!</v>
      </c>
      <c r="U9" s="13" t="e">
        <f>+('data input'!#REF!+'data input'!#REF!+'data input'!#REF!+'data input'!#REF!)/'data input'!#REF!</f>
        <v>#REF!</v>
      </c>
      <c r="V9" s="13" t="e">
        <f>+('data input'!#REF!+'data input'!#REF!+'data input'!#REF!+'data input'!#REF!)/'data input'!#REF!</f>
        <v>#REF!</v>
      </c>
      <c r="W9" s="13" t="e">
        <f>+('data input'!#REF!+'data input'!#REF!+'data input'!#REF!+'data input'!#REF!)/'data input'!#REF!</f>
        <v>#REF!</v>
      </c>
      <c r="X9" s="13" t="e">
        <f>+('data input'!#REF!+'data input'!#REF!+'data input'!#REF!+'data input'!#REF!)/'data input'!#REF!</f>
        <v>#REF!</v>
      </c>
      <c r="Y9" s="13" t="e">
        <f>+('data input'!#REF!+'data input'!#REF!+'data input'!#REF!+'data input'!#REF!)/'data input'!#REF!</f>
        <v>#REF!</v>
      </c>
      <c r="Z9" s="13" t="e">
        <f>+('data input'!#REF!+'data input'!#REF!+'data input'!#REF!+'data input'!#REF!)/'data input'!#REF!</f>
        <v>#REF!</v>
      </c>
      <c r="AA9" s="13" t="e">
        <f>+('data input'!#REF!+'data input'!#REF!+'data input'!#REF!+'data input'!#REF!)/'data input'!#REF!</f>
        <v>#REF!</v>
      </c>
      <c r="AB9" s="13" t="e">
        <f t="shared" si="0"/>
        <v>#REF!</v>
      </c>
    </row>
    <row r="10" spans="2:28" hidden="1" x14ac:dyDescent="0.4">
      <c r="B10" t="s">
        <v>2</v>
      </c>
      <c r="C10" t="s">
        <v>62</v>
      </c>
      <c r="D10" s="13" t="e">
        <f>+('data input'!#REF!+'data input'!#REF!)/'data input'!#REF!</f>
        <v>#REF!</v>
      </c>
      <c r="E10" s="13" t="e">
        <f>+('data input'!#REF!+'data input'!#REF!)/'data input'!#REF!</f>
        <v>#REF!</v>
      </c>
      <c r="F10" s="13" t="e">
        <f>+('data input'!#REF!+'data input'!#REF!)/'data input'!#REF!</f>
        <v>#REF!</v>
      </c>
      <c r="G10" s="13" t="e">
        <f>+('data input'!#REF!+'data input'!#REF!)/'data input'!#REF!</f>
        <v>#REF!</v>
      </c>
      <c r="H10" s="13" t="e">
        <f>+('data input'!#REF!+'data input'!#REF!)/'data input'!#REF!</f>
        <v>#REF!</v>
      </c>
      <c r="I10" s="13" t="e">
        <f>+('data input'!#REF!+'data input'!#REF!)/'data input'!#REF!</f>
        <v>#REF!</v>
      </c>
      <c r="J10" s="13" t="e">
        <f>+('data input'!#REF!+'data input'!#REF!)/'data input'!#REF!</f>
        <v>#REF!</v>
      </c>
      <c r="K10" s="13" t="e">
        <f>+('data input'!#REF!+'data input'!#REF!)/'data input'!#REF!</f>
        <v>#REF!</v>
      </c>
      <c r="L10" s="13" t="e">
        <f>+('data input'!#REF!+'data input'!#REF!)/'data input'!#REF!</f>
        <v>#REF!</v>
      </c>
      <c r="M10" s="13" t="e">
        <f>+('data input'!#REF!+'data input'!#REF!)/'data input'!#REF!</f>
        <v>#REF!</v>
      </c>
      <c r="N10" s="13" t="e">
        <f>+('data input'!#REF!+'data input'!#REF!)/'data input'!#REF!</f>
        <v>#REF!</v>
      </c>
      <c r="O10" s="13" t="e">
        <f>+('data input'!#REF!+'data input'!#REF!)/'data input'!#REF!</f>
        <v>#REF!</v>
      </c>
      <c r="P10" s="13" t="e">
        <f>+('data input'!#REF!+'data input'!#REF!)/'data input'!#REF!</f>
        <v>#REF!</v>
      </c>
      <c r="Q10" s="13" t="e">
        <f>+('data input'!#REF!+'data input'!#REF!)/'data input'!#REF!</f>
        <v>#REF!</v>
      </c>
      <c r="R10" s="13" t="e">
        <f>+('data input'!#REF!+'data input'!#REF!)/'data input'!#REF!</f>
        <v>#REF!</v>
      </c>
      <c r="S10" s="13" t="e">
        <f>+('data input'!#REF!+'data input'!#REF!)/'data input'!#REF!</f>
        <v>#REF!</v>
      </c>
      <c r="T10" s="13" t="e">
        <f>+('data input'!#REF!+'data input'!#REF!)/'data input'!#REF!</f>
        <v>#REF!</v>
      </c>
      <c r="U10" s="13" t="e">
        <f>+('data input'!#REF!+'data input'!#REF!)/'data input'!#REF!</f>
        <v>#REF!</v>
      </c>
      <c r="V10" s="13" t="e">
        <f>+('data input'!#REF!+'data input'!#REF!)/'data input'!#REF!</f>
        <v>#REF!</v>
      </c>
      <c r="W10" s="13" t="e">
        <f>+('data input'!#REF!+'data input'!#REF!)/'data input'!#REF!</f>
        <v>#REF!</v>
      </c>
      <c r="X10" s="13" t="e">
        <f>+('data input'!#REF!+'data input'!#REF!)/'data input'!#REF!</f>
        <v>#REF!</v>
      </c>
      <c r="Y10" s="13" t="e">
        <f>+('data input'!#REF!+'data input'!#REF!)/'data input'!#REF!</f>
        <v>#REF!</v>
      </c>
      <c r="Z10" s="13" t="e">
        <f>+('data input'!#REF!+'data input'!#REF!)/'data input'!#REF!</f>
        <v>#REF!</v>
      </c>
      <c r="AA10" s="13" t="e">
        <f>+('data input'!#REF!+'data input'!#REF!)/'data input'!#REF!</f>
        <v>#REF!</v>
      </c>
      <c r="AB10" s="13" t="e">
        <f t="shared" si="0"/>
        <v>#REF!</v>
      </c>
    </row>
    <row r="11" spans="2:28" hidden="1" x14ac:dyDescent="0.4">
      <c r="B11" t="s">
        <v>3</v>
      </c>
      <c r="C11" t="s">
        <v>62</v>
      </c>
      <c r="D11" s="13" t="e">
        <f>+('data input'!#REF!+'data input'!#REF!+'data input'!#REF!+'data input'!#REF!)/'data input'!#REF!</f>
        <v>#REF!</v>
      </c>
      <c r="E11" s="13" t="e">
        <f>+('data input'!#REF!+'data input'!#REF!+'data input'!#REF!+'data input'!#REF!)/'data input'!#REF!</f>
        <v>#REF!</v>
      </c>
      <c r="F11" s="13" t="e">
        <f>+('data input'!#REF!+'data input'!#REF!+'data input'!#REF!+'data input'!#REF!)/'data input'!#REF!</f>
        <v>#REF!</v>
      </c>
      <c r="G11" s="13" t="e">
        <f>+('data input'!#REF!+'data input'!#REF!+'data input'!#REF!+'data input'!#REF!)/'data input'!#REF!</f>
        <v>#REF!</v>
      </c>
      <c r="H11" s="13" t="e">
        <f>+('data input'!#REF!+'data input'!#REF!+'data input'!#REF!+'data input'!#REF!)/'data input'!#REF!</f>
        <v>#REF!</v>
      </c>
      <c r="I11" s="13" t="e">
        <f>+('data input'!#REF!+'data input'!#REF!+'data input'!#REF!+'data input'!#REF!)/'data input'!#REF!</f>
        <v>#REF!</v>
      </c>
      <c r="J11" s="13" t="e">
        <f>+('data input'!#REF!+'data input'!#REF!+'data input'!#REF!+'data input'!#REF!)/'data input'!#REF!</f>
        <v>#REF!</v>
      </c>
      <c r="K11" s="13" t="e">
        <f>+('data input'!#REF!+'data input'!#REF!+'data input'!#REF!+'data input'!#REF!)/'data input'!#REF!</f>
        <v>#REF!</v>
      </c>
      <c r="L11" s="13" t="e">
        <f>+('data input'!#REF!+'data input'!#REF!+'data input'!#REF!+'data input'!#REF!)/'data input'!#REF!</f>
        <v>#REF!</v>
      </c>
      <c r="M11" s="13" t="e">
        <f>+('data input'!#REF!+'data input'!#REF!+'data input'!#REF!+'data input'!#REF!)/'data input'!#REF!</f>
        <v>#REF!</v>
      </c>
      <c r="N11" s="13" t="e">
        <f>+('data input'!#REF!+'data input'!#REF!+'data input'!#REF!+'data input'!#REF!)/'data input'!#REF!</f>
        <v>#REF!</v>
      </c>
      <c r="O11" s="13" t="e">
        <f>+('data input'!#REF!+'data input'!#REF!+'data input'!#REF!+'data input'!#REF!)/'data input'!#REF!</f>
        <v>#REF!</v>
      </c>
      <c r="P11" s="13" t="e">
        <f>+('data input'!#REF!+'data input'!#REF!+'data input'!#REF!+'data input'!#REF!)/'data input'!#REF!</f>
        <v>#REF!</v>
      </c>
      <c r="Q11" s="13" t="e">
        <f>+('data input'!#REF!+'data input'!#REF!+'data input'!#REF!+'data input'!#REF!)/'data input'!#REF!</f>
        <v>#REF!</v>
      </c>
      <c r="R11" s="13" t="e">
        <f>+('data input'!#REF!+'data input'!#REF!+'data input'!#REF!+'data input'!#REF!)/'data input'!#REF!</f>
        <v>#REF!</v>
      </c>
      <c r="S11" s="13" t="e">
        <f>+('data input'!#REF!+'data input'!#REF!+'data input'!#REF!+'data input'!#REF!)/'data input'!#REF!</f>
        <v>#REF!</v>
      </c>
      <c r="T11" s="13" t="e">
        <f>+('data input'!#REF!+'data input'!#REF!+'data input'!#REF!+'data input'!#REF!)/'data input'!#REF!</f>
        <v>#REF!</v>
      </c>
      <c r="U11" s="13" t="e">
        <f>+('data input'!#REF!+'data input'!#REF!+'data input'!#REF!+'data input'!#REF!)/'data input'!#REF!</f>
        <v>#REF!</v>
      </c>
      <c r="V11" s="13" t="e">
        <f>+('data input'!#REF!+'data input'!#REF!+'data input'!#REF!+'data input'!#REF!)/'data input'!#REF!</f>
        <v>#REF!</v>
      </c>
      <c r="W11" s="13" t="e">
        <f>+('data input'!#REF!+'data input'!#REF!+'data input'!#REF!+'data input'!#REF!)/'data input'!#REF!</f>
        <v>#REF!</v>
      </c>
      <c r="X11" s="13" t="e">
        <f>+('data input'!#REF!+'data input'!#REF!+'data input'!#REF!+'data input'!#REF!)/'data input'!#REF!</f>
        <v>#REF!</v>
      </c>
      <c r="Y11" s="13" t="e">
        <f>+('data input'!#REF!+'data input'!#REF!+'data input'!#REF!+'data input'!#REF!)/'data input'!#REF!</f>
        <v>#REF!</v>
      </c>
      <c r="Z11" s="13" t="e">
        <f>+('data input'!#REF!+'data input'!#REF!+'data input'!#REF!+'data input'!#REF!)/'data input'!#REF!</f>
        <v>#REF!</v>
      </c>
      <c r="AA11" s="13" t="e">
        <f>+('data input'!#REF!+'data input'!#REF!+'data input'!#REF!+'data input'!#REF!)/'data input'!#REF!</f>
        <v>#REF!</v>
      </c>
      <c r="AB11" s="13" t="e">
        <f t="shared" si="0"/>
        <v>#REF!</v>
      </c>
    </row>
    <row r="12" spans="2:28" hidden="1" x14ac:dyDescent="0.4">
      <c r="B12" t="s">
        <v>4</v>
      </c>
      <c r="C12" t="s">
        <v>62</v>
      </c>
      <c r="D12" s="13" t="e">
        <f>+('data input'!#REF!+'data input'!#REF!+'data input'!#REF!+'data input'!#REF!)/'data input'!#REF!</f>
        <v>#REF!</v>
      </c>
      <c r="E12" s="13" t="e">
        <f>+('data input'!#REF!+'data input'!#REF!+'data input'!#REF!+'data input'!#REF!)/'data input'!#REF!</f>
        <v>#REF!</v>
      </c>
      <c r="F12" s="13" t="e">
        <f>+('data input'!#REF!+'data input'!#REF!+'data input'!#REF!+'data input'!#REF!)/'data input'!#REF!</f>
        <v>#REF!</v>
      </c>
      <c r="G12" s="13" t="e">
        <f>+('data input'!#REF!+'data input'!#REF!+'data input'!#REF!+'data input'!#REF!)/'data input'!#REF!</f>
        <v>#REF!</v>
      </c>
      <c r="H12" s="13" t="e">
        <f>+('data input'!#REF!+'data input'!#REF!+'data input'!#REF!+'data input'!#REF!)/'data input'!#REF!</f>
        <v>#REF!</v>
      </c>
      <c r="I12" s="13" t="e">
        <f>+('data input'!#REF!+'data input'!#REF!+'data input'!#REF!+'data input'!#REF!)/'data input'!#REF!</f>
        <v>#REF!</v>
      </c>
      <c r="J12" s="13" t="e">
        <f>+('data input'!#REF!+'data input'!#REF!+'data input'!#REF!+'data input'!#REF!)/'data input'!#REF!</f>
        <v>#REF!</v>
      </c>
      <c r="K12" s="13" t="e">
        <f>+('data input'!#REF!+'data input'!#REF!+'data input'!#REF!+'data input'!#REF!)/'data input'!#REF!</f>
        <v>#REF!</v>
      </c>
      <c r="L12" s="13" t="e">
        <f>+('data input'!#REF!+'data input'!#REF!+'data input'!#REF!+'data input'!#REF!)/'data input'!#REF!</f>
        <v>#REF!</v>
      </c>
      <c r="M12" s="13" t="e">
        <f>+('data input'!#REF!+'data input'!#REF!+'data input'!#REF!+'data input'!#REF!)/'data input'!#REF!</f>
        <v>#REF!</v>
      </c>
      <c r="N12" s="13" t="e">
        <f>+('data input'!#REF!+'data input'!#REF!+'data input'!#REF!+'data input'!#REF!)/'data input'!#REF!</f>
        <v>#REF!</v>
      </c>
      <c r="O12" s="13" t="e">
        <f>+('data input'!#REF!+'data input'!#REF!+'data input'!#REF!+'data input'!#REF!)/'data input'!#REF!</f>
        <v>#REF!</v>
      </c>
      <c r="P12" s="13" t="e">
        <f>+('data input'!#REF!+'data input'!#REF!+'data input'!#REF!+'data input'!#REF!)/'data input'!#REF!</f>
        <v>#REF!</v>
      </c>
      <c r="Q12" s="13" t="e">
        <f>+('data input'!#REF!+'data input'!#REF!+'data input'!#REF!+'data input'!#REF!)/'data input'!#REF!</f>
        <v>#REF!</v>
      </c>
      <c r="R12" s="13" t="e">
        <f>+('data input'!#REF!+'data input'!#REF!+'data input'!#REF!+'data input'!#REF!)/'data input'!#REF!</f>
        <v>#REF!</v>
      </c>
      <c r="S12" s="13" t="e">
        <f>+('data input'!#REF!+'data input'!#REF!+'data input'!#REF!+'data input'!#REF!)/'data input'!#REF!</f>
        <v>#REF!</v>
      </c>
      <c r="T12" s="13" t="e">
        <f>+('data input'!#REF!+'data input'!#REF!+'data input'!#REF!+'data input'!#REF!)/'data input'!#REF!</f>
        <v>#REF!</v>
      </c>
      <c r="U12" s="13" t="e">
        <f>+('data input'!#REF!+'data input'!#REF!+'data input'!#REF!+'data input'!#REF!)/'data input'!#REF!</f>
        <v>#REF!</v>
      </c>
      <c r="V12" s="13" t="e">
        <f>+('data input'!#REF!+'data input'!#REF!+'data input'!#REF!+'data input'!#REF!)/'data input'!#REF!</f>
        <v>#REF!</v>
      </c>
      <c r="W12" s="13" t="e">
        <f>+('data input'!#REF!+'data input'!#REF!+'data input'!#REF!+'data input'!#REF!)/'data input'!#REF!</f>
        <v>#REF!</v>
      </c>
      <c r="X12" s="13" t="e">
        <f>+('data input'!#REF!+'data input'!#REF!+'data input'!#REF!+'data input'!#REF!)/'data input'!#REF!</f>
        <v>#REF!</v>
      </c>
      <c r="Y12" s="13" t="e">
        <f>+('data input'!#REF!+'data input'!#REF!+'data input'!#REF!+'data input'!#REF!)/'data input'!#REF!</f>
        <v>#REF!</v>
      </c>
      <c r="Z12" s="13" t="e">
        <f>+('data input'!#REF!+'data input'!#REF!+'data input'!#REF!+'data input'!#REF!)/'data input'!#REF!</f>
        <v>#REF!</v>
      </c>
      <c r="AA12" s="13" t="e">
        <f>+('data input'!#REF!+'data input'!#REF!+'data input'!#REF!+'data input'!#REF!)/'data input'!#REF!</f>
        <v>#REF!</v>
      </c>
      <c r="AB12" s="13" t="e">
        <f t="shared" si="0"/>
        <v>#REF!</v>
      </c>
    </row>
    <row r="13" spans="2:28" hidden="1" x14ac:dyDescent="0.4">
      <c r="B13" t="s">
        <v>63</v>
      </c>
      <c r="C13" t="s">
        <v>62</v>
      </c>
      <c r="D13" s="13" t="e">
        <f>+('data input'!#REF!+'data input'!#REF!+'data input'!#REF!+'data input'!#REF!)/'data input'!#REF!</f>
        <v>#REF!</v>
      </c>
      <c r="E13" s="13" t="e">
        <f>+('data input'!#REF!+'data input'!#REF!+'data input'!#REF!+'data input'!#REF!)/'data input'!#REF!</f>
        <v>#REF!</v>
      </c>
      <c r="F13" s="13" t="e">
        <f>+('data input'!#REF!+'data input'!#REF!+'data input'!#REF!+'data input'!#REF!)/'data input'!#REF!</f>
        <v>#REF!</v>
      </c>
      <c r="G13" s="13" t="e">
        <f>+('data input'!#REF!+'data input'!#REF!+'data input'!#REF!+'data input'!#REF!)/'data input'!#REF!</f>
        <v>#REF!</v>
      </c>
      <c r="H13" s="13" t="e">
        <f>+('data input'!#REF!+'data input'!#REF!+'data input'!#REF!+'data input'!#REF!)/'data input'!#REF!</f>
        <v>#REF!</v>
      </c>
      <c r="I13" s="13" t="e">
        <f>+('data input'!#REF!+'data input'!#REF!+'data input'!#REF!+'data input'!#REF!)/'data input'!#REF!</f>
        <v>#REF!</v>
      </c>
      <c r="J13" s="13" t="e">
        <f>+('data input'!#REF!+'data input'!#REF!+'data input'!#REF!+'data input'!#REF!)/'data input'!#REF!</f>
        <v>#REF!</v>
      </c>
      <c r="K13" s="13" t="e">
        <f>+('data input'!#REF!+'data input'!#REF!+'data input'!#REF!+'data input'!#REF!)/'data input'!#REF!</f>
        <v>#REF!</v>
      </c>
      <c r="L13" s="13" t="e">
        <f>+('data input'!#REF!+'data input'!#REF!+'data input'!#REF!+'data input'!#REF!)/'data input'!#REF!</f>
        <v>#REF!</v>
      </c>
      <c r="M13" s="13" t="e">
        <f>+('data input'!#REF!+'data input'!#REF!+'data input'!#REF!+'data input'!#REF!)/'data input'!#REF!</f>
        <v>#REF!</v>
      </c>
      <c r="N13" s="13" t="e">
        <f>+('data input'!#REF!+'data input'!#REF!+'data input'!#REF!+'data input'!#REF!)/'data input'!#REF!</f>
        <v>#REF!</v>
      </c>
      <c r="O13" s="13" t="e">
        <f>+('data input'!#REF!+'data input'!#REF!+'data input'!#REF!+'data input'!#REF!)/'data input'!#REF!</f>
        <v>#REF!</v>
      </c>
      <c r="P13" s="13" t="e">
        <f>+('data input'!#REF!+'data input'!#REF!+'data input'!#REF!+'data input'!#REF!)/'data input'!#REF!</f>
        <v>#REF!</v>
      </c>
      <c r="Q13" s="13" t="e">
        <f>+('data input'!#REF!+'data input'!#REF!+'data input'!#REF!+'data input'!#REF!)/'data input'!#REF!</f>
        <v>#REF!</v>
      </c>
      <c r="R13" s="13" t="e">
        <f>+('data input'!#REF!+'data input'!#REF!+'data input'!#REF!+'data input'!#REF!)/'data input'!#REF!</f>
        <v>#REF!</v>
      </c>
      <c r="S13" s="13" t="e">
        <f>+('data input'!#REF!+'data input'!#REF!+'data input'!#REF!+'data input'!#REF!)/'data input'!#REF!</f>
        <v>#REF!</v>
      </c>
      <c r="T13" s="13" t="e">
        <f>+('data input'!#REF!+'data input'!#REF!+'data input'!#REF!+'data input'!#REF!)/'data input'!#REF!</f>
        <v>#REF!</v>
      </c>
      <c r="U13" s="13" t="e">
        <f>+('data input'!#REF!+'data input'!#REF!+'data input'!#REF!+'data input'!#REF!)/'data input'!#REF!</f>
        <v>#REF!</v>
      </c>
      <c r="V13" s="13" t="e">
        <f>+('data input'!#REF!+'data input'!#REF!+'data input'!#REF!+'data input'!#REF!)/'data input'!#REF!</f>
        <v>#REF!</v>
      </c>
      <c r="W13" s="13" t="e">
        <f>+('data input'!#REF!+'data input'!#REF!+'data input'!#REF!+'data input'!#REF!)/'data input'!#REF!</f>
        <v>#REF!</v>
      </c>
      <c r="X13" s="13" t="e">
        <f>+('data input'!#REF!+'data input'!#REF!+'data input'!#REF!+'data input'!#REF!)/'data input'!#REF!</f>
        <v>#REF!</v>
      </c>
      <c r="Y13" s="13" t="e">
        <f>+('data input'!#REF!+'data input'!#REF!+'data input'!#REF!+'data input'!#REF!)/'data input'!#REF!</f>
        <v>#REF!</v>
      </c>
      <c r="Z13" s="13" t="e">
        <f>+('data input'!#REF!+'data input'!#REF!+'data input'!#REF!+'data input'!#REF!)/'data input'!#REF!</f>
        <v>#REF!</v>
      </c>
      <c r="AA13" s="13" t="e">
        <f>+('data input'!#REF!+'data input'!#REF!+'data input'!#REF!+'data input'!#REF!)/'data input'!#REF!</f>
        <v>#REF!</v>
      </c>
      <c r="AB13" s="13" t="e">
        <f t="shared" si="0"/>
        <v>#REF!</v>
      </c>
    </row>
    <row r="14" spans="2:28" hidden="1" x14ac:dyDescent="0.4">
      <c r="B14" t="s">
        <v>66</v>
      </c>
      <c r="C14" t="s">
        <v>62</v>
      </c>
      <c r="D14" s="13" t="e">
        <f>+('data input'!#REF!+'data input'!#REF!+'data input'!#REF!+'data input'!#REF!)/'data input'!#REF!</f>
        <v>#REF!</v>
      </c>
      <c r="E14" s="13" t="e">
        <f>+('data input'!#REF!+'data input'!#REF!+'data input'!#REF!+'data input'!#REF!)/'data input'!#REF!</f>
        <v>#REF!</v>
      </c>
      <c r="F14" s="13" t="e">
        <f>+('data input'!#REF!+'data input'!#REF!+'data input'!#REF!+'data input'!#REF!)/'data input'!#REF!</f>
        <v>#REF!</v>
      </c>
      <c r="G14" s="13" t="e">
        <f>+('data input'!#REF!+'data input'!#REF!+'data input'!#REF!+'data input'!#REF!)/'data input'!#REF!</f>
        <v>#REF!</v>
      </c>
      <c r="H14" s="13" t="e">
        <f>+('data input'!#REF!+'data input'!#REF!+'data input'!#REF!+'data input'!#REF!)/'data input'!#REF!</f>
        <v>#REF!</v>
      </c>
      <c r="I14" s="13" t="e">
        <f>+('data input'!#REF!+'data input'!#REF!+'data input'!#REF!+'data input'!#REF!)/'data input'!#REF!</f>
        <v>#REF!</v>
      </c>
      <c r="J14" s="13" t="e">
        <f>+('data input'!#REF!+'data input'!#REF!+'data input'!#REF!+'data input'!#REF!)/'data input'!#REF!</f>
        <v>#REF!</v>
      </c>
      <c r="K14" s="13" t="e">
        <f>+('data input'!#REF!+'data input'!#REF!+'data input'!#REF!+'data input'!#REF!)/'data input'!#REF!</f>
        <v>#REF!</v>
      </c>
      <c r="L14" s="13" t="e">
        <f>+('data input'!#REF!+'data input'!#REF!+'data input'!#REF!+'data input'!#REF!)/'data input'!#REF!</f>
        <v>#REF!</v>
      </c>
      <c r="M14" s="13" t="e">
        <f>+('data input'!#REF!+'data input'!#REF!+'data input'!#REF!+'data input'!#REF!)/'data input'!#REF!</f>
        <v>#REF!</v>
      </c>
      <c r="N14" s="13" t="e">
        <f>+('data input'!#REF!+'data input'!#REF!+'data input'!#REF!+'data input'!#REF!)/'data input'!#REF!</f>
        <v>#REF!</v>
      </c>
      <c r="O14" s="13" t="e">
        <f>+('data input'!#REF!+'data input'!#REF!+'data input'!#REF!+'data input'!#REF!)/'data input'!#REF!</f>
        <v>#REF!</v>
      </c>
      <c r="P14" s="13" t="e">
        <f>+('data input'!#REF!+'data input'!#REF!+'data input'!#REF!+'data input'!#REF!)/'data input'!#REF!</f>
        <v>#REF!</v>
      </c>
      <c r="Q14" s="13" t="e">
        <f>+('data input'!#REF!+'data input'!#REF!+'data input'!#REF!+'data input'!#REF!)/'data input'!#REF!</f>
        <v>#REF!</v>
      </c>
      <c r="R14" s="13" t="e">
        <f>+('data input'!#REF!+'data input'!#REF!+'data input'!#REF!+'data input'!#REF!)/'data input'!#REF!</f>
        <v>#REF!</v>
      </c>
      <c r="S14" s="13" t="e">
        <f>+('data input'!#REF!+'data input'!#REF!+'data input'!#REF!+'data input'!#REF!)/'data input'!#REF!</f>
        <v>#REF!</v>
      </c>
      <c r="T14" s="13" t="e">
        <f>+('data input'!#REF!+'data input'!#REF!+'data input'!#REF!+'data input'!#REF!)/'data input'!#REF!</f>
        <v>#REF!</v>
      </c>
      <c r="U14" s="13" t="e">
        <f>+('data input'!#REF!+'data input'!#REF!+'data input'!#REF!+'data input'!#REF!)/'data input'!#REF!</f>
        <v>#REF!</v>
      </c>
      <c r="V14" s="13" t="e">
        <f>+('data input'!#REF!+'data input'!#REF!+'data input'!#REF!+'data input'!#REF!)/'data input'!#REF!</f>
        <v>#REF!</v>
      </c>
      <c r="W14" s="13" t="e">
        <f>+('data input'!#REF!+'data input'!#REF!+'data input'!#REF!+'data input'!#REF!)/'data input'!#REF!</f>
        <v>#REF!</v>
      </c>
      <c r="X14" s="13" t="e">
        <f>+('data input'!#REF!+'data input'!#REF!+'data input'!#REF!+'data input'!#REF!)/'data input'!#REF!</f>
        <v>#REF!</v>
      </c>
      <c r="Y14" s="13" t="e">
        <f>+('data input'!#REF!+'data input'!#REF!+'data input'!#REF!+'data input'!#REF!)/'data input'!#REF!</f>
        <v>#REF!</v>
      </c>
      <c r="Z14" s="13" t="e">
        <f>+('data input'!#REF!+'data input'!#REF!+'data input'!#REF!+'data input'!#REF!)/'data input'!#REF!</f>
        <v>#REF!</v>
      </c>
      <c r="AA14" s="13" t="e">
        <f>+('data input'!#REF!+'data input'!#REF!+'data input'!#REF!+'data input'!#REF!)/'data input'!#REF!</f>
        <v>#REF!</v>
      </c>
      <c r="AB14" s="13" t="e">
        <f t="shared" si="0"/>
        <v>#REF!</v>
      </c>
    </row>
    <row r="15" spans="2:28" hidden="1" x14ac:dyDescent="0.4">
      <c r="B15" t="s">
        <v>5</v>
      </c>
      <c r="C15" t="s">
        <v>62</v>
      </c>
      <c r="D15" s="13" t="e">
        <f>+('data input'!#REF!+'data input'!#REF!+'data input'!#REF!+'data input'!#REF!)/'data input'!#REF!</f>
        <v>#REF!</v>
      </c>
      <c r="E15" s="13" t="e">
        <f>+('data input'!#REF!+'data input'!#REF!+'data input'!#REF!+'data input'!#REF!)/'data input'!#REF!</f>
        <v>#REF!</v>
      </c>
      <c r="F15" s="13" t="e">
        <f>+('data input'!#REF!+'data input'!#REF!+'data input'!#REF!+'data input'!#REF!)/'data input'!#REF!</f>
        <v>#REF!</v>
      </c>
      <c r="G15" s="13" t="e">
        <f>+('data input'!#REF!+'data input'!#REF!+'data input'!#REF!+'data input'!#REF!)/'data input'!#REF!</f>
        <v>#REF!</v>
      </c>
      <c r="H15" s="13" t="e">
        <f>+('data input'!#REF!+'data input'!#REF!+'data input'!#REF!+'data input'!#REF!)/'data input'!#REF!</f>
        <v>#REF!</v>
      </c>
      <c r="I15" s="13" t="e">
        <f>+('data input'!#REF!+'data input'!#REF!+'data input'!#REF!+'data input'!#REF!)/'data input'!#REF!</f>
        <v>#REF!</v>
      </c>
      <c r="J15" s="13" t="e">
        <f>+('data input'!#REF!+'data input'!#REF!+'data input'!#REF!+'data input'!#REF!)/'data input'!#REF!</f>
        <v>#REF!</v>
      </c>
      <c r="K15" s="13" t="e">
        <f>+('data input'!#REF!+'data input'!#REF!+'data input'!#REF!+'data input'!#REF!)/'data input'!#REF!</f>
        <v>#REF!</v>
      </c>
      <c r="L15" s="13" t="e">
        <f>+('data input'!#REF!+'data input'!#REF!+'data input'!#REF!+'data input'!#REF!)/'data input'!#REF!</f>
        <v>#REF!</v>
      </c>
      <c r="M15" s="13" t="e">
        <f>+('data input'!#REF!+'data input'!#REF!+'data input'!#REF!+'data input'!#REF!)/'data input'!#REF!</f>
        <v>#REF!</v>
      </c>
      <c r="N15" s="13" t="e">
        <f>+('data input'!#REF!+'data input'!#REF!+'data input'!#REF!+'data input'!#REF!)/'data input'!#REF!</f>
        <v>#REF!</v>
      </c>
      <c r="O15" s="13" t="e">
        <f>+('data input'!#REF!+'data input'!#REF!+'data input'!#REF!+'data input'!#REF!)/'data input'!#REF!</f>
        <v>#REF!</v>
      </c>
      <c r="P15" s="13" t="e">
        <f>+('data input'!#REF!+'data input'!#REF!+'data input'!#REF!+'data input'!#REF!)/'data input'!#REF!</f>
        <v>#REF!</v>
      </c>
      <c r="Q15" s="13" t="e">
        <f>+('data input'!#REF!+'data input'!#REF!+'data input'!#REF!+'data input'!#REF!)/'data input'!#REF!</f>
        <v>#REF!</v>
      </c>
      <c r="R15" s="13" t="e">
        <f>+('data input'!#REF!+'data input'!#REF!+'data input'!#REF!+'data input'!#REF!)/'data input'!#REF!</f>
        <v>#REF!</v>
      </c>
      <c r="S15" s="13" t="e">
        <f>+('data input'!#REF!+'data input'!#REF!+'data input'!#REF!+'data input'!#REF!)/'data input'!#REF!</f>
        <v>#REF!</v>
      </c>
      <c r="T15" s="13" t="e">
        <f>+('data input'!#REF!+'data input'!#REF!+'data input'!#REF!+'data input'!#REF!)/'data input'!#REF!</f>
        <v>#REF!</v>
      </c>
      <c r="U15" s="13" t="e">
        <f>+('data input'!#REF!+'data input'!#REF!+'data input'!#REF!+'data input'!#REF!)/'data input'!#REF!</f>
        <v>#REF!</v>
      </c>
      <c r="V15" s="13" t="e">
        <f>+('data input'!#REF!+'data input'!#REF!+'data input'!#REF!+'data input'!#REF!)/'data input'!#REF!</f>
        <v>#REF!</v>
      </c>
      <c r="W15" s="13" t="e">
        <f>+('data input'!#REF!+'data input'!#REF!+'data input'!#REF!+'data input'!#REF!)/'data input'!#REF!</f>
        <v>#REF!</v>
      </c>
      <c r="X15" s="13" t="e">
        <f>+('data input'!#REF!+'data input'!#REF!+'data input'!#REF!+'data input'!#REF!)/'data input'!#REF!</f>
        <v>#REF!</v>
      </c>
      <c r="Y15" s="13" t="e">
        <f>+('data input'!#REF!+'data input'!#REF!+'data input'!#REF!+'data input'!#REF!)/'data input'!#REF!</f>
        <v>#REF!</v>
      </c>
      <c r="Z15" s="13" t="e">
        <f>+('data input'!#REF!+'data input'!#REF!+'data input'!#REF!+'data input'!#REF!)/'data input'!#REF!</f>
        <v>#REF!</v>
      </c>
      <c r="AA15" s="13" t="e">
        <f>+('data input'!#REF!+'data input'!#REF!+'data input'!#REF!+'data input'!#REF!)/'data input'!#REF!</f>
        <v>#REF!</v>
      </c>
      <c r="AB15" s="13" t="e">
        <f t="shared" si="0"/>
        <v>#REF!</v>
      </c>
    </row>
    <row r="16" spans="2:28" hidden="1" x14ac:dyDescent="0.4"/>
    <row r="17" spans="2:27" hidden="1" x14ac:dyDescent="0.4">
      <c r="B17" s="11" t="s">
        <v>73</v>
      </c>
    </row>
    <row r="18" spans="2:27" hidden="1" x14ac:dyDescent="0.4">
      <c r="B18" t="s">
        <v>64</v>
      </c>
      <c r="D18" s="13" t="e">
        <f>+D7-$AB$7</f>
        <v>#REF!</v>
      </c>
      <c r="E18" s="13" t="e">
        <f t="shared" ref="E18:AA18" si="1">+E7-$AB$7</f>
        <v>#REF!</v>
      </c>
      <c r="F18" s="13" t="e">
        <f t="shared" si="1"/>
        <v>#REF!</v>
      </c>
      <c r="G18" s="13" t="e">
        <f t="shared" si="1"/>
        <v>#REF!</v>
      </c>
      <c r="H18" s="13" t="e">
        <f t="shared" si="1"/>
        <v>#REF!</v>
      </c>
      <c r="I18" s="13" t="e">
        <f t="shared" si="1"/>
        <v>#REF!</v>
      </c>
      <c r="J18" s="13" t="e">
        <f t="shared" si="1"/>
        <v>#REF!</v>
      </c>
      <c r="K18" s="13" t="e">
        <f t="shared" si="1"/>
        <v>#REF!</v>
      </c>
      <c r="L18" s="13" t="e">
        <f t="shared" si="1"/>
        <v>#REF!</v>
      </c>
      <c r="M18" s="13" t="e">
        <f t="shared" si="1"/>
        <v>#REF!</v>
      </c>
      <c r="N18" s="13" t="e">
        <f t="shared" si="1"/>
        <v>#REF!</v>
      </c>
      <c r="O18" s="13" t="e">
        <f t="shared" si="1"/>
        <v>#REF!</v>
      </c>
      <c r="P18" s="13" t="e">
        <f t="shared" si="1"/>
        <v>#REF!</v>
      </c>
      <c r="Q18" s="13" t="e">
        <f t="shared" si="1"/>
        <v>#REF!</v>
      </c>
      <c r="R18" s="13" t="e">
        <f t="shared" si="1"/>
        <v>#REF!</v>
      </c>
      <c r="S18" s="13" t="e">
        <f t="shared" si="1"/>
        <v>#REF!</v>
      </c>
      <c r="T18" s="13" t="e">
        <f t="shared" si="1"/>
        <v>#REF!</v>
      </c>
      <c r="U18" s="13" t="e">
        <f t="shared" si="1"/>
        <v>#REF!</v>
      </c>
      <c r="V18" s="13" t="e">
        <f t="shared" si="1"/>
        <v>#REF!</v>
      </c>
      <c r="W18" s="13" t="e">
        <f t="shared" si="1"/>
        <v>#REF!</v>
      </c>
      <c r="X18" s="13" t="e">
        <f t="shared" si="1"/>
        <v>#REF!</v>
      </c>
      <c r="Y18" s="13" t="e">
        <f t="shared" si="1"/>
        <v>#REF!</v>
      </c>
      <c r="Z18" s="13" t="e">
        <f t="shared" si="1"/>
        <v>#REF!</v>
      </c>
      <c r="AA18" s="13" t="e">
        <f t="shared" si="1"/>
        <v>#REF!</v>
      </c>
    </row>
    <row r="19" spans="2:27" hidden="1" x14ac:dyDescent="0.4">
      <c r="B19" t="s">
        <v>65</v>
      </c>
      <c r="D19" s="13" t="e">
        <f>+D8-$AB$8</f>
        <v>#REF!</v>
      </c>
      <c r="E19" s="13" t="e">
        <f t="shared" ref="E19:AA19" si="2">+E8-$AB$8</f>
        <v>#REF!</v>
      </c>
      <c r="F19" s="13" t="e">
        <f t="shared" si="2"/>
        <v>#REF!</v>
      </c>
      <c r="G19" s="13" t="e">
        <f t="shared" si="2"/>
        <v>#REF!</v>
      </c>
      <c r="H19" s="13" t="e">
        <f t="shared" si="2"/>
        <v>#REF!</v>
      </c>
      <c r="I19" s="13" t="e">
        <f t="shared" si="2"/>
        <v>#REF!</v>
      </c>
      <c r="J19" s="13" t="e">
        <f t="shared" si="2"/>
        <v>#REF!</v>
      </c>
      <c r="K19" s="13" t="e">
        <f t="shared" si="2"/>
        <v>#REF!</v>
      </c>
      <c r="L19" s="13" t="e">
        <f t="shared" si="2"/>
        <v>#REF!</v>
      </c>
      <c r="M19" s="13" t="e">
        <f t="shared" si="2"/>
        <v>#REF!</v>
      </c>
      <c r="N19" s="13" t="e">
        <f t="shared" si="2"/>
        <v>#REF!</v>
      </c>
      <c r="O19" s="13" t="e">
        <f t="shared" si="2"/>
        <v>#REF!</v>
      </c>
      <c r="P19" s="13" t="e">
        <f t="shared" si="2"/>
        <v>#REF!</v>
      </c>
      <c r="Q19" s="13" t="e">
        <f t="shared" si="2"/>
        <v>#REF!</v>
      </c>
      <c r="R19" s="13" t="e">
        <f t="shared" si="2"/>
        <v>#REF!</v>
      </c>
      <c r="S19" s="13" t="e">
        <f t="shared" si="2"/>
        <v>#REF!</v>
      </c>
      <c r="T19" s="13" t="e">
        <f t="shared" si="2"/>
        <v>#REF!</v>
      </c>
      <c r="U19" s="13" t="e">
        <f t="shared" si="2"/>
        <v>#REF!</v>
      </c>
      <c r="V19" s="13" t="e">
        <f t="shared" si="2"/>
        <v>#REF!</v>
      </c>
      <c r="W19" s="13" t="e">
        <f t="shared" si="2"/>
        <v>#REF!</v>
      </c>
      <c r="X19" s="13" t="e">
        <f t="shared" si="2"/>
        <v>#REF!</v>
      </c>
      <c r="Y19" s="13" t="e">
        <f t="shared" si="2"/>
        <v>#REF!</v>
      </c>
      <c r="Z19" s="13" t="e">
        <f t="shared" si="2"/>
        <v>#REF!</v>
      </c>
      <c r="AA19" s="13" t="e">
        <f t="shared" si="2"/>
        <v>#REF!</v>
      </c>
    </row>
    <row r="20" spans="2:27" hidden="1" x14ac:dyDescent="0.4">
      <c r="B20" t="s">
        <v>1</v>
      </c>
      <c r="D20" s="13" t="e">
        <f>+D9-$AB$9</f>
        <v>#REF!</v>
      </c>
      <c r="E20" s="13" t="e">
        <f t="shared" ref="E20:AA20" si="3">+E9-$AB$9</f>
        <v>#REF!</v>
      </c>
      <c r="F20" s="13" t="e">
        <f t="shared" si="3"/>
        <v>#REF!</v>
      </c>
      <c r="G20" s="13" t="e">
        <f t="shared" si="3"/>
        <v>#REF!</v>
      </c>
      <c r="H20" s="13" t="e">
        <f t="shared" si="3"/>
        <v>#REF!</v>
      </c>
      <c r="I20" s="13" t="e">
        <f t="shared" si="3"/>
        <v>#REF!</v>
      </c>
      <c r="J20" s="13" t="e">
        <f t="shared" si="3"/>
        <v>#REF!</v>
      </c>
      <c r="K20" s="13" t="e">
        <f t="shared" si="3"/>
        <v>#REF!</v>
      </c>
      <c r="L20" s="13" t="e">
        <f t="shared" si="3"/>
        <v>#REF!</v>
      </c>
      <c r="M20" s="13" t="e">
        <f t="shared" si="3"/>
        <v>#REF!</v>
      </c>
      <c r="N20" s="13" t="e">
        <f t="shared" si="3"/>
        <v>#REF!</v>
      </c>
      <c r="O20" s="13" t="e">
        <f t="shared" si="3"/>
        <v>#REF!</v>
      </c>
      <c r="P20" s="13" t="e">
        <f t="shared" si="3"/>
        <v>#REF!</v>
      </c>
      <c r="Q20" s="13" t="e">
        <f t="shared" si="3"/>
        <v>#REF!</v>
      </c>
      <c r="R20" s="13" t="e">
        <f t="shared" si="3"/>
        <v>#REF!</v>
      </c>
      <c r="S20" s="13" t="e">
        <f t="shared" si="3"/>
        <v>#REF!</v>
      </c>
      <c r="T20" s="13" t="e">
        <f t="shared" si="3"/>
        <v>#REF!</v>
      </c>
      <c r="U20" s="13" t="e">
        <f t="shared" si="3"/>
        <v>#REF!</v>
      </c>
      <c r="V20" s="13" t="e">
        <f t="shared" si="3"/>
        <v>#REF!</v>
      </c>
      <c r="W20" s="13" t="e">
        <f t="shared" si="3"/>
        <v>#REF!</v>
      </c>
      <c r="X20" s="13" t="e">
        <f t="shared" si="3"/>
        <v>#REF!</v>
      </c>
      <c r="Y20" s="13" t="e">
        <f t="shared" si="3"/>
        <v>#REF!</v>
      </c>
      <c r="Z20" s="13" t="e">
        <f t="shared" si="3"/>
        <v>#REF!</v>
      </c>
      <c r="AA20" s="13" t="e">
        <f t="shared" si="3"/>
        <v>#REF!</v>
      </c>
    </row>
    <row r="21" spans="2:27" hidden="1" x14ac:dyDescent="0.4">
      <c r="B21" t="s">
        <v>2</v>
      </c>
      <c r="D21" s="13" t="e">
        <f>+D10-$AB$10</f>
        <v>#REF!</v>
      </c>
      <c r="E21" s="13" t="e">
        <f t="shared" ref="E21:AA21" si="4">+E10-$AB$10</f>
        <v>#REF!</v>
      </c>
      <c r="F21" s="13" t="e">
        <f t="shared" si="4"/>
        <v>#REF!</v>
      </c>
      <c r="G21" s="13" t="e">
        <f t="shared" si="4"/>
        <v>#REF!</v>
      </c>
      <c r="H21" s="13" t="e">
        <f t="shared" si="4"/>
        <v>#REF!</v>
      </c>
      <c r="I21" s="13" t="e">
        <f t="shared" si="4"/>
        <v>#REF!</v>
      </c>
      <c r="J21" s="13" t="e">
        <f t="shared" si="4"/>
        <v>#REF!</v>
      </c>
      <c r="K21" s="13" t="e">
        <f t="shared" si="4"/>
        <v>#REF!</v>
      </c>
      <c r="L21" s="13" t="e">
        <f t="shared" si="4"/>
        <v>#REF!</v>
      </c>
      <c r="M21" s="13" t="e">
        <f t="shared" si="4"/>
        <v>#REF!</v>
      </c>
      <c r="N21" s="13" t="e">
        <f t="shared" si="4"/>
        <v>#REF!</v>
      </c>
      <c r="O21" s="13" t="e">
        <f t="shared" si="4"/>
        <v>#REF!</v>
      </c>
      <c r="P21" s="13" t="e">
        <f t="shared" si="4"/>
        <v>#REF!</v>
      </c>
      <c r="Q21" s="13" t="e">
        <f t="shared" si="4"/>
        <v>#REF!</v>
      </c>
      <c r="R21" s="13" t="e">
        <f t="shared" si="4"/>
        <v>#REF!</v>
      </c>
      <c r="S21" s="13" t="e">
        <f t="shared" si="4"/>
        <v>#REF!</v>
      </c>
      <c r="T21" s="13" t="e">
        <f t="shared" si="4"/>
        <v>#REF!</v>
      </c>
      <c r="U21" s="13" t="e">
        <f t="shared" si="4"/>
        <v>#REF!</v>
      </c>
      <c r="V21" s="13" t="e">
        <f t="shared" si="4"/>
        <v>#REF!</v>
      </c>
      <c r="W21" s="13" t="e">
        <f t="shared" si="4"/>
        <v>#REF!</v>
      </c>
      <c r="X21" s="13" t="e">
        <f t="shared" si="4"/>
        <v>#REF!</v>
      </c>
      <c r="Y21" s="13" t="e">
        <f t="shared" si="4"/>
        <v>#REF!</v>
      </c>
      <c r="Z21" s="13" t="e">
        <f t="shared" si="4"/>
        <v>#REF!</v>
      </c>
      <c r="AA21" s="13" t="e">
        <f t="shared" si="4"/>
        <v>#REF!</v>
      </c>
    </row>
    <row r="22" spans="2:27" hidden="1" x14ac:dyDescent="0.4">
      <c r="B22" t="s">
        <v>3</v>
      </c>
      <c r="D22" s="13" t="e">
        <f>+D11-$AB$11</f>
        <v>#REF!</v>
      </c>
      <c r="E22" s="13" t="e">
        <f t="shared" ref="E22:AA22" si="5">+E11-$AB$11</f>
        <v>#REF!</v>
      </c>
      <c r="F22" s="13" t="e">
        <f t="shared" si="5"/>
        <v>#REF!</v>
      </c>
      <c r="G22" s="13" t="e">
        <f t="shared" si="5"/>
        <v>#REF!</v>
      </c>
      <c r="H22" s="13" t="e">
        <f t="shared" si="5"/>
        <v>#REF!</v>
      </c>
      <c r="I22" s="13" t="e">
        <f t="shared" si="5"/>
        <v>#REF!</v>
      </c>
      <c r="J22" s="13" t="e">
        <f t="shared" si="5"/>
        <v>#REF!</v>
      </c>
      <c r="K22" s="13" t="e">
        <f t="shared" si="5"/>
        <v>#REF!</v>
      </c>
      <c r="L22" s="13" t="e">
        <f t="shared" si="5"/>
        <v>#REF!</v>
      </c>
      <c r="M22" s="13" t="e">
        <f t="shared" si="5"/>
        <v>#REF!</v>
      </c>
      <c r="N22" s="13" t="e">
        <f t="shared" si="5"/>
        <v>#REF!</v>
      </c>
      <c r="O22" s="13" t="e">
        <f t="shared" si="5"/>
        <v>#REF!</v>
      </c>
      <c r="P22" s="13" t="e">
        <f t="shared" si="5"/>
        <v>#REF!</v>
      </c>
      <c r="Q22" s="13" t="e">
        <f t="shared" si="5"/>
        <v>#REF!</v>
      </c>
      <c r="R22" s="13" t="e">
        <f t="shared" si="5"/>
        <v>#REF!</v>
      </c>
      <c r="S22" s="13" t="e">
        <f t="shared" si="5"/>
        <v>#REF!</v>
      </c>
      <c r="T22" s="13" t="e">
        <f t="shared" si="5"/>
        <v>#REF!</v>
      </c>
      <c r="U22" s="13" t="e">
        <f t="shared" si="5"/>
        <v>#REF!</v>
      </c>
      <c r="V22" s="13" t="e">
        <f t="shared" si="5"/>
        <v>#REF!</v>
      </c>
      <c r="W22" s="13" t="e">
        <f t="shared" si="5"/>
        <v>#REF!</v>
      </c>
      <c r="X22" s="13" t="e">
        <f t="shared" si="5"/>
        <v>#REF!</v>
      </c>
      <c r="Y22" s="13" t="e">
        <f t="shared" si="5"/>
        <v>#REF!</v>
      </c>
      <c r="Z22" s="13" t="e">
        <f t="shared" si="5"/>
        <v>#REF!</v>
      </c>
      <c r="AA22" s="13" t="e">
        <f t="shared" si="5"/>
        <v>#REF!</v>
      </c>
    </row>
    <row r="23" spans="2:27" hidden="1" x14ac:dyDescent="0.4">
      <c r="B23" t="s">
        <v>4</v>
      </c>
      <c r="D23" s="13" t="e">
        <f>+D12-$AB$12</f>
        <v>#REF!</v>
      </c>
      <c r="E23" s="13" t="e">
        <f t="shared" ref="E23:AA23" si="6">+E12-$AB$12</f>
        <v>#REF!</v>
      </c>
      <c r="F23" s="13" t="e">
        <f t="shared" si="6"/>
        <v>#REF!</v>
      </c>
      <c r="G23" s="13" t="e">
        <f t="shared" si="6"/>
        <v>#REF!</v>
      </c>
      <c r="H23" s="13" t="e">
        <f t="shared" si="6"/>
        <v>#REF!</v>
      </c>
      <c r="I23" s="13" t="e">
        <f t="shared" si="6"/>
        <v>#REF!</v>
      </c>
      <c r="J23" s="13" t="e">
        <f t="shared" si="6"/>
        <v>#REF!</v>
      </c>
      <c r="K23" s="13" t="e">
        <f t="shared" si="6"/>
        <v>#REF!</v>
      </c>
      <c r="L23" s="13" t="e">
        <f t="shared" si="6"/>
        <v>#REF!</v>
      </c>
      <c r="M23" s="13" t="e">
        <f t="shared" si="6"/>
        <v>#REF!</v>
      </c>
      <c r="N23" s="13" t="e">
        <f t="shared" si="6"/>
        <v>#REF!</v>
      </c>
      <c r="O23" s="13" t="e">
        <f t="shared" si="6"/>
        <v>#REF!</v>
      </c>
      <c r="P23" s="13" t="e">
        <f t="shared" si="6"/>
        <v>#REF!</v>
      </c>
      <c r="Q23" s="13" t="e">
        <f t="shared" si="6"/>
        <v>#REF!</v>
      </c>
      <c r="R23" s="13" t="e">
        <f t="shared" si="6"/>
        <v>#REF!</v>
      </c>
      <c r="S23" s="13" t="e">
        <f t="shared" si="6"/>
        <v>#REF!</v>
      </c>
      <c r="T23" s="13" t="e">
        <f t="shared" si="6"/>
        <v>#REF!</v>
      </c>
      <c r="U23" s="13" t="e">
        <f t="shared" si="6"/>
        <v>#REF!</v>
      </c>
      <c r="V23" s="13" t="e">
        <f t="shared" si="6"/>
        <v>#REF!</v>
      </c>
      <c r="W23" s="13" t="e">
        <f t="shared" si="6"/>
        <v>#REF!</v>
      </c>
      <c r="X23" s="13" t="e">
        <f t="shared" si="6"/>
        <v>#REF!</v>
      </c>
      <c r="Y23" s="13" t="e">
        <f t="shared" si="6"/>
        <v>#REF!</v>
      </c>
      <c r="Z23" s="13" t="e">
        <f t="shared" si="6"/>
        <v>#REF!</v>
      </c>
      <c r="AA23" s="13" t="e">
        <f t="shared" si="6"/>
        <v>#REF!</v>
      </c>
    </row>
    <row r="24" spans="2:27" hidden="1" x14ac:dyDescent="0.4">
      <c r="B24" t="s">
        <v>63</v>
      </c>
      <c r="D24" s="13" t="e">
        <f>+D13-$AB$13</f>
        <v>#REF!</v>
      </c>
      <c r="E24" s="13" t="e">
        <f t="shared" ref="E24:AA24" si="7">+E13-$AB$13</f>
        <v>#REF!</v>
      </c>
      <c r="F24" s="13" t="e">
        <f t="shared" si="7"/>
        <v>#REF!</v>
      </c>
      <c r="G24" s="13" t="e">
        <f t="shared" si="7"/>
        <v>#REF!</v>
      </c>
      <c r="H24" s="13" t="e">
        <f t="shared" si="7"/>
        <v>#REF!</v>
      </c>
      <c r="I24" s="13" t="e">
        <f t="shared" si="7"/>
        <v>#REF!</v>
      </c>
      <c r="J24" s="13" t="e">
        <f t="shared" si="7"/>
        <v>#REF!</v>
      </c>
      <c r="K24" s="13" t="e">
        <f t="shared" si="7"/>
        <v>#REF!</v>
      </c>
      <c r="L24" s="13" t="e">
        <f t="shared" si="7"/>
        <v>#REF!</v>
      </c>
      <c r="M24" s="13" t="e">
        <f t="shared" si="7"/>
        <v>#REF!</v>
      </c>
      <c r="N24" s="13" t="e">
        <f t="shared" si="7"/>
        <v>#REF!</v>
      </c>
      <c r="O24" s="13" t="e">
        <f t="shared" si="7"/>
        <v>#REF!</v>
      </c>
      <c r="P24" s="13" t="e">
        <f t="shared" si="7"/>
        <v>#REF!</v>
      </c>
      <c r="Q24" s="13" t="e">
        <f t="shared" si="7"/>
        <v>#REF!</v>
      </c>
      <c r="R24" s="13" t="e">
        <f t="shared" si="7"/>
        <v>#REF!</v>
      </c>
      <c r="S24" s="13" t="e">
        <f t="shared" si="7"/>
        <v>#REF!</v>
      </c>
      <c r="T24" s="13" t="e">
        <f t="shared" si="7"/>
        <v>#REF!</v>
      </c>
      <c r="U24" s="13" t="e">
        <f t="shared" si="7"/>
        <v>#REF!</v>
      </c>
      <c r="V24" s="13" t="e">
        <f t="shared" si="7"/>
        <v>#REF!</v>
      </c>
      <c r="W24" s="13" t="e">
        <f t="shared" si="7"/>
        <v>#REF!</v>
      </c>
      <c r="X24" s="13" t="e">
        <f t="shared" si="7"/>
        <v>#REF!</v>
      </c>
      <c r="Y24" s="13" t="e">
        <f t="shared" si="7"/>
        <v>#REF!</v>
      </c>
      <c r="Z24" s="13" t="e">
        <f t="shared" si="7"/>
        <v>#REF!</v>
      </c>
      <c r="AA24" s="13" t="e">
        <f t="shared" si="7"/>
        <v>#REF!</v>
      </c>
    </row>
    <row r="25" spans="2:27" hidden="1" x14ac:dyDescent="0.4">
      <c r="B25" t="s">
        <v>66</v>
      </c>
      <c r="D25" s="13" t="e">
        <f>+D14-$AB$14</f>
        <v>#REF!</v>
      </c>
      <c r="E25" s="13" t="e">
        <f t="shared" ref="E25:AA25" si="8">+E14-$AB$14</f>
        <v>#REF!</v>
      </c>
      <c r="F25" s="13" t="e">
        <f t="shared" si="8"/>
        <v>#REF!</v>
      </c>
      <c r="G25" s="13" t="e">
        <f t="shared" si="8"/>
        <v>#REF!</v>
      </c>
      <c r="H25" s="13" t="e">
        <f t="shared" si="8"/>
        <v>#REF!</v>
      </c>
      <c r="I25" s="13" t="e">
        <f t="shared" si="8"/>
        <v>#REF!</v>
      </c>
      <c r="J25" s="13" t="e">
        <f t="shared" si="8"/>
        <v>#REF!</v>
      </c>
      <c r="K25" s="13" t="e">
        <f t="shared" si="8"/>
        <v>#REF!</v>
      </c>
      <c r="L25" s="13" t="e">
        <f t="shared" si="8"/>
        <v>#REF!</v>
      </c>
      <c r="M25" s="13" t="e">
        <f t="shared" si="8"/>
        <v>#REF!</v>
      </c>
      <c r="N25" s="13" t="e">
        <f t="shared" si="8"/>
        <v>#REF!</v>
      </c>
      <c r="O25" s="13" t="e">
        <f t="shared" si="8"/>
        <v>#REF!</v>
      </c>
      <c r="P25" s="13" t="e">
        <f t="shared" si="8"/>
        <v>#REF!</v>
      </c>
      <c r="Q25" s="13" t="e">
        <f t="shared" si="8"/>
        <v>#REF!</v>
      </c>
      <c r="R25" s="13" t="e">
        <f t="shared" si="8"/>
        <v>#REF!</v>
      </c>
      <c r="S25" s="13" t="e">
        <f t="shared" si="8"/>
        <v>#REF!</v>
      </c>
      <c r="T25" s="13" t="e">
        <f t="shared" si="8"/>
        <v>#REF!</v>
      </c>
      <c r="U25" s="13" t="e">
        <f t="shared" si="8"/>
        <v>#REF!</v>
      </c>
      <c r="V25" s="13" t="e">
        <f t="shared" si="8"/>
        <v>#REF!</v>
      </c>
      <c r="W25" s="13" t="e">
        <f t="shared" si="8"/>
        <v>#REF!</v>
      </c>
      <c r="X25" s="13" t="e">
        <f t="shared" si="8"/>
        <v>#REF!</v>
      </c>
      <c r="Y25" s="13" t="e">
        <f t="shared" si="8"/>
        <v>#REF!</v>
      </c>
      <c r="Z25" s="13" t="e">
        <f t="shared" si="8"/>
        <v>#REF!</v>
      </c>
      <c r="AA25" s="13" t="e">
        <f t="shared" si="8"/>
        <v>#REF!</v>
      </c>
    </row>
    <row r="26" spans="2:27" hidden="1" x14ac:dyDescent="0.4">
      <c r="B26" t="s">
        <v>5</v>
      </c>
      <c r="D26" s="13" t="e">
        <f>+D15-$AB$15</f>
        <v>#REF!</v>
      </c>
      <c r="E26" s="13" t="e">
        <f t="shared" ref="E26:AA26" si="9">+E15-$AB$15</f>
        <v>#REF!</v>
      </c>
      <c r="F26" s="13" t="e">
        <f t="shared" si="9"/>
        <v>#REF!</v>
      </c>
      <c r="G26" s="13" t="e">
        <f t="shared" si="9"/>
        <v>#REF!</v>
      </c>
      <c r="H26" s="13" t="e">
        <f t="shared" si="9"/>
        <v>#REF!</v>
      </c>
      <c r="I26" s="13" t="e">
        <f t="shared" si="9"/>
        <v>#REF!</v>
      </c>
      <c r="J26" s="13" t="e">
        <f t="shared" si="9"/>
        <v>#REF!</v>
      </c>
      <c r="K26" s="13" t="e">
        <f t="shared" si="9"/>
        <v>#REF!</v>
      </c>
      <c r="L26" s="13" t="e">
        <f t="shared" si="9"/>
        <v>#REF!</v>
      </c>
      <c r="M26" s="13" t="e">
        <f t="shared" si="9"/>
        <v>#REF!</v>
      </c>
      <c r="N26" s="13" t="e">
        <f t="shared" si="9"/>
        <v>#REF!</v>
      </c>
      <c r="O26" s="13" t="e">
        <f t="shared" si="9"/>
        <v>#REF!</v>
      </c>
      <c r="P26" s="13" t="e">
        <f t="shared" si="9"/>
        <v>#REF!</v>
      </c>
      <c r="Q26" s="13" t="e">
        <f t="shared" si="9"/>
        <v>#REF!</v>
      </c>
      <c r="R26" s="13" t="e">
        <f t="shared" si="9"/>
        <v>#REF!</v>
      </c>
      <c r="S26" s="13" t="e">
        <f t="shared" si="9"/>
        <v>#REF!</v>
      </c>
      <c r="T26" s="13" t="e">
        <f t="shared" si="9"/>
        <v>#REF!</v>
      </c>
      <c r="U26" s="13" t="e">
        <f t="shared" si="9"/>
        <v>#REF!</v>
      </c>
      <c r="V26" s="13" t="e">
        <f t="shared" si="9"/>
        <v>#REF!</v>
      </c>
      <c r="W26" s="13" t="e">
        <f t="shared" si="9"/>
        <v>#REF!</v>
      </c>
      <c r="X26" s="13" t="e">
        <f t="shared" si="9"/>
        <v>#REF!</v>
      </c>
      <c r="Y26" s="13" t="e">
        <f t="shared" si="9"/>
        <v>#REF!</v>
      </c>
      <c r="Z26" s="13" t="e">
        <f t="shared" si="9"/>
        <v>#REF!</v>
      </c>
      <c r="AA26" s="13" t="e">
        <f t="shared" si="9"/>
        <v>#REF!</v>
      </c>
    </row>
    <row r="27" spans="2:27" hidden="1" x14ac:dyDescent="0.4"/>
    <row r="28" spans="2:27" hidden="1" x14ac:dyDescent="0.4">
      <c r="B28" s="11" t="s">
        <v>74</v>
      </c>
    </row>
    <row r="29" spans="2:27" x14ac:dyDescent="0.4">
      <c r="B29" t="s">
        <v>64</v>
      </c>
      <c r="D29" s="13" t="e">
        <f>+D18</f>
        <v>#REF!</v>
      </c>
      <c r="E29" s="13" t="e">
        <f t="shared" ref="E29:E37" si="10">+E18+D29</f>
        <v>#REF!</v>
      </c>
      <c r="F29" s="13" t="e">
        <f t="shared" ref="F29:AA37" si="11">+F18+E29</f>
        <v>#REF!</v>
      </c>
      <c r="G29" s="13" t="e">
        <f t="shared" si="11"/>
        <v>#REF!</v>
      </c>
      <c r="H29" s="13" t="e">
        <f t="shared" si="11"/>
        <v>#REF!</v>
      </c>
      <c r="I29" s="13" t="e">
        <f t="shared" si="11"/>
        <v>#REF!</v>
      </c>
      <c r="J29" s="13" t="e">
        <f t="shared" si="11"/>
        <v>#REF!</v>
      </c>
      <c r="K29" s="13" t="e">
        <f t="shared" si="11"/>
        <v>#REF!</v>
      </c>
      <c r="L29" s="13" t="e">
        <f t="shared" si="11"/>
        <v>#REF!</v>
      </c>
      <c r="M29" s="13" t="e">
        <f t="shared" si="11"/>
        <v>#REF!</v>
      </c>
      <c r="N29" s="13" t="e">
        <f t="shared" si="11"/>
        <v>#REF!</v>
      </c>
      <c r="O29" s="13" t="e">
        <f t="shared" si="11"/>
        <v>#REF!</v>
      </c>
      <c r="P29" s="13" t="e">
        <f t="shared" si="11"/>
        <v>#REF!</v>
      </c>
      <c r="Q29" s="13" t="e">
        <f t="shared" si="11"/>
        <v>#REF!</v>
      </c>
      <c r="R29" s="13" t="e">
        <f t="shared" si="11"/>
        <v>#REF!</v>
      </c>
      <c r="S29" s="13" t="e">
        <f t="shared" si="11"/>
        <v>#REF!</v>
      </c>
      <c r="T29" s="13" t="e">
        <f t="shared" si="11"/>
        <v>#REF!</v>
      </c>
      <c r="U29" s="13" t="e">
        <f t="shared" si="11"/>
        <v>#REF!</v>
      </c>
      <c r="V29" s="13" t="e">
        <f t="shared" si="11"/>
        <v>#REF!</v>
      </c>
      <c r="W29" s="13" t="e">
        <f t="shared" si="11"/>
        <v>#REF!</v>
      </c>
      <c r="X29" s="13" t="e">
        <f t="shared" si="11"/>
        <v>#REF!</v>
      </c>
      <c r="Y29" s="13" t="e">
        <f t="shared" si="11"/>
        <v>#REF!</v>
      </c>
      <c r="Z29" s="13" t="e">
        <f t="shared" si="11"/>
        <v>#REF!</v>
      </c>
      <c r="AA29" s="13" t="e">
        <f t="shared" si="11"/>
        <v>#REF!</v>
      </c>
    </row>
    <row r="30" spans="2:27" x14ac:dyDescent="0.4">
      <c r="B30" t="s">
        <v>65</v>
      </c>
      <c r="D30" s="13" t="e">
        <f t="shared" ref="D30:D37" si="12">+D19</f>
        <v>#REF!</v>
      </c>
      <c r="E30" s="13" t="e">
        <f t="shared" si="10"/>
        <v>#REF!</v>
      </c>
      <c r="F30" s="13" t="e">
        <f t="shared" ref="F30:T30" si="13">+F19+E30</f>
        <v>#REF!</v>
      </c>
      <c r="G30" s="13" t="e">
        <f t="shared" si="13"/>
        <v>#REF!</v>
      </c>
      <c r="H30" s="13" t="e">
        <f t="shared" si="13"/>
        <v>#REF!</v>
      </c>
      <c r="I30" s="13" t="e">
        <f t="shared" si="13"/>
        <v>#REF!</v>
      </c>
      <c r="J30" s="13" t="e">
        <f t="shared" si="13"/>
        <v>#REF!</v>
      </c>
      <c r="K30" s="13" t="e">
        <f t="shared" si="13"/>
        <v>#REF!</v>
      </c>
      <c r="L30" s="13" t="e">
        <f t="shared" si="13"/>
        <v>#REF!</v>
      </c>
      <c r="M30" s="13" t="e">
        <f t="shared" si="13"/>
        <v>#REF!</v>
      </c>
      <c r="N30" s="13" t="e">
        <f t="shared" si="13"/>
        <v>#REF!</v>
      </c>
      <c r="O30" s="13" t="e">
        <f t="shared" si="13"/>
        <v>#REF!</v>
      </c>
      <c r="P30" s="13" t="e">
        <f t="shared" si="13"/>
        <v>#REF!</v>
      </c>
      <c r="Q30" s="13" t="e">
        <f t="shared" si="13"/>
        <v>#REF!</v>
      </c>
      <c r="R30" s="13" t="e">
        <f t="shared" si="13"/>
        <v>#REF!</v>
      </c>
      <c r="S30" s="13" t="e">
        <f t="shared" si="13"/>
        <v>#REF!</v>
      </c>
      <c r="T30" s="13" t="e">
        <f t="shared" si="13"/>
        <v>#REF!</v>
      </c>
      <c r="U30" s="13" t="e">
        <f t="shared" si="11"/>
        <v>#REF!</v>
      </c>
      <c r="V30" s="13" t="e">
        <f t="shared" si="11"/>
        <v>#REF!</v>
      </c>
      <c r="W30" s="13" t="e">
        <f t="shared" si="11"/>
        <v>#REF!</v>
      </c>
      <c r="X30" s="13" t="e">
        <f t="shared" si="11"/>
        <v>#REF!</v>
      </c>
      <c r="Y30" s="13" t="e">
        <f t="shared" si="11"/>
        <v>#REF!</v>
      </c>
      <c r="Z30" s="13" t="e">
        <f t="shared" si="11"/>
        <v>#REF!</v>
      </c>
      <c r="AA30" s="13" t="e">
        <f t="shared" si="11"/>
        <v>#REF!</v>
      </c>
    </row>
    <row r="31" spans="2:27" x14ac:dyDescent="0.4">
      <c r="B31" t="s">
        <v>1</v>
      </c>
      <c r="D31" s="13" t="e">
        <f t="shared" si="12"/>
        <v>#REF!</v>
      </c>
      <c r="E31" s="13" t="e">
        <f t="shared" si="10"/>
        <v>#REF!</v>
      </c>
      <c r="F31" s="13" t="e">
        <f t="shared" si="11"/>
        <v>#REF!</v>
      </c>
      <c r="G31" s="13" t="e">
        <f t="shared" si="11"/>
        <v>#REF!</v>
      </c>
      <c r="H31" s="13" t="e">
        <f t="shared" si="11"/>
        <v>#REF!</v>
      </c>
      <c r="I31" s="13" t="e">
        <f t="shared" si="11"/>
        <v>#REF!</v>
      </c>
      <c r="J31" s="13" t="e">
        <f t="shared" si="11"/>
        <v>#REF!</v>
      </c>
      <c r="K31" s="13" t="e">
        <f t="shared" si="11"/>
        <v>#REF!</v>
      </c>
      <c r="L31" s="13" t="e">
        <f t="shared" si="11"/>
        <v>#REF!</v>
      </c>
      <c r="M31" s="13" t="e">
        <f t="shared" si="11"/>
        <v>#REF!</v>
      </c>
      <c r="N31" s="13" t="e">
        <f t="shared" si="11"/>
        <v>#REF!</v>
      </c>
      <c r="O31" s="13" t="e">
        <f t="shared" si="11"/>
        <v>#REF!</v>
      </c>
      <c r="P31" s="13" t="e">
        <f t="shared" si="11"/>
        <v>#REF!</v>
      </c>
      <c r="Q31" s="13" t="e">
        <f t="shared" si="11"/>
        <v>#REF!</v>
      </c>
      <c r="R31" s="13" t="e">
        <f t="shared" si="11"/>
        <v>#REF!</v>
      </c>
      <c r="S31" s="13" t="e">
        <f t="shared" si="11"/>
        <v>#REF!</v>
      </c>
      <c r="T31" s="13" t="e">
        <f t="shared" si="11"/>
        <v>#REF!</v>
      </c>
      <c r="U31" s="13" t="e">
        <f t="shared" si="11"/>
        <v>#REF!</v>
      </c>
      <c r="V31" s="13" t="e">
        <f t="shared" si="11"/>
        <v>#REF!</v>
      </c>
      <c r="W31" s="13" t="e">
        <f t="shared" si="11"/>
        <v>#REF!</v>
      </c>
      <c r="X31" s="13" t="e">
        <f t="shared" si="11"/>
        <v>#REF!</v>
      </c>
      <c r="Y31" s="13" t="e">
        <f t="shared" si="11"/>
        <v>#REF!</v>
      </c>
      <c r="Z31" s="13" t="e">
        <f t="shared" si="11"/>
        <v>#REF!</v>
      </c>
      <c r="AA31" s="13" t="e">
        <f t="shared" si="11"/>
        <v>#REF!</v>
      </c>
    </row>
    <row r="32" spans="2:27" x14ac:dyDescent="0.4">
      <c r="B32" t="s">
        <v>2</v>
      </c>
      <c r="D32" s="13" t="e">
        <f t="shared" si="12"/>
        <v>#REF!</v>
      </c>
      <c r="E32" s="13" t="e">
        <f t="shared" si="10"/>
        <v>#REF!</v>
      </c>
      <c r="F32" s="13" t="e">
        <f t="shared" si="11"/>
        <v>#REF!</v>
      </c>
      <c r="G32" s="13" t="e">
        <f t="shared" si="11"/>
        <v>#REF!</v>
      </c>
      <c r="H32" s="13" t="e">
        <f t="shared" si="11"/>
        <v>#REF!</v>
      </c>
      <c r="I32" s="13" t="e">
        <f t="shared" si="11"/>
        <v>#REF!</v>
      </c>
      <c r="J32" s="13" t="e">
        <f t="shared" si="11"/>
        <v>#REF!</v>
      </c>
      <c r="K32" s="13" t="e">
        <f t="shared" si="11"/>
        <v>#REF!</v>
      </c>
      <c r="L32" s="13" t="e">
        <f t="shared" si="11"/>
        <v>#REF!</v>
      </c>
      <c r="M32" s="13" t="e">
        <f t="shared" si="11"/>
        <v>#REF!</v>
      </c>
      <c r="N32" s="13" t="e">
        <f t="shared" si="11"/>
        <v>#REF!</v>
      </c>
      <c r="O32" s="13" t="e">
        <f t="shared" si="11"/>
        <v>#REF!</v>
      </c>
      <c r="P32" s="13" t="e">
        <f t="shared" si="11"/>
        <v>#REF!</v>
      </c>
      <c r="Q32" s="13" t="e">
        <f t="shared" si="11"/>
        <v>#REF!</v>
      </c>
      <c r="R32" s="13" t="e">
        <f t="shared" si="11"/>
        <v>#REF!</v>
      </c>
      <c r="S32" s="13" t="e">
        <f t="shared" si="11"/>
        <v>#REF!</v>
      </c>
      <c r="T32" s="13" t="e">
        <f t="shared" si="11"/>
        <v>#REF!</v>
      </c>
      <c r="U32" s="13" t="e">
        <f t="shared" si="11"/>
        <v>#REF!</v>
      </c>
      <c r="V32" s="13" t="e">
        <f t="shared" si="11"/>
        <v>#REF!</v>
      </c>
      <c r="W32" s="13" t="e">
        <f t="shared" si="11"/>
        <v>#REF!</v>
      </c>
      <c r="X32" s="13" t="e">
        <f t="shared" si="11"/>
        <v>#REF!</v>
      </c>
      <c r="Y32" s="13" t="e">
        <f t="shared" si="11"/>
        <v>#REF!</v>
      </c>
      <c r="Z32" s="13" t="e">
        <f t="shared" si="11"/>
        <v>#REF!</v>
      </c>
      <c r="AA32" s="13" t="e">
        <f t="shared" si="11"/>
        <v>#REF!</v>
      </c>
    </row>
    <row r="33" spans="2:27" x14ac:dyDescent="0.4">
      <c r="B33" t="s">
        <v>3</v>
      </c>
      <c r="D33" s="13" t="e">
        <f t="shared" si="12"/>
        <v>#REF!</v>
      </c>
      <c r="E33" s="13" t="e">
        <f t="shared" si="10"/>
        <v>#REF!</v>
      </c>
      <c r="F33" s="13" t="e">
        <f t="shared" si="11"/>
        <v>#REF!</v>
      </c>
      <c r="G33" s="13" t="e">
        <f t="shared" si="11"/>
        <v>#REF!</v>
      </c>
      <c r="H33" s="13" t="e">
        <f t="shared" si="11"/>
        <v>#REF!</v>
      </c>
      <c r="I33" s="13" t="e">
        <f t="shared" si="11"/>
        <v>#REF!</v>
      </c>
      <c r="J33" s="13" t="e">
        <f t="shared" si="11"/>
        <v>#REF!</v>
      </c>
      <c r="K33" s="13" t="e">
        <f t="shared" si="11"/>
        <v>#REF!</v>
      </c>
      <c r="L33" s="13" t="e">
        <f t="shared" si="11"/>
        <v>#REF!</v>
      </c>
      <c r="M33" s="13" t="e">
        <f t="shared" si="11"/>
        <v>#REF!</v>
      </c>
      <c r="N33" s="13" t="e">
        <f t="shared" si="11"/>
        <v>#REF!</v>
      </c>
      <c r="O33" s="13" t="e">
        <f t="shared" si="11"/>
        <v>#REF!</v>
      </c>
      <c r="P33" s="13" t="e">
        <f t="shared" si="11"/>
        <v>#REF!</v>
      </c>
      <c r="Q33" s="13" t="e">
        <f t="shared" si="11"/>
        <v>#REF!</v>
      </c>
      <c r="R33" s="13" t="e">
        <f t="shared" si="11"/>
        <v>#REF!</v>
      </c>
      <c r="S33" s="13" t="e">
        <f t="shared" si="11"/>
        <v>#REF!</v>
      </c>
      <c r="T33" s="13" t="e">
        <f t="shared" si="11"/>
        <v>#REF!</v>
      </c>
      <c r="U33" s="13" t="e">
        <f t="shared" si="11"/>
        <v>#REF!</v>
      </c>
      <c r="V33" s="13" t="e">
        <f t="shared" si="11"/>
        <v>#REF!</v>
      </c>
      <c r="W33" s="13" t="e">
        <f t="shared" si="11"/>
        <v>#REF!</v>
      </c>
      <c r="X33" s="13" t="e">
        <f t="shared" si="11"/>
        <v>#REF!</v>
      </c>
      <c r="Y33" s="13" t="e">
        <f t="shared" si="11"/>
        <v>#REF!</v>
      </c>
      <c r="Z33" s="13" t="e">
        <f t="shared" si="11"/>
        <v>#REF!</v>
      </c>
      <c r="AA33" s="13" t="e">
        <f t="shared" si="11"/>
        <v>#REF!</v>
      </c>
    </row>
    <row r="34" spans="2:27" x14ac:dyDescent="0.4">
      <c r="B34" t="s">
        <v>4</v>
      </c>
      <c r="D34" s="13" t="e">
        <f t="shared" si="12"/>
        <v>#REF!</v>
      </c>
      <c r="E34" s="13" t="e">
        <f t="shared" si="10"/>
        <v>#REF!</v>
      </c>
      <c r="F34" s="13" t="e">
        <f t="shared" si="11"/>
        <v>#REF!</v>
      </c>
      <c r="G34" s="13" t="e">
        <f t="shared" si="11"/>
        <v>#REF!</v>
      </c>
      <c r="H34" s="13" t="e">
        <f t="shared" si="11"/>
        <v>#REF!</v>
      </c>
      <c r="I34" s="13" t="e">
        <f t="shared" si="11"/>
        <v>#REF!</v>
      </c>
      <c r="J34" s="13" t="e">
        <f t="shared" si="11"/>
        <v>#REF!</v>
      </c>
      <c r="K34" s="13" t="e">
        <f t="shared" si="11"/>
        <v>#REF!</v>
      </c>
      <c r="L34" s="13" t="e">
        <f t="shared" si="11"/>
        <v>#REF!</v>
      </c>
      <c r="M34" s="13" t="e">
        <f t="shared" si="11"/>
        <v>#REF!</v>
      </c>
      <c r="N34" s="13" t="e">
        <f t="shared" si="11"/>
        <v>#REF!</v>
      </c>
      <c r="O34" s="13" t="e">
        <f t="shared" si="11"/>
        <v>#REF!</v>
      </c>
      <c r="P34" s="13" t="e">
        <f t="shared" si="11"/>
        <v>#REF!</v>
      </c>
      <c r="Q34" s="13" t="e">
        <f t="shared" si="11"/>
        <v>#REF!</v>
      </c>
      <c r="R34" s="13" t="e">
        <f t="shared" si="11"/>
        <v>#REF!</v>
      </c>
      <c r="S34" s="13" t="e">
        <f t="shared" si="11"/>
        <v>#REF!</v>
      </c>
      <c r="T34" s="13" t="e">
        <f t="shared" si="11"/>
        <v>#REF!</v>
      </c>
      <c r="U34" s="13" t="e">
        <f t="shared" si="11"/>
        <v>#REF!</v>
      </c>
      <c r="V34" s="13" t="e">
        <f t="shared" si="11"/>
        <v>#REF!</v>
      </c>
      <c r="W34" s="13" t="e">
        <f t="shared" si="11"/>
        <v>#REF!</v>
      </c>
      <c r="X34" s="13" t="e">
        <f t="shared" si="11"/>
        <v>#REF!</v>
      </c>
      <c r="Y34" s="13" t="e">
        <f t="shared" si="11"/>
        <v>#REF!</v>
      </c>
      <c r="Z34" s="13" t="e">
        <f t="shared" si="11"/>
        <v>#REF!</v>
      </c>
      <c r="AA34" s="13" t="e">
        <f t="shared" si="11"/>
        <v>#REF!</v>
      </c>
    </row>
    <row r="35" spans="2:27" x14ac:dyDescent="0.4">
      <c r="B35" t="s">
        <v>63</v>
      </c>
      <c r="D35" s="13" t="e">
        <f t="shared" si="12"/>
        <v>#REF!</v>
      </c>
      <c r="E35" s="13" t="e">
        <f t="shared" si="10"/>
        <v>#REF!</v>
      </c>
      <c r="F35" s="13" t="e">
        <f t="shared" si="11"/>
        <v>#REF!</v>
      </c>
      <c r="G35" s="13" t="e">
        <f t="shared" si="11"/>
        <v>#REF!</v>
      </c>
      <c r="H35" s="13" t="e">
        <f t="shared" si="11"/>
        <v>#REF!</v>
      </c>
      <c r="I35" s="13" t="e">
        <f t="shared" si="11"/>
        <v>#REF!</v>
      </c>
      <c r="J35" s="13" t="e">
        <f t="shared" si="11"/>
        <v>#REF!</v>
      </c>
      <c r="K35" s="13" t="e">
        <f t="shared" si="11"/>
        <v>#REF!</v>
      </c>
      <c r="L35" s="13" t="e">
        <f t="shared" si="11"/>
        <v>#REF!</v>
      </c>
      <c r="M35" s="13" t="e">
        <f t="shared" si="11"/>
        <v>#REF!</v>
      </c>
      <c r="N35" s="13" t="e">
        <f t="shared" si="11"/>
        <v>#REF!</v>
      </c>
      <c r="O35" s="13" t="e">
        <f t="shared" si="11"/>
        <v>#REF!</v>
      </c>
      <c r="P35" s="13" t="e">
        <f t="shared" si="11"/>
        <v>#REF!</v>
      </c>
      <c r="Q35" s="13" t="e">
        <f t="shared" si="11"/>
        <v>#REF!</v>
      </c>
      <c r="R35" s="13" t="e">
        <f t="shared" si="11"/>
        <v>#REF!</v>
      </c>
      <c r="S35" s="13" t="e">
        <f t="shared" si="11"/>
        <v>#REF!</v>
      </c>
      <c r="T35" s="13" t="e">
        <f t="shared" si="11"/>
        <v>#REF!</v>
      </c>
      <c r="U35" s="13" t="e">
        <f t="shared" si="11"/>
        <v>#REF!</v>
      </c>
      <c r="V35" s="13" t="e">
        <f t="shared" si="11"/>
        <v>#REF!</v>
      </c>
      <c r="W35" s="13" t="e">
        <f t="shared" si="11"/>
        <v>#REF!</v>
      </c>
      <c r="X35" s="13" t="e">
        <f t="shared" si="11"/>
        <v>#REF!</v>
      </c>
      <c r="Y35" s="13" t="e">
        <f t="shared" si="11"/>
        <v>#REF!</v>
      </c>
      <c r="Z35" s="13" t="e">
        <f t="shared" si="11"/>
        <v>#REF!</v>
      </c>
      <c r="AA35" s="13" t="e">
        <f t="shared" si="11"/>
        <v>#REF!</v>
      </c>
    </row>
    <row r="36" spans="2:27" x14ac:dyDescent="0.4">
      <c r="B36" t="s">
        <v>66</v>
      </c>
      <c r="D36" s="13" t="e">
        <f t="shared" si="12"/>
        <v>#REF!</v>
      </c>
      <c r="E36" s="13" t="e">
        <f t="shared" si="10"/>
        <v>#REF!</v>
      </c>
      <c r="F36" s="13" t="e">
        <f t="shared" si="11"/>
        <v>#REF!</v>
      </c>
      <c r="G36" s="13" t="e">
        <f t="shared" si="11"/>
        <v>#REF!</v>
      </c>
      <c r="H36" s="13" t="e">
        <f t="shared" si="11"/>
        <v>#REF!</v>
      </c>
      <c r="I36" s="13" t="e">
        <f t="shared" si="11"/>
        <v>#REF!</v>
      </c>
      <c r="J36" s="13" t="e">
        <f t="shared" si="11"/>
        <v>#REF!</v>
      </c>
      <c r="K36" s="13" t="e">
        <f t="shared" si="11"/>
        <v>#REF!</v>
      </c>
      <c r="L36" s="13" t="e">
        <f t="shared" si="11"/>
        <v>#REF!</v>
      </c>
      <c r="M36" s="13" t="e">
        <f t="shared" si="11"/>
        <v>#REF!</v>
      </c>
      <c r="N36" s="13" t="e">
        <f t="shared" si="11"/>
        <v>#REF!</v>
      </c>
      <c r="O36" s="13" t="e">
        <f t="shared" si="11"/>
        <v>#REF!</v>
      </c>
      <c r="P36" s="13" t="e">
        <f t="shared" si="11"/>
        <v>#REF!</v>
      </c>
      <c r="Q36" s="13" t="e">
        <f t="shared" si="11"/>
        <v>#REF!</v>
      </c>
      <c r="R36" s="13" t="e">
        <f t="shared" si="11"/>
        <v>#REF!</v>
      </c>
      <c r="S36" s="13" t="e">
        <f t="shared" si="11"/>
        <v>#REF!</v>
      </c>
      <c r="T36" s="13" t="e">
        <f t="shared" si="11"/>
        <v>#REF!</v>
      </c>
      <c r="U36" s="13" t="e">
        <f t="shared" si="11"/>
        <v>#REF!</v>
      </c>
      <c r="V36" s="13" t="e">
        <f t="shared" si="11"/>
        <v>#REF!</v>
      </c>
      <c r="W36" s="13" t="e">
        <f t="shared" si="11"/>
        <v>#REF!</v>
      </c>
      <c r="X36" s="13" t="e">
        <f t="shared" si="11"/>
        <v>#REF!</v>
      </c>
      <c r="Y36" s="13" t="e">
        <f t="shared" si="11"/>
        <v>#REF!</v>
      </c>
      <c r="Z36" s="13" t="e">
        <f t="shared" si="11"/>
        <v>#REF!</v>
      </c>
      <c r="AA36" s="13" t="e">
        <f t="shared" si="11"/>
        <v>#REF!</v>
      </c>
    </row>
    <row r="37" spans="2:27" x14ac:dyDescent="0.4">
      <c r="B37" t="s">
        <v>5</v>
      </c>
      <c r="D37" s="13" t="e">
        <f t="shared" si="12"/>
        <v>#REF!</v>
      </c>
      <c r="E37" s="13" t="e">
        <f t="shared" si="10"/>
        <v>#REF!</v>
      </c>
      <c r="F37" s="13" t="e">
        <f t="shared" si="11"/>
        <v>#REF!</v>
      </c>
      <c r="G37" s="13" t="e">
        <f t="shared" si="11"/>
        <v>#REF!</v>
      </c>
      <c r="H37" s="13" t="e">
        <f t="shared" si="11"/>
        <v>#REF!</v>
      </c>
      <c r="I37" s="13" t="e">
        <f t="shared" si="11"/>
        <v>#REF!</v>
      </c>
      <c r="J37" s="13" t="e">
        <f t="shared" si="11"/>
        <v>#REF!</v>
      </c>
      <c r="K37" s="13" t="e">
        <f t="shared" si="11"/>
        <v>#REF!</v>
      </c>
      <c r="L37" s="13" t="e">
        <f t="shared" si="11"/>
        <v>#REF!</v>
      </c>
      <c r="M37" s="13" t="e">
        <f t="shared" si="11"/>
        <v>#REF!</v>
      </c>
      <c r="N37" s="13" t="e">
        <f t="shared" si="11"/>
        <v>#REF!</v>
      </c>
      <c r="O37" s="13" t="e">
        <f t="shared" si="11"/>
        <v>#REF!</v>
      </c>
      <c r="P37" s="13" t="e">
        <f t="shared" si="11"/>
        <v>#REF!</v>
      </c>
      <c r="Q37" s="13" t="e">
        <f t="shared" si="11"/>
        <v>#REF!</v>
      </c>
      <c r="R37" s="13" t="e">
        <f t="shared" si="11"/>
        <v>#REF!</v>
      </c>
      <c r="S37" s="13" t="e">
        <f t="shared" si="11"/>
        <v>#REF!</v>
      </c>
      <c r="T37" s="13" t="e">
        <f t="shared" si="11"/>
        <v>#REF!</v>
      </c>
      <c r="U37" s="13" t="e">
        <f t="shared" si="11"/>
        <v>#REF!</v>
      </c>
      <c r="V37" s="13" t="e">
        <f t="shared" si="11"/>
        <v>#REF!</v>
      </c>
      <c r="W37" s="13" t="e">
        <f t="shared" si="11"/>
        <v>#REF!</v>
      </c>
      <c r="X37" s="13" t="e">
        <f t="shared" si="11"/>
        <v>#REF!</v>
      </c>
      <c r="Y37" s="13" t="e">
        <f t="shared" si="11"/>
        <v>#REF!</v>
      </c>
      <c r="Z37" s="13" t="e">
        <f t="shared" si="11"/>
        <v>#REF!</v>
      </c>
      <c r="AA37" s="13" t="e">
        <f t="shared" si="11"/>
        <v>#REF!</v>
      </c>
    </row>
  </sheetData>
  <mergeCells count="2">
    <mergeCell ref="B2:O2"/>
    <mergeCell ref="B3:O3"/>
  </mergeCells>
  <phoneticPr fontId="16" type="noConversion"/>
  <pageMargins left="0.75" right="0.75" top="1" bottom="1" header="0.5" footer="0.5"/>
  <pageSetup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pageSetUpPr fitToPage="1"/>
  </sheetPr>
  <dimension ref="A3:I15"/>
  <sheetViews>
    <sheetView workbookViewId="0">
      <selection activeCell="E21" sqref="E21"/>
    </sheetView>
  </sheetViews>
  <sheetFormatPr defaultColWidth="8.83203125" defaultRowHeight="12.3" x14ac:dyDescent="0.4"/>
  <cols>
    <col min="10" max="10" width="9.83203125" customWidth="1"/>
  </cols>
  <sheetData>
    <row r="3" spans="1:9" ht="17.7" x14ac:dyDescent="0.6">
      <c r="A3" s="466" t="s">
        <v>84</v>
      </c>
      <c r="B3" s="466"/>
      <c r="C3" s="466"/>
      <c r="D3" s="466"/>
      <c r="E3" s="466"/>
      <c r="F3" s="466"/>
      <c r="G3" s="466"/>
      <c r="H3" s="466"/>
      <c r="I3" s="466"/>
    </row>
    <row r="5" spans="1:9" x14ac:dyDescent="0.4">
      <c r="A5" s="11" t="s">
        <v>75</v>
      </c>
    </row>
    <row r="6" spans="1:9" x14ac:dyDescent="0.4">
      <c r="A6" t="s">
        <v>64</v>
      </c>
      <c r="B6" t="s">
        <v>76</v>
      </c>
    </row>
    <row r="7" spans="1:9" x14ac:dyDescent="0.4">
      <c r="A7" t="s">
        <v>65</v>
      </c>
      <c r="B7" t="s">
        <v>77</v>
      </c>
    </row>
    <row r="8" spans="1:9" x14ac:dyDescent="0.4">
      <c r="A8" t="s">
        <v>1</v>
      </c>
      <c r="B8" t="s">
        <v>78</v>
      </c>
    </row>
    <row r="9" spans="1:9" x14ac:dyDescent="0.4">
      <c r="A9" t="s">
        <v>2</v>
      </c>
      <c r="B9" t="s">
        <v>79</v>
      </c>
    </row>
    <row r="10" spans="1:9" x14ac:dyDescent="0.4">
      <c r="A10" t="s">
        <v>3</v>
      </c>
      <c r="B10" t="s">
        <v>85</v>
      </c>
    </row>
    <row r="11" spans="1:9" x14ac:dyDescent="0.4">
      <c r="A11" t="s">
        <v>4</v>
      </c>
      <c r="B11" t="s">
        <v>111</v>
      </c>
    </row>
    <row r="12" spans="1:9" x14ac:dyDescent="0.4">
      <c r="A12" s="11" t="s">
        <v>80</v>
      </c>
    </row>
    <row r="13" spans="1:9" x14ac:dyDescent="0.4">
      <c r="A13" t="s">
        <v>63</v>
      </c>
      <c r="B13" t="s">
        <v>81</v>
      </c>
    </row>
    <row r="14" spans="1:9" x14ac:dyDescent="0.4">
      <c r="A14" t="s">
        <v>66</v>
      </c>
      <c r="B14" t="s">
        <v>82</v>
      </c>
    </row>
    <row r="15" spans="1:9" x14ac:dyDescent="0.4">
      <c r="A15" t="s">
        <v>1</v>
      </c>
      <c r="B15" t="s">
        <v>83</v>
      </c>
    </row>
  </sheetData>
  <mergeCells count="1">
    <mergeCell ref="A3:I3"/>
  </mergeCells>
  <phoneticPr fontId="16" type="noConversion"/>
  <pageMargins left="0.62" right="0.56999999999999995" top="1" bottom="1" header="0.5" footer="0.5"/>
  <pageSetup scale="93" orientation="portrait"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IP21ConfigWorkBook xmlns:xsi="http://www.w3.org/2001/XMLSchema-instance" xmlns:xsd="http://www.w3.org/2001/XMLSchema" xmlns="http://www.aspentech.com/ProcessData/ExcelAddIn/IP21ConfigWorkBook">
  <WorkBookName>Energy Tracker Spreadsheet February 2018.xlsx</WorkBookName>
  <MappingTemplateName/>
  <ColumnMaps/>
  <IP21DatabaseSchema>
    <SchemaName>MAKRTD02</SchemaName>
    <DefinitionRecords/>
  </IP21DatabaseSchema>
</IP21ConfigWorkBook>
</file>

<file path=customXml/itemProps1.xml><?xml version="1.0" encoding="utf-8"?>
<ds:datastoreItem xmlns:ds="http://schemas.openxmlformats.org/officeDocument/2006/customXml" ds:itemID="{58360B78-6C63-4A9E-B735-B9BBF6FD5EE7}">
  <ds:schemaRefs>
    <ds:schemaRef ds:uri="http://www.w3.org/2001/XMLSchema"/>
    <ds:schemaRef ds:uri="http://www.aspentech.com/ProcessData/ExcelAddIn/IP21ConfigWorkBook"/>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20</vt:i4>
      </vt:variant>
      <vt:variant>
        <vt:lpstr>Charts</vt:lpstr>
      </vt:variant>
      <vt:variant>
        <vt:i4>14</vt:i4>
      </vt:variant>
      <vt:variant>
        <vt:lpstr>Named Ranges</vt:lpstr>
      </vt:variant>
      <vt:variant>
        <vt:i4>172</vt:i4>
      </vt:variant>
    </vt:vector>
  </HeadingPairs>
  <TitlesOfParts>
    <vt:vector size="206" baseType="lpstr">
      <vt:lpstr>data input</vt:lpstr>
      <vt:lpstr>Sheet4</vt:lpstr>
      <vt:lpstr>Sheet2</vt:lpstr>
      <vt:lpstr>Minitab Data</vt:lpstr>
      <vt:lpstr>Emission Factors</vt:lpstr>
      <vt:lpstr>Summary</vt:lpstr>
      <vt:lpstr>Savings</vt:lpstr>
      <vt:lpstr>CuSum-Data</vt:lpstr>
      <vt:lpstr>Conclusions</vt:lpstr>
      <vt:lpstr>Pricing</vt:lpstr>
      <vt:lpstr>Sheet3</vt:lpstr>
      <vt:lpstr>elec</vt:lpstr>
      <vt:lpstr>GHG</vt:lpstr>
      <vt:lpstr>Energy</vt:lpstr>
      <vt:lpstr>Prod</vt:lpstr>
      <vt:lpstr>Sheet1</vt:lpstr>
      <vt:lpstr>Dashboard</vt:lpstr>
      <vt:lpstr>Sheet7</vt:lpstr>
      <vt:lpstr>Sheet8</vt:lpstr>
      <vt:lpstr>Data for Dashboard</vt:lpstr>
      <vt:lpstr>D Wted</vt:lpstr>
      <vt:lpstr>D Scatter</vt:lpstr>
      <vt:lpstr>K1</vt:lpstr>
      <vt:lpstr>K3</vt:lpstr>
      <vt:lpstr>TR1-2</vt:lpstr>
      <vt:lpstr>Paulinia</vt:lpstr>
      <vt:lpstr>Pernis</vt:lpstr>
      <vt:lpstr>Wesseling</vt:lpstr>
      <vt:lpstr>G Wted</vt:lpstr>
      <vt:lpstr>G1</vt:lpstr>
      <vt:lpstr>G2</vt:lpstr>
      <vt:lpstr>TR3</vt:lpstr>
      <vt:lpstr>KD CuSum</vt:lpstr>
      <vt:lpstr>KG CuSum</vt:lpstr>
      <vt:lpstr>_AEP2010</vt:lpstr>
      <vt:lpstr>_AEP2014</vt:lpstr>
      <vt:lpstr>_UK2009</vt:lpstr>
      <vt:lpstr>_UK2010</vt:lpstr>
      <vt:lpstr>_UK2011</vt:lpstr>
      <vt:lpstr>AEP</vt:lpstr>
      <vt:lpstr>AEP_renew</vt:lpstr>
      <vt:lpstr>AEP_renew2010</vt:lpstr>
      <vt:lpstr>AEP_renew2014</vt:lpstr>
      <vt:lpstr>black_liquor</vt:lpstr>
      <vt:lpstr>BP_NIO_HV</vt:lpstr>
      <vt:lpstr>Brazil_renew</vt:lpstr>
      <vt:lpstr>Brazil2014</vt:lpstr>
      <vt:lpstr>Coal</vt:lpstr>
      <vt:lpstr>Coal_HV</vt:lpstr>
      <vt:lpstr>CST_OUL</vt:lpstr>
      <vt:lpstr>CST_OUL_HV</vt:lpstr>
      <vt:lpstr>Distillate</vt:lpstr>
      <vt:lpstr>Distillate_HV</vt:lpstr>
      <vt:lpstr>Distillate_No.1</vt:lpstr>
      <vt:lpstr>Distillate_No.4</vt:lpstr>
      <vt:lpstr>Distillate1</vt:lpstr>
      <vt:lpstr>Distillate1_HV</vt:lpstr>
      <vt:lpstr>Distillate1_No.1</vt:lpstr>
      <vt:lpstr>EJ_SAN_HV</vt:lpstr>
      <vt:lpstr>EO_SAN_HV</vt:lpstr>
      <vt:lpstr>Europe</vt:lpstr>
      <vt:lpstr>Finland</vt:lpstr>
      <vt:lpstr>Finland2008</vt:lpstr>
      <vt:lpstr>Finland2009</vt:lpstr>
      <vt:lpstr>Finland2012</vt:lpstr>
      <vt:lpstr>Finland2013</vt:lpstr>
      <vt:lpstr>FL_Public</vt:lpstr>
      <vt:lpstr>FracII</vt:lpstr>
      <vt:lpstr>FracII_HV</vt:lpstr>
      <vt:lpstr>France_renew</vt:lpstr>
      <vt:lpstr>France_renew2014</vt:lpstr>
      <vt:lpstr>France2009</vt:lpstr>
      <vt:lpstr>France2010</vt:lpstr>
      <vt:lpstr>France2011</vt:lpstr>
      <vt:lpstr>FRCC</vt:lpstr>
      <vt:lpstr>FRCC_renew</vt:lpstr>
      <vt:lpstr>FRCC_renew2005</vt:lpstr>
      <vt:lpstr>FRCC_renew2007</vt:lpstr>
      <vt:lpstr>FRCC_renew2009</vt:lpstr>
      <vt:lpstr>GA_Power</vt:lpstr>
      <vt:lpstr>GA_Power_renew</vt:lpstr>
      <vt:lpstr>GA_Power_renew2010</vt:lpstr>
      <vt:lpstr>GA_Power_renew2013</vt:lpstr>
      <vt:lpstr>GA_Power_renew2014</vt:lpstr>
      <vt:lpstr>GA_Power2010</vt:lpstr>
      <vt:lpstr>GA_Power2011</vt:lpstr>
      <vt:lpstr>GA_Power2012</vt:lpstr>
      <vt:lpstr>GA_Power2013</vt:lpstr>
      <vt:lpstr>GA_Power2014</vt:lpstr>
      <vt:lpstr>GA_Power2015</vt:lpstr>
      <vt:lpstr>Gasoline</vt:lpstr>
      <vt:lpstr>Gasoline_CH4_car</vt:lpstr>
      <vt:lpstr>Gasoline_CH4_SUV</vt:lpstr>
      <vt:lpstr>Gasoline_CO2</vt:lpstr>
      <vt:lpstr>Gasoline_HV</vt:lpstr>
      <vt:lpstr>Gasoline_N2O_car</vt:lpstr>
      <vt:lpstr>Gasoline_N2O_SUV</vt:lpstr>
      <vt:lpstr>GER_renew</vt:lpstr>
      <vt:lpstr>GER_renew2011</vt:lpstr>
      <vt:lpstr>GER_renew2015</vt:lpstr>
      <vt:lpstr>Germany2009</vt:lpstr>
      <vt:lpstr>Germany2011</vt:lpstr>
      <vt:lpstr>Gulf_Power_renew2009</vt:lpstr>
      <vt:lpstr>Gulf_Power_renew2011</vt:lpstr>
      <vt:lpstr>Gulf_Power_renew2012</vt:lpstr>
      <vt:lpstr>Gulf_Power_renew2013</vt:lpstr>
      <vt:lpstr>Gulf_Power2009</vt:lpstr>
      <vt:lpstr>Gulf_Power2011</vt:lpstr>
      <vt:lpstr>Gulf_Power2012</vt:lpstr>
      <vt:lpstr>Gulf_Power2013</vt:lpstr>
      <vt:lpstr>Gulf_Power2014</vt:lpstr>
      <vt:lpstr>Gulf_Power2015</vt:lpstr>
      <vt:lpstr>Heads_SAN</vt:lpstr>
      <vt:lpstr>Heads_SAN_HV</vt:lpstr>
      <vt:lpstr>IP_SAV</vt:lpstr>
      <vt:lpstr>IP_SAV_eff</vt:lpstr>
      <vt:lpstr>IP_SAV_renew2013</vt:lpstr>
      <vt:lpstr>IP_SAV_renew2014</vt:lpstr>
      <vt:lpstr>IP_SAV_renew2015</vt:lpstr>
      <vt:lpstr>IP_SAV2013In</vt:lpstr>
      <vt:lpstr>IP_SAV2013R</vt:lpstr>
      <vt:lpstr>IP_SAV2014In</vt:lpstr>
      <vt:lpstr>IP_SAV2014R</vt:lpstr>
      <vt:lpstr>IP_SAV2015In</vt:lpstr>
      <vt:lpstr>IP_SAV2015R</vt:lpstr>
      <vt:lpstr>JEA</vt:lpstr>
      <vt:lpstr>LYB_B2014In</vt:lpstr>
      <vt:lpstr>LYB_W2014In</vt:lpstr>
      <vt:lpstr>MSW</vt:lpstr>
      <vt:lpstr>Naphtha</vt:lpstr>
      <vt:lpstr>Naphtha_HV</vt:lpstr>
      <vt:lpstr>Natural_Gas</vt:lpstr>
      <vt:lpstr>Natural_Gas1</vt:lpstr>
      <vt:lpstr>OUL_renew2012</vt:lpstr>
      <vt:lpstr>OUL_renew2013</vt:lpstr>
      <vt:lpstr>OUL_renew2016</vt:lpstr>
      <vt:lpstr>OUL_renew2017</vt:lpstr>
      <vt:lpstr>Peat</vt:lpstr>
      <vt:lpstr>Peat1</vt:lpstr>
      <vt:lpstr>Pitch_SAN</vt:lpstr>
      <vt:lpstr>Pitch_SAN_HV</vt:lpstr>
      <vt:lpstr>Pitch_SAN_HV2</vt:lpstr>
      <vt:lpstr>'data input'!Print_Area</vt:lpstr>
      <vt:lpstr>'Emission Factors'!Print_Area</vt:lpstr>
      <vt:lpstr>Progress_Energy</vt:lpstr>
      <vt:lpstr>Propane</vt:lpstr>
      <vt:lpstr>Propane_HV</vt:lpstr>
      <vt:lpstr>Propane1</vt:lpstr>
      <vt:lpstr>RCI</vt:lpstr>
      <vt:lpstr>RCI_eff</vt:lpstr>
      <vt:lpstr>Residual</vt:lpstr>
      <vt:lpstr>residual_hv</vt:lpstr>
      <vt:lpstr>RFCW</vt:lpstr>
      <vt:lpstr>RFCW_renew</vt:lpstr>
      <vt:lpstr>RockTenn_renew</vt:lpstr>
      <vt:lpstr>RockTennIn</vt:lpstr>
      <vt:lpstr>RockTennR</vt:lpstr>
      <vt:lpstr>SRSO</vt:lpstr>
      <vt:lpstr>SRSO_renew</vt:lpstr>
      <vt:lpstr>SRSO_renew2005</vt:lpstr>
      <vt:lpstr>SRSO_renew2007</vt:lpstr>
      <vt:lpstr>SRSO_renew2009</vt:lpstr>
      <vt:lpstr>SRSO2005</vt:lpstr>
      <vt:lpstr>SRSO2007</vt:lpstr>
      <vt:lpstr>SSCC_eff</vt:lpstr>
      <vt:lpstr>SSCC_renew</vt:lpstr>
      <vt:lpstr>SSCC_renew2007</vt:lpstr>
      <vt:lpstr>SSCC2007In</vt:lpstr>
      <vt:lpstr>SSCC2007R</vt:lpstr>
      <vt:lpstr>SSCCIn</vt:lpstr>
      <vt:lpstr>SSCCR</vt:lpstr>
      <vt:lpstr>Stora_elec_renew</vt:lpstr>
      <vt:lpstr>Stora_elec_renew2008</vt:lpstr>
      <vt:lpstr>Stora_elec_renew2009</vt:lpstr>
      <vt:lpstr>Stora_renew</vt:lpstr>
      <vt:lpstr>Stora_renew2009</vt:lpstr>
      <vt:lpstr>Stora_renew2010</vt:lpstr>
      <vt:lpstr>Stora_renew2012</vt:lpstr>
      <vt:lpstr>Stora_renew2015</vt:lpstr>
      <vt:lpstr>Stora2009In</vt:lpstr>
      <vt:lpstr>stora2009R</vt:lpstr>
      <vt:lpstr>Stora2010In</vt:lpstr>
      <vt:lpstr>stora2010R</vt:lpstr>
      <vt:lpstr>Stora2012In</vt:lpstr>
      <vt:lpstr>stora2012R</vt:lpstr>
      <vt:lpstr>Stora2015In</vt:lpstr>
      <vt:lpstr>Stora2015R</vt:lpstr>
      <vt:lpstr>StoraR</vt:lpstr>
      <vt:lpstr>Sweden</vt:lpstr>
      <vt:lpstr>Sweden_renew</vt:lpstr>
      <vt:lpstr>Sweden_renew2011</vt:lpstr>
      <vt:lpstr>Sweden_renew2014</vt:lpstr>
      <vt:lpstr>Sweden_renew2015</vt:lpstr>
      <vt:lpstr>Sweden_renew2016</vt:lpstr>
      <vt:lpstr>Sweden2007</vt:lpstr>
      <vt:lpstr>Sweden2009</vt:lpstr>
      <vt:lpstr>Sweden2011</vt:lpstr>
      <vt:lpstr>Sweden2014</vt:lpstr>
      <vt:lpstr>Sweden2015</vt:lpstr>
      <vt:lpstr>Sweden2016</vt:lpstr>
      <vt:lpstr>SYL145_OUL</vt:lpstr>
      <vt:lpstr>TallOil</vt:lpstr>
      <vt:lpstr>TallOil_HV</vt:lpstr>
      <vt:lpstr>Terpene_HV</vt:lpstr>
      <vt:lpstr>UK</vt:lpstr>
      <vt:lpstr>WoodWaste</vt:lpstr>
    </vt:vector>
  </TitlesOfParts>
  <Company>KRATON Polymers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kestach</dc:creator>
  <cp:lastModifiedBy>Wesley Beckner</cp:lastModifiedBy>
  <cp:lastPrinted>2018-08-30T19:50:52Z</cp:lastPrinted>
  <dcterms:created xsi:type="dcterms:W3CDTF">2006-08-18T14:48:45Z</dcterms:created>
  <dcterms:modified xsi:type="dcterms:W3CDTF">2020-02-26T15:49:38Z</dcterms:modified>
</cp:coreProperties>
</file>