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 Santos\Documents\BOOTCAMP\"/>
    </mc:Choice>
  </mc:AlternateContent>
  <xr:revisionPtr revIDLastSave="0" documentId="13_ncr:1_{E322C5FB-B934-4466-98F0-1259EA532F58}" xr6:coauthVersionLast="47" xr6:coauthVersionMax="47" xr10:uidLastSave="{00000000-0000-0000-0000-000000000000}"/>
  <bookViews>
    <workbookView xWindow="-120" yWindow="-120" windowWidth="20730" windowHeight="11160" tabRatio="16" xr2:uid="{1D50537C-7069-448B-901C-49162174B4DE}"/>
  </bookViews>
  <sheets>
    <sheet name="APP" sheetId="1" r:id="rId1"/>
    <sheet name="APOIO" sheetId="2" r:id="rId2"/>
  </sheets>
  <definedNames>
    <definedName name="Aporte">APP!$D$18</definedName>
    <definedName name="Patrimonio">APP!$D$21</definedName>
    <definedName name="QTD_anos">APP!$D$19</definedName>
    <definedName name="rendimento_carteira">APP!$D$14</definedName>
    <definedName name="salario">APP!$D$13</definedName>
    <definedName name="sugestao_investimento">APP!$D$15</definedName>
    <definedName name="Taxa_mensal">APP!$D$20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8" i="1"/>
  <c r="C39" i="1"/>
  <c r="C40" i="1"/>
  <c r="D40" i="1" s="1"/>
  <c r="C41" i="1"/>
  <c r="D41" i="1" s="1"/>
  <c r="C42" i="1"/>
  <c r="D42" i="1" s="1"/>
  <c r="C37" i="1"/>
  <c r="D37" i="1" s="1"/>
  <c r="H4" i="2"/>
  <c r="A10" i="2"/>
  <c r="A11" i="2"/>
  <c r="A12" i="2"/>
  <c r="A13" i="2"/>
  <c r="A14" i="2"/>
  <c r="A15" i="2"/>
  <c r="A16" i="2"/>
  <c r="A17" i="2"/>
  <c r="A18" i="2"/>
  <c r="A19" i="2"/>
  <c r="A20" i="2"/>
  <c r="A9" i="2"/>
  <c r="A4" i="2"/>
  <c r="A5" i="2"/>
  <c r="A6" i="2"/>
  <c r="A7" i="2"/>
  <c r="A8" i="2"/>
  <c r="A3" i="2"/>
  <c r="D21" i="1"/>
  <c r="D22" i="1" s="1"/>
  <c r="D15" i="1"/>
  <c r="C26" i="1"/>
  <c r="D26" i="1" s="1"/>
  <c r="C27" i="1"/>
  <c r="D27" i="1" s="1"/>
  <c r="C28" i="1"/>
  <c r="D28" i="1" s="1"/>
  <c r="C29" i="1"/>
  <c r="D29" i="1" s="1"/>
  <c r="C25" i="1"/>
  <c r="D25" i="1" s="1"/>
  <c r="D39" i="1" l="1"/>
  <c r="D38" i="1"/>
  <c r="D43" i="1" l="1"/>
</calcChain>
</file>

<file path=xl/sharedStrings.xml><?xml version="1.0" encoding="utf-8"?>
<sst xmlns="http://schemas.openxmlformats.org/spreadsheetml/2006/main" count="71" uniqueCount="35">
  <si>
    <t>Quanto investir por mês?</t>
  </si>
  <si>
    <t>Por quantos anos?</t>
  </si>
  <si>
    <t>Taxa de rendimento mensal?</t>
  </si>
  <si>
    <t>Patrimônio acumulado?</t>
  </si>
  <si>
    <t>Dividentos acumuados?</t>
  </si>
  <si>
    <t>INVESTIMENTO MENSAL</t>
  </si>
  <si>
    <t>Quantos em 30 anos?</t>
  </si>
  <si>
    <t>Quantos em 20 anos?</t>
  </si>
  <si>
    <t>Quantos em 10 anos?</t>
  </si>
  <si>
    <t>Quantos em 5 anos?</t>
  </si>
  <si>
    <t>Quantos em 2 anos?</t>
  </si>
  <si>
    <t>CENÁRIOS</t>
  </si>
  <si>
    <t>DIVIDENDOS</t>
  </si>
  <si>
    <t>Saários</t>
  </si>
  <si>
    <t>Sugestão de investimento</t>
  </si>
  <si>
    <t>Rendimento carteira</t>
  </si>
  <si>
    <t>CONFIGURAÇÕES</t>
  </si>
  <si>
    <t>PERFIL</t>
  </si>
  <si>
    <t>Agressivo</t>
  </si>
  <si>
    <t>Valor a ser investido por Mês</t>
  </si>
  <si>
    <t>Percentual sugerido</t>
  </si>
  <si>
    <t>Valores</t>
  </si>
  <si>
    <t>Tipo  de FI</t>
  </si>
  <si>
    <t>Papel</t>
  </si>
  <si>
    <t>Tijolo</t>
  </si>
  <si>
    <t>Hibridos</t>
  </si>
  <si>
    <t>FOFs</t>
  </si>
  <si>
    <t>Desenvolvimento</t>
  </si>
  <si>
    <t>Hotelárias</t>
  </si>
  <si>
    <t xml:space="preserve">Perfil </t>
  </si>
  <si>
    <t>Conservador</t>
  </si>
  <si>
    <t>chave</t>
  </si>
  <si>
    <t>Moderado</t>
  </si>
  <si>
    <t>Moderado-Tijolo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</si>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</sst>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/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/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9" fontId="0" fillId="0" borderId="0" xfId="0" applyNumberFormat="1"/>
    <xf numFmtId="0" fontId="7" fillId="0" borderId="0" xfId="0" applyFont="1"/>
    <xf numFmtId="0" fontId="0" fillId="0" borderId="0" xfId="0" applyAlignment="1">
      <alignment horizontal="center"/>
    </xf>
    <xf numFmtId="164" fontId="6" fillId="0" borderId="8" xfId="0" applyNumberFormat="1" applyFont="1" applyBorder="1" applyAlignment="1">
      <alignment horizontal="center"/>
    </xf>
    <xf numFmtId="10" fontId="6" fillId="0" borderId="10" xfId="0" applyNumberFormat="1" applyFont="1" applyBorder="1" applyAlignment="1">
      <alignment horizontal="center"/>
    </xf>
    <xf numFmtId="164" fontId="3" fillId="0" borderId="8" xfId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8" fontId="0" fillId="4" borderId="10" xfId="0" applyNumberFormat="1" applyFill="1" applyBorder="1" applyAlignment="1">
      <alignment horizontal="center"/>
    </xf>
    <xf numFmtId="8" fontId="0" fillId="4" borderId="13" xfId="0" applyNumberFormat="1" applyFill="1" applyBorder="1" applyAlignment="1">
      <alignment horizontal="center"/>
    </xf>
    <xf numFmtId="8" fontId="0" fillId="4" borderId="14" xfId="0" applyNumberFormat="1" applyFill="1" applyBorder="1" applyAlignment="1">
      <alignment horizontal="center"/>
    </xf>
    <xf numFmtId="8" fontId="0" fillId="4" borderId="15" xfId="0" applyNumberFormat="1" applyFill="1" applyBorder="1" applyAlignment="1">
      <alignment horizontal="center"/>
    </xf>
    <xf numFmtId="8" fontId="0" fillId="4" borderId="17" xfId="0" applyNumberFormat="1" applyFill="1" applyBorder="1" applyAlignment="1">
      <alignment horizontal="center"/>
    </xf>
    <xf numFmtId="8" fontId="0" fillId="4" borderId="19" xfId="0" applyNumberFormat="1" applyFill="1" applyBorder="1" applyAlignment="1">
      <alignment horizontal="center"/>
    </xf>
    <xf numFmtId="8" fontId="0" fillId="4" borderId="21" xfId="0" applyNumberFormat="1" applyFill="1" applyBorder="1" applyAlignment="1">
      <alignment horizontal="center"/>
    </xf>
    <xf numFmtId="8" fontId="0" fillId="4" borderId="22" xfId="0" applyNumberFormat="1" applyFill="1" applyBorder="1" applyAlignment="1">
      <alignment horizontal="center"/>
    </xf>
    <xf numFmtId="0" fontId="7" fillId="4" borderId="16" xfId="0" applyFont="1" applyFill="1" applyBorder="1" applyAlignment="1">
      <alignment horizontal="left" indent="2"/>
    </xf>
    <xf numFmtId="0" fontId="7" fillId="4" borderId="18" xfId="0" applyFont="1" applyFill="1" applyBorder="1" applyAlignment="1">
      <alignment horizontal="left" indent="2"/>
    </xf>
    <xf numFmtId="0" fontId="7" fillId="4" borderId="20" xfId="0" applyFont="1" applyFill="1" applyBorder="1" applyAlignment="1">
      <alignment horizontal="left" indent="2"/>
    </xf>
    <xf numFmtId="164" fontId="6" fillId="6" borderId="13" xfId="0" applyNumberFormat="1" applyFont="1" applyFill="1" applyBorder="1" applyAlignment="1">
      <alignment horizontal="center"/>
    </xf>
    <xf numFmtId="0" fontId="2" fillId="2" borderId="0" xfId="2"/>
    <xf numFmtId="0" fontId="0" fillId="6" borderId="0" xfId="0" applyFill="1"/>
    <xf numFmtId="164" fontId="0" fillId="6" borderId="0" xfId="0" applyNumberFormat="1" applyFill="1"/>
    <xf numFmtId="0" fontId="2" fillId="2" borderId="0" xfId="2" applyBorder="1" applyAlignment="1">
      <alignment horizontal="center"/>
    </xf>
    <xf numFmtId="0" fontId="2" fillId="2" borderId="0" xfId="2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center"/>
    </xf>
    <xf numFmtId="2" fontId="0" fillId="0" borderId="0" xfId="0" applyNumberFormat="1"/>
    <xf numFmtId="9" fontId="0" fillId="0" borderId="23" xfId="3" applyFont="1" applyBorder="1"/>
    <xf numFmtId="9" fontId="0" fillId="0" borderId="0" xfId="3" applyFont="1" applyBorder="1"/>
    <xf numFmtId="0" fontId="0" fillId="6" borderId="0" xfId="0" applyFill="1" applyAlignment="1">
      <alignment horizontal="center"/>
    </xf>
    <xf numFmtId="9" fontId="0" fillId="6" borderId="0" xfId="0" applyNumberFormat="1" applyFill="1"/>
    <xf numFmtId="0" fontId="7" fillId="6" borderId="7" xfId="0" applyFont="1" applyFill="1" applyBorder="1" applyAlignment="1">
      <alignment horizontal="left" indent="2"/>
    </xf>
    <xf numFmtId="0" fontId="7" fillId="6" borderId="5" xfId="0" applyFont="1" applyFill="1" applyBorder="1" applyAlignment="1">
      <alignment horizontal="left" indent="2"/>
    </xf>
    <xf numFmtId="0" fontId="7" fillId="6" borderId="9" xfId="0" applyFont="1" applyFill="1" applyBorder="1" applyAlignment="1">
      <alignment horizontal="left" indent="2"/>
    </xf>
    <xf numFmtId="0" fontId="7" fillId="6" borderId="6" xfId="0" applyFont="1" applyFill="1" applyBorder="1" applyAlignment="1">
      <alignment horizontal="left" indent="2"/>
    </xf>
    <xf numFmtId="0" fontId="7" fillId="6" borderId="11" xfId="0" applyFont="1" applyFill="1" applyBorder="1" applyAlignment="1">
      <alignment horizontal="left" indent="2"/>
    </xf>
    <xf numFmtId="0" fontId="7" fillId="6" borderId="12" xfId="0" applyFont="1" applyFill="1" applyBorder="1" applyAlignment="1">
      <alignment horizontal="left" indent="2"/>
    </xf>
    <xf numFmtId="0" fontId="7" fillId="0" borderId="7" xfId="0" applyFont="1" applyBorder="1" applyAlignment="1">
      <alignment horizontal="left" indent="2"/>
    </xf>
    <xf numFmtId="0" fontId="7" fillId="0" borderId="5" xfId="0" applyFont="1" applyBorder="1" applyAlignment="1">
      <alignment horizontal="left" indent="2"/>
    </xf>
    <xf numFmtId="0" fontId="5" fillId="5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7" fillId="0" borderId="9" xfId="0" applyFont="1" applyBorder="1" applyAlignment="1">
      <alignment horizontal="left" indent="2"/>
    </xf>
    <xf numFmtId="0" fontId="7" fillId="0" borderId="6" xfId="0" applyFont="1" applyBorder="1" applyAlignment="1">
      <alignment horizontal="left" indent="2"/>
    </xf>
    <xf numFmtId="0" fontId="8" fillId="4" borderId="9" xfId="0" applyFont="1" applyFill="1" applyBorder="1" applyAlignment="1">
      <alignment horizontal="left" indent="2"/>
    </xf>
    <xf numFmtId="0" fontId="8" fillId="4" borderId="6" xfId="0" applyFont="1" applyFill="1" applyBorder="1" applyAlignment="1">
      <alignment horizontal="left" indent="2"/>
    </xf>
    <xf numFmtId="0" fontId="8" fillId="4" borderId="11" xfId="0" applyFont="1" applyFill="1" applyBorder="1" applyAlignment="1">
      <alignment horizontal="left" indent="2"/>
    </xf>
    <xf numFmtId="0" fontId="8" fillId="4" borderId="12" xfId="0" applyFont="1" applyFill="1" applyBorder="1" applyAlignment="1">
      <alignment horizontal="left" indent="2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4">
    <cellStyle name="Moeda" xfId="1" builtinId="4"/>
    <cellStyle name="Neutro" xfId="2" builtinId="28"/>
    <cellStyle name="Normal" xfId="0" builtinId="0"/>
    <cellStyle name="Porcentagem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APP!$C$36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E1-4A1C-9231-ED12486E7F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E1-4A1C-9231-ED12486E7F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CE1-4A1C-9231-ED12486E7F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CE1-4A1C-9231-ED12486E7F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CE1-4A1C-9231-ED12486E7F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CE1-4A1C-9231-ED12486E7F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Hotelárias</c:v>
                </c:pt>
              </c:strCache>
            </c:strRef>
          </c:cat>
          <c:val>
            <c:numRef>
              <c:f>APP!$C$37:$C$42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8-4B64-9D76-6B01D55F7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507788</xdr:colOff>
      <xdr:row>0</xdr:row>
      <xdr:rowOff>78442</xdr:rowOff>
    </xdr:from>
    <xdr:to>
      <xdr:col>4</xdr:col>
      <xdr:colOff>364911</xdr:colOff>
      <xdr:row>10</xdr:row>
      <xdr:rowOff>40821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BE5361A-EFE1-46D2-1AD1-401902A00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788" y="78442"/>
          <a:ext cx="7307434" cy="1867379"/>
        </a:xfrm>
        <a:prstGeom prst="rect">
          <a:avLst/>
        </a:prstGeom>
      </xdr:spPr>
    </xdr:pic>
    <xdr:clientData/>
  </xdr:twoCellAnchor>
  <xdr:twoCellAnchor>
    <xdr:from>
      <xdr:col>1</xdr:col>
      <xdr:colOff>1546411</xdr:colOff>
      <xdr:row>43</xdr:row>
      <xdr:rowOff>79561</xdr:rowOff>
    </xdr:from>
    <xdr:to>
      <xdr:col>2</xdr:col>
      <xdr:colOff>2532529</xdr:colOff>
      <xdr:row>58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5D3250-F24F-25C5-A441-86710443A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67AF-963A-4C40-B61F-55D93F27F3AA}">
  <dimension ref="A11:I70"/>
  <sheetViews>
    <sheetView showGridLines="0" showRowColHeaders="0" tabSelected="1" zoomScale="85" zoomScaleNormal="85" workbookViewId="0">
      <selection activeCell="E50" sqref="E50"/>
    </sheetView>
  </sheetViews>
  <sheetFormatPr defaultColWidth="0" defaultRowHeight="15" x14ac:dyDescent="0.25"/>
  <cols>
    <col min="1" max="1" width="9.140625" customWidth="1"/>
    <col min="2" max="2" width="47" customWidth="1"/>
    <col min="3" max="3" width="36.140625" customWidth="1"/>
    <col min="4" max="4" width="20" bestFit="1" customWidth="1"/>
    <col min="5" max="5" width="5.5703125" customWidth="1"/>
    <col min="6" max="6" width="4.28515625" customWidth="1"/>
    <col min="7" max="7" width="4.5703125" customWidth="1"/>
    <col min="8" max="8" width="3.28515625" hidden="1" customWidth="1"/>
    <col min="9" max="9" width="5" hidden="1" customWidth="1"/>
    <col min="10" max="11" width="9.140625" hidden="1" customWidth="1"/>
    <col min="12" max="16384" width="9.140625" hidden="1"/>
  </cols>
  <sheetData>
    <row r="11" spans="2:4" ht="15.75" thickBot="1" x14ac:dyDescent="0.3"/>
    <row r="12" spans="2:4" ht="26.25" x14ac:dyDescent="0.4">
      <c r="B12" s="45" t="s">
        <v>16</v>
      </c>
      <c r="C12" s="46"/>
      <c r="D12" s="47"/>
    </row>
    <row r="13" spans="2:4" ht="17.25" x14ac:dyDescent="0.3">
      <c r="B13" s="37" t="s">
        <v>13</v>
      </c>
      <c r="C13" s="38"/>
      <c r="D13" s="8">
        <v>2000</v>
      </c>
    </row>
    <row r="14" spans="2:4" ht="17.25" x14ac:dyDescent="0.3">
      <c r="B14" s="39" t="s">
        <v>15</v>
      </c>
      <c r="C14" s="40"/>
      <c r="D14" s="9">
        <v>8.9999999999999993E-3</v>
      </c>
    </row>
    <row r="15" spans="2:4" ht="18" thickBot="1" x14ac:dyDescent="0.35">
      <c r="B15" s="41" t="s">
        <v>14</v>
      </c>
      <c r="C15" s="42"/>
      <c r="D15" s="24">
        <f>D13*30%</f>
        <v>600</v>
      </c>
    </row>
    <row r="16" spans="2:4" ht="15.75" thickBot="1" x14ac:dyDescent="0.3"/>
    <row r="17" spans="1:7" ht="33.75" customHeight="1" x14ac:dyDescent="0.25">
      <c r="B17" s="54" t="s">
        <v>5</v>
      </c>
      <c r="C17" s="55"/>
      <c r="D17" s="56"/>
    </row>
    <row r="18" spans="1:7" ht="15.75" x14ac:dyDescent="0.25">
      <c r="B18" s="43" t="s">
        <v>0</v>
      </c>
      <c r="C18" s="44"/>
      <c r="D18" s="10">
        <v>200</v>
      </c>
    </row>
    <row r="19" spans="1:7" ht="15.75" x14ac:dyDescent="0.25">
      <c r="B19" s="48" t="s">
        <v>1</v>
      </c>
      <c r="C19" s="49"/>
      <c r="D19" s="11">
        <v>10</v>
      </c>
    </row>
    <row r="20" spans="1:7" ht="15.75" x14ac:dyDescent="0.25">
      <c r="B20" s="48" t="s">
        <v>2</v>
      </c>
      <c r="C20" s="49"/>
      <c r="D20" s="12">
        <v>1.0789999999999999E-2</v>
      </c>
    </row>
    <row r="21" spans="1:7" ht="15.75" x14ac:dyDescent="0.25">
      <c r="B21" s="50" t="s">
        <v>3</v>
      </c>
      <c r="C21" s="51"/>
      <c r="D21" s="13">
        <f>FV(Taxa_mensal, QTD_anos*12, Aporte*-1)</f>
        <v>48656.842506034438</v>
      </c>
    </row>
    <row r="22" spans="1:7" ht="16.5" thickBot="1" x14ac:dyDescent="0.3">
      <c r="B22" s="52" t="s">
        <v>4</v>
      </c>
      <c r="C22" s="53"/>
      <c r="D22" s="14">
        <f>Patrimonio*rendimento_carteira</f>
        <v>437.91158255430992</v>
      </c>
    </row>
    <row r="23" spans="1:7" ht="15.75" thickBot="1" x14ac:dyDescent="0.3"/>
    <row r="24" spans="1:7" ht="26.25" x14ac:dyDescent="0.25">
      <c r="B24" s="2" t="s">
        <v>11</v>
      </c>
      <c r="C24" s="3"/>
      <c r="D24" s="4" t="s">
        <v>12</v>
      </c>
    </row>
    <row r="25" spans="1:7" ht="15.75" x14ac:dyDescent="0.25">
      <c r="A25" s="1">
        <v>2</v>
      </c>
      <c r="B25" s="21" t="s">
        <v>10</v>
      </c>
      <c r="C25" s="15">
        <f>FV($D$20, $A25*12, $D$18*-1)</f>
        <v>5445.5254595290435</v>
      </c>
      <c r="D25" s="17">
        <f>C25*rendimento_carteira</f>
        <v>49.00972913576139</v>
      </c>
    </row>
    <row r="26" spans="1:7" ht="15.75" x14ac:dyDescent="0.25">
      <c r="A26" s="1">
        <v>5</v>
      </c>
      <c r="B26" s="22" t="s">
        <v>9</v>
      </c>
      <c r="C26" s="16">
        <f>FV($D$20, $A26*12, $D$18*-1)</f>
        <v>16755.382799697527</v>
      </c>
      <c r="D26" s="18">
        <f>C26*rendimento_carteira</f>
        <v>150.79844519727774</v>
      </c>
    </row>
    <row r="27" spans="1:7" ht="15.75" x14ac:dyDescent="0.25">
      <c r="A27" s="1">
        <v>10</v>
      </c>
      <c r="B27" s="22" t="s">
        <v>8</v>
      </c>
      <c r="C27" s="16">
        <f>FV($D$20, $A27*12, $D$18*-1)</f>
        <v>48656.842506034438</v>
      </c>
      <c r="D27" s="18">
        <f>C27*rendimento_carteira</f>
        <v>437.91158255430992</v>
      </c>
      <c r="G27" s="6"/>
    </row>
    <row r="28" spans="1:7" ht="15.75" x14ac:dyDescent="0.25">
      <c r="A28" s="1">
        <v>20</v>
      </c>
      <c r="B28" s="22" t="s">
        <v>7</v>
      </c>
      <c r="C28" s="16">
        <f>FV($D$20, $A28*12, $D$18*-1)</f>
        <v>225039.68001941612</v>
      </c>
      <c r="D28" s="18">
        <f>C28*rendimento_carteira</f>
        <v>2025.357120174745</v>
      </c>
    </row>
    <row r="29" spans="1:7" ht="16.5" thickBot="1" x14ac:dyDescent="0.3">
      <c r="A29" s="1">
        <v>30</v>
      </c>
      <c r="B29" s="23" t="s">
        <v>6</v>
      </c>
      <c r="C29" s="19">
        <f>FV($D$20, $A29*12, $D$18*-1)</f>
        <v>864433.93100094295</v>
      </c>
      <c r="D29" s="20">
        <f>C29*rendimento_carteira</f>
        <v>7779.9053790084863</v>
      </c>
    </row>
    <row r="32" spans="1:7" x14ac:dyDescent="0.25">
      <c r="B32" s="28" t="s">
        <v>17</v>
      </c>
      <c r="C32" s="29" t="s">
        <v>32</v>
      </c>
      <c r="D32" s="25"/>
    </row>
    <row r="33" spans="2:4" x14ac:dyDescent="0.25">
      <c r="B33" s="26" t="s">
        <v>19</v>
      </c>
      <c r="C33" s="27">
        <f>Aporte</f>
        <v>200</v>
      </c>
      <c r="D33" s="26"/>
    </row>
    <row r="36" spans="2:4" x14ac:dyDescent="0.25">
      <c r="B36" s="35" t="s">
        <v>22</v>
      </c>
      <c r="C36" s="35" t="s">
        <v>20</v>
      </c>
      <c r="D36" s="35" t="s">
        <v>21</v>
      </c>
    </row>
    <row r="37" spans="2:4" x14ac:dyDescent="0.25">
      <c r="B37" s="7" t="s">
        <v>23</v>
      </c>
      <c r="C37" s="5">
        <f>VLOOKUP($C$32&amp;"-"&amp;B37, APOIO!$A:$D, 4, FALSE)</f>
        <v>0.32</v>
      </c>
      <c r="D37" s="27">
        <f>C37*$C$33</f>
        <v>64</v>
      </c>
    </row>
    <row r="38" spans="2:4" x14ac:dyDescent="0.25">
      <c r="B38" s="7" t="s">
        <v>24</v>
      </c>
      <c r="C38" s="5">
        <f>VLOOKUP($C$32&amp;"-"&amp;B38, APOIO!$A:$D, 4, FALSE)</f>
        <v>0.35</v>
      </c>
      <c r="D38" s="27">
        <f t="shared" ref="D38:D42" si="0">C38*$C$33</f>
        <v>70</v>
      </c>
    </row>
    <row r="39" spans="2:4" x14ac:dyDescent="0.25">
      <c r="B39" s="7" t="s">
        <v>25</v>
      </c>
      <c r="C39" s="5">
        <f>VLOOKUP($C$32&amp;"-"&amp;B39, APOIO!$A:$D, 4, FALSE)</f>
        <v>0.08</v>
      </c>
      <c r="D39" s="27">
        <f t="shared" si="0"/>
        <v>16</v>
      </c>
    </row>
    <row r="40" spans="2:4" x14ac:dyDescent="0.25">
      <c r="B40" s="7" t="s">
        <v>26</v>
      </c>
      <c r="C40" s="5">
        <f>VLOOKUP($C$32&amp;"-"&amp;B40, APOIO!$A:$D, 4, FALSE)</f>
        <v>0.05</v>
      </c>
      <c r="D40" s="27">
        <f t="shared" si="0"/>
        <v>10</v>
      </c>
    </row>
    <row r="41" spans="2:4" x14ac:dyDescent="0.25">
      <c r="B41" s="7" t="s">
        <v>27</v>
      </c>
      <c r="C41" s="5">
        <f>VLOOKUP($C$32&amp;"-"&amp;B41, APOIO!$A:$D, 4, FALSE)</f>
        <v>0.1</v>
      </c>
      <c r="D41" s="27">
        <f t="shared" si="0"/>
        <v>20</v>
      </c>
    </row>
    <row r="42" spans="2:4" x14ac:dyDescent="0.25">
      <c r="B42" s="7" t="s">
        <v>28</v>
      </c>
      <c r="C42" s="5">
        <f>VLOOKUP($C$32&amp;"-"&amp;B42, APOIO!$A:$D, 4, FALSE)</f>
        <v>0.1</v>
      </c>
      <c r="D42" s="27">
        <f t="shared" si="0"/>
        <v>20</v>
      </c>
    </row>
    <row r="43" spans="2:4" x14ac:dyDescent="0.25">
      <c r="B43" s="26"/>
      <c r="C43" s="36"/>
      <c r="D43" s="27">
        <f>SUM(D37:D42)</f>
        <v>200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</sheetData>
  <mergeCells count="10">
    <mergeCell ref="B19:C19"/>
    <mergeCell ref="B20:C20"/>
    <mergeCell ref="B21:C21"/>
    <mergeCell ref="B22:C22"/>
    <mergeCell ref="B17:D17"/>
    <mergeCell ref="B13:C13"/>
    <mergeCell ref="B14:C14"/>
    <mergeCell ref="B15:C15"/>
    <mergeCell ref="B18:C18"/>
    <mergeCell ref="B12:D12"/>
  </mergeCells>
  <dataValidations count="1">
    <dataValidation type="list" allowBlank="1" showInputMessage="1" showErrorMessage="1" sqref="C32" xr:uid="{0B47C851-8DE2-4ADA-82CD-398002817866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97F7-9524-4BDF-897E-D1CD58016128}">
  <dimension ref="A2:H20"/>
  <sheetViews>
    <sheetView workbookViewId="0">
      <selection activeCell="F9" sqref="F9"/>
    </sheetView>
  </sheetViews>
  <sheetFormatPr defaultRowHeight="15" x14ac:dyDescent="0.25"/>
  <cols>
    <col min="1" max="1" width="24.85546875" bestFit="1" customWidth="1"/>
    <col min="2" max="2" width="10.5703125" bestFit="1" customWidth="1"/>
    <col min="3" max="3" width="14.140625" bestFit="1" customWidth="1"/>
    <col min="4" max="4" width="16.42578125" bestFit="1" customWidth="1"/>
    <col min="7" max="7" width="13.85546875" bestFit="1" customWidth="1"/>
  </cols>
  <sheetData>
    <row r="2" spans="1:8" x14ac:dyDescent="0.25">
      <c r="A2" t="s">
        <v>31</v>
      </c>
      <c r="B2" t="s">
        <v>29</v>
      </c>
      <c r="C2" s="7" t="s">
        <v>22</v>
      </c>
      <c r="D2" s="7" t="s">
        <v>20</v>
      </c>
    </row>
    <row r="3" spans="1:8" x14ac:dyDescent="0.25">
      <c r="A3" t="str">
        <f>B3&amp;"-"&amp;C3</f>
        <v>Conservador-Papel</v>
      </c>
      <c r="B3" t="s">
        <v>30</v>
      </c>
      <c r="C3" s="7" t="s">
        <v>23</v>
      </c>
      <c r="D3" s="5">
        <v>0.3</v>
      </c>
      <c r="H3" t="s">
        <v>34</v>
      </c>
    </row>
    <row r="4" spans="1:8" x14ac:dyDescent="0.25">
      <c r="A4" t="str">
        <f t="shared" ref="A4:A8" si="0">B4&amp;"-"&amp;C4</f>
        <v>Conservador-Tijolo</v>
      </c>
      <c r="B4" t="s">
        <v>30</v>
      </c>
      <c r="C4" s="7" t="s">
        <v>24</v>
      </c>
      <c r="D4" s="5">
        <v>0.5</v>
      </c>
      <c r="G4" s="25" t="s">
        <v>33</v>
      </c>
      <c r="H4" s="32">
        <f>VLOOKUP(G4,$A:$D, 4,FALSE)</f>
        <v>0.35</v>
      </c>
    </row>
    <row r="5" spans="1:8" x14ac:dyDescent="0.25">
      <c r="A5" t="str">
        <f t="shared" si="0"/>
        <v>Conservador-Hibridos</v>
      </c>
      <c r="B5" t="s">
        <v>30</v>
      </c>
      <c r="C5" s="7" t="s">
        <v>25</v>
      </c>
      <c r="D5" s="5">
        <v>0.1</v>
      </c>
    </row>
    <row r="6" spans="1:8" x14ac:dyDescent="0.25">
      <c r="A6" t="str">
        <f t="shared" si="0"/>
        <v>Conservador-FOFs</v>
      </c>
      <c r="B6" t="s">
        <v>30</v>
      </c>
      <c r="C6" s="7" t="s">
        <v>26</v>
      </c>
      <c r="D6" s="5">
        <v>0.1</v>
      </c>
    </row>
    <row r="7" spans="1:8" x14ac:dyDescent="0.25">
      <c r="A7" t="str">
        <f t="shared" si="0"/>
        <v>Conservador-Desenvolvimento</v>
      </c>
      <c r="B7" t="s">
        <v>30</v>
      </c>
      <c r="C7" s="7" t="s">
        <v>27</v>
      </c>
      <c r="D7" s="5">
        <v>0</v>
      </c>
    </row>
    <row r="8" spans="1:8" x14ac:dyDescent="0.25">
      <c r="A8" t="str">
        <f t="shared" si="0"/>
        <v>Conservador-Hotelárias</v>
      </c>
      <c r="B8" t="s">
        <v>30</v>
      </c>
      <c r="C8" s="7" t="s">
        <v>28</v>
      </c>
      <c r="D8" s="5">
        <v>0</v>
      </c>
    </row>
    <row r="9" spans="1:8" x14ac:dyDescent="0.25">
      <c r="A9" s="30" t="str">
        <f>B9&amp;"-"&amp;C9</f>
        <v>Moderado-Papel</v>
      </c>
      <c r="B9" s="30" t="s">
        <v>32</v>
      </c>
      <c r="C9" s="31" t="s">
        <v>23</v>
      </c>
      <c r="D9" s="5">
        <v>0.32</v>
      </c>
    </row>
    <row r="10" spans="1:8" x14ac:dyDescent="0.25">
      <c r="A10" t="str">
        <f t="shared" ref="A10:A20" si="1">B10&amp;"-"&amp;C10</f>
        <v>Moderado-Tijolo</v>
      </c>
      <c r="B10" t="s">
        <v>32</v>
      </c>
      <c r="C10" s="7" t="s">
        <v>24</v>
      </c>
      <c r="D10" s="5">
        <v>0.35</v>
      </c>
    </row>
    <row r="11" spans="1:8" x14ac:dyDescent="0.25">
      <c r="A11" t="str">
        <f t="shared" si="1"/>
        <v>Moderado-Hibridos</v>
      </c>
      <c r="B11" t="s">
        <v>32</v>
      </c>
      <c r="C11" s="7" t="s">
        <v>25</v>
      </c>
      <c r="D11" s="5">
        <v>0.08</v>
      </c>
    </row>
    <row r="12" spans="1:8" x14ac:dyDescent="0.25">
      <c r="A12" t="str">
        <f t="shared" si="1"/>
        <v>Moderado-FOFs</v>
      </c>
      <c r="B12" t="s">
        <v>32</v>
      </c>
      <c r="C12" s="7" t="s">
        <v>26</v>
      </c>
      <c r="D12" s="5">
        <v>0.05</v>
      </c>
    </row>
    <row r="13" spans="1:8" x14ac:dyDescent="0.25">
      <c r="A13" t="str">
        <f t="shared" si="1"/>
        <v>Moderado-Desenvolvimento</v>
      </c>
      <c r="B13" t="s">
        <v>32</v>
      </c>
      <c r="C13" s="7" t="s">
        <v>27</v>
      </c>
      <c r="D13" s="5">
        <v>0.1</v>
      </c>
    </row>
    <row r="14" spans="1:8" x14ac:dyDescent="0.25">
      <c r="A14" t="str">
        <f t="shared" si="1"/>
        <v>Moderado-Hotelárias</v>
      </c>
      <c r="B14" t="s">
        <v>32</v>
      </c>
      <c r="C14" s="7" t="s">
        <v>28</v>
      </c>
      <c r="D14" s="5">
        <v>0.1</v>
      </c>
    </row>
    <row r="15" spans="1:8" x14ac:dyDescent="0.25">
      <c r="A15" s="30" t="str">
        <f t="shared" si="1"/>
        <v>Agressivo-Papel</v>
      </c>
      <c r="B15" s="30" t="s">
        <v>18</v>
      </c>
      <c r="C15" s="31" t="s">
        <v>23</v>
      </c>
      <c r="D15" s="33">
        <v>0.5</v>
      </c>
    </row>
    <row r="16" spans="1:8" x14ac:dyDescent="0.25">
      <c r="A16" t="str">
        <f t="shared" si="1"/>
        <v>Agressivo-Tijolo</v>
      </c>
      <c r="B16" t="s">
        <v>18</v>
      </c>
      <c r="C16" s="7" t="s">
        <v>24</v>
      </c>
      <c r="D16" s="5">
        <v>0.1</v>
      </c>
    </row>
    <row r="17" spans="1:4" x14ac:dyDescent="0.25">
      <c r="A17" t="str">
        <f t="shared" si="1"/>
        <v>Agressivo-Hibridos</v>
      </c>
      <c r="B17" t="s">
        <v>18</v>
      </c>
      <c r="C17" s="7" t="s">
        <v>25</v>
      </c>
      <c r="D17" s="5">
        <v>0.05</v>
      </c>
    </row>
    <row r="18" spans="1:4" x14ac:dyDescent="0.25">
      <c r="A18" t="str">
        <f t="shared" si="1"/>
        <v>Agressivo-FOFs</v>
      </c>
      <c r="B18" t="s">
        <v>18</v>
      </c>
      <c r="C18" s="7" t="s">
        <v>26</v>
      </c>
      <c r="D18" s="5">
        <v>0.05</v>
      </c>
    </row>
    <row r="19" spans="1:4" x14ac:dyDescent="0.25">
      <c r="A19" t="str">
        <f t="shared" si="1"/>
        <v>Agressivo-Desenvolvimento</v>
      </c>
      <c r="B19" t="s">
        <v>18</v>
      </c>
      <c r="C19" s="7" t="s">
        <v>27</v>
      </c>
      <c r="D19" s="34">
        <v>0.2</v>
      </c>
    </row>
    <row r="20" spans="1:4" x14ac:dyDescent="0.25">
      <c r="A20" t="str">
        <f t="shared" si="1"/>
        <v>Agressivo-Hotelárias</v>
      </c>
      <c r="B20" t="s">
        <v>18</v>
      </c>
      <c r="C20" s="7" t="s">
        <v>28</v>
      </c>
      <c r="D20" s="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Cardoso</dc:creator>
  <cp:lastModifiedBy>Wesley Cardoso</cp:lastModifiedBy>
  <dcterms:created xsi:type="dcterms:W3CDTF">2025-06-12T21:36:10Z</dcterms:created>
  <dcterms:modified xsi:type="dcterms:W3CDTF">2025-06-14T00:24:55Z</dcterms:modified>
</cp:coreProperties>
</file>