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hronousus503.sharepoint.com/sites/WWU001-TheGoniometer/Shared Documents/Project Management/Expenses/"/>
    </mc:Choice>
  </mc:AlternateContent>
  <xr:revisionPtr revIDLastSave="1303" documentId="8_{50445940-0FF3-4DFC-9F85-3D37654192B7}" xr6:coauthVersionLast="47" xr6:coauthVersionMax="47" xr10:uidLastSave="{58E37563-CFC5-4E84-B179-34B0F1EC2DD1}"/>
  <bookViews>
    <workbookView xWindow="-28920" yWindow="-120" windowWidth="29040" windowHeight="15840" activeTab="1" xr2:uid="{4A0D3C11-0ABB-4229-8C90-DBB6FDA9503F}"/>
  </bookViews>
  <sheets>
    <sheet name="Az Turntable" sheetId="2" r:id="rId1"/>
    <sheet name="Base Plate&amp;Cable Management" sheetId="4" r:id="rId2"/>
    <sheet name="Emission" sheetId="6" r:id="rId3"/>
    <sheet name="Incidence" sheetId="7" r:id="rId4"/>
    <sheet name="Sample Turntable" sheetId="1" r:id="rId5"/>
    <sheet name="All Purpose" sheetId="3" r:id="rId6"/>
    <sheet name="Alternate + Tools" sheetId="5" r:id="rId7"/>
    <sheet name="Previous Versions" sheetId="8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4" l="1"/>
  <c r="G17" i="3"/>
  <c r="G18" i="3"/>
  <c r="G35" i="4"/>
  <c r="G36" i="4"/>
  <c r="G37" i="4"/>
  <c r="G38" i="4"/>
  <c r="G39" i="4"/>
  <c r="G29" i="4"/>
  <c r="G30" i="4"/>
  <c r="G31" i="4"/>
  <c r="G32" i="4"/>
  <c r="G33" i="4"/>
  <c r="G34" i="4"/>
  <c r="G27" i="4"/>
  <c r="G28" i="4"/>
  <c r="G24" i="4"/>
  <c r="G25" i="4"/>
  <c r="G26" i="4"/>
  <c r="G22" i="4"/>
  <c r="G23" i="4"/>
  <c r="G21" i="4"/>
  <c r="F26" i="1"/>
  <c r="F27" i="1"/>
  <c r="F28" i="1"/>
  <c r="F29" i="1"/>
  <c r="F30" i="1"/>
  <c r="H24" i="1"/>
  <c r="H25" i="1"/>
  <c r="H26" i="1"/>
  <c r="H27" i="1"/>
  <c r="H28" i="1"/>
  <c r="H29" i="1"/>
  <c r="H30" i="1"/>
  <c r="F12" i="1"/>
  <c r="H12" i="1" s="1"/>
  <c r="F10" i="8"/>
  <c r="H10" i="8" s="1"/>
  <c r="F7" i="1"/>
  <c r="H7" i="1" s="1"/>
  <c r="F9" i="8"/>
  <c r="G9" i="8"/>
  <c r="H9" i="8"/>
  <c r="G18" i="6"/>
  <c r="G2" i="6" s="1"/>
  <c r="G8" i="8"/>
  <c r="G19" i="6"/>
  <c r="G20" i="6"/>
  <c r="G7" i="8"/>
  <c r="G4" i="6"/>
  <c r="G3" i="6"/>
  <c r="G5" i="2"/>
  <c r="G6" i="2"/>
  <c r="G7" i="2"/>
  <c r="G8" i="2"/>
  <c r="G5" i="8"/>
  <c r="G4" i="8"/>
  <c r="G3" i="8"/>
  <c r="F2" i="8"/>
  <c r="G2" i="8" s="1"/>
  <c r="G1" i="8"/>
  <c r="G1" i="7"/>
  <c r="G21" i="7"/>
  <c r="G20" i="7"/>
  <c r="F19" i="7"/>
  <c r="G19" i="7" s="1"/>
  <c r="G18" i="7"/>
  <c r="F17" i="7"/>
  <c r="G17" i="7" s="1"/>
  <c r="G16" i="7"/>
  <c r="G15" i="7"/>
  <c r="F14" i="7"/>
  <c r="G14" i="7" s="1"/>
  <c r="F13" i="7"/>
  <c r="G13" i="7" s="1"/>
  <c r="G12" i="7"/>
  <c r="G11" i="7"/>
  <c r="G10" i="7"/>
  <c r="G9" i="7"/>
  <c r="G8" i="7"/>
  <c r="G7" i="7"/>
  <c r="G6" i="7"/>
  <c r="G5" i="7"/>
  <c r="G4" i="7"/>
  <c r="G3" i="7"/>
  <c r="G2" i="7"/>
  <c r="G17" i="6"/>
  <c r="G16" i="6"/>
  <c r="F15" i="6"/>
  <c r="G15" i="6" s="1"/>
  <c r="G14" i="6"/>
  <c r="G13" i="6"/>
  <c r="G12" i="6"/>
  <c r="G11" i="6"/>
  <c r="F10" i="6"/>
  <c r="G10" i="6" s="1"/>
  <c r="G9" i="6"/>
  <c r="F7" i="6"/>
  <c r="G7" i="6" s="1"/>
  <c r="G6" i="6"/>
  <c r="G5" i="6"/>
  <c r="F8" i="5"/>
  <c r="F2" i="5"/>
  <c r="F3" i="5"/>
  <c r="F4" i="5"/>
  <c r="F5" i="5"/>
  <c r="F6" i="5"/>
  <c r="G20" i="4"/>
  <c r="G19" i="4"/>
  <c r="F7" i="5"/>
  <c r="G12" i="3"/>
  <c r="G13" i="3"/>
  <c r="G14" i="3"/>
  <c r="G15" i="3"/>
  <c r="G16" i="3"/>
  <c r="G17" i="4"/>
  <c r="G1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2" i="4"/>
  <c r="G41" i="4" s="1"/>
  <c r="G9" i="3"/>
  <c r="G10" i="3"/>
  <c r="G11" i="3"/>
  <c r="F20" i="1"/>
  <c r="H20" i="1" s="1"/>
  <c r="F21" i="1"/>
  <c r="H21" i="1" s="1"/>
  <c r="F22" i="1"/>
  <c r="H22" i="1" s="1"/>
  <c r="F23" i="1"/>
  <c r="H23" i="1" s="1"/>
  <c r="F24" i="1"/>
  <c r="F25" i="1"/>
  <c r="D2" i="1"/>
  <c r="G6" i="3"/>
  <c r="G7" i="3"/>
  <c r="G4" i="3"/>
  <c r="G5" i="3"/>
  <c r="G3" i="3"/>
  <c r="G4" i="2"/>
  <c r="G3" i="2"/>
  <c r="G10" i="2" s="1"/>
  <c r="F2" i="1"/>
  <c r="G2" i="3"/>
  <c r="G19" i="1"/>
  <c r="F17" i="1"/>
  <c r="H17" i="1" s="1"/>
  <c r="F16" i="1" l="1"/>
  <c r="H16" i="1" s="1"/>
  <c r="F15" i="1"/>
  <c r="F14" i="1"/>
  <c r="H15" i="1"/>
  <c r="F3" i="1" l="1"/>
  <c r="H3" i="1" s="1"/>
  <c r="F4" i="1"/>
  <c r="H4" i="1" s="1"/>
  <c r="F5" i="1"/>
  <c r="H5" i="1" s="1"/>
  <c r="F6" i="1"/>
  <c r="F8" i="1"/>
  <c r="H8" i="1" s="1"/>
  <c r="F10" i="1"/>
  <c r="H10" i="1" s="1"/>
  <c r="F11" i="1"/>
  <c r="H11" i="1" s="1"/>
  <c r="H2" i="1"/>
  <c r="F18" i="1"/>
  <c r="H18" i="1" s="1"/>
  <c r="F19" i="1"/>
  <c r="H19" i="1" s="1"/>
  <c r="F13" i="1"/>
  <c r="H13" i="1" s="1"/>
  <c r="H14" i="1"/>
  <c r="G6" i="1"/>
  <c r="D9" i="1"/>
  <c r="F9" i="1" s="1"/>
  <c r="H9" i="1" s="1"/>
  <c r="H6" i="1" l="1"/>
  <c r="H31" i="1" l="1"/>
  <c r="G22" i="3"/>
  <c r="I13" i="2"/>
</calcChain>
</file>

<file path=xl/sharedStrings.xml><?xml version="1.0" encoding="utf-8"?>
<sst xmlns="http://schemas.openxmlformats.org/spreadsheetml/2006/main" count="667" uniqueCount="389">
  <si>
    <t>Part</t>
  </si>
  <si>
    <t>Part number</t>
  </si>
  <si>
    <t>Vendor</t>
  </si>
  <si>
    <t>Unit price</t>
  </si>
  <si>
    <t># purchased</t>
  </si>
  <si>
    <t>Shipping+Tax</t>
  </si>
  <si>
    <t>Total Cost</t>
  </si>
  <si>
    <t>Link</t>
  </si>
  <si>
    <t>Notes</t>
  </si>
  <si>
    <t>Az Gear 700 PD</t>
  </si>
  <si>
    <t>Protolabs</t>
  </si>
  <si>
    <t>Internal teeth large gear</t>
  </si>
  <si>
    <t>Az Pinion Gear N 14</t>
  </si>
  <si>
    <t>External teeth small gear</t>
  </si>
  <si>
    <t>800mm Lazy Susan</t>
  </si>
  <si>
    <t>SMSP32-800B</t>
  </si>
  <si>
    <t>SzSmarter</t>
  </si>
  <si>
    <t>https://szsmarter.com/product-item/offset-large-ring-style-aluminum-turntable-lazy-susan-bearings-smsp32-800b/</t>
  </si>
  <si>
    <t>Azimuth lazy susan</t>
  </si>
  <si>
    <t>Socket Head Screw, M8 x 1.25 mm Thread, 8 mm Long</t>
  </si>
  <si>
    <t>91290A361</t>
  </si>
  <si>
    <t>Mcmaster</t>
  </si>
  <si>
    <t>https://www.mcmaster.com/91290A361/</t>
  </si>
  <si>
    <t>Incidence mounts to large gear, inner circle</t>
  </si>
  <si>
    <t>Steel Socket Head Screw, M8 x 1.25 mm Thread, 14 mm Long</t>
  </si>
  <si>
    <t>91290A417</t>
  </si>
  <si>
    <t>https://www.mcmaster.com/91290A417/</t>
  </si>
  <si>
    <t>Incidence moutns to large gear, outer circle</t>
  </si>
  <si>
    <t>Flat Head Screw, 100 Degree Countersink, M8 x 1.25 mm Thread, 30 mm Long</t>
  </si>
  <si>
    <t>90729A568</t>
  </si>
  <si>
    <t>https://www.mcmaster.com/90729A568/</t>
  </si>
  <si>
    <t xml:space="preserve">Baseplate to azimuth lazy susan, outer ring (screwed from bottom -&gt; up) </t>
  </si>
  <si>
    <t>Plastic Adjustable-Position Handle with M8</t>
  </si>
  <si>
    <t>6324K24</t>
  </si>
  <si>
    <t>https://www.mcmaster.com/6324K24-6324K84/</t>
  </si>
  <si>
    <t>Internal teeth large gear to azimuth lazy susan</t>
  </si>
  <si>
    <t>Grand total:</t>
  </si>
  <si>
    <t>Track Roller Carriage, Light Duty, for 0.516" Wide Rail</t>
  </si>
  <si>
    <t>9374T2</t>
  </si>
  <si>
    <t>https://www.mcmaster.com/9374T2/</t>
  </si>
  <si>
    <t>0.516" Wide Guide Rail for Track Roller Carriage 30.5"</t>
  </si>
  <si>
    <t>9374T4</t>
  </si>
  <si>
    <t>https://www.mcmaster.com/9374T4/</t>
  </si>
  <si>
    <t>0.516" Wide Support Rail for Track Roller Carriage</t>
  </si>
  <si>
    <t>9374T5</t>
  </si>
  <si>
    <t>https://www.mcmaster.com/9374T5/</t>
  </si>
  <si>
    <t>Ultra-Low-Profile Socket Head Screw, Alloy Steel, M4 x 0.70 mm Thread, 12 mm Long</t>
  </si>
  <si>
    <t>90358A007</t>
  </si>
  <si>
    <t>https://www.mcmaster.com/90358A007/</t>
  </si>
  <si>
    <t> Hex Nut M4 x 0.7 mm</t>
  </si>
  <si>
    <t>92233A224</t>
  </si>
  <si>
    <t>https://www.mcmaster.com/92233A224/</t>
  </si>
  <si>
    <t xml:space="preserve">Hex Nut M2 x 0.4 mm </t>
  </si>
  <si>
    <t>90591A111</t>
  </si>
  <si>
    <t>https://www.mcmaster.com/90591A111/</t>
  </si>
  <si>
    <t>Oversized Washer for M2 Screw Size</t>
  </si>
  <si>
    <t>91116A240</t>
  </si>
  <si>
    <t>https://www.mcmaster.com/91116A240/</t>
  </si>
  <si>
    <t>Extra-Wide Truss Head Phillips Screws, M2 x 0.4 mm Thread, 18 mm Long</t>
  </si>
  <si>
    <t>92467A461</t>
  </si>
  <si>
    <t>https://www.mcmaster.com/92467A461/</t>
  </si>
  <si>
    <t>Loop Clamp, Steel with Silicone Rubber Cushion, 3/8" ID</t>
  </si>
  <si>
    <t>3225T43</t>
  </si>
  <si>
    <t>https://www.mcmaster.com/3225T43/</t>
  </si>
  <si>
    <t> Corner Bracket, 11/16" x 1" x 1/2"</t>
  </si>
  <si>
    <t>1556A26</t>
  </si>
  <si>
    <t>https://www.mcmaster.com/1556A26/</t>
  </si>
  <si>
    <t> Antislip Leveling Mount </t>
  </si>
  <si>
    <t>5537T983</t>
  </si>
  <si>
    <t>https://www.mcmaster.com/5537T983/</t>
  </si>
  <si>
    <t>Threaded-Stem Leveling Caster, M8 Thread x 3/4" Long Stem and 1-3/4" Diameter Wheel</t>
  </si>
  <si>
    <t>2445T43</t>
  </si>
  <si>
    <t>https://www.mcmaster.com/2445T43/</t>
  </si>
  <si>
    <t>T-Slotted Framing, Double Six Slot Rail, Silver, 80 mm High x 40 mm Wide, Solid</t>
  </si>
  <si>
    <t>5537T112</t>
  </si>
  <si>
    <t>https://www.mcmaster.com/5537T112-5537T715/</t>
  </si>
  <si>
    <t>https://www.mcmaster.com/5537T112-5537T714/</t>
  </si>
  <si>
    <t>Cable Tie, Adhesive Mount, Extra Wd, 4-1/2"</t>
  </si>
  <si>
    <t>7565K58</t>
  </si>
  <si>
    <t>https://www.mcmaster.com/7565K58/</t>
  </si>
  <si>
    <t>Base plate</t>
  </si>
  <si>
    <t>Sample Turntable Motor Mount</t>
  </si>
  <si>
    <t>10A 125V 8' Coiled Power Cable</t>
  </si>
  <si>
    <t>Amazon</t>
  </si>
  <si>
    <t>https://www.amazon.com/gp/product/B01EEUHX5G/ref=ppx_yo_dt_b_asin_title_o00_s00?ie=UTF8&amp;th=1</t>
  </si>
  <si>
    <t>Aqi Power Supply Bracket</t>
  </si>
  <si>
    <t>https://www.amazon.com/gp/product/B076CF61KD/ref=ppx_yo_dt_b_asin_title_o02_s01?ie=UTF8&amp;psc=1</t>
  </si>
  <si>
    <t>Vibration-Damping Loop Clamp Steel with Silicone Rubber Cushion, 3/8" ID</t>
  </si>
  <si>
    <t>M2 x 0.4 mm Thread, 18 mm Long</t>
  </si>
  <si>
    <t>Honeywell switches</t>
  </si>
  <si>
    <t>T-Slotted Framing, Silver Gusset Bracket For 80 Mm High Rail, 1-5/8" Long</t>
  </si>
  <si>
    <t>5537T665</t>
  </si>
  <si>
    <t>MCmaster</t>
  </si>
  <si>
    <t>https://www.mcmaster.com/5537T665/</t>
  </si>
  <si>
    <t>Silver Surface Bracket for 40 mm Single Rail, 3" Long</t>
  </si>
  <si>
    <t>5537T946</t>
  </si>
  <si>
    <t>https://www.mcmaster.com/5537T946/</t>
  </si>
  <si>
    <t>T-Slotted Framing Black Surface Bracket for 40 mm Single Rail, 6-1/8" Long</t>
  </si>
  <si>
    <t>5537T261</t>
  </si>
  <si>
    <t>https://www.mcmaster.com/5537T261/</t>
  </si>
  <si>
    <t>T-Slotted Framing, End-Feed Single Nut, M8 Thread, For 40 Mm Single Rail</t>
  </si>
  <si>
    <t>5537T688</t>
  </si>
  <si>
    <t>https://www.mcmaster.com/5537T688/</t>
  </si>
  <si>
    <t>T-Slotted Framing Silver Corner Bracket for 40 mm High Rail, 1-5/8" Long</t>
  </si>
  <si>
    <t>5537T937</t>
  </si>
  <si>
    <t>https://www.mcmaster.com/5537T937/</t>
  </si>
  <si>
    <t>T-Slotted Framing, Low Profile Rail, Silver, 1" High, 0.5" Wide, Hollow, 2' Long</t>
  </si>
  <si>
    <t>47065T68</t>
  </si>
  <si>
    <t>https://www.mcmaster.com/47065T68/</t>
  </si>
  <si>
    <t>Extension Spring Stud Anchor, M4 x 0.7 Mm Thread Size</t>
  </si>
  <si>
    <t>9634K38</t>
  </si>
  <si>
    <t>https://www.mcmaster.com/9634K38/</t>
  </si>
  <si>
    <t>Tie Cable Holder for 20 mm High Single Rail T-Slotted Framing</t>
  </si>
  <si>
    <t>5537T356</t>
  </si>
  <si>
    <t>https://www.mcmaster.com/5537T356/</t>
  </si>
  <si>
    <t>Extension Spring With Loop Ends, 4" Long, 0.5" Od, 0.041" Wire Diameter</t>
  </si>
  <si>
    <t>5108N542</t>
  </si>
  <si>
    <t>https://www.mcmaster.com/5108N542/</t>
  </si>
  <si>
    <t>Fully Threaded T-Slot Nut, Black-Oxide Steel, M4 x 0.7 Mm Thread, For 5 Mm Wide Slot</t>
  </si>
  <si>
    <t>90510A231</t>
  </si>
  <si>
    <t>https://www.mcmaster.com/90510A231/</t>
  </si>
  <si>
    <t>T-Slotted Framing Single Four Slot Rail, Silver, 20 mm Square, Solid, 1' Long</t>
  </si>
  <si>
    <t>5537T101</t>
  </si>
  <si>
    <t>https://www.mcmaster.com/5537T101/</t>
  </si>
  <si>
    <t>T-Slotted Framing Locking Pivot for 20 mm Single Rail</t>
  </si>
  <si>
    <t>5537T82</t>
  </si>
  <si>
    <t>https://www.mcmaster.com/5537T82/</t>
  </si>
  <si>
    <t>T-Slotted Framing, Black Corner Bracket For 80mm Double/Quad Rail, 1-5/8" Long</t>
  </si>
  <si>
    <t>5537T68</t>
  </si>
  <si>
    <t>https://www.mcmaster.com/5537T68/</t>
  </si>
  <si>
    <t>Black-Oxide Alloy Steel Socket Head Screw M4 x 0.7 mm Thread, 30 mm Long, Fully Threaded</t>
  </si>
  <si>
    <t>91290A172</t>
  </si>
  <si>
    <t>https://www.mcmaster.com/91290A172/</t>
  </si>
  <si>
    <t>Leveling Washer For I-Beams, 18-8 Stainless Steel, For M8 Screw Size, 9 Mm Id</t>
  </si>
  <si>
    <t>91146A170</t>
  </si>
  <si>
    <t>https://www.mcmaster.com/91146A170/</t>
  </si>
  <si>
    <t>Zinc-Plated Steel Oversized Washer for M4 Screw Size, 4.3 mm ID, 12 mm OD</t>
  </si>
  <si>
    <t>91100A130</t>
  </si>
  <si>
    <t>https://www.mcmaster.com/91100A130/</t>
  </si>
  <si>
    <t>Thermographic paint for standard applications</t>
  </si>
  <si>
    <t>HERP-LT-MWIR-BK-11</t>
  </si>
  <si>
    <t>LabIR</t>
  </si>
  <si>
    <t>https://paints.labir.eu/homepage/thermographic-paint-for-standard-applications</t>
  </si>
  <si>
    <t>total</t>
  </si>
  <si>
    <t>Assembly/Part</t>
  </si>
  <si>
    <t>Part Name in CAD</t>
  </si>
  <si>
    <t>FM Part</t>
  </si>
  <si>
    <t>Qty</t>
  </si>
  <si>
    <t>Mfg</t>
  </si>
  <si>
    <t>Unit Cost</t>
  </si>
  <si>
    <t>Status</t>
  </si>
  <si>
    <t>Emission Arm ASSY</t>
  </si>
  <si>
    <t>Emission_arm_assy_3</t>
  </si>
  <si>
    <t>Collimator Right Angle Mount 5</t>
  </si>
  <si>
    <t>Y</t>
  </si>
  <si>
    <t>Received</t>
  </si>
  <si>
    <t>Collimator Top 4</t>
  </si>
  <si>
    <t>Emission Arm</t>
  </si>
  <si>
    <t>emission_arm_3</t>
  </si>
  <si>
    <t>Xometery</t>
  </si>
  <si>
    <t>Emission Shaft Mount</t>
  </si>
  <si>
    <t>Spectrometer Shaft Block 3</t>
  </si>
  <si>
    <t>Jefe Prototyping</t>
  </si>
  <si>
    <t>Emission Shaft Key</t>
  </si>
  <si>
    <t>98870A310</t>
  </si>
  <si>
    <t>N</t>
  </si>
  <si>
    <t>McMaster Carr</t>
  </si>
  <si>
    <t>Emission Motor</t>
  </si>
  <si>
    <t>Moon Industries</t>
  </si>
  <si>
    <t>Emission Motor Coupler</t>
  </si>
  <si>
    <t>60845K120</t>
  </si>
  <si>
    <t>Emission Motor Coupler Key</t>
  </si>
  <si>
    <t>98870A110</t>
  </si>
  <si>
    <t>Emission Shaft Front Sleeve</t>
  </si>
  <si>
    <t>6389K347</t>
  </si>
  <si>
    <t>Emission Shaft Rear Sleeve</t>
  </si>
  <si>
    <t>6389K355</t>
  </si>
  <si>
    <t>Emission Shaft</t>
  </si>
  <si>
    <t>4953N113</t>
  </si>
  <si>
    <t>Emission Bearings</t>
  </si>
  <si>
    <t>5913K610</t>
  </si>
  <si>
    <t>Emission Hardware</t>
  </si>
  <si>
    <t>91290A140</t>
  </si>
  <si>
    <t xml:space="preserve">Emission Motor Mount Top </t>
  </si>
  <si>
    <t>Emission Motor Mount Top 3</t>
  </si>
  <si>
    <t>Emission Motor Mount Bottom</t>
  </si>
  <si>
    <t>Emission Motor Mount Bottom 3</t>
  </si>
  <si>
    <t>+$300 to cancel order and repurchase</t>
  </si>
  <si>
    <t>Ultra-Low-Profile Socket Head Screw, M4 x 0.70 mm Thread, 8 mm Long</t>
  </si>
  <si>
    <t>90358A005</t>
  </si>
  <si>
    <t>Fiber Optic Free Tube</t>
  </si>
  <si>
    <t>Fiber Optic Fixed Tube</t>
  </si>
  <si>
    <t>T</t>
  </si>
  <si>
    <t>Incidence Arm ASSY</t>
  </si>
  <si>
    <t>Light Source Mount</t>
  </si>
  <si>
    <t>Light Source</t>
  </si>
  <si>
    <t>SLS201L</t>
  </si>
  <si>
    <t>Thorlabs</t>
  </si>
  <si>
    <t>Incidence Arms</t>
  </si>
  <si>
    <t>Light Arm 1</t>
  </si>
  <si>
    <t>Laser Mounts</t>
  </si>
  <si>
    <t>railmount</t>
  </si>
  <si>
    <t>Lasers</t>
  </si>
  <si>
    <t>Incidence Arm Mounts</t>
  </si>
  <si>
    <t>Light Arm Shaft Block</t>
  </si>
  <si>
    <t>Order</t>
  </si>
  <si>
    <t>Incidence Arm Shoulder Screw</t>
  </si>
  <si>
    <t>91259A718</t>
  </si>
  <si>
    <t>Incidence Arm Shaft</t>
  </si>
  <si>
    <t>5907N162</t>
  </si>
  <si>
    <t>On Order</t>
  </si>
  <si>
    <t>Incidence Bearings</t>
  </si>
  <si>
    <t>Incidence Counterweight Rods</t>
  </si>
  <si>
    <t>90281A739</t>
  </si>
  <si>
    <t>Incidence Counterweights</t>
  </si>
  <si>
    <t>brass_cw</t>
  </si>
  <si>
    <t>Incidence Arm Hardware</t>
  </si>
  <si>
    <t>91251A535</t>
  </si>
  <si>
    <t>Incidence Mount Hardware</t>
  </si>
  <si>
    <t>91251A537</t>
  </si>
  <si>
    <t>Incidence Motor</t>
  </si>
  <si>
    <t>Incidence Motor Coupler</t>
  </si>
  <si>
    <t>Incidence Motor Coupler Key</t>
  </si>
  <si>
    <t>Incidence Mount other side</t>
  </si>
  <si>
    <t>Incidence Motor Mount Other Side</t>
  </si>
  <si>
    <t>Incidence Motor Mount Bottom</t>
  </si>
  <si>
    <t>Incidence Motor Mount 2</t>
  </si>
  <si>
    <t>Incidence Motor Mount Top</t>
  </si>
  <si>
    <t>Nema 34 Stepper Motor</t>
  </si>
  <si>
    <t>Steel Hex Head Screw, M5 x 0.8 mm Thread, 16 mm Long</t>
  </si>
  <si>
    <t>91310A123</t>
  </si>
  <si>
    <t xml:space="preserve">Part Cost </t>
  </si>
  <si>
    <t>Shipping + Tax</t>
  </si>
  <si>
    <t>Ball head swivel mount</t>
  </si>
  <si>
    <t>https://www.amazon.com/UTEBIT-Aluminum-Diameter-1-25inch-Compatible/dp/B06XKW7V14/ref=sr_1_3?dchild=1&amp;keywords=mini+ball+head+swivel+mount&amp;qid=1596138248&amp;sr=8-3</t>
  </si>
  <si>
    <t>6" Optical post 5 pack</t>
  </si>
  <si>
    <t>TR6-5</t>
  </si>
  <si>
    <t>Thor Labs</t>
  </si>
  <si>
    <t>https://www.thorlabs.com/thorproduct.cfm?partnumber=TR6-P5</t>
  </si>
  <si>
    <t xml:space="preserve">6" Optical post </t>
  </si>
  <si>
    <t>TR6</t>
  </si>
  <si>
    <t>https://www.thorlabs.com/thorproduct.cfm?partnumber=TR6</t>
  </si>
  <si>
    <t>3" Optical post holder 5 pack</t>
  </si>
  <si>
    <t>UPH3-5</t>
  </si>
  <si>
    <t>https://www.thorlabs.com/thorproduct.cfm?partnumber=UPH3-P5</t>
  </si>
  <si>
    <t>3" Optical post holder</t>
  </si>
  <si>
    <t>UPH3</t>
  </si>
  <si>
    <t>https://www.thorlabs.com/thorproduct.cfm?partnumber=UPH3#ad-image-0</t>
  </si>
  <si>
    <t>Sample Wheel</t>
  </si>
  <si>
    <t>Sample positioning bracket</t>
  </si>
  <si>
    <t>Sample Tray Individuals</t>
  </si>
  <si>
    <t>1/4"-20 Steel Thin Hex Nut</t>
  </si>
  <si>
    <t>94846A029</t>
  </si>
  <si>
    <t>https://www.mcmaster.com/94846a029</t>
  </si>
  <si>
    <t>Lazy Susan</t>
  </si>
  <si>
    <t>18635A52</t>
  </si>
  <si>
    <t>https://www.mcmaster.com/18635A52/</t>
  </si>
  <si>
    <t>8-32 to 1/4-20 Thread Adapter</t>
  </si>
  <si>
    <t>AP8E25E</t>
  </si>
  <si>
    <t>https://www.thorlabs.com/thorproduct.cfm?partnumber=AP8E25E</t>
  </si>
  <si>
    <t>M6x1mm Low-Profile Socket Head Screw</t>
  </si>
  <si>
    <t>90358A019</t>
  </si>
  <si>
    <t>https://www.mcmaster.com/90358A019/</t>
  </si>
  <si>
    <t>Screw-Style Hangers, 1/4" Screw, 3"</t>
  </si>
  <si>
    <t>90171A554</t>
  </si>
  <si>
    <t>https://www.mcmaster.com/90171A554/</t>
  </si>
  <si>
    <t>Mcmaster sent wrong part, charge refunded and correct part sent</t>
  </si>
  <si>
    <t>M6x1mm Flanged Button Head Screw, 8mm</t>
  </si>
  <si>
    <t>92137A523</t>
  </si>
  <si>
    <t>https://www.mcmaster.com/92137A523/</t>
  </si>
  <si>
    <t>Positioning bracket</t>
  </si>
  <si>
    <t>M6 x 1 mm Steel Hex Nut</t>
  </si>
  <si>
    <t>90592A016</t>
  </si>
  <si>
    <t>https://www.mcmaster.com/90592A016/</t>
  </si>
  <si>
    <t>Optical post to sample wheel</t>
  </si>
  <si>
    <t>M2.5 x 0.45mm, 6mm Screw</t>
  </si>
  <si>
    <t>92000A104</t>
  </si>
  <si>
    <t>https://www.mcmaster.com/92000A104/</t>
  </si>
  <si>
    <t>Screws for motor encoders</t>
  </si>
  <si>
    <t>Stationary sample tray</t>
  </si>
  <si>
    <t>8" Optical Post</t>
  </si>
  <si>
    <t>TR8</t>
  </si>
  <si>
    <t>https://www.thorlabs.com/thorproduct.cfm?partnumber=TR12</t>
  </si>
  <si>
    <t>Fixed sample tray to post holder</t>
  </si>
  <si>
    <t>Flanged Socket Head Screw M5 x 0.8 mm Thread, 20 mm Length</t>
  </si>
  <si>
    <t>92235A214</t>
  </si>
  <si>
    <t>https://www.mcmaster.com/92235A214/</t>
  </si>
  <si>
    <t>Flanged Socket Head Screw M5 x 0.8 mm Thread, 10 mm Length</t>
  </si>
  <si>
    <t>92235A208</t>
  </si>
  <si>
    <t>https://www.mcmaster.com/92235A208/</t>
  </si>
  <si>
    <t>Split-Tapered Bushing G Style, for 1/2" Shaft Diameter</t>
  </si>
  <si>
    <t>9859T112</t>
  </si>
  <si>
    <t>https://www.mcmaster.com/9859T112/</t>
  </si>
  <si>
    <t>Motor to sample wheel</t>
  </si>
  <si>
    <t>Ultra-Low-Profile Socket Head Screw Alloy Steel, M6 x 1.00 mm Thread, 20 mm Long</t>
  </si>
  <si>
    <t>Low-Strength Steel Thin Hex Nut Black-Oxide, 1/4"-20 Thread Size</t>
  </si>
  <si>
    <t>90475A110</t>
  </si>
  <si>
    <t>https://www.mcmaster.com/90475A110/</t>
  </si>
  <si>
    <t>Black-Oxide Alloy Steel Socket Head Screw 5/16"-18 Thread Size, 5/8" Long</t>
  </si>
  <si>
    <t>91251A580</t>
  </si>
  <si>
    <t>https://www.mcmaster.com/91251A580/</t>
  </si>
  <si>
    <t>Socket Head Screw M6 x 1 mm Thread, 25 mm Long</t>
  </si>
  <si>
    <t>91290A330</t>
  </si>
  <si>
    <t>https://www.mcmaster.com/91290A330/</t>
  </si>
  <si>
    <t>Steel Hex Nut, Medium-Strength, Class 8, M6 x 1 mm Thread</t>
  </si>
  <si>
    <t>Flat Head Screws, 8-32 Thread, 1/4" Long</t>
  </si>
  <si>
    <t>96640A122</t>
  </si>
  <si>
    <t>https://www.mcmaster.com/96640A122/</t>
  </si>
  <si>
    <t xml:space="preserve">Fixed sample tray to post  </t>
  </si>
  <si>
    <t>Nylon Sleeve Bearing for 1/2" Shaft Diameter and 5/8" Housing ID, 1/2" Long</t>
  </si>
  <si>
    <t>https://www.mcmaster.com/6389K347/</t>
  </si>
  <si>
    <t>Sample standoffs for sand, flat samples</t>
  </si>
  <si>
    <t>Sample Standoffs -3 x sand + 3 x small rock</t>
  </si>
  <si>
    <t>Total</t>
  </si>
  <si>
    <t>Fishing Scale</t>
  </si>
  <si>
    <t>Power block bracket</t>
  </si>
  <si>
    <t>10A 125V coiled cord 4 ft</t>
  </si>
  <si>
    <t>10A 125V cord 6 ft</t>
  </si>
  <si>
    <t>Cable Management testing</t>
  </si>
  <si>
    <t>Mudbay</t>
  </si>
  <si>
    <t>Home Depot</t>
  </si>
  <si>
    <t>Hex Nut M5 x 0.8 mm</t>
  </si>
  <si>
    <t>98676A300</t>
  </si>
  <si>
    <t>McMaster</t>
  </si>
  <si>
    <t>https://www.mcmaster.com/98676A300/</t>
  </si>
  <si>
    <t>Serrated-Flange Socket Head Screw M8 x 1.25 mm Thread, 12 mm Long</t>
  </si>
  <si>
    <t>90074A111</t>
  </si>
  <si>
    <t>https://www.mcmaster.com/90074A111/</t>
  </si>
  <si>
    <t>Black-Oxide 18-8 Stainless Steel Hex Nut M5 x 0.8 mm Thread</t>
  </si>
  <si>
    <t>M2.5 x 0.45mm Thread, 6mm Long</t>
  </si>
  <si>
    <t>Thin Hex Nut, Class 04, Zinc-Plated, M8 x 1.25 mm Thread</t>
  </si>
  <si>
    <t>90695A040</t>
  </si>
  <si>
    <t>https://www.mcmaster.com/90695A040/</t>
  </si>
  <si>
    <t>Washer for M8 Screw Size, 9 mm ID, 16 mm OD</t>
  </si>
  <si>
    <t>98687A112</t>
  </si>
  <si>
    <t>https://www.mcmaster.com/98687A112/</t>
  </si>
  <si>
    <t>Washer for M5 Screw Size, 5.3 mm ID, 10 mm OD</t>
  </si>
  <si>
    <t>98269A440</t>
  </si>
  <si>
    <t>https://www.mcmaster.com/98269A440/</t>
  </si>
  <si>
    <t>Hex Nut M8 x 1.25 mm Thread</t>
  </si>
  <si>
    <t>90593A007</t>
  </si>
  <si>
    <t>https://www.mcmaster.com/90593A007/</t>
  </si>
  <si>
    <t>Steel Hex Nut Medium-Strength, Class 8, M4 x 0.7 mm Thread</t>
  </si>
  <si>
    <t>90592A090</t>
  </si>
  <si>
    <t>https://www.mcmaster.com/90592A090/</t>
  </si>
  <si>
    <t>Steel Pan Head Phillips Screw M3 x 0.5 mm Thread, 3 mm Long</t>
  </si>
  <si>
    <t>92005A111</t>
  </si>
  <si>
    <t>MCMaster</t>
  </si>
  <si>
    <t>https://www.mcmaster.com/92005A111/</t>
  </si>
  <si>
    <t>Motor to ground</t>
  </si>
  <si>
    <t> Flat Head Screw, M8 x 1.25 mm Thread, 30 mm Long</t>
  </si>
  <si>
    <t>91294A287</t>
  </si>
  <si>
    <t>https://www.mcmaster.com/91294A287/</t>
  </si>
  <si>
    <t>Narrow Cheese Head Slotted Screws, M4 x 0.7 mm Thread, 8 mm Long</t>
  </si>
  <si>
    <t>97710A121</t>
  </si>
  <si>
    <t>https://www.mcmaster.com/97710A121/</t>
  </si>
  <si>
    <t>Swivel Threaded-Rod-Mount Loop Hanger, PVC-Coated Steel, 13/16" ID</t>
  </si>
  <si>
    <t>3064T41</t>
  </si>
  <si>
    <t>https://www.mcmaster.com/3064T41/</t>
  </si>
  <si>
    <t>Side-Load Threaded-Rod-Mount Loop Hanger, Zinc-Plated Steel, 1-1/16" ID</t>
  </si>
  <si>
    <t>3131T52</t>
  </si>
  <si>
    <t>https://www.mcmaster.com/3131T52/</t>
  </si>
  <si>
    <t>Snug-Fit Vibration-Damping Loop Clamp, 1/4" ID</t>
  </si>
  <si>
    <t>3177T1</t>
  </si>
  <si>
    <t>https://www.mcmaster.com/3177T1/</t>
  </si>
  <si>
    <t>General Purpose Tap, Taper Chamfer, M5 x 0.8 mm Thread, 7/8" Thread Length</t>
  </si>
  <si>
    <t>8305A16</t>
  </si>
  <si>
    <t>https://www.mcmaster.com/8305A16/</t>
  </si>
  <si>
    <t>4C 22AWG 2230MM Coiled Cable</t>
  </si>
  <si>
    <t>‎839-1622-ND</t>
  </si>
  <si>
    <t>Digikey</t>
  </si>
  <si>
    <t>https://www.digikey.com/en/products/detail/tensility-international-corp/31-00043/10268370?s=N4IgTCBcDaKHAEAOAzATgLQEYBsYxoHIAiIAugL5A</t>
  </si>
  <si>
    <t>Previous Versions</t>
  </si>
  <si>
    <t>Emission motor Mount Bottom 2</t>
  </si>
  <si>
    <t>Emision Motor Mount Top</t>
  </si>
  <si>
    <t>Emission motor Mount Top 2</t>
  </si>
  <si>
    <t>Collimator Top</t>
  </si>
  <si>
    <t>collimater_top_3</t>
  </si>
  <si>
    <t>Collimator Mount</t>
  </si>
  <si>
    <t>Detector Collimator Mount_Right_Angle_3</t>
  </si>
  <si>
    <t>Collimator Mount 2</t>
  </si>
  <si>
    <t>Detector Collimator Mount_Right_Angle_4</t>
  </si>
  <si>
    <t>Collimater_top_4</t>
  </si>
  <si>
    <t>Fiber Optic Free + Fixed Tubes</t>
  </si>
  <si>
    <t>Fiber Optic tube Free 2</t>
  </si>
  <si>
    <t>Sample wheel</t>
  </si>
  <si>
    <t> Male Hex Thread Adapters</t>
  </si>
  <si>
    <t>91347A660</t>
  </si>
  <si>
    <t>https://www.mcmaster.com/94846A029/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</si>
</sst>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  <numFmt numFmtId="166" formatCode="_([$$-409]* #,##0.000_);_([$$-409]* \(#,##0.000\);_([$$-409]* &quot;-&quot;??_);_(@_)"/>
    <numFmt numFmtId="167" formatCode="_(&quot;$&quot;* #,##0.0_);_(&quot;$&quot;* \(#,##0.0\);_(&quot;$&quot;* &quot;-&quot;??_);_(@_)"/>
  </numFmts>
  <fonts count="1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000000"/>
      <name val="Verdana"/>
      <charset val="1"/>
    </font>
    <font>
      <sz val="9"/>
      <color rgb="FF333333"/>
      <name val="Arial"/>
      <charset val="1"/>
    </font>
    <font>
      <sz val="9"/>
      <color rgb="FF000000"/>
      <name val="Arial"/>
    </font>
    <font>
      <sz val="11"/>
      <color rgb="FF222222"/>
      <name val="Calibri"/>
    </font>
    <font>
      <sz val="11"/>
      <color theme="1"/>
      <name val="Calibri"/>
    </font>
    <font>
      <sz val="9"/>
      <color rgb="FF000000"/>
      <name val="Arial"/>
      <charset val="1"/>
    </font>
    <font>
      <sz val="9"/>
      <color rgb="FF333333"/>
      <name val="HelveticaNeueeTextPro-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DF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fill"/>
    </xf>
    <xf numFmtId="0" fontId="2" fillId="0" borderId="0" xfId="1" applyNumberFormat="1" applyAlignment="1">
      <alignment horizontal="fill"/>
    </xf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1"/>
    <xf numFmtId="0" fontId="2" fillId="0" borderId="0" xfId="1" applyBorder="1" applyAlignment="1">
      <alignment horizontal="fill"/>
    </xf>
    <xf numFmtId="0" fontId="9" fillId="0" borderId="0" xfId="0" applyFont="1"/>
    <xf numFmtId="0" fontId="9" fillId="3" borderId="0" xfId="0" applyFont="1" applyFill="1"/>
    <xf numFmtId="0" fontId="10" fillId="0" borderId="0" xfId="0" applyFont="1"/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0" borderId="0" xfId="0" applyFont="1"/>
    <xf numFmtId="0" fontId="3" fillId="2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/>
    <xf numFmtId="0" fontId="14" fillId="0" borderId="0" xfId="0" applyFont="1"/>
    <xf numFmtId="0" fontId="7" fillId="0" borderId="0" xfId="0" applyFont="1" applyAlignment="1">
      <alignment horizontal="center"/>
    </xf>
    <xf numFmtId="44" fontId="7" fillId="0" borderId="0" xfId="2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2" applyFont="1"/>
    <xf numFmtId="164" fontId="0" fillId="0" borderId="0" xfId="0" applyNumberFormat="1"/>
    <xf numFmtId="0" fontId="7" fillId="0" borderId="0" xfId="0" applyFont="1" applyAlignment="1">
      <alignment horizontal="left"/>
    </xf>
    <xf numFmtId="165" fontId="0" fillId="0" borderId="0" xfId="2" applyNumberFormat="1" applyFont="1"/>
    <xf numFmtId="164" fontId="7" fillId="0" borderId="0" xfId="2" applyNumberFormat="1" applyFont="1"/>
    <xf numFmtId="164" fontId="0" fillId="0" borderId="0" xfId="2" applyNumberFormat="1" applyFont="1"/>
    <xf numFmtId="166" fontId="0" fillId="0" borderId="0" xfId="0" applyNumberFormat="1"/>
    <xf numFmtId="44" fontId="7" fillId="0" borderId="0" xfId="2" applyFont="1"/>
    <xf numFmtId="0" fontId="7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167" fontId="7" fillId="0" borderId="0" xfId="2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0729A568/" TargetMode="External"/><Relationship Id="rId2" Type="http://schemas.openxmlformats.org/officeDocument/2006/relationships/hyperlink" Target="https://www.mcmaster.com/91290A417/" TargetMode="External"/><Relationship Id="rId1" Type="http://schemas.openxmlformats.org/officeDocument/2006/relationships/hyperlink" Target="https://www.mcmaster.com/91290A361/" TargetMode="External"/><Relationship Id="rId5" Type="http://schemas.openxmlformats.org/officeDocument/2006/relationships/hyperlink" Target="https://szsmarter.com/product-item/offset-large-ring-style-aluminum-turntable-lazy-susan-bearings-smsp32-800b/" TargetMode="External"/><Relationship Id="rId4" Type="http://schemas.openxmlformats.org/officeDocument/2006/relationships/hyperlink" Target="https://www.mcmaster.com/6324K24-6324K84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5537T112-5537T715/" TargetMode="External"/><Relationship Id="rId18" Type="http://schemas.openxmlformats.org/officeDocument/2006/relationships/hyperlink" Target="https://www.mcmaster.com/3225T43/" TargetMode="External"/><Relationship Id="rId26" Type="http://schemas.openxmlformats.org/officeDocument/2006/relationships/hyperlink" Target="https://www.mcmaster.com/5108N542/" TargetMode="External"/><Relationship Id="rId21" Type="http://schemas.openxmlformats.org/officeDocument/2006/relationships/hyperlink" Target="https://www.mcmaster.com/5537T946/" TargetMode="External"/><Relationship Id="rId34" Type="http://schemas.openxmlformats.org/officeDocument/2006/relationships/hyperlink" Target="https://www.mcmaster.com/90510A231/" TargetMode="External"/><Relationship Id="rId7" Type="http://schemas.openxmlformats.org/officeDocument/2006/relationships/hyperlink" Target="https://www.mcmaster.com/91116A240/" TargetMode="External"/><Relationship Id="rId12" Type="http://schemas.openxmlformats.org/officeDocument/2006/relationships/hyperlink" Target="https://www.mcmaster.com/2445T43/" TargetMode="External"/><Relationship Id="rId17" Type="http://schemas.openxmlformats.org/officeDocument/2006/relationships/hyperlink" Target="https://www.amazon.com/gp/product/B076CF61KD/ref=ppx_yo_dt_b_asin_title_o02_s01?ie=UTF8&amp;psc=1" TargetMode="External"/><Relationship Id="rId25" Type="http://schemas.openxmlformats.org/officeDocument/2006/relationships/hyperlink" Target="https://www.mcmaster.com/47065T68/" TargetMode="External"/><Relationship Id="rId33" Type="http://schemas.openxmlformats.org/officeDocument/2006/relationships/hyperlink" Target="https://www.mcmaster.com/91290A172/" TargetMode="External"/><Relationship Id="rId2" Type="http://schemas.openxmlformats.org/officeDocument/2006/relationships/hyperlink" Target="https://www.mcmaster.com/9374T4/" TargetMode="External"/><Relationship Id="rId16" Type="http://schemas.openxmlformats.org/officeDocument/2006/relationships/hyperlink" Target="https://www.amazon.com/gp/product/B01EEUHX5G/ref=ppx_yo_dt_b_asin_title_o00_s00?ie=UTF8&amp;th=1" TargetMode="External"/><Relationship Id="rId20" Type="http://schemas.openxmlformats.org/officeDocument/2006/relationships/hyperlink" Target="https://www.mcmaster.com/5537T665/" TargetMode="External"/><Relationship Id="rId29" Type="http://schemas.openxmlformats.org/officeDocument/2006/relationships/hyperlink" Target="https://www.mcmaster.com/5537T82/" TargetMode="External"/><Relationship Id="rId1" Type="http://schemas.openxmlformats.org/officeDocument/2006/relationships/hyperlink" Target="https://www.mcmaster.com/9374T5/" TargetMode="External"/><Relationship Id="rId6" Type="http://schemas.openxmlformats.org/officeDocument/2006/relationships/hyperlink" Target="https://www.mcmaster.com/90591A111/" TargetMode="External"/><Relationship Id="rId11" Type="http://schemas.openxmlformats.org/officeDocument/2006/relationships/hyperlink" Target="https://www.mcmaster.com/5537T983/" TargetMode="External"/><Relationship Id="rId24" Type="http://schemas.openxmlformats.org/officeDocument/2006/relationships/hyperlink" Target="https://www.mcmaster.com/5537T937/" TargetMode="External"/><Relationship Id="rId32" Type="http://schemas.openxmlformats.org/officeDocument/2006/relationships/hyperlink" Target="https://www.mcmaster.com/5537T68/" TargetMode="External"/><Relationship Id="rId37" Type="http://schemas.openxmlformats.org/officeDocument/2006/relationships/hyperlink" Target="https://paints.labir.eu/homepage/thermographic-paint-for-standard-applications" TargetMode="External"/><Relationship Id="rId5" Type="http://schemas.openxmlformats.org/officeDocument/2006/relationships/hyperlink" Target="https://www.mcmaster.com/92233A224/" TargetMode="External"/><Relationship Id="rId15" Type="http://schemas.openxmlformats.org/officeDocument/2006/relationships/hyperlink" Target="https://www.mcmaster.com/7565K58/" TargetMode="External"/><Relationship Id="rId23" Type="http://schemas.openxmlformats.org/officeDocument/2006/relationships/hyperlink" Target="https://www.mcmaster.com/5537T261/" TargetMode="External"/><Relationship Id="rId28" Type="http://schemas.openxmlformats.org/officeDocument/2006/relationships/hyperlink" Target="https://www.mcmaster.com/90510A231/" TargetMode="External"/><Relationship Id="rId36" Type="http://schemas.openxmlformats.org/officeDocument/2006/relationships/hyperlink" Target="https://www.mcmaster.com/91100A130/" TargetMode="External"/><Relationship Id="rId10" Type="http://schemas.openxmlformats.org/officeDocument/2006/relationships/hyperlink" Target="https://www.mcmaster.com/1556A26/" TargetMode="External"/><Relationship Id="rId19" Type="http://schemas.openxmlformats.org/officeDocument/2006/relationships/hyperlink" Target="https://www.mcmaster.com/92467A461/" TargetMode="External"/><Relationship Id="rId31" Type="http://schemas.openxmlformats.org/officeDocument/2006/relationships/hyperlink" Target="https://www.mcmaster.com/5537T101/" TargetMode="External"/><Relationship Id="rId4" Type="http://schemas.openxmlformats.org/officeDocument/2006/relationships/hyperlink" Target="https://www.mcmaster.com/90358A007/" TargetMode="External"/><Relationship Id="rId9" Type="http://schemas.openxmlformats.org/officeDocument/2006/relationships/hyperlink" Target="https://www.mcmaster.com/3225T43/" TargetMode="External"/><Relationship Id="rId14" Type="http://schemas.openxmlformats.org/officeDocument/2006/relationships/hyperlink" Target="https://www.mcmaster.com/5537T112-5537T714/" TargetMode="External"/><Relationship Id="rId22" Type="http://schemas.openxmlformats.org/officeDocument/2006/relationships/hyperlink" Target="https://www.mcmaster.com/5537T688/" TargetMode="External"/><Relationship Id="rId27" Type="http://schemas.openxmlformats.org/officeDocument/2006/relationships/hyperlink" Target="https://www.mcmaster.com/9634K38/" TargetMode="External"/><Relationship Id="rId30" Type="http://schemas.openxmlformats.org/officeDocument/2006/relationships/hyperlink" Target="https://www.mcmaster.com/5537T356/" TargetMode="External"/><Relationship Id="rId35" Type="http://schemas.openxmlformats.org/officeDocument/2006/relationships/hyperlink" Target="https://www.mcmaster.com/91146A170/" TargetMode="External"/><Relationship Id="rId8" Type="http://schemas.openxmlformats.org/officeDocument/2006/relationships/hyperlink" Target="https://www.mcmaster.com/92467A461/" TargetMode="External"/><Relationship Id="rId3" Type="http://schemas.openxmlformats.org/officeDocument/2006/relationships/hyperlink" Target="https://www.mcmaster.com/9374T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358A019/" TargetMode="External"/><Relationship Id="rId13" Type="http://schemas.openxmlformats.org/officeDocument/2006/relationships/hyperlink" Target="https://www.mcmaster.com/92000A104/" TargetMode="External"/><Relationship Id="rId18" Type="http://schemas.openxmlformats.org/officeDocument/2006/relationships/hyperlink" Target="https://www.mcmaster.com/90475A110/" TargetMode="External"/><Relationship Id="rId3" Type="http://schemas.openxmlformats.org/officeDocument/2006/relationships/hyperlink" Target="https://www.thorlabs.com/thorproduct.cfm?partnumber=UPH3-P5" TargetMode="External"/><Relationship Id="rId21" Type="http://schemas.openxmlformats.org/officeDocument/2006/relationships/hyperlink" Target="https://www.mcmaster.com/90592A016/" TargetMode="External"/><Relationship Id="rId7" Type="http://schemas.openxmlformats.org/officeDocument/2006/relationships/hyperlink" Target="https://www.amazon.com/UTEBIT-Aluminum-Diameter-1-25inch-Compatible/dp/B06XKW7V14/ref=sr_1_3?dchild=1&amp;keywords=mini+ball+head+swivel+mount&amp;qid=1596138248&amp;sr=8-3" TargetMode="External"/><Relationship Id="rId12" Type="http://schemas.openxmlformats.org/officeDocument/2006/relationships/hyperlink" Target="https://www.mcmaster.com/90592A016/" TargetMode="External"/><Relationship Id="rId17" Type="http://schemas.openxmlformats.org/officeDocument/2006/relationships/hyperlink" Target="https://www.mcmaster.com/90358A019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horlabs.com/thorproduct.cfm?partnumber=TR6" TargetMode="External"/><Relationship Id="rId16" Type="http://schemas.openxmlformats.org/officeDocument/2006/relationships/hyperlink" Target="https://www.mcmaster.com/9859T112/" TargetMode="External"/><Relationship Id="rId20" Type="http://schemas.openxmlformats.org/officeDocument/2006/relationships/hyperlink" Target="https://www.mcmaster.com/91290A330/" TargetMode="External"/><Relationship Id="rId1" Type="http://schemas.openxmlformats.org/officeDocument/2006/relationships/hyperlink" Target="https://www.thorlabs.com/thorproduct.cfm?partnumber=TR6-P5" TargetMode="External"/><Relationship Id="rId6" Type="http://schemas.openxmlformats.org/officeDocument/2006/relationships/hyperlink" Target="https://www.mcmaster.com/94846a029" TargetMode="External"/><Relationship Id="rId11" Type="http://schemas.openxmlformats.org/officeDocument/2006/relationships/hyperlink" Target="https://www.mcmaster.com/92137A523/" TargetMode="External"/><Relationship Id="rId24" Type="http://schemas.openxmlformats.org/officeDocument/2006/relationships/hyperlink" Target="https://www.thorlabs.com/thorproduct.cfm?partnumber=AP8E25E" TargetMode="External"/><Relationship Id="rId5" Type="http://schemas.openxmlformats.org/officeDocument/2006/relationships/hyperlink" Target="https://www.mcmaster.com/18635A52/" TargetMode="External"/><Relationship Id="rId15" Type="http://schemas.openxmlformats.org/officeDocument/2006/relationships/hyperlink" Target="https://www.mcmaster.com/92235A208/" TargetMode="External"/><Relationship Id="rId23" Type="http://schemas.openxmlformats.org/officeDocument/2006/relationships/hyperlink" Target="https://www.mcmaster.com/6389K347/" TargetMode="External"/><Relationship Id="rId10" Type="http://schemas.openxmlformats.org/officeDocument/2006/relationships/hyperlink" Target="https://www.thorlabs.com/thorproduct.cfm?partnumber=TR12" TargetMode="External"/><Relationship Id="rId19" Type="http://schemas.openxmlformats.org/officeDocument/2006/relationships/hyperlink" Target="https://www.mcmaster.com/91251A580/" TargetMode="External"/><Relationship Id="rId4" Type="http://schemas.openxmlformats.org/officeDocument/2006/relationships/hyperlink" Target="https://www.thorlabs.com/thorproduct.cfm?partnumber=UPH3" TargetMode="External"/><Relationship Id="rId9" Type="http://schemas.openxmlformats.org/officeDocument/2006/relationships/hyperlink" Target="https://www.mcmaster.com/90171A554/" TargetMode="External"/><Relationship Id="rId14" Type="http://schemas.openxmlformats.org/officeDocument/2006/relationships/hyperlink" Target="https://www.mcmaster.com/92235A214/" TargetMode="External"/><Relationship Id="rId22" Type="http://schemas.openxmlformats.org/officeDocument/2006/relationships/hyperlink" Target="https://www.mcmaster.com/96640A12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593A007/" TargetMode="External"/><Relationship Id="rId3" Type="http://schemas.openxmlformats.org/officeDocument/2006/relationships/hyperlink" Target="https://www.mcmaster.com/98676A300/" TargetMode="External"/><Relationship Id="rId7" Type="http://schemas.openxmlformats.org/officeDocument/2006/relationships/hyperlink" Target="https://www.mcmaster.com/98269A440/" TargetMode="External"/><Relationship Id="rId2" Type="http://schemas.openxmlformats.org/officeDocument/2006/relationships/hyperlink" Target="https://www.mcmaster.com/90074A111/" TargetMode="External"/><Relationship Id="rId1" Type="http://schemas.openxmlformats.org/officeDocument/2006/relationships/hyperlink" Target="https://www.mcmaster.com/98676A300/" TargetMode="External"/><Relationship Id="rId6" Type="http://schemas.openxmlformats.org/officeDocument/2006/relationships/hyperlink" Target="https://www.mcmaster.com/98687A112/" TargetMode="External"/><Relationship Id="rId5" Type="http://schemas.openxmlformats.org/officeDocument/2006/relationships/hyperlink" Target="https://www.mcmaster.com/90695A040/" TargetMode="External"/><Relationship Id="rId10" Type="http://schemas.openxmlformats.org/officeDocument/2006/relationships/hyperlink" Target="https://www.mcmaster.com/92005A111/" TargetMode="External"/><Relationship Id="rId4" Type="http://schemas.openxmlformats.org/officeDocument/2006/relationships/hyperlink" Target="https://www.mcmaster.com/92000A104/" TargetMode="External"/><Relationship Id="rId9" Type="http://schemas.openxmlformats.org/officeDocument/2006/relationships/hyperlink" Target="https://www.mcmaster.com/90592A09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3064T41/" TargetMode="External"/><Relationship Id="rId7" Type="http://schemas.openxmlformats.org/officeDocument/2006/relationships/hyperlink" Target="https://www.digikey.com/en/products/detail/tensility-international-corp/31-00043/10268370?s=N4IgTCBcDaKHAEAOAzATgLQEYBsYxoHIAiIAugL5A" TargetMode="External"/><Relationship Id="rId2" Type="http://schemas.openxmlformats.org/officeDocument/2006/relationships/hyperlink" Target="https://www.mcmaster.com/97710A121/" TargetMode="External"/><Relationship Id="rId1" Type="http://schemas.openxmlformats.org/officeDocument/2006/relationships/hyperlink" Target="https://www.mcmaster.com/91294A287/" TargetMode="External"/><Relationship Id="rId6" Type="http://schemas.openxmlformats.org/officeDocument/2006/relationships/hyperlink" Target="https://www.mcmaster.com/8305A16/" TargetMode="External"/><Relationship Id="rId5" Type="http://schemas.openxmlformats.org/officeDocument/2006/relationships/hyperlink" Target="https://www.mcmaster.com/3177T1/" TargetMode="External"/><Relationship Id="rId4" Type="http://schemas.openxmlformats.org/officeDocument/2006/relationships/hyperlink" Target="https://www.mcmaster.com/3131T52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94846A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D3C4-AB2C-4A9E-B1AB-FC867E47ACF6}">
  <dimension ref="A1:I13"/>
  <sheetViews>
    <sheetView workbookViewId="0">
      <selection activeCell="I14" sqref="I14"/>
    </sheetView>
  </sheetViews>
  <sheetFormatPr defaultRowHeight="15"/>
  <cols>
    <col min="1" max="1" width="48.85546875" customWidth="1"/>
    <col min="2" max="2" width="13" customWidth="1"/>
    <col min="5" max="6" width="12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t="s">
        <v>9</v>
      </c>
      <c r="C2" t="s">
        <v>10</v>
      </c>
      <c r="D2">
        <v>556.59</v>
      </c>
      <c r="E2">
        <v>1</v>
      </c>
      <c r="G2">
        <v>672.6</v>
      </c>
      <c r="I2" t="s">
        <v>11</v>
      </c>
    </row>
    <row r="3" spans="1:9">
      <c r="A3" t="s">
        <v>12</v>
      </c>
      <c r="C3" t="s">
        <v>10</v>
      </c>
      <c r="D3">
        <v>122.57</v>
      </c>
      <c r="E3">
        <v>1</v>
      </c>
      <c r="G3">
        <f>E3*D3</f>
        <v>122.57</v>
      </c>
      <c r="I3" t="s">
        <v>13</v>
      </c>
    </row>
    <row r="4" spans="1:9">
      <c r="A4" t="s">
        <v>14</v>
      </c>
      <c r="B4" s="17" t="s">
        <v>15</v>
      </c>
      <c r="C4" t="s">
        <v>16</v>
      </c>
      <c r="D4">
        <v>285</v>
      </c>
      <c r="E4">
        <v>1</v>
      </c>
      <c r="G4">
        <f>E4*D4</f>
        <v>285</v>
      </c>
      <c r="H4" s="11" t="s">
        <v>17</v>
      </c>
      <c r="I4" t="s">
        <v>18</v>
      </c>
    </row>
    <row r="5" spans="1:9">
      <c r="A5" s="15" t="s">
        <v>19</v>
      </c>
      <c r="B5" t="s">
        <v>20</v>
      </c>
      <c r="C5" t="s">
        <v>21</v>
      </c>
      <c r="D5">
        <v>14.33</v>
      </c>
      <c r="E5">
        <v>1</v>
      </c>
      <c r="G5">
        <f t="shared" ref="G5:G8" si="0">E5*D5</f>
        <v>14.33</v>
      </c>
      <c r="H5" s="11" t="s">
        <v>22</v>
      </c>
      <c r="I5" t="s">
        <v>23</v>
      </c>
    </row>
    <row r="6" spans="1:9">
      <c r="A6" s="15" t="s">
        <v>24</v>
      </c>
      <c r="B6" t="s">
        <v>25</v>
      </c>
      <c r="C6" t="s">
        <v>21</v>
      </c>
      <c r="D6">
        <v>8.39</v>
      </c>
      <c r="E6">
        <v>1</v>
      </c>
      <c r="G6">
        <f t="shared" si="0"/>
        <v>8.39</v>
      </c>
      <c r="H6" s="11" t="s">
        <v>26</v>
      </c>
      <c r="I6" t="s">
        <v>27</v>
      </c>
    </row>
    <row r="7" spans="1:9">
      <c r="A7" s="15" t="s">
        <v>28</v>
      </c>
      <c r="B7" t="s">
        <v>29</v>
      </c>
      <c r="C7" t="s">
        <v>21</v>
      </c>
      <c r="D7">
        <v>8.9700000000000006</v>
      </c>
      <c r="E7">
        <v>8</v>
      </c>
      <c r="G7">
        <f t="shared" si="0"/>
        <v>71.760000000000005</v>
      </c>
      <c r="H7" s="11" t="s">
        <v>30</v>
      </c>
      <c r="I7" t="s">
        <v>31</v>
      </c>
    </row>
    <row r="8" spans="1:9">
      <c r="A8" s="15" t="s">
        <v>32</v>
      </c>
      <c r="B8" t="s">
        <v>33</v>
      </c>
      <c r="C8" t="s">
        <v>21</v>
      </c>
      <c r="D8">
        <v>5.14</v>
      </c>
      <c r="E8">
        <v>4</v>
      </c>
      <c r="G8">
        <f t="shared" si="0"/>
        <v>20.56</v>
      </c>
      <c r="H8" s="11" t="s">
        <v>34</v>
      </c>
      <c r="I8" t="s">
        <v>35</v>
      </c>
    </row>
    <row r="9" spans="1:9">
      <c r="G9" s="9" t="s">
        <v>6</v>
      </c>
    </row>
    <row r="10" spans="1:9">
      <c r="G10">
        <f>SUM(G2:G4)</f>
        <v>1080.17</v>
      </c>
    </row>
    <row r="13" spans="1:9">
      <c r="G13" t="s">
        <v>36</v>
      </c>
      <c r="I13">
        <f ca="1">G10+'All Purpose'!G22+Emission!G2+Incidence!G1+'Base Plate&amp;Cable Management'!G41+'Sample Turntable'!H31</f>
        <v>11264.301899999999</v>
      </c>
    </row>
  </sheetData>
  <hyperlinks>
    <hyperlink ref="H5" r:id="rId1" xr:uid="{FD4B8093-70C1-4BB2-B0D5-5DEF8385DD4F}"/>
    <hyperlink ref="H6" r:id="rId2" xr:uid="{5EFB57DA-5E53-4ACA-B999-7AF6FB8154D2}"/>
    <hyperlink ref="H7" r:id="rId3" xr:uid="{4310F2A1-56D4-441A-BC73-E68425572EA5}"/>
    <hyperlink ref="H8" r:id="rId4" xr:uid="{CDF1CA74-A1E3-43B9-9E1B-F9C84FF7B93C}"/>
    <hyperlink ref="H4" r:id="rId5" xr:uid="{1426F832-D375-410F-88D2-6C2ED2F53C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4780-4DD2-490F-80DE-4EBA1C13031A}">
  <dimension ref="A1:I41"/>
  <sheetViews>
    <sheetView tabSelected="1" topLeftCell="A27" workbookViewId="0">
      <selection activeCell="A40" sqref="A40"/>
    </sheetView>
  </sheetViews>
  <sheetFormatPr defaultRowHeight="15"/>
  <cols>
    <col min="1" max="1" width="46.85546875" customWidth="1"/>
    <col min="2" max="2" width="11" customWidth="1"/>
    <col min="5" max="5" width="10.4257812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6" t="s">
        <v>37</v>
      </c>
      <c r="B2" t="s">
        <v>38</v>
      </c>
      <c r="C2" t="s">
        <v>21</v>
      </c>
      <c r="D2">
        <v>113.21</v>
      </c>
      <c r="E2">
        <v>1</v>
      </c>
      <c r="G2">
        <f>D2*E2</f>
        <v>113.21</v>
      </c>
      <c r="H2" s="11" t="s">
        <v>39</v>
      </c>
    </row>
    <row r="3" spans="1:9">
      <c r="A3" s="6" t="s">
        <v>40</v>
      </c>
      <c r="B3" t="s">
        <v>41</v>
      </c>
      <c r="C3" t="s">
        <v>21</v>
      </c>
      <c r="D3">
        <v>2.81</v>
      </c>
      <c r="E3">
        <v>30.5</v>
      </c>
      <c r="G3">
        <f t="shared" ref="G3:G18" si="0">D3*E3</f>
        <v>85.704999999999998</v>
      </c>
      <c r="H3" s="11" t="s">
        <v>42</v>
      </c>
    </row>
    <row r="4" spans="1:9">
      <c r="A4" s="6" t="s">
        <v>43</v>
      </c>
      <c r="B4" t="s">
        <v>44</v>
      </c>
      <c r="C4" t="s">
        <v>21</v>
      </c>
      <c r="D4">
        <v>3.13</v>
      </c>
      <c r="E4">
        <v>30.5</v>
      </c>
      <c r="G4">
        <f t="shared" si="0"/>
        <v>95.465000000000003</v>
      </c>
      <c r="H4" s="11" t="s">
        <v>45</v>
      </c>
    </row>
    <row r="5" spans="1:9">
      <c r="A5" s="6" t="s">
        <v>46</v>
      </c>
      <c r="B5" t="s">
        <v>47</v>
      </c>
      <c r="C5" t="s">
        <v>21</v>
      </c>
      <c r="D5">
        <v>3.96</v>
      </c>
      <c r="E5">
        <v>4</v>
      </c>
      <c r="G5">
        <f t="shared" si="0"/>
        <v>15.84</v>
      </c>
      <c r="H5" s="11" t="s">
        <v>48</v>
      </c>
    </row>
    <row r="6" spans="1:9">
      <c r="A6" s="6" t="s">
        <v>49</v>
      </c>
      <c r="B6" t="s">
        <v>50</v>
      </c>
      <c r="C6" t="s">
        <v>21</v>
      </c>
      <c r="D6">
        <v>8.33</v>
      </c>
      <c r="E6">
        <v>1</v>
      </c>
      <c r="G6">
        <f t="shared" si="0"/>
        <v>8.33</v>
      </c>
      <c r="H6" s="11" t="s">
        <v>51</v>
      </c>
    </row>
    <row r="7" spans="1:9">
      <c r="A7" s="6" t="s">
        <v>52</v>
      </c>
      <c r="B7" t="s">
        <v>53</v>
      </c>
      <c r="C7" t="s">
        <v>21</v>
      </c>
      <c r="D7">
        <v>1.57</v>
      </c>
      <c r="E7">
        <v>1</v>
      </c>
      <c r="G7">
        <f t="shared" si="0"/>
        <v>1.57</v>
      </c>
      <c r="H7" s="11" t="s">
        <v>54</v>
      </c>
    </row>
    <row r="8" spans="1:9">
      <c r="A8" s="6" t="s">
        <v>55</v>
      </c>
      <c r="B8" t="s">
        <v>56</v>
      </c>
      <c r="C8" t="s">
        <v>21</v>
      </c>
      <c r="D8">
        <v>2.4</v>
      </c>
      <c r="E8">
        <v>1</v>
      </c>
      <c r="G8">
        <f t="shared" si="0"/>
        <v>2.4</v>
      </c>
      <c r="H8" s="11" t="s">
        <v>57</v>
      </c>
    </row>
    <row r="9" spans="1:9">
      <c r="A9" s="6" t="s">
        <v>58</v>
      </c>
      <c r="B9" t="s">
        <v>59</v>
      </c>
      <c r="C9" t="s">
        <v>21</v>
      </c>
      <c r="D9">
        <v>12.77</v>
      </c>
      <c r="E9">
        <v>1</v>
      </c>
      <c r="G9">
        <f t="shared" si="0"/>
        <v>12.77</v>
      </c>
      <c r="H9" s="11" t="s">
        <v>60</v>
      </c>
    </row>
    <row r="10" spans="1:9">
      <c r="A10" s="6" t="s">
        <v>61</v>
      </c>
      <c r="B10" t="s">
        <v>62</v>
      </c>
      <c r="C10" t="s">
        <v>21</v>
      </c>
      <c r="D10">
        <v>5.46</v>
      </c>
      <c r="E10">
        <v>1</v>
      </c>
      <c r="G10">
        <f t="shared" si="0"/>
        <v>5.46</v>
      </c>
      <c r="H10" s="11" t="s">
        <v>63</v>
      </c>
    </row>
    <row r="11" spans="1:9">
      <c r="A11" s="6" t="s">
        <v>64</v>
      </c>
      <c r="B11" t="s">
        <v>65</v>
      </c>
      <c r="C11" t="s">
        <v>21</v>
      </c>
      <c r="D11">
        <v>0.68</v>
      </c>
      <c r="E11">
        <v>1</v>
      </c>
      <c r="G11">
        <f t="shared" si="0"/>
        <v>0.68</v>
      </c>
      <c r="H11" s="11" t="s">
        <v>66</v>
      </c>
    </row>
    <row r="12" spans="1:9">
      <c r="A12" s="6" t="s">
        <v>67</v>
      </c>
      <c r="B12" t="s">
        <v>68</v>
      </c>
      <c r="C12" t="s">
        <v>21</v>
      </c>
      <c r="D12">
        <v>6.19</v>
      </c>
      <c r="E12">
        <v>4</v>
      </c>
      <c r="G12">
        <f t="shared" si="0"/>
        <v>24.76</v>
      </c>
      <c r="H12" s="11" t="s">
        <v>69</v>
      </c>
    </row>
    <row r="13" spans="1:9">
      <c r="A13" s="6" t="s">
        <v>70</v>
      </c>
      <c r="B13" t="s">
        <v>71</v>
      </c>
      <c r="C13" t="s">
        <v>21</v>
      </c>
      <c r="D13">
        <v>23.23</v>
      </c>
      <c r="E13">
        <v>5</v>
      </c>
      <c r="G13">
        <f t="shared" si="0"/>
        <v>116.15</v>
      </c>
      <c r="H13" s="11" t="s">
        <v>72</v>
      </c>
    </row>
    <row r="14" spans="1:9" ht="30">
      <c r="A14" s="19" t="s">
        <v>73</v>
      </c>
      <c r="B14" t="s">
        <v>74</v>
      </c>
      <c r="C14" t="s">
        <v>21</v>
      </c>
      <c r="D14">
        <v>52.77</v>
      </c>
      <c r="E14">
        <v>4</v>
      </c>
      <c r="G14">
        <f t="shared" si="0"/>
        <v>211.08</v>
      </c>
      <c r="H14" s="11" t="s">
        <v>75</v>
      </c>
    </row>
    <row r="15" spans="1:9" ht="30">
      <c r="A15" s="19" t="s">
        <v>73</v>
      </c>
      <c r="B15" t="s">
        <v>74</v>
      </c>
      <c r="C15" t="s">
        <v>21</v>
      </c>
      <c r="D15">
        <v>18.75</v>
      </c>
      <c r="E15">
        <v>2</v>
      </c>
      <c r="G15">
        <f t="shared" si="0"/>
        <v>37.5</v>
      </c>
      <c r="H15" s="11" t="s">
        <v>76</v>
      </c>
    </row>
    <row r="16" spans="1:9">
      <c r="A16" s="6" t="s">
        <v>77</v>
      </c>
      <c r="B16" t="s">
        <v>78</v>
      </c>
      <c r="C16" t="s">
        <v>21</v>
      </c>
      <c r="D16">
        <v>7.24</v>
      </c>
      <c r="E16">
        <v>1</v>
      </c>
      <c r="G16">
        <f t="shared" si="0"/>
        <v>7.24</v>
      </c>
      <c r="H16" s="11" t="s">
        <v>79</v>
      </c>
    </row>
    <row r="17" spans="1:9">
      <c r="A17" s="18" t="s">
        <v>80</v>
      </c>
      <c r="C17" t="s">
        <v>10</v>
      </c>
      <c r="D17">
        <v>546.80999999999995</v>
      </c>
      <c r="E17">
        <v>1</v>
      </c>
      <c r="G17">
        <f t="shared" si="0"/>
        <v>546.80999999999995</v>
      </c>
    </row>
    <row r="18" spans="1:9">
      <c r="A18" s="18" t="s">
        <v>81</v>
      </c>
      <c r="C18" t="s">
        <v>10</v>
      </c>
      <c r="D18">
        <v>174.55</v>
      </c>
      <c r="E18">
        <v>1</v>
      </c>
      <c r="G18">
        <f t="shared" si="0"/>
        <v>174.55</v>
      </c>
    </row>
    <row r="19" spans="1:9">
      <c r="A19" s="18" t="s">
        <v>82</v>
      </c>
      <c r="C19" t="s">
        <v>83</v>
      </c>
      <c r="D19">
        <v>20.95</v>
      </c>
      <c r="E19">
        <v>1</v>
      </c>
      <c r="G19">
        <f>D19*E19</f>
        <v>20.95</v>
      </c>
      <c r="H19" s="11" t="s">
        <v>84</v>
      </c>
    </row>
    <row r="20" spans="1:9">
      <c r="A20" s="18" t="s">
        <v>85</v>
      </c>
      <c r="C20" t="s">
        <v>83</v>
      </c>
      <c r="D20">
        <v>29.2</v>
      </c>
      <c r="E20">
        <v>1</v>
      </c>
      <c r="G20">
        <f>D20*E20</f>
        <v>29.2</v>
      </c>
      <c r="H20" s="11" t="s">
        <v>86</v>
      </c>
    </row>
    <row r="21" spans="1:9">
      <c r="A21" t="s">
        <v>87</v>
      </c>
      <c r="B21" t="s">
        <v>62</v>
      </c>
      <c r="C21" t="s">
        <v>21</v>
      </c>
      <c r="D21">
        <v>5.46</v>
      </c>
      <c r="E21">
        <v>1</v>
      </c>
      <c r="G21">
        <f>D21*E21</f>
        <v>5.46</v>
      </c>
      <c r="H21" s="11" t="s">
        <v>63</v>
      </c>
    </row>
    <row r="22" spans="1:9">
      <c r="A22" s="8" t="s">
        <v>88</v>
      </c>
      <c r="B22" s="42" t="s">
        <v>59</v>
      </c>
      <c r="C22" t="s">
        <v>21</v>
      </c>
      <c r="D22">
        <v>12.77</v>
      </c>
      <c r="E22">
        <v>1</v>
      </c>
      <c r="G22">
        <f t="shared" ref="G22:G40" si="1">D22*E22</f>
        <v>12.77</v>
      </c>
      <c r="H22" s="11" t="s">
        <v>60</v>
      </c>
      <c r="I22" t="s">
        <v>89</v>
      </c>
    </row>
    <row r="23" spans="1:9">
      <c r="A23" s="21" t="s">
        <v>90</v>
      </c>
      <c r="B23" t="s">
        <v>91</v>
      </c>
      <c r="C23" t="s">
        <v>92</v>
      </c>
      <c r="D23">
        <v>14.88</v>
      </c>
      <c r="E23">
        <v>4</v>
      </c>
      <c r="G23">
        <f t="shared" si="1"/>
        <v>59.52</v>
      </c>
      <c r="H23" s="11" t="s">
        <v>93</v>
      </c>
    </row>
    <row r="24" spans="1:9" ht="30">
      <c r="A24" s="8" t="s">
        <v>94</v>
      </c>
      <c r="B24" t="s">
        <v>95</v>
      </c>
      <c r="C24" t="s">
        <v>21</v>
      </c>
      <c r="D24">
        <v>8.4499999999999993</v>
      </c>
      <c r="E24">
        <v>5</v>
      </c>
      <c r="G24">
        <f t="shared" si="1"/>
        <v>42.25</v>
      </c>
      <c r="H24" s="11" t="s">
        <v>96</v>
      </c>
    </row>
    <row r="25" spans="1:9">
      <c r="A25" t="s">
        <v>97</v>
      </c>
      <c r="B25" t="s">
        <v>98</v>
      </c>
      <c r="C25" t="s">
        <v>21</v>
      </c>
      <c r="D25">
        <v>11.69</v>
      </c>
      <c r="E25">
        <v>2</v>
      </c>
      <c r="G25">
        <f t="shared" si="1"/>
        <v>23.38</v>
      </c>
      <c r="H25" s="11" t="s">
        <v>99</v>
      </c>
    </row>
    <row r="26" spans="1:9">
      <c r="A26" t="s">
        <v>100</v>
      </c>
      <c r="B26" t="s">
        <v>101</v>
      </c>
      <c r="C26" t="s">
        <v>21</v>
      </c>
      <c r="D26">
        <v>4.71</v>
      </c>
      <c r="E26">
        <v>2</v>
      </c>
      <c r="G26">
        <f t="shared" si="1"/>
        <v>9.42</v>
      </c>
      <c r="H26" s="11" t="s">
        <v>102</v>
      </c>
    </row>
    <row r="27" spans="1:9">
      <c r="A27" t="s">
        <v>103</v>
      </c>
      <c r="B27" t="s">
        <v>104</v>
      </c>
      <c r="C27" t="s">
        <v>21</v>
      </c>
      <c r="D27">
        <v>6.98</v>
      </c>
      <c r="E27">
        <v>1</v>
      </c>
      <c r="G27">
        <f t="shared" si="1"/>
        <v>6.98</v>
      </c>
      <c r="H27" s="11" t="s">
        <v>105</v>
      </c>
    </row>
    <row r="28" spans="1:9">
      <c r="A28" t="s">
        <v>106</v>
      </c>
      <c r="B28" t="s">
        <v>107</v>
      </c>
      <c r="C28" t="s">
        <v>21</v>
      </c>
      <c r="D28">
        <v>7.98</v>
      </c>
      <c r="E28">
        <v>1</v>
      </c>
      <c r="G28">
        <f t="shared" si="1"/>
        <v>7.98</v>
      </c>
      <c r="H28" s="11" t="s">
        <v>108</v>
      </c>
    </row>
    <row r="29" spans="1:9">
      <c r="A29" t="s">
        <v>109</v>
      </c>
      <c r="B29" t="s">
        <v>110</v>
      </c>
      <c r="C29" t="s">
        <v>21</v>
      </c>
      <c r="D29">
        <v>4.3899999999999997</v>
      </c>
      <c r="E29">
        <v>2</v>
      </c>
      <c r="G29">
        <f t="shared" si="1"/>
        <v>8.7799999999999994</v>
      </c>
      <c r="H29" s="11" t="s">
        <v>111</v>
      </c>
    </row>
    <row r="30" spans="1:9" ht="30">
      <c r="A30" s="8" t="s">
        <v>112</v>
      </c>
      <c r="B30" s="44" t="s">
        <v>113</v>
      </c>
      <c r="C30" t="s">
        <v>21</v>
      </c>
      <c r="D30">
        <v>1.23</v>
      </c>
      <c r="E30">
        <v>4</v>
      </c>
      <c r="G30">
        <f t="shared" si="1"/>
        <v>4.92</v>
      </c>
      <c r="H30" s="11" t="s">
        <v>114</v>
      </c>
    </row>
    <row r="31" spans="1:9">
      <c r="A31" t="s">
        <v>115</v>
      </c>
      <c r="B31" t="s">
        <v>116</v>
      </c>
      <c r="C31" t="s">
        <v>21</v>
      </c>
      <c r="D31">
        <v>9.0399999999999991</v>
      </c>
      <c r="E31">
        <v>1</v>
      </c>
      <c r="G31">
        <f t="shared" si="1"/>
        <v>9.0399999999999991</v>
      </c>
      <c r="H31" s="11" t="s">
        <v>117</v>
      </c>
    </row>
    <row r="32" spans="1:9">
      <c r="A32" t="s">
        <v>118</v>
      </c>
      <c r="B32" t="s">
        <v>119</v>
      </c>
      <c r="C32" t="s">
        <v>21</v>
      </c>
      <c r="D32">
        <v>2.68</v>
      </c>
      <c r="E32">
        <v>2</v>
      </c>
      <c r="G32">
        <f t="shared" si="1"/>
        <v>5.36</v>
      </c>
      <c r="H32" s="11" t="s">
        <v>120</v>
      </c>
    </row>
    <row r="33" spans="1:8">
      <c r="A33" t="s">
        <v>121</v>
      </c>
      <c r="B33" t="s">
        <v>122</v>
      </c>
      <c r="C33" t="s">
        <v>21</v>
      </c>
      <c r="D33">
        <v>4.7699999999999996</v>
      </c>
      <c r="E33">
        <v>1</v>
      </c>
      <c r="G33">
        <f t="shared" si="1"/>
        <v>4.7699999999999996</v>
      </c>
      <c r="H33" s="11" t="s">
        <v>123</v>
      </c>
    </row>
    <row r="34" spans="1:8">
      <c r="A34" t="s">
        <v>124</v>
      </c>
      <c r="B34" t="s">
        <v>125</v>
      </c>
      <c r="C34" t="s">
        <v>21</v>
      </c>
      <c r="D34">
        <v>20.239999999999998</v>
      </c>
      <c r="E34">
        <v>1</v>
      </c>
      <c r="G34">
        <f t="shared" si="1"/>
        <v>20.239999999999998</v>
      </c>
      <c r="H34" s="11" t="s">
        <v>126</v>
      </c>
    </row>
    <row r="35" spans="1:8">
      <c r="A35" t="s">
        <v>127</v>
      </c>
      <c r="B35" t="s">
        <v>128</v>
      </c>
      <c r="C35" t="s">
        <v>21</v>
      </c>
      <c r="D35">
        <v>10.050000000000001</v>
      </c>
      <c r="E35">
        <v>2</v>
      </c>
      <c r="G35">
        <f t="shared" si="1"/>
        <v>20.100000000000001</v>
      </c>
      <c r="H35" s="11" t="s">
        <v>129</v>
      </c>
    </row>
    <row r="36" spans="1:8">
      <c r="A36" t="s">
        <v>130</v>
      </c>
      <c r="B36" t="s">
        <v>131</v>
      </c>
      <c r="C36" t="s">
        <v>21</v>
      </c>
      <c r="D36">
        <v>3.71</v>
      </c>
      <c r="E36">
        <v>1</v>
      </c>
      <c r="G36">
        <f t="shared" si="1"/>
        <v>3.71</v>
      </c>
      <c r="H36" s="11" t="s">
        <v>132</v>
      </c>
    </row>
    <row r="37" spans="1:8">
      <c r="A37" t="s">
        <v>118</v>
      </c>
      <c r="B37" t="s">
        <v>119</v>
      </c>
      <c r="C37" t="s">
        <v>21</v>
      </c>
      <c r="D37">
        <v>2.68</v>
      </c>
      <c r="E37">
        <v>2</v>
      </c>
      <c r="G37">
        <f t="shared" si="1"/>
        <v>5.36</v>
      </c>
      <c r="H37" s="11" t="s">
        <v>120</v>
      </c>
    </row>
    <row r="38" spans="1:8">
      <c r="A38" t="s">
        <v>133</v>
      </c>
      <c r="B38" s="42" t="s">
        <v>134</v>
      </c>
      <c r="C38" t="s">
        <v>21</v>
      </c>
      <c r="D38">
        <v>3.29</v>
      </c>
      <c r="E38">
        <v>1</v>
      </c>
      <c r="G38">
        <f t="shared" si="1"/>
        <v>3.29</v>
      </c>
      <c r="H38" s="11" t="s">
        <v>135</v>
      </c>
    </row>
    <row r="39" spans="1:8">
      <c r="A39" t="s">
        <v>136</v>
      </c>
      <c r="B39" t="s">
        <v>137</v>
      </c>
      <c r="C39" t="s">
        <v>21</v>
      </c>
      <c r="D39">
        <v>3.52</v>
      </c>
      <c r="E39">
        <v>1</v>
      </c>
      <c r="G39">
        <f t="shared" si="1"/>
        <v>3.52</v>
      </c>
      <c r="H39" s="11" t="s">
        <v>138</v>
      </c>
    </row>
    <row r="40" spans="1:8">
      <c r="A40" s="45" t="s">
        <v>139</v>
      </c>
      <c r="B40" t="s">
        <v>140</v>
      </c>
      <c r="C40" t="s">
        <v>141</v>
      </c>
      <c r="D40">
        <v>20.43</v>
      </c>
      <c r="E40">
        <v>8</v>
      </c>
      <c r="G40">
        <f t="shared" si="1"/>
        <v>163.44</v>
      </c>
      <c r="H40" s="11" t="s">
        <v>142</v>
      </c>
    </row>
    <row r="41" spans="1:8">
      <c r="F41" t="s">
        <v>143</v>
      </c>
      <c r="G41">
        <f>SUM(G2:G39)</f>
        <v>1766.5199999999998</v>
      </c>
    </row>
  </sheetData>
  <hyperlinks>
    <hyperlink ref="H4" r:id="rId1" xr:uid="{26C8AF76-9A76-4E8E-A765-5A1AD1832FFF}"/>
    <hyperlink ref="H3" r:id="rId2" xr:uid="{5D0E9090-0A84-4450-BCAA-99A44FDD8C0A}"/>
    <hyperlink ref="H2" r:id="rId3" xr:uid="{460EA6C3-8CAB-4B10-9358-0390742528E7}"/>
    <hyperlink ref="H5" r:id="rId4" xr:uid="{AC2C168A-A43D-4DC0-A679-6644599B844D}"/>
    <hyperlink ref="H6" r:id="rId5" xr:uid="{9DF7AC8E-6493-4EF5-8D3E-46591B5EB1D4}"/>
    <hyperlink ref="H7" r:id="rId6" xr:uid="{C7DA7088-05F9-401D-A73A-EECBB5082885}"/>
    <hyperlink ref="H8" r:id="rId7" xr:uid="{4B3E0B80-AB57-4538-9057-70B5F63844A5}"/>
    <hyperlink ref="H9" r:id="rId8" xr:uid="{79167258-0911-49F0-A898-AD97E7DC8971}"/>
    <hyperlink ref="H10" r:id="rId9" xr:uid="{1215FCE4-807F-4AB4-B8D5-9C943A1FA68D}"/>
    <hyperlink ref="H11" r:id="rId10" xr:uid="{C8D4FAA1-DACE-4888-A3A9-F689A19B043D}"/>
    <hyperlink ref="H12" r:id="rId11" xr:uid="{812F30BD-DB39-46C0-8DD2-BDA98D450F02}"/>
    <hyperlink ref="H13" r:id="rId12" xr:uid="{F7F8FB3A-78CE-4ECA-8942-CA8B772955D1}"/>
    <hyperlink ref="H14" r:id="rId13" xr:uid="{D141D968-0FA4-472E-8EAB-D3705FD3CB97}"/>
    <hyperlink ref="H15" r:id="rId14" xr:uid="{998A756D-9004-4568-9487-174D2CD93577}"/>
    <hyperlink ref="H16" r:id="rId15" xr:uid="{509DA0FD-9BCB-4D73-97F4-82677DC73187}"/>
    <hyperlink ref="H19" r:id="rId16" xr:uid="{FED83656-5D1E-47D5-AAC2-1EA39CB5D9E0}"/>
    <hyperlink ref="H20" r:id="rId17" xr:uid="{989E616D-EF51-4CB0-8E42-5428D1147C27}"/>
    <hyperlink ref="H21" r:id="rId18" xr:uid="{67736B09-A9F2-4FA7-80FB-2A9297D15E3A}"/>
    <hyperlink ref="H22" r:id="rId19" xr:uid="{9D600670-3EAC-450C-8930-63B85B7AAE6A}"/>
    <hyperlink ref="H23" r:id="rId20" xr:uid="{EB2BEFAC-4C7B-45CD-ABC0-F9FD9D3E7157}"/>
    <hyperlink ref="H24" r:id="rId21" xr:uid="{9F527D6E-8D2F-4FAF-B80C-41E88363A15A}"/>
    <hyperlink ref="H26" r:id="rId22" xr:uid="{3F900B61-E4D5-4EC9-9F31-404E313AFC8D}"/>
    <hyperlink ref="H25" r:id="rId23" xr:uid="{21B26139-1F2C-43BA-B4DD-C977CD357111}"/>
    <hyperlink ref="H27" r:id="rId24" xr:uid="{094264A6-7C3F-4708-AF0E-E0BE7A79AA36}"/>
    <hyperlink ref="H28" r:id="rId25" xr:uid="{871FCE95-8F0C-4229-A52E-0BDE7E56EEB1}"/>
    <hyperlink ref="H31" r:id="rId26" xr:uid="{D83C55D9-23B0-4781-B792-7B0E89C03783}"/>
    <hyperlink ref="H29" r:id="rId27" xr:uid="{09FC81A4-E13D-4114-AF40-8C8BDEA5313A}"/>
    <hyperlink ref="H32" r:id="rId28" xr:uid="{560D9643-ADFB-4313-8713-593C869594A7}"/>
    <hyperlink ref="H34" r:id="rId29" xr:uid="{4ED87DB5-62B6-4A12-81FB-924C0E598EDD}"/>
    <hyperlink ref="H30" r:id="rId30" xr:uid="{076CFE73-6BD4-4675-9AEE-63E3173DEC9E}"/>
    <hyperlink ref="H33" r:id="rId31" xr:uid="{E72AC98B-A8FC-4694-BD7D-D97FD7029726}"/>
    <hyperlink ref="H35" r:id="rId32" xr:uid="{EF339234-EB1F-4300-B6DA-63088735FF9F}"/>
    <hyperlink ref="H36" r:id="rId33" xr:uid="{00D64891-4247-4C6F-961C-DD14497BC498}"/>
    <hyperlink ref="H37" r:id="rId34" xr:uid="{087AC1F7-FEE3-4CEC-816A-49EECBE09C34}"/>
    <hyperlink ref="H38" r:id="rId35" xr:uid="{01FDDDAB-06E6-4C20-A4D4-4AA0DC3A052E}"/>
    <hyperlink ref="H39" r:id="rId36" xr:uid="{9F3281A4-C55F-4446-B696-CA078BB116DF}"/>
    <hyperlink ref="H40" r:id="rId37" xr:uid="{F0BF70E5-F50B-4DD4-A2C1-E77AF4211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F0AE-7FF1-4B67-860A-2642780DF5D4}">
  <dimension ref="A1:J20"/>
  <sheetViews>
    <sheetView workbookViewId="0">
      <selection activeCell="I13" sqref="I13"/>
    </sheetView>
  </sheetViews>
  <sheetFormatPr defaultRowHeight="15"/>
  <cols>
    <col min="1" max="1" width="29.140625" customWidth="1"/>
    <col min="2" max="2" width="37.42578125" customWidth="1"/>
    <col min="7" max="7" width="10.140625" bestFit="1" customWidth="1"/>
  </cols>
  <sheetData>
    <row r="1" spans="1:8">
      <c r="A1" s="23" t="s">
        <v>144</v>
      </c>
      <c r="B1" s="23" t="s">
        <v>145</v>
      </c>
      <c r="C1" s="23" t="s">
        <v>146</v>
      </c>
      <c r="D1" s="23" t="s">
        <v>147</v>
      </c>
      <c r="E1" s="23" t="s">
        <v>148</v>
      </c>
      <c r="F1" s="24" t="s">
        <v>149</v>
      </c>
      <c r="G1" s="24" t="s">
        <v>6</v>
      </c>
      <c r="H1" s="23" t="s">
        <v>150</v>
      </c>
    </row>
    <row r="2" spans="1:8">
      <c r="A2" s="35" t="s">
        <v>151</v>
      </c>
      <c r="B2" s="25" t="s">
        <v>152</v>
      </c>
      <c r="C2" s="25"/>
      <c r="D2" s="25"/>
      <c r="E2" s="25"/>
      <c r="F2" s="36"/>
      <c r="G2" s="37">
        <f>SUM(G5:G20)</f>
        <v>1760.6222</v>
      </c>
      <c r="H2" s="25"/>
    </row>
    <row r="3" spans="1:8">
      <c r="A3" s="25" t="s">
        <v>153</v>
      </c>
      <c r="B3" s="25" t="s">
        <v>153</v>
      </c>
      <c r="C3" s="25" t="s">
        <v>154</v>
      </c>
      <c r="D3" s="25">
        <v>1</v>
      </c>
      <c r="E3" s="25" t="s">
        <v>10</v>
      </c>
      <c r="F3" s="25">
        <v>538.13</v>
      </c>
      <c r="G3" s="38">
        <f>F3*D3</f>
        <v>538.13</v>
      </c>
      <c r="H3" s="25" t="s">
        <v>155</v>
      </c>
    </row>
    <row r="4" spans="1:8">
      <c r="A4" s="25" t="s">
        <v>156</v>
      </c>
      <c r="B4" s="25" t="s">
        <v>156</v>
      </c>
      <c r="C4" s="25" t="s">
        <v>154</v>
      </c>
      <c r="D4" s="25">
        <v>1</v>
      </c>
      <c r="E4" s="25" t="s">
        <v>10</v>
      </c>
      <c r="F4" s="25">
        <v>278.70999999999998</v>
      </c>
      <c r="G4" s="38">
        <f>F4*D4</f>
        <v>278.70999999999998</v>
      </c>
      <c r="H4" s="25" t="s">
        <v>155</v>
      </c>
    </row>
    <row r="5" spans="1:8">
      <c r="A5" s="25" t="s">
        <v>157</v>
      </c>
      <c r="B5" s="25" t="s">
        <v>158</v>
      </c>
      <c r="C5" s="25" t="s">
        <v>154</v>
      </c>
      <c r="D5" s="25">
        <v>2</v>
      </c>
      <c r="E5" s="25" t="s">
        <v>159</v>
      </c>
      <c r="F5" s="36">
        <v>55.12</v>
      </c>
      <c r="G5" s="36">
        <f>D5*F5</f>
        <v>110.24</v>
      </c>
      <c r="H5" s="25" t="s">
        <v>155</v>
      </c>
    </row>
    <row r="6" spans="1:8">
      <c r="A6" s="25" t="s">
        <v>160</v>
      </c>
      <c r="B6" s="25" t="s">
        <v>161</v>
      </c>
      <c r="C6" s="25" t="s">
        <v>154</v>
      </c>
      <c r="D6" s="25">
        <v>1</v>
      </c>
      <c r="E6" s="25" t="s">
        <v>162</v>
      </c>
      <c r="F6" s="36">
        <v>80</v>
      </c>
      <c r="G6" s="36">
        <f>D6*F6</f>
        <v>80</v>
      </c>
      <c r="H6" s="25" t="s">
        <v>155</v>
      </c>
    </row>
    <row r="7" spans="1:8">
      <c r="A7" s="25" t="s">
        <v>163</v>
      </c>
      <c r="B7" s="25" t="s">
        <v>164</v>
      </c>
      <c r="C7" s="25" t="s">
        <v>165</v>
      </c>
      <c r="D7" s="25">
        <v>1</v>
      </c>
      <c r="E7" s="25" t="s">
        <v>166</v>
      </c>
      <c r="F7" s="36">
        <f>7.66/10</f>
        <v>0.76600000000000001</v>
      </c>
      <c r="G7" s="36">
        <f>D7*F7</f>
        <v>0.76600000000000001</v>
      </c>
      <c r="H7" s="25" t="s">
        <v>155</v>
      </c>
    </row>
    <row r="8" spans="1:8">
      <c r="A8" s="25" t="s">
        <v>167</v>
      </c>
      <c r="B8" s="25"/>
      <c r="C8" s="25" t="s">
        <v>165</v>
      </c>
      <c r="D8" s="25">
        <v>1</v>
      </c>
      <c r="E8" s="25" t="s">
        <v>168</v>
      </c>
      <c r="F8" s="36"/>
      <c r="G8" s="36">
        <v>0</v>
      </c>
      <c r="H8" s="25" t="s">
        <v>155</v>
      </c>
    </row>
    <row r="9" spans="1:8">
      <c r="A9" s="25" t="s">
        <v>169</v>
      </c>
      <c r="B9" s="25" t="s">
        <v>170</v>
      </c>
      <c r="C9" s="25" t="s">
        <v>165</v>
      </c>
      <c r="D9" s="25">
        <v>1</v>
      </c>
      <c r="E9" s="25" t="s">
        <v>166</v>
      </c>
      <c r="F9" s="36">
        <v>67.39</v>
      </c>
      <c r="G9" s="36">
        <f>D9*F9</f>
        <v>67.39</v>
      </c>
      <c r="H9" s="25" t="s">
        <v>155</v>
      </c>
    </row>
    <row r="10" spans="1:8">
      <c r="A10" s="25" t="s">
        <v>171</v>
      </c>
      <c r="B10" s="25" t="s">
        <v>172</v>
      </c>
      <c r="C10" s="25" t="s">
        <v>165</v>
      </c>
      <c r="D10" s="25">
        <v>1</v>
      </c>
      <c r="E10" s="25" t="s">
        <v>166</v>
      </c>
      <c r="F10" s="36">
        <f>3.46/10</f>
        <v>0.34599999999999997</v>
      </c>
      <c r="G10" s="36">
        <f>D10*F10</f>
        <v>0.34599999999999997</v>
      </c>
      <c r="H10" s="25" t="s">
        <v>155</v>
      </c>
    </row>
    <row r="11" spans="1:8">
      <c r="A11" s="25" t="s">
        <v>173</v>
      </c>
      <c r="B11" s="25" t="s">
        <v>174</v>
      </c>
      <c r="C11" s="25" t="s">
        <v>165</v>
      </c>
      <c r="D11" s="25">
        <v>1</v>
      </c>
      <c r="E11" s="25" t="s">
        <v>166</v>
      </c>
      <c r="F11" s="36">
        <v>0.94</v>
      </c>
      <c r="G11" s="36">
        <f>D11*F11</f>
        <v>0.94</v>
      </c>
      <c r="H11" s="25" t="s">
        <v>155</v>
      </c>
    </row>
    <row r="12" spans="1:8">
      <c r="A12" s="25" t="s">
        <v>175</v>
      </c>
      <c r="B12" s="25" t="s">
        <v>176</v>
      </c>
      <c r="C12" s="25" t="s">
        <v>165</v>
      </c>
      <c r="D12" s="25">
        <v>1</v>
      </c>
      <c r="E12" s="25" t="s">
        <v>166</v>
      </c>
      <c r="F12" s="36">
        <v>0.94</v>
      </c>
      <c r="G12" s="36">
        <f>D12*F12</f>
        <v>0.94</v>
      </c>
      <c r="H12" s="25" t="s">
        <v>155</v>
      </c>
    </row>
    <row r="13" spans="1:8">
      <c r="A13" s="25" t="s">
        <v>177</v>
      </c>
      <c r="B13" s="25" t="s">
        <v>178</v>
      </c>
      <c r="C13" s="25" t="s">
        <v>165</v>
      </c>
      <c r="D13" s="25">
        <v>1</v>
      </c>
      <c r="E13" s="25" t="s">
        <v>166</v>
      </c>
      <c r="F13" s="36">
        <v>78.150000000000006</v>
      </c>
      <c r="G13" s="36">
        <f>D13*F13</f>
        <v>78.150000000000006</v>
      </c>
      <c r="H13" s="25" t="s">
        <v>155</v>
      </c>
    </row>
    <row r="14" spans="1:8">
      <c r="A14" s="25" t="s">
        <v>179</v>
      </c>
      <c r="B14" s="25" t="s">
        <v>180</v>
      </c>
      <c r="C14" s="25" t="s">
        <v>165</v>
      </c>
      <c r="D14" s="25">
        <v>2</v>
      </c>
      <c r="E14" s="25" t="s">
        <v>166</v>
      </c>
      <c r="F14" s="36">
        <v>10.95</v>
      </c>
      <c r="G14" s="36">
        <f>D14*F14</f>
        <v>21.9</v>
      </c>
      <c r="H14" s="25" t="s">
        <v>155</v>
      </c>
    </row>
    <row r="15" spans="1:8">
      <c r="A15" s="25" t="s">
        <v>181</v>
      </c>
      <c r="B15" s="25" t="s">
        <v>182</v>
      </c>
      <c r="C15" s="25" t="s">
        <v>165</v>
      </c>
      <c r="D15" s="25">
        <v>14</v>
      </c>
      <c r="E15" s="25" t="s">
        <v>166</v>
      </c>
      <c r="F15" s="36">
        <f>9.93/100</f>
        <v>9.9299999999999999E-2</v>
      </c>
      <c r="G15" s="36">
        <f>D15*F15</f>
        <v>1.3902000000000001</v>
      </c>
      <c r="H15" s="25" t="s">
        <v>155</v>
      </c>
    </row>
    <row r="16" spans="1:8">
      <c r="A16" s="25" t="s">
        <v>183</v>
      </c>
      <c r="B16" s="25" t="s">
        <v>184</v>
      </c>
      <c r="C16" s="25" t="s">
        <v>154</v>
      </c>
      <c r="D16" s="25">
        <v>1</v>
      </c>
      <c r="E16" s="25" t="s">
        <v>10</v>
      </c>
      <c r="F16" s="36">
        <v>307.69</v>
      </c>
      <c r="G16" s="36">
        <f>D16*F16</f>
        <v>307.69</v>
      </c>
      <c r="H16" s="25" t="s">
        <v>155</v>
      </c>
    </row>
    <row r="17" spans="1:10">
      <c r="A17" s="25" t="s">
        <v>185</v>
      </c>
      <c r="B17" s="25" t="s">
        <v>186</v>
      </c>
      <c r="C17" s="25" t="s">
        <v>154</v>
      </c>
      <c r="D17" s="25">
        <v>1</v>
      </c>
      <c r="E17" s="25" t="s">
        <v>10</v>
      </c>
      <c r="F17" s="36">
        <v>743.73</v>
      </c>
      <c r="G17" s="36">
        <f>D17*F17</f>
        <v>743.73</v>
      </c>
      <c r="H17" s="25" t="s">
        <v>155</v>
      </c>
      <c r="J17" t="s">
        <v>187</v>
      </c>
    </row>
    <row r="18" spans="1:10">
      <c r="A18" s="39" t="s">
        <v>188</v>
      </c>
      <c r="B18" s="25" t="s">
        <v>189</v>
      </c>
      <c r="C18" s="25" t="s">
        <v>165</v>
      </c>
      <c r="D18" s="25">
        <v>6</v>
      </c>
      <c r="E18" s="25" t="s">
        <v>166</v>
      </c>
      <c r="F18" s="36">
        <v>3.69</v>
      </c>
      <c r="G18" s="36">
        <f>D18*F18</f>
        <v>22.14</v>
      </c>
      <c r="H18" s="25" t="s">
        <v>155</v>
      </c>
    </row>
    <row r="19" spans="1:10">
      <c r="A19" s="25" t="s">
        <v>190</v>
      </c>
      <c r="B19" s="25" t="s">
        <v>190</v>
      </c>
      <c r="C19" s="25" t="s">
        <v>154</v>
      </c>
      <c r="D19" s="25">
        <v>1</v>
      </c>
      <c r="E19" s="25" t="s">
        <v>10</v>
      </c>
      <c r="F19" s="25">
        <v>227</v>
      </c>
      <c r="G19" s="36">
        <f>D19*F19</f>
        <v>227</v>
      </c>
      <c r="H19" s="25" t="s">
        <v>155</v>
      </c>
    </row>
    <row r="20" spans="1:10">
      <c r="A20" s="25" t="s">
        <v>191</v>
      </c>
      <c r="B20" s="40" t="s">
        <v>191</v>
      </c>
      <c r="C20" s="25" t="s">
        <v>192</v>
      </c>
      <c r="D20" s="25">
        <v>1</v>
      </c>
      <c r="E20" s="25" t="s">
        <v>10</v>
      </c>
      <c r="F20" s="25">
        <v>98</v>
      </c>
      <c r="G20" s="36">
        <f>D20*F20</f>
        <v>98</v>
      </c>
      <c r="H20" s="2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BDA9-30CB-44E4-831B-8AA7E259E742}">
  <dimension ref="A1:I21"/>
  <sheetViews>
    <sheetView workbookViewId="0">
      <selection activeCell="I13" sqref="I13"/>
    </sheetView>
  </sheetViews>
  <sheetFormatPr defaultRowHeight="15"/>
  <cols>
    <col min="1" max="1" width="26.140625" customWidth="1"/>
    <col min="2" max="2" width="19.85546875" customWidth="1"/>
    <col min="5" max="5" width="15.28515625" customWidth="1"/>
    <col min="7" max="7" width="11.140625" style="28" bestFit="1" customWidth="1"/>
  </cols>
  <sheetData>
    <row r="1" spans="1:9">
      <c r="A1" s="29" t="s">
        <v>193</v>
      </c>
      <c r="B1" s="25"/>
      <c r="C1" s="26"/>
      <c r="D1" s="26"/>
      <c r="F1" s="27"/>
      <c r="G1" s="31">
        <f>SUM(G2:G20)</f>
        <v>3911.4396999999999</v>
      </c>
      <c r="H1" s="33"/>
      <c r="I1" s="33"/>
    </row>
    <row r="2" spans="1:9">
      <c r="A2" s="25" t="s">
        <v>194</v>
      </c>
      <c r="B2" s="25" t="s">
        <v>194</v>
      </c>
      <c r="C2" s="26" t="s">
        <v>154</v>
      </c>
      <c r="D2" s="26">
        <v>1</v>
      </c>
      <c r="E2" t="s">
        <v>10</v>
      </c>
      <c r="F2" s="27">
        <v>134.03</v>
      </c>
      <c r="G2" s="32">
        <f t="shared" ref="G2:G21" si="0">D2*F2</f>
        <v>134.03</v>
      </c>
      <c r="H2" t="s">
        <v>155</v>
      </c>
    </row>
    <row r="3" spans="1:9">
      <c r="A3" s="25" t="s">
        <v>195</v>
      </c>
      <c r="B3" s="25" t="s">
        <v>196</v>
      </c>
      <c r="C3" s="26" t="s">
        <v>165</v>
      </c>
      <c r="D3" s="26">
        <v>1</v>
      </c>
      <c r="E3" t="s">
        <v>197</v>
      </c>
      <c r="F3" s="27"/>
      <c r="G3" s="32">
        <f t="shared" si="0"/>
        <v>0</v>
      </c>
      <c r="H3" t="s">
        <v>155</v>
      </c>
    </row>
    <row r="4" spans="1:9">
      <c r="A4" s="25" t="s">
        <v>198</v>
      </c>
      <c r="B4" s="25" t="s">
        <v>199</v>
      </c>
      <c r="C4" s="26" t="s">
        <v>154</v>
      </c>
      <c r="D4" s="26">
        <v>2</v>
      </c>
      <c r="E4" t="s">
        <v>10</v>
      </c>
      <c r="F4" s="27">
        <v>105.68</v>
      </c>
      <c r="G4" s="32">
        <f t="shared" si="0"/>
        <v>211.36</v>
      </c>
      <c r="H4" t="s">
        <v>155</v>
      </c>
    </row>
    <row r="5" spans="1:9">
      <c r="A5" s="25" t="s">
        <v>200</v>
      </c>
      <c r="B5" s="25" t="s">
        <v>201</v>
      </c>
      <c r="C5" s="26" t="s">
        <v>154</v>
      </c>
      <c r="D5" s="26">
        <v>2</v>
      </c>
      <c r="E5" t="s">
        <v>162</v>
      </c>
      <c r="F5" s="27">
        <v>140</v>
      </c>
      <c r="G5" s="32">
        <f t="shared" si="0"/>
        <v>280</v>
      </c>
      <c r="H5" t="s">
        <v>155</v>
      </c>
    </row>
    <row r="6" spans="1:9">
      <c r="A6" s="25" t="s">
        <v>202</v>
      </c>
      <c r="B6" s="25"/>
      <c r="C6" s="26" t="s">
        <v>165</v>
      </c>
      <c r="D6" s="26">
        <v>2</v>
      </c>
      <c r="E6" t="s">
        <v>83</v>
      </c>
      <c r="F6" s="27"/>
      <c r="G6" s="32">
        <f t="shared" si="0"/>
        <v>0</v>
      </c>
      <c r="H6" t="s">
        <v>155</v>
      </c>
    </row>
    <row r="7" spans="1:9">
      <c r="A7" s="25" t="s">
        <v>203</v>
      </c>
      <c r="B7" s="25" t="s">
        <v>204</v>
      </c>
      <c r="C7" s="26" t="s">
        <v>154</v>
      </c>
      <c r="D7" s="26">
        <v>2</v>
      </c>
      <c r="E7" t="s">
        <v>162</v>
      </c>
      <c r="F7" s="27">
        <v>485</v>
      </c>
      <c r="G7" s="32">
        <f t="shared" si="0"/>
        <v>970</v>
      </c>
      <c r="H7" t="s">
        <v>205</v>
      </c>
    </row>
    <row r="8" spans="1:9">
      <c r="A8" s="25" t="s">
        <v>206</v>
      </c>
      <c r="B8" s="25" t="s">
        <v>207</v>
      </c>
      <c r="C8" s="26" t="s">
        <v>165</v>
      </c>
      <c r="D8" s="26">
        <v>1</v>
      </c>
      <c r="E8" t="s">
        <v>166</v>
      </c>
      <c r="F8" s="27">
        <v>2.87</v>
      </c>
      <c r="G8" s="32">
        <f t="shared" si="0"/>
        <v>2.87</v>
      </c>
      <c r="H8" t="s">
        <v>155</v>
      </c>
    </row>
    <row r="9" spans="1:9">
      <c r="A9" s="25" t="s">
        <v>208</v>
      </c>
      <c r="B9" s="25" t="s">
        <v>209</v>
      </c>
      <c r="C9" s="26" t="s">
        <v>165</v>
      </c>
      <c r="D9" s="26">
        <v>1</v>
      </c>
      <c r="E9" t="s">
        <v>166</v>
      </c>
      <c r="F9" s="27">
        <v>165.82</v>
      </c>
      <c r="G9" s="32">
        <f t="shared" si="0"/>
        <v>165.82</v>
      </c>
      <c r="H9" t="s">
        <v>210</v>
      </c>
    </row>
    <row r="10" spans="1:9">
      <c r="A10" s="25" t="s">
        <v>211</v>
      </c>
      <c r="B10" s="25" t="s">
        <v>180</v>
      </c>
      <c r="C10" s="26" t="s">
        <v>165</v>
      </c>
      <c r="D10" s="26">
        <v>2</v>
      </c>
      <c r="E10" t="s">
        <v>166</v>
      </c>
      <c r="F10" s="27">
        <v>10.95</v>
      </c>
      <c r="G10" s="32">
        <f t="shared" si="0"/>
        <v>21.9</v>
      </c>
      <c r="H10" t="s">
        <v>155</v>
      </c>
    </row>
    <row r="11" spans="1:9">
      <c r="A11" s="25" t="s">
        <v>212</v>
      </c>
      <c r="B11" s="25" t="s">
        <v>213</v>
      </c>
      <c r="C11" s="26" t="s">
        <v>165</v>
      </c>
      <c r="D11" s="26">
        <v>2</v>
      </c>
      <c r="E11" t="s">
        <v>166</v>
      </c>
      <c r="F11" s="27">
        <v>2.2200000000000002</v>
      </c>
      <c r="G11" s="32">
        <f t="shared" si="0"/>
        <v>4.4400000000000004</v>
      </c>
      <c r="H11" t="s">
        <v>155</v>
      </c>
    </row>
    <row r="12" spans="1:9">
      <c r="A12" s="25" t="s">
        <v>214</v>
      </c>
      <c r="B12" s="25" t="s">
        <v>215</v>
      </c>
      <c r="C12" s="26" t="s">
        <v>154</v>
      </c>
      <c r="D12" s="26">
        <v>2</v>
      </c>
      <c r="E12" t="s">
        <v>162</v>
      </c>
      <c r="F12" s="27">
        <v>176</v>
      </c>
      <c r="G12" s="32">
        <f t="shared" si="0"/>
        <v>352</v>
      </c>
      <c r="H12" t="s">
        <v>155</v>
      </c>
    </row>
    <row r="13" spans="1:9">
      <c r="A13" s="25" t="s">
        <v>216</v>
      </c>
      <c r="B13" s="25" t="s">
        <v>217</v>
      </c>
      <c r="C13" s="26" t="s">
        <v>165</v>
      </c>
      <c r="D13" s="26">
        <v>9</v>
      </c>
      <c r="E13" t="s">
        <v>166</v>
      </c>
      <c r="F13" s="27">
        <f>10.81/100</f>
        <v>0.1081</v>
      </c>
      <c r="G13" s="32">
        <f t="shared" si="0"/>
        <v>0.97289999999999999</v>
      </c>
      <c r="H13" t="s">
        <v>155</v>
      </c>
    </row>
    <row r="14" spans="1:9">
      <c r="A14" s="25" t="s">
        <v>218</v>
      </c>
      <c r="B14" s="25" t="s">
        <v>219</v>
      </c>
      <c r="C14" s="26" t="s">
        <v>165</v>
      </c>
      <c r="D14" s="26">
        <v>16</v>
      </c>
      <c r="E14" t="s">
        <v>166</v>
      </c>
      <c r="F14" s="27">
        <f>11.38/100</f>
        <v>0.11380000000000001</v>
      </c>
      <c r="G14" s="32">
        <f t="shared" si="0"/>
        <v>1.8208000000000002</v>
      </c>
      <c r="H14" t="s">
        <v>155</v>
      </c>
    </row>
    <row r="15" spans="1:9">
      <c r="A15" s="25" t="s">
        <v>220</v>
      </c>
      <c r="B15" s="25"/>
      <c r="C15" s="26" t="s">
        <v>165</v>
      </c>
      <c r="D15" s="26">
        <v>1</v>
      </c>
      <c r="E15" t="s">
        <v>168</v>
      </c>
      <c r="F15" s="27"/>
      <c r="G15" s="32">
        <f t="shared" si="0"/>
        <v>0</v>
      </c>
      <c r="H15" t="s">
        <v>155</v>
      </c>
    </row>
    <row r="16" spans="1:9">
      <c r="A16" s="25" t="s">
        <v>221</v>
      </c>
      <c r="B16" s="25" t="s">
        <v>170</v>
      </c>
      <c r="C16" s="26" t="s">
        <v>165</v>
      </c>
      <c r="D16" s="26">
        <v>1</v>
      </c>
      <c r="E16" t="s">
        <v>166</v>
      </c>
      <c r="F16" s="27">
        <v>67.39</v>
      </c>
      <c r="G16" s="32">
        <f t="shared" si="0"/>
        <v>67.39</v>
      </c>
      <c r="H16" t="s">
        <v>155</v>
      </c>
    </row>
    <row r="17" spans="1:8">
      <c r="A17" s="25" t="s">
        <v>222</v>
      </c>
      <c r="B17" s="25" t="s">
        <v>172</v>
      </c>
      <c r="C17" s="26" t="s">
        <v>165</v>
      </c>
      <c r="D17" s="26">
        <v>1</v>
      </c>
      <c r="E17" t="s">
        <v>166</v>
      </c>
      <c r="F17" s="27">
        <f>3.46/10</f>
        <v>0.34599999999999997</v>
      </c>
      <c r="G17" s="32">
        <f t="shared" si="0"/>
        <v>0.34599999999999997</v>
      </c>
      <c r="H17" t="s">
        <v>155</v>
      </c>
    </row>
    <row r="18" spans="1:8">
      <c r="A18" s="25" t="s">
        <v>223</v>
      </c>
      <c r="B18" s="25" t="s">
        <v>224</v>
      </c>
      <c r="C18" s="26" t="s">
        <v>154</v>
      </c>
      <c r="D18" s="26">
        <v>1</v>
      </c>
      <c r="E18" t="s">
        <v>10</v>
      </c>
      <c r="F18" s="27">
        <v>553.35</v>
      </c>
      <c r="G18" s="32">
        <f t="shared" si="0"/>
        <v>553.35</v>
      </c>
      <c r="H18" t="s">
        <v>155</v>
      </c>
    </row>
    <row r="19" spans="1:8">
      <c r="A19" s="25" t="s">
        <v>225</v>
      </c>
      <c r="B19" s="25" t="s">
        <v>226</v>
      </c>
      <c r="C19" s="26" t="s">
        <v>154</v>
      </c>
      <c r="D19" s="26">
        <v>1</v>
      </c>
      <c r="E19" t="s">
        <v>10</v>
      </c>
      <c r="F19" s="30">
        <f>1134.14</f>
        <v>1134.1400000000001</v>
      </c>
      <c r="G19" s="32">
        <f t="shared" si="0"/>
        <v>1134.1400000000001</v>
      </c>
      <c r="H19" t="s">
        <v>155</v>
      </c>
    </row>
    <row r="20" spans="1:8">
      <c r="A20" t="s">
        <v>227</v>
      </c>
      <c r="B20" s="25" t="s">
        <v>228</v>
      </c>
      <c r="C20" s="26" t="s">
        <v>165</v>
      </c>
      <c r="D20" s="26">
        <v>1</v>
      </c>
      <c r="E20" t="s">
        <v>83</v>
      </c>
      <c r="F20" s="27">
        <v>11</v>
      </c>
      <c r="G20" s="32">
        <f t="shared" si="0"/>
        <v>11</v>
      </c>
      <c r="H20" t="s">
        <v>155</v>
      </c>
    </row>
    <row r="21" spans="1:8" ht="24">
      <c r="A21" s="43" t="s">
        <v>229</v>
      </c>
      <c r="B21" t="s">
        <v>230</v>
      </c>
      <c r="C21" s="26" t="s">
        <v>165</v>
      </c>
      <c r="D21" s="26">
        <v>1</v>
      </c>
      <c r="E21" t="s">
        <v>166</v>
      </c>
      <c r="F21" s="27">
        <v>8.73</v>
      </c>
      <c r="G21" s="32">
        <f t="shared" si="0"/>
        <v>8.73</v>
      </c>
      <c r="H2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A9CB-14BE-4B85-82C9-A10B619ACA9E}">
  <dimension ref="A1:J42"/>
  <sheetViews>
    <sheetView topLeftCell="A18" workbookViewId="0">
      <selection activeCell="G32" sqref="G32"/>
    </sheetView>
  </sheetViews>
  <sheetFormatPr defaultRowHeight="14.45"/>
  <cols>
    <col min="1" max="1" width="48.85546875" customWidth="1"/>
    <col min="2" max="2" width="12.140625" customWidth="1"/>
    <col min="5" max="5" width="11.7109375" customWidth="1"/>
    <col min="6" max="6" width="8.7109375" customWidth="1"/>
    <col min="7" max="7" width="12.85546875" customWidth="1"/>
    <col min="8" max="8" width="10.85546875" customWidth="1"/>
    <col min="9" max="9" width="18.28515625" style="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231</v>
      </c>
      <c r="G1" s="1" t="s">
        <v>232</v>
      </c>
      <c r="H1" s="1" t="s">
        <v>6</v>
      </c>
      <c r="I1" s="2" t="s">
        <v>7</v>
      </c>
      <c r="J1" s="1" t="s">
        <v>8</v>
      </c>
    </row>
    <row r="2" spans="1:10">
      <c r="A2" t="s">
        <v>233</v>
      </c>
      <c r="C2" t="s">
        <v>83</v>
      </c>
      <c r="D2">
        <f>(10.59+11.99)/2</f>
        <v>11.29</v>
      </c>
      <c r="E2">
        <v>6</v>
      </c>
      <c r="F2">
        <f>E2*D2</f>
        <v>67.739999999999995</v>
      </c>
      <c r="G2">
        <v>4.28</v>
      </c>
      <c r="H2">
        <f>F2+G2</f>
        <v>72.02</v>
      </c>
      <c r="I2" s="3" t="s">
        <v>234</v>
      </c>
    </row>
    <row r="3" spans="1:10">
      <c r="A3" t="s">
        <v>235</v>
      </c>
      <c r="B3" t="s">
        <v>236</v>
      </c>
      <c r="C3" t="s">
        <v>237</v>
      </c>
      <c r="D3">
        <v>32.97</v>
      </c>
      <c r="E3">
        <v>1</v>
      </c>
      <c r="F3">
        <f>D3*E3</f>
        <v>32.97</v>
      </c>
      <c r="H3">
        <f>F3+G3</f>
        <v>32.97</v>
      </c>
      <c r="I3" s="4" t="s">
        <v>238</v>
      </c>
    </row>
    <row r="4" spans="1:10">
      <c r="A4" t="s">
        <v>239</v>
      </c>
      <c r="B4" t="s">
        <v>240</v>
      </c>
      <c r="C4" t="s">
        <v>237</v>
      </c>
      <c r="D4">
        <v>7.33</v>
      </c>
      <c r="E4">
        <v>1</v>
      </c>
      <c r="F4">
        <f>D4*E4</f>
        <v>7.33</v>
      </c>
      <c r="H4">
        <f>F4+G4</f>
        <v>7.33</v>
      </c>
      <c r="I4" s="4" t="s">
        <v>241</v>
      </c>
    </row>
    <row r="5" spans="1:10">
      <c r="A5" t="s">
        <v>242</v>
      </c>
      <c r="B5" t="s">
        <v>243</v>
      </c>
      <c r="C5" t="s">
        <v>237</v>
      </c>
      <c r="D5">
        <v>165.56</v>
      </c>
      <c r="E5">
        <v>1</v>
      </c>
      <c r="F5">
        <f>D5*E5</f>
        <v>165.56</v>
      </c>
      <c r="H5">
        <f>F5+G5</f>
        <v>165.56</v>
      </c>
      <c r="I5" s="4" t="s">
        <v>244</v>
      </c>
    </row>
    <row r="6" spans="1:10">
      <c r="A6" t="s">
        <v>245</v>
      </c>
      <c r="B6" t="s">
        <v>246</v>
      </c>
      <c r="C6" t="s">
        <v>237</v>
      </c>
      <c r="D6">
        <v>33.83</v>
      </c>
      <c r="E6">
        <v>1</v>
      </c>
      <c r="F6">
        <f>D6*E6</f>
        <v>33.83</v>
      </c>
      <c r="G6">
        <f>25.45+14.89</f>
        <v>40.340000000000003</v>
      </c>
      <c r="H6">
        <f>F6+G6</f>
        <v>74.17</v>
      </c>
      <c r="I6" s="4" t="s">
        <v>247</v>
      </c>
    </row>
    <row r="7" spans="1:10">
      <c r="A7" t="s">
        <v>248</v>
      </c>
      <c r="C7" t="s">
        <v>10</v>
      </c>
      <c r="D7">
        <v>214.75</v>
      </c>
      <c r="E7">
        <v>1</v>
      </c>
      <c r="F7">
        <f>D7*E7</f>
        <v>214.75</v>
      </c>
      <c r="H7">
        <f>F7</f>
        <v>214.75</v>
      </c>
    </row>
    <row r="8" spans="1:10">
      <c r="A8" t="s">
        <v>249</v>
      </c>
      <c r="C8" t="s">
        <v>10</v>
      </c>
      <c r="D8">
        <v>48.8</v>
      </c>
      <c r="E8">
        <v>9</v>
      </c>
      <c r="F8">
        <f>D8*E8</f>
        <v>439.2</v>
      </c>
      <c r="H8">
        <f>F8+G8</f>
        <v>439.2</v>
      </c>
    </row>
    <row r="9" spans="1:10">
      <c r="A9" t="s">
        <v>250</v>
      </c>
      <c r="C9" t="s">
        <v>10</v>
      </c>
      <c r="D9">
        <f>532/3</f>
        <v>177.33333333333334</v>
      </c>
      <c r="E9">
        <v>6</v>
      </c>
      <c r="F9">
        <f>D9*E9</f>
        <v>1064</v>
      </c>
      <c r="H9">
        <f>F9+G9</f>
        <v>1064</v>
      </c>
    </row>
    <row r="10" spans="1:10">
      <c r="A10" t="s">
        <v>251</v>
      </c>
      <c r="B10" t="s">
        <v>252</v>
      </c>
      <c r="C10" t="s">
        <v>21</v>
      </c>
      <c r="D10">
        <v>3.83</v>
      </c>
      <c r="E10">
        <v>1</v>
      </c>
      <c r="F10">
        <f>D10*E10</f>
        <v>3.83</v>
      </c>
      <c r="H10">
        <f>F10+G10</f>
        <v>3.83</v>
      </c>
      <c r="I10" s="4" t="s">
        <v>253</v>
      </c>
    </row>
    <row r="11" spans="1:10">
      <c r="A11" t="s">
        <v>254</v>
      </c>
      <c r="B11" t="s">
        <v>255</v>
      </c>
      <c r="C11" t="s">
        <v>21</v>
      </c>
      <c r="D11">
        <v>38.15</v>
      </c>
      <c r="E11">
        <v>1</v>
      </c>
      <c r="F11">
        <f>D11*E11</f>
        <v>38.15</v>
      </c>
      <c r="H11">
        <f>F11+G11</f>
        <v>38.15</v>
      </c>
      <c r="I11" s="4" t="s">
        <v>256</v>
      </c>
    </row>
    <row r="12" spans="1:10" ht="15">
      <c r="A12" s="41" t="s">
        <v>257</v>
      </c>
      <c r="B12" s="41" t="s">
        <v>258</v>
      </c>
      <c r="C12" t="s">
        <v>237</v>
      </c>
      <c r="D12">
        <v>2.1</v>
      </c>
      <c r="E12">
        <v>6</v>
      </c>
      <c r="F12">
        <f>E12*D12</f>
        <v>12.600000000000001</v>
      </c>
      <c r="H12">
        <f>F12</f>
        <v>12.600000000000001</v>
      </c>
      <c r="I12" s="4" t="s">
        <v>259</v>
      </c>
    </row>
    <row r="13" spans="1:10">
      <c r="A13" t="s">
        <v>260</v>
      </c>
      <c r="B13" t="s">
        <v>261</v>
      </c>
      <c r="C13" t="s">
        <v>21</v>
      </c>
      <c r="D13">
        <v>4.57</v>
      </c>
      <c r="E13">
        <v>9</v>
      </c>
      <c r="F13">
        <f>D13*E13</f>
        <v>41.13</v>
      </c>
      <c r="H13">
        <f>F13+G13</f>
        <v>41.13</v>
      </c>
      <c r="I13" s="4" t="s">
        <v>262</v>
      </c>
    </row>
    <row r="14" spans="1:10">
      <c r="A14" t="s">
        <v>263</v>
      </c>
      <c r="B14" t="s">
        <v>264</v>
      </c>
      <c r="C14" t="s">
        <v>21</v>
      </c>
      <c r="D14">
        <v>9.99</v>
      </c>
      <c r="E14">
        <v>1</v>
      </c>
      <c r="F14">
        <f>D14*E14</f>
        <v>9.99</v>
      </c>
      <c r="H14">
        <f>F14+G14</f>
        <v>9.99</v>
      </c>
      <c r="I14" s="4" t="s">
        <v>265</v>
      </c>
      <c r="J14" t="s">
        <v>266</v>
      </c>
    </row>
    <row r="15" spans="1:10" ht="15">
      <c r="A15" s="7" t="s">
        <v>267</v>
      </c>
      <c r="B15" t="s">
        <v>268</v>
      </c>
      <c r="C15" t="s">
        <v>21</v>
      </c>
      <c r="D15">
        <v>7.7</v>
      </c>
      <c r="E15">
        <v>1</v>
      </c>
      <c r="F15">
        <f t="shared" ref="F15" si="0">D15*E15</f>
        <v>7.7</v>
      </c>
      <c r="H15">
        <f>F15+G15</f>
        <v>7.7</v>
      </c>
      <c r="I15" s="4" t="s">
        <v>269</v>
      </c>
      <c r="J15" t="s">
        <v>270</v>
      </c>
    </row>
    <row r="16" spans="1:10" ht="15">
      <c r="A16" s="8" t="s">
        <v>271</v>
      </c>
      <c r="B16" s="6" t="s">
        <v>272</v>
      </c>
      <c r="C16" t="s">
        <v>21</v>
      </c>
      <c r="D16">
        <v>2.59</v>
      </c>
      <c r="E16">
        <v>1</v>
      </c>
      <c r="F16">
        <f>D16*E16</f>
        <v>2.59</v>
      </c>
      <c r="H16">
        <f t="shared" ref="H16:H17" si="1">F16+G16</f>
        <v>2.59</v>
      </c>
      <c r="I16" s="4" t="s">
        <v>273</v>
      </c>
      <c r="J16" t="s">
        <v>274</v>
      </c>
    </row>
    <row r="17" spans="1:10" ht="15">
      <c r="A17" s="8" t="s">
        <v>275</v>
      </c>
      <c r="B17" s="6" t="s">
        <v>276</v>
      </c>
      <c r="C17" t="s">
        <v>21</v>
      </c>
      <c r="D17">
        <v>3.89</v>
      </c>
      <c r="E17">
        <v>1</v>
      </c>
      <c r="F17">
        <f>D17*E17</f>
        <v>3.89</v>
      </c>
      <c r="H17">
        <f t="shared" si="1"/>
        <v>3.89</v>
      </c>
      <c r="I17" s="4" t="s">
        <v>277</v>
      </c>
      <c r="J17" t="s">
        <v>278</v>
      </c>
    </row>
    <row r="18" spans="1:10">
      <c r="A18" t="s">
        <v>279</v>
      </c>
      <c r="C18" t="s">
        <v>10</v>
      </c>
      <c r="D18">
        <v>192.03</v>
      </c>
      <c r="E18">
        <v>1</v>
      </c>
      <c r="F18">
        <f>D18*E18</f>
        <v>192.03</v>
      </c>
      <c r="H18">
        <f>F18+G18</f>
        <v>192.03</v>
      </c>
    </row>
    <row r="19" spans="1:10" ht="15">
      <c r="A19" t="s">
        <v>280</v>
      </c>
      <c r="B19" t="s">
        <v>281</v>
      </c>
      <c r="C19" t="s">
        <v>237</v>
      </c>
      <c r="D19">
        <v>8.7899999999999991</v>
      </c>
      <c r="E19">
        <v>6</v>
      </c>
      <c r="F19">
        <f>D19*E19</f>
        <v>52.739999999999995</v>
      </c>
      <c r="G19">
        <f>11.01+6.45</f>
        <v>17.46</v>
      </c>
      <c r="H19">
        <f>F19+G19</f>
        <v>70.199999999999989</v>
      </c>
      <c r="I19" s="4" t="s">
        <v>282</v>
      </c>
      <c r="J19" t="s">
        <v>283</v>
      </c>
    </row>
    <row r="20" spans="1:10" ht="15">
      <c r="A20" s="14" t="s">
        <v>284</v>
      </c>
      <c r="B20" s="14" t="s">
        <v>285</v>
      </c>
      <c r="C20" t="s">
        <v>21</v>
      </c>
      <c r="D20">
        <v>9.91</v>
      </c>
      <c r="E20">
        <v>1</v>
      </c>
      <c r="F20">
        <f t="shared" ref="F20:F30" si="2">D20*E20</f>
        <v>9.91</v>
      </c>
      <c r="H20">
        <f t="shared" ref="H20:H30" si="3">F20+G20</f>
        <v>9.91</v>
      </c>
      <c r="I20" s="4" t="s">
        <v>286</v>
      </c>
    </row>
    <row r="21" spans="1:10" ht="15">
      <c r="A21" s="13" t="s">
        <v>287</v>
      </c>
      <c r="B21" s="13" t="s">
        <v>288</v>
      </c>
      <c r="C21" t="s">
        <v>21</v>
      </c>
      <c r="D21">
        <v>8.9</v>
      </c>
      <c r="E21">
        <v>1</v>
      </c>
      <c r="F21">
        <f t="shared" si="2"/>
        <v>8.9</v>
      </c>
      <c r="H21">
        <f t="shared" si="3"/>
        <v>8.9</v>
      </c>
      <c r="I21" s="4" t="s">
        <v>289</v>
      </c>
    </row>
    <row r="22" spans="1:10" ht="15">
      <c r="A22" s="13" t="s">
        <v>290</v>
      </c>
      <c r="B22" s="13" t="s">
        <v>291</v>
      </c>
      <c r="C22" t="s">
        <v>21</v>
      </c>
      <c r="D22">
        <v>10.25</v>
      </c>
      <c r="E22">
        <v>1</v>
      </c>
      <c r="F22">
        <f t="shared" si="2"/>
        <v>10.25</v>
      </c>
      <c r="H22">
        <f t="shared" si="3"/>
        <v>10.25</v>
      </c>
      <c r="I22" s="12" t="s">
        <v>292</v>
      </c>
      <c r="J22" t="s">
        <v>293</v>
      </c>
    </row>
    <row r="23" spans="1:10" ht="15">
      <c r="A23" s="13" t="s">
        <v>294</v>
      </c>
      <c r="B23" s="13" t="s">
        <v>261</v>
      </c>
      <c r="C23" t="s">
        <v>21</v>
      </c>
      <c r="D23">
        <v>4.57</v>
      </c>
      <c r="E23">
        <v>9</v>
      </c>
      <c r="F23">
        <f t="shared" si="2"/>
        <v>41.13</v>
      </c>
      <c r="H23">
        <f t="shared" si="3"/>
        <v>41.13</v>
      </c>
      <c r="I23" s="12" t="s">
        <v>262</v>
      </c>
      <c r="J23" t="s">
        <v>249</v>
      </c>
    </row>
    <row r="24" spans="1:10" ht="15">
      <c r="A24" s="13" t="s">
        <v>295</v>
      </c>
      <c r="B24" s="13" t="s">
        <v>296</v>
      </c>
      <c r="C24" t="s">
        <v>21</v>
      </c>
      <c r="D24">
        <v>10</v>
      </c>
      <c r="E24">
        <v>1</v>
      </c>
      <c r="F24">
        <f t="shared" si="2"/>
        <v>10</v>
      </c>
      <c r="H24">
        <f t="shared" si="3"/>
        <v>10</v>
      </c>
      <c r="I24" s="4" t="s">
        <v>297</v>
      </c>
    </row>
    <row r="25" spans="1:10" ht="15">
      <c r="A25" s="14" t="s">
        <v>298</v>
      </c>
      <c r="B25" s="14" t="s">
        <v>299</v>
      </c>
      <c r="C25" t="s">
        <v>21</v>
      </c>
      <c r="D25">
        <v>9.09</v>
      </c>
      <c r="E25">
        <v>1</v>
      </c>
      <c r="F25">
        <f t="shared" si="2"/>
        <v>9.09</v>
      </c>
      <c r="H25">
        <f t="shared" si="3"/>
        <v>9.09</v>
      </c>
      <c r="I25" s="4" t="s">
        <v>300</v>
      </c>
    </row>
    <row r="26" spans="1:10" ht="24">
      <c r="A26" s="16" t="s">
        <v>301</v>
      </c>
      <c r="B26" s="6" t="s">
        <v>302</v>
      </c>
      <c r="C26" t="s">
        <v>21</v>
      </c>
      <c r="D26">
        <v>7.92</v>
      </c>
      <c r="E26">
        <v>1</v>
      </c>
      <c r="F26">
        <f t="shared" si="2"/>
        <v>7.92</v>
      </c>
      <c r="H26">
        <f t="shared" si="3"/>
        <v>7.92</v>
      </c>
      <c r="I26" s="4" t="s">
        <v>303</v>
      </c>
      <c r="J26" t="s">
        <v>274</v>
      </c>
    </row>
    <row r="27" spans="1:10" ht="15">
      <c r="A27" s="15" t="s">
        <v>304</v>
      </c>
      <c r="B27" t="s">
        <v>272</v>
      </c>
      <c r="C27" t="s">
        <v>21</v>
      </c>
      <c r="D27">
        <v>2.59</v>
      </c>
      <c r="E27">
        <v>1</v>
      </c>
      <c r="F27">
        <f t="shared" si="2"/>
        <v>2.59</v>
      </c>
      <c r="H27">
        <f t="shared" si="3"/>
        <v>2.59</v>
      </c>
      <c r="I27" s="4" t="s">
        <v>273</v>
      </c>
      <c r="J27" t="s">
        <v>274</v>
      </c>
    </row>
    <row r="28" spans="1:10" ht="15">
      <c r="A28" s="15" t="s">
        <v>305</v>
      </c>
      <c r="B28" t="s">
        <v>306</v>
      </c>
      <c r="C28" t="s">
        <v>21</v>
      </c>
      <c r="D28">
        <v>6.58</v>
      </c>
      <c r="E28">
        <v>1</v>
      </c>
      <c r="F28">
        <f t="shared" si="2"/>
        <v>6.58</v>
      </c>
      <c r="H28">
        <f t="shared" si="3"/>
        <v>6.58</v>
      </c>
      <c r="I28" s="4" t="s">
        <v>307</v>
      </c>
      <c r="J28" t="s">
        <v>308</v>
      </c>
    </row>
    <row r="29" spans="1:10" ht="15">
      <c r="A29" s="15" t="s">
        <v>309</v>
      </c>
      <c r="B29" t="s">
        <v>174</v>
      </c>
      <c r="C29" t="s">
        <v>21</v>
      </c>
      <c r="D29">
        <v>0.94</v>
      </c>
      <c r="E29">
        <v>10</v>
      </c>
      <c r="F29">
        <f t="shared" si="2"/>
        <v>9.3999999999999986</v>
      </c>
      <c r="H29">
        <f t="shared" si="3"/>
        <v>9.3999999999999986</v>
      </c>
      <c r="I29" s="4" t="s">
        <v>310</v>
      </c>
      <c r="J29" t="s">
        <v>311</v>
      </c>
    </row>
    <row r="30" spans="1:10">
      <c r="A30" t="s">
        <v>312</v>
      </c>
      <c r="C30" t="s">
        <v>10</v>
      </c>
      <c r="D30">
        <v>480</v>
      </c>
      <c r="E30">
        <v>1</v>
      </c>
      <c r="F30">
        <f t="shared" si="2"/>
        <v>480</v>
      </c>
      <c r="H30">
        <f t="shared" si="3"/>
        <v>480</v>
      </c>
    </row>
    <row r="31" spans="1:10">
      <c r="G31" t="s">
        <v>313</v>
      </c>
      <c r="H31">
        <f>SUM(H2:H25)</f>
        <v>2541.39</v>
      </c>
    </row>
    <row r="37" ht="15"/>
    <row r="38" ht="15"/>
    <row r="39" ht="15"/>
    <row r="40" ht="15"/>
    <row r="41" ht="15"/>
    <row r="42" ht="15"/>
  </sheetData>
  <hyperlinks>
    <hyperlink ref="I3" r:id="rId1" xr:uid="{90C42D72-C9DF-4CBD-A01E-23A8675184C1}"/>
    <hyperlink ref="I4" r:id="rId2" xr:uid="{8D19346A-BDFF-4BC6-B7AE-958817C9B469}"/>
    <hyperlink ref="I5" r:id="rId3" xr:uid="{B7276DFD-A593-4C8E-8152-6C49DC1C0FEF}"/>
    <hyperlink ref="I6" r:id="rId4" location="ad-image-0" display="https://www.thorlabs.com/thorproduct.cfm?partnumber=UPH3 - ad-image-0" xr:uid="{96012596-C97B-4DE2-85E9-5240FD414547}"/>
    <hyperlink ref="I11" r:id="rId5" xr:uid="{F7C53D62-4942-463F-81A7-393B9B60A9A4}"/>
    <hyperlink ref="I10" r:id="rId6" xr:uid="{695F46FA-0AC7-469A-BE7B-399DDBE3E365}"/>
    <hyperlink ref="I2" r:id="rId7" xr:uid="{C347608F-5248-494C-BD9F-EC9856DDB1D1}"/>
    <hyperlink ref="I13" r:id="rId8" xr:uid="{6D5F63D4-10C7-4AEF-9193-AE7A716A0D50}"/>
    <hyperlink ref="I14" r:id="rId9" xr:uid="{DFB495A2-AE5A-4DCE-8F10-EA9CBAAF1220}"/>
    <hyperlink ref="I19" r:id="rId10" xr:uid="{E56732EA-65E7-457A-A66E-C09E4C3F1458}"/>
    <hyperlink ref="I15" r:id="rId11" xr:uid="{F8E06A01-1F6C-4153-B9DE-2A126D01C0E1}"/>
    <hyperlink ref="I16" r:id="rId12" xr:uid="{0AA3C25A-FDC6-4CE6-9186-B041051C823D}"/>
    <hyperlink ref="I17" r:id="rId13" xr:uid="{8ACF09E7-DF07-460E-B48E-234EE316EED5}"/>
    <hyperlink ref="I20" r:id="rId14" xr:uid="{F138ECB1-8D25-40D0-BA0A-021D49D165A1}"/>
    <hyperlink ref="I21" r:id="rId15" xr:uid="{F06715B3-DDA7-4369-B0EB-72570BF7794A}"/>
    <hyperlink ref="I22" r:id="rId16" xr:uid="{582B2C45-83AA-4290-A2C6-C8CBC8942D91}"/>
    <hyperlink ref="I23" r:id="rId17" xr:uid="{FD6560AE-247F-41F7-8A99-341AB9D9E3C4}"/>
    <hyperlink ref="I24" r:id="rId18" xr:uid="{2E992950-9D61-41E0-A2E2-5AC09687E3DE}"/>
    <hyperlink ref="I25" r:id="rId19" xr:uid="{E181CE87-2FCD-417E-8E33-7036E323C52B}"/>
    <hyperlink ref="I26" r:id="rId20" xr:uid="{79F72909-63C5-4FD0-AB70-25A7C5CB6B95}"/>
    <hyperlink ref="I27" r:id="rId21" xr:uid="{8DEBE070-A325-4851-A6EB-E51EA7E2BAF9}"/>
    <hyperlink ref="I28" r:id="rId22" xr:uid="{F7885B30-5792-478C-B4CB-983AF9EE4888}"/>
    <hyperlink ref="I29" r:id="rId23" xr:uid="{70A5A345-7D7B-448B-BB27-B835F32588D4}"/>
    <hyperlink ref="I12" r:id="rId24" xr:uid="{F66925AC-92F4-465C-A963-2EF0EDB7212D}"/>
  </hyperlinks>
  <pageMargins left="0.7" right="0.7" top="0.75" bottom="0.75" header="0.3" footer="0.3"/>
  <pageSetup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E353-FDF8-4AB0-A5AB-468F59DC788B}">
  <dimension ref="A1:I22"/>
  <sheetViews>
    <sheetView topLeftCell="A3" workbookViewId="0">
      <selection activeCell="H23" sqref="H23"/>
    </sheetView>
  </sheetViews>
  <sheetFormatPr defaultRowHeight="15"/>
  <cols>
    <col min="1" max="1" width="32" customWidth="1"/>
    <col min="2" max="2" width="14" customWidth="1"/>
    <col min="5" max="5" width="15.570312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231</v>
      </c>
      <c r="G1" s="1" t="s">
        <v>6</v>
      </c>
      <c r="H1" s="2" t="s">
        <v>7</v>
      </c>
      <c r="I1" s="1" t="s">
        <v>8</v>
      </c>
    </row>
    <row r="2" spans="1:9">
      <c r="A2" t="s">
        <v>314</v>
      </c>
      <c r="C2" t="s">
        <v>83</v>
      </c>
      <c r="D2">
        <v>12.54</v>
      </c>
      <c r="E2">
        <v>1</v>
      </c>
      <c r="G2">
        <f>E2*D2</f>
        <v>12.54</v>
      </c>
    </row>
    <row r="3" spans="1:9">
      <c r="A3" t="s">
        <v>315</v>
      </c>
      <c r="C3" t="s">
        <v>83</v>
      </c>
      <c r="D3">
        <v>29.2</v>
      </c>
      <c r="E3">
        <v>1</v>
      </c>
      <c r="G3">
        <f>E3*D3</f>
        <v>29.2</v>
      </c>
    </row>
    <row r="4" spans="1:9">
      <c r="A4" t="s">
        <v>316</v>
      </c>
      <c r="C4" t="s">
        <v>83</v>
      </c>
      <c r="D4">
        <v>19.989999999999998</v>
      </c>
      <c r="E4">
        <v>1</v>
      </c>
      <c r="G4">
        <f>E4*D4</f>
        <v>19.989999999999998</v>
      </c>
    </row>
    <row r="5" spans="1:9">
      <c r="A5" t="s">
        <v>317</v>
      </c>
      <c r="C5" t="s">
        <v>83</v>
      </c>
      <c r="D5">
        <v>16.559999999999999</v>
      </c>
      <c r="E5">
        <v>1</v>
      </c>
      <c r="G5">
        <f>E5*D5</f>
        <v>16.559999999999999</v>
      </c>
    </row>
    <row r="6" spans="1:9">
      <c r="A6" t="s">
        <v>318</v>
      </c>
      <c r="C6" t="s">
        <v>319</v>
      </c>
      <c r="D6">
        <v>26.41</v>
      </c>
      <c r="E6">
        <v>1</v>
      </c>
      <c r="G6">
        <f>E6*D6</f>
        <v>26.41</v>
      </c>
    </row>
    <row r="7" spans="1:9">
      <c r="A7" t="s">
        <v>318</v>
      </c>
      <c r="C7" t="s">
        <v>320</v>
      </c>
      <c r="D7">
        <v>32.409999999999997</v>
      </c>
      <c r="E7">
        <v>1</v>
      </c>
      <c r="G7">
        <f>E7*D7</f>
        <v>32.409999999999997</v>
      </c>
    </row>
    <row r="9" spans="1:9">
      <c r="A9" s="20" t="s">
        <v>321</v>
      </c>
      <c r="B9" s="10" t="s">
        <v>322</v>
      </c>
      <c r="C9" t="s">
        <v>323</v>
      </c>
      <c r="D9">
        <v>9.85</v>
      </c>
      <c r="E9">
        <v>1</v>
      </c>
      <c r="G9">
        <f>E9*D9</f>
        <v>9.85</v>
      </c>
      <c r="H9" s="11" t="s">
        <v>324</v>
      </c>
    </row>
    <row r="10" spans="1:9">
      <c r="A10" s="21" t="s">
        <v>325</v>
      </c>
      <c r="B10" s="13" t="s">
        <v>326</v>
      </c>
      <c r="C10" t="s">
        <v>323</v>
      </c>
      <c r="D10">
        <v>6.88</v>
      </c>
      <c r="E10">
        <v>1</v>
      </c>
      <c r="G10">
        <f>E10*D10</f>
        <v>6.88</v>
      </c>
      <c r="H10" s="11" t="s">
        <v>327</v>
      </c>
    </row>
    <row r="11" spans="1:9">
      <c r="A11" s="21" t="s">
        <v>328</v>
      </c>
      <c r="B11" s="13" t="s">
        <v>322</v>
      </c>
      <c r="C11" t="s">
        <v>323</v>
      </c>
      <c r="D11">
        <v>9.85</v>
      </c>
      <c r="E11">
        <v>1</v>
      </c>
      <c r="G11">
        <f>E11*D11</f>
        <v>9.85</v>
      </c>
      <c r="H11" s="11" t="s">
        <v>324</v>
      </c>
    </row>
    <row r="12" spans="1:9">
      <c r="A12" s="6" t="s">
        <v>329</v>
      </c>
      <c r="B12" s="6" t="s">
        <v>276</v>
      </c>
      <c r="C12" t="s">
        <v>323</v>
      </c>
      <c r="D12">
        <v>3.89</v>
      </c>
      <c r="E12">
        <v>1</v>
      </c>
      <c r="G12">
        <f>E12*D12</f>
        <v>3.89</v>
      </c>
      <c r="H12" s="11" t="s">
        <v>277</v>
      </c>
    </row>
    <row r="13" spans="1:9">
      <c r="A13" s="6" t="s">
        <v>330</v>
      </c>
      <c r="B13" t="s">
        <v>331</v>
      </c>
      <c r="C13" t="s">
        <v>323</v>
      </c>
      <c r="D13">
        <v>5.3</v>
      </c>
      <c r="E13">
        <v>1</v>
      </c>
      <c r="G13">
        <f>E13*D13</f>
        <v>5.3</v>
      </c>
      <c r="H13" s="11" t="s">
        <v>332</v>
      </c>
    </row>
    <row r="14" spans="1:9">
      <c r="A14" s="6" t="s">
        <v>333</v>
      </c>
      <c r="B14" t="s">
        <v>334</v>
      </c>
      <c r="C14" t="s">
        <v>323</v>
      </c>
      <c r="D14">
        <v>8.57</v>
      </c>
      <c r="E14">
        <v>1</v>
      </c>
      <c r="G14">
        <f>E14*D14</f>
        <v>8.57</v>
      </c>
      <c r="H14" s="11" t="s">
        <v>335</v>
      </c>
    </row>
    <row r="15" spans="1:9">
      <c r="A15" s="6" t="s">
        <v>336</v>
      </c>
      <c r="B15" t="s">
        <v>337</v>
      </c>
      <c r="C15" t="s">
        <v>323</v>
      </c>
      <c r="D15">
        <v>4.4400000000000004</v>
      </c>
      <c r="E15">
        <v>1</v>
      </c>
      <c r="G15">
        <f>E15*D15</f>
        <v>4.4400000000000004</v>
      </c>
      <c r="H15" s="11" t="s">
        <v>338</v>
      </c>
    </row>
    <row r="16" spans="1:9">
      <c r="A16" s="6" t="s">
        <v>339</v>
      </c>
      <c r="B16" t="s">
        <v>340</v>
      </c>
      <c r="C16" t="s">
        <v>323</v>
      </c>
      <c r="D16">
        <v>12</v>
      </c>
      <c r="E16">
        <v>1</v>
      </c>
      <c r="G16">
        <f>E16*D16</f>
        <v>12</v>
      </c>
      <c r="H16" s="11" t="s">
        <v>341</v>
      </c>
    </row>
    <row r="17" spans="1:9">
      <c r="A17" t="s">
        <v>342</v>
      </c>
      <c r="B17" t="s">
        <v>343</v>
      </c>
      <c r="C17" t="s">
        <v>323</v>
      </c>
      <c r="D17">
        <v>1.41</v>
      </c>
      <c r="E17">
        <v>1</v>
      </c>
      <c r="G17">
        <f t="shared" ref="G17:G18" si="0">E17*D17</f>
        <v>1.41</v>
      </c>
      <c r="H17" s="11" t="s">
        <v>344</v>
      </c>
    </row>
    <row r="18" spans="1:9" ht="30">
      <c r="A18" s="8" t="s">
        <v>345</v>
      </c>
      <c r="B18" s="44" t="s">
        <v>346</v>
      </c>
      <c r="C18" t="s">
        <v>347</v>
      </c>
      <c r="D18">
        <v>4.8600000000000003</v>
      </c>
      <c r="E18">
        <v>1</v>
      </c>
      <c r="G18">
        <f t="shared" si="0"/>
        <v>4.8600000000000003</v>
      </c>
      <c r="H18" s="11" t="s">
        <v>348</v>
      </c>
      <c r="I18" t="s">
        <v>349</v>
      </c>
    </row>
    <row r="19" spans="1:9">
      <c r="A19" s="8"/>
    </row>
    <row r="21" spans="1:9">
      <c r="G21" s="9" t="s">
        <v>6</v>
      </c>
    </row>
    <row r="22" spans="1:9">
      <c r="G22">
        <f ca="1">SUM(G2:G26)</f>
        <v>204.15999999999997</v>
      </c>
    </row>
  </sheetData>
  <hyperlinks>
    <hyperlink ref="H9" r:id="rId1" xr:uid="{750CF3A6-8400-422C-B4F0-814CB999CAE4}"/>
    <hyperlink ref="H10" r:id="rId2" xr:uid="{445A0018-3C74-4A28-89F8-9C5A20C20ECC}"/>
    <hyperlink ref="H11" r:id="rId3" xr:uid="{4BC3AFD3-DB85-4409-A0AB-F69531014DC6}"/>
    <hyperlink ref="H12" r:id="rId4" xr:uid="{65D77D24-681A-4443-9E92-0E6D2061CB91}"/>
    <hyperlink ref="H13" r:id="rId5" xr:uid="{78011704-06EC-42AB-BF9D-398C21798BF4}"/>
    <hyperlink ref="H14" r:id="rId6" xr:uid="{7C05886C-E26E-4862-BCBD-8506052D1789}"/>
    <hyperlink ref="H15" r:id="rId7" xr:uid="{20843856-5DB6-4A48-9AA8-26A688A0B951}"/>
    <hyperlink ref="H16" r:id="rId8" xr:uid="{C1308F09-00B4-4FFC-9BAC-E9ED4D9DE5AF}"/>
    <hyperlink ref="H17" r:id="rId9" xr:uid="{B99D3934-8065-49A3-8710-ADC4040BCD09}"/>
    <hyperlink ref="H18" r:id="rId10" xr:uid="{F9C78FF7-0220-4734-B88D-E43A1C2FA9C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A41-4596-42A8-A6DF-711658B9EF43}">
  <dimension ref="A1:H8"/>
  <sheetViews>
    <sheetView workbookViewId="0">
      <selection activeCell="F13" sqref="F13"/>
    </sheetView>
  </sheetViews>
  <sheetFormatPr defaultRowHeight="15"/>
  <cols>
    <col min="1" max="1" width="35.42578125" customWidth="1"/>
    <col min="2" max="2" width="11.140625" customWidth="1"/>
    <col min="5" max="5" width="10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7</v>
      </c>
      <c r="H1" s="1" t="s">
        <v>8</v>
      </c>
    </row>
    <row r="2" spans="1:8">
      <c r="A2" s="6" t="s">
        <v>350</v>
      </c>
      <c r="B2" t="s">
        <v>351</v>
      </c>
      <c r="C2" t="s">
        <v>323</v>
      </c>
      <c r="D2">
        <v>5.86</v>
      </c>
      <c r="E2">
        <v>1</v>
      </c>
      <c r="F2">
        <f t="shared" ref="F2:F6" si="0">E2*D2</f>
        <v>5.86</v>
      </c>
      <c r="G2" s="11" t="s">
        <v>352</v>
      </c>
    </row>
    <row r="3" spans="1:8">
      <c r="A3" s="6" t="s">
        <v>353</v>
      </c>
      <c r="B3" t="s">
        <v>354</v>
      </c>
      <c r="C3" t="s">
        <v>323</v>
      </c>
      <c r="D3">
        <v>7.08</v>
      </c>
      <c r="E3">
        <v>1</v>
      </c>
      <c r="F3">
        <f t="shared" si="0"/>
        <v>7.08</v>
      </c>
      <c r="G3" s="11" t="s">
        <v>355</v>
      </c>
    </row>
    <row r="4" spans="1:8">
      <c r="A4" s="6" t="s">
        <v>356</v>
      </c>
      <c r="B4" t="s">
        <v>357</v>
      </c>
      <c r="C4" t="s">
        <v>323</v>
      </c>
      <c r="D4">
        <v>4.3600000000000003</v>
      </c>
      <c r="E4">
        <v>1</v>
      </c>
      <c r="F4">
        <f t="shared" si="0"/>
        <v>4.3600000000000003</v>
      </c>
      <c r="G4" s="11" t="s">
        <v>358</v>
      </c>
    </row>
    <row r="5" spans="1:8">
      <c r="A5" s="6" t="s">
        <v>359</v>
      </c>
      <c r="B5" t="s">
        <v>360</v>
      </c>
      <c r="C5" t="s">
        <v>323</v>
      </c>
      <c r="D5">
        <v>2.4500000000000002</v>
      </c>
      <c r="E5">
        <v>1</v>
      </c>
      <c r="F5">
        <f t="shared" si="0"/>
        <v>2.4500000000000002</v>
      </c>
      <c r="G5" s="11" t="s">
        <v>361</v>
      </c>
    </row>
    <row r="6" spans="1:8">
      <c r="A6" s="6" t="s">
        <v>362</v>
      </c>
      <c r="B6" t="s">
        <v>363</v>
      </c>
      <c r="C6" t="s">
        <v>323</v>
      </c>
      <c r="D6">
        <v>5.18</v>
      </c>
      <c r="E6">
        <v>1</v>
      </c>
      <c r="F6">
        <f t="shared" si="0"/>
        <v>5.18</v>
      </c>
      <c r="G6" s="11" t="s">
        <v>364</v>
      </c>
    </row>
    <row r="7" spans="1:8">
      <c r="A7" s="6" t="s">
        <v>365</v>
      </c>
      <c r="B7" t="s">
        <v>366</v>
      </c>
      <c r="C7" t="s">
        <v>323</v>
      </c>
      <c r="D7">
        <v>7</v>
      </c>
      <c r="E7">
        <v>1</v>
      </c>
      <c r="F7">
        <f>E7*D7</f>
        <v>7</v>
      </c>
      <c r="G7" s="11" t="s">
        <v>367</v>
      </c>
    </row>
    <row r="8" spans="1:8">
      <c r="A8" t="s">
        <v>368</v>
      </c>
      <c r="B8" s="22" t="s">
        <v>369</v>
      </c>
      <c r="C8" t="s">
        <v>370</v>
      </c>
      <c r="D8">
        <v>27.87</v>
      </c>
      <c r="E8">
        <v>1</v>
      </c>
      <c r="F8">
        <f>E8*D8</f>
        <v>27.87</v>
      </c>
      <c r="G8" s="11" t="s">
        <v>371</v>
      </c>
    </row>
  </sheetData>
  <hyperlinks>
    <hyperlink ref="G2" r:id="rId1" xr:uid="{07426FBF-4FD9-4E8F-8FF8-92E0FD3C7802}"/>
    <hyperlink ref="G3" r:id="rId2" xr:uid="{7D6474DD-099A-407B-8D6E-925BC8EA587D}"/>
    <hyperlink ref="G4" r:id="rId3" xr:uid="{9640F36F-4A8B-4B56-8623-0D9ABFAC439E}"/>
    <hyperlink ref="G5" r:id="rId4" xr:uid="{AF6F9416-0920-489C-AF0B-8E45B4300C65}"/>
    <hyperlink ref="G6" r:id="rId5" xr:uid="{94D2A9AE-A20B-4304-8206-8C825BE99ACA}"/>
    <hyperlink ref="G7" r:id="rId6" xr:uid="{EBBD1BE7-DA6E-47DE-9B10-6406222A136A}"/>
    <hyperlink ref="G8" r:id="rId7" xr:uid="{8CBCD764-0A12-489F-838E-EDCFD33AA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F4CB-4269-4542-AFD2-D373EAF327C2}">
  <dimension ref="A1:I10"/>
  <sheetViews>
    <sheetView workbookViewId="0">
      <selection activeCell="B16" sqref="B16"/>
    </sheetView>
  </sheetViews>
  <sheetFormatPr defaultRowHeight="15"/>
  <cols>
    <col min="1" max="1" width="33" customWidth="1"/>
    <col min="2" max="2" width="39.42578125" customWidth="1"/>
    <col min="5" max="5" width="16.42578125" customWidth="1"/>
    <col min="7" max="7" width="10.140625" bestFit="1" customWidth="1"/>
  </cols>
  <sheetData>
    <row r="1" spans="1:9">
      <c r="A1" s="9" t="s">
        <v>372</v>
      </c>
      <c r="B1" s="25"/>
      <c r="C1" s="26"/>
      <c r="D1" s="26"/>
      <c r="F1" s="27"/>
      <c r="G1" s="34">
        <f>SUM(G2:G5)</f>
        <v>1461.8200000000002</v>
      </c>
    </row>
    <row r="2" spans="1:9">
      <c r="A2" s="25" t="s">
        <v>185</v>
      </c>
      <c r="B2" s="25" t="s">
        <v>373</v>
      </c>
      <c r="C2" s="26" t="s">
        <v>154</v>
      </c>
      <c r="D2" s="26">
        <v>1</v>
      </c>
      <c r="E2" t="s">
        <v>10</v>
      </c>
      <c r="F2" s="27">
        <f>783.68</f>
        <v>783.68</v>
      </c>
      <c r="G2" s="27">
        <f>D2*F2</f>
        <v>783.68</v>
      </c>
      <c r="H2" t="s">
        <v>155</v>
      </c>
    </row>
    <row r="3" spans="1:9">
      <c r="A3" s="25" t="s">
        <v>374</v>
      </c>
      <c r="B3" s="25" t="s">
        <v>375</v>
      </c>
      <c r="C3" s="26" t="s">
        <v>154</v>
      </c>
      <c r="D3" s="26">
        <v>1</v>
      </c>
      <c r="E3" t="s">
        <v>10</v>
      </c>
      <c r="F3" s="27">
        <v>376.47</v>
      </c>
      <c r="G3" s="27">
        <f>D3*F3</f>
        <v>376.47</v>
      </c>
      <c r="H3" t="s">
        <v>155</v>
      </c>
    </row>
    <row r="4" spans="1:9">
      <c r="A4" s="25" t="s">
        <v>376</v>
      </c>
      <c r="B4" s="25" t="s">
        <v>377</v>
      </c>
      <c r="C4" s="26" t="s">
        <v>154</v>
      </c>
      <c r="D4" s="26">
        <v>1</v>
      </c>
      <c r="E4" t="s">
        <v>159</v>
      </c>
      <c r="F4" s="27">
        <v>141.66999999999999</v>
      </c>
      <c r="G4" s="27">
        <f>D4*F4</f>
        <v>141.66999999999999</v>
      </c>
      <c r="H4" t="s">
        <v>155</v>
      </c>
    </row>
    <row r="5" spans="1:9">
      <c r="A5" s="25" t="s">
        <v>378</v>
      </c>
      <c r="B5" s="25" t="s">
        <v>379</v>
      </c>
      <c r="C5" s="26" t="s">
        <v>154</v>
      </c>
      <c r="D5" s="26">
        <v>1</v>
      </c>
      <c r="E5" t="s">
        <v>162</v>
      </c>
      <c r="F5" s="27">
        <v>160</v>
      </c>
      <c r="G5" s="27">
        <f>D5*F5</f>
        <v>160</v>
      </c>
      <c r="H5" t="s">
        <v>155</v>
      </c>
    </row>
    <row r="6" spans="1:9">
      <c r="A6" s="25" t="s">
        <v>380</v>
      </c>
      <c r="B6" s="25" t="s">
        <v>381</v>
      </c>
      <c r="C6" s="26" t="s">
        <v>154</v>
      </c>
      <c r="D6" s="26">
        <v>1</v>
      </c>
      <c r="E6" t="s">
        <v>10</v>
      </c>
      <c r="F6" s="27">
        <v>288.52999999999997</v>
      </c>
      <c r="G6" s="27">
        <v>288.52999999999997</v>
      </c>
    </row>
    <row r="7" spans="1:9">
      <c r="A7" s="25" t="s">
        <v>376</v>
      </c>
      <c r="B7" s="25" t="s">
        <v>382</v>
      </c>
      <c r="C7" s="26" t="s">
        <v>154</v>
      </c>
      <c r="D7" s="26">
        <v>1</v>
      </c>
      <c r="E7" t="s">
        <v>10</v>
      </c>
      <c r="F7" s="27">
        <v>204.94</v>
      </c>
      <c r="G7" s="27">
        <f>D7*F7</f>
        <v>204.94</v>
      </c>
    </row>
    <row r="8" spans="1:9">
      <c r="A8" s="25" t="s">
        <v>383</v>
      </c>
      <c r="B8" s="25" t="s">
        <v>384</v>
      </c>
      <c r="C8" s="26" t="s">
        <v>154</v>
      </c>
      <c r="D8" s="26">
        <v>1</v>
      </c>
      <c r="E8" t="s">
        <v>10</v>
      </c>
      <c r="F8" s="27">
        <v>331</v>
      </c>
      <c r="G8" s="27">
        <f>D8*F8</f>
        <v>331</v>
      </c>
    </row>
    <row r="9" spans="1:9">
      <c r="A9" s="25" t="s">
        <v>385</v>
      </c>
      <c r="B9" s="25"/>
      <c r="C9" s="25" t="s">
        <v>10</v>
      </c>
      <c r="D9" s="25">
        <v>259.17</v>
      </c>
      <c r="E9" s="25">
        <v>1</v>
      </c>
      <c r="F9" s="25">
        <f>D9*E9</f>
        <v>259.17</v>
      </c>
      <c r="G9" s="25">
        <f>217.42+48.14</f>
        <v>265.56</v>
      </c>
      <c r="H9" s="25">
        <f>F9+G9</f>
        <v>524.73</v>
      </c>
    </row>
    <row r="10" spans="1:9">
      <c r="A10" t="s">
        <v>386</v>
      </c>
      <c r="B10" t="s">
        <v>387</v>
      </c>
      <c r="C10" t="s">
        <v>21</v>
      </c>
      <c r="D10">
        <v>5.94</v>
      </c>
      <c r="E10">
        <v>6</v>
      </c>
      <c r="F10">
        <f>D10*E10</f>
        <v>35.64</v>
      </c>
      <c r="H10">
        <f>F10+G10</f>
        <v>35.64</v>
      </c>
      <c r="I10" s="4" t="s">
        <v>388</v>
      </c>
    </row>
  </sheetData>
  <hyperlinks>
    <hyperlink ref="I10" r:id="rId1" xr:uid="{3E1A95CB-66EA-4411-BF8F-FC18C40BD9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ED81E69F24349B551A900BBA8B659" ma:contentTypeVersion="12" ma:contentTypeDescription="Create a new document." ma:contentTypeScope="" ma:versionID="cf2a4c1ed6c8bd8b6b6dcc8390d62d6f">
  <xsd:schema xmlns:xsd="http://www.w3.org/2001/XMLSchema" xmlns:xs="http://www.w3.org/2001/XMLSchema" xmlns:p="http://schemas.microsoft.com/office/2006/metadata/properties" xmlns:ns2="9751ae5a-5944-4024-8cbe-f57ae0ab2b2d" xmlns:ns3="2bf097f5-9ee9-4a30-ac92-853d2cf15c82" targetNamespace="http://schemas.microsoft.com/office/2006/metadata/properties" ma:root="true" ma:fieldsID="3a5888abb6c9a3bc0ae601196a8ac190" ns2:_="" ns3:_="">
    <xsd:import namespace="9751ae5a-5944-4024-8cbe-f57ae0ab2b2d"/>
    <xsd:import namespace="2bf097f5-9ee9-4a30-ac92-853d2cf15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1ae5a-5944-4024-8cbe-f57ae0ab2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097f5-9ee9-4a30-ac92-853d2cf15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D5E30-54A2-4135-871A-B68EB63C4DB3}"/>
</file>

<file path=customXml/itemProps2.xml><?xml version="1.0" encoding="utf-8"?>
<ds:datastoreItem xmlns:ds="http://schemas.openxmlformats.org/officeDocument/2006/customXml" ds:itemID="{36619ED3-BFC0-40E5-AE23-7089DAC67AB1}"/>
</file>

<file path=customXml/itemProps3.xml><?xml version="1.0" encoding="utf-8"?>
<ds:datastoreItem xmlns:ds="http://schemas.openxmlformats.org/officeDocument/2006/customXml" ds:itemID="{4BB53CB4-8D7B-4DD7-B8E1-CF5A5E654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Kim</dc:creator>
  <cp:keywords/>
  <dc:description/>
  <cp:lastModifiedBy>Sophia Kim</cp:lastModifiedBy>
  <cp:revision/>
  <dcterms:created xsi:type="dcterms:W3CDTF">2020-08-26T18:22:48Z</dcterms:created>
  <dcterms:modified xsi:type="dcterms:W3CDTF">2021-04-27T03:10:31Z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0x010100B26ED81E69F24349B551A900BBA8B659</vt:lpwstr>
  </property>
</Properties>
</file>