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fiala\Google Drive\NCAA\"/>
    </mc:Choice>
  </mc:AlternateContent>
  <xr:revisionPtr revIDLastSave="0" documentId="13_ncr:1_{53DD88A8-4D49-44B1-84A4-9226136F5AAD}" xr6:coauthVersionLast="36" xr6:coauthVersionMax="36" xr10:uidLastSave="{00000000-0000-0000-0000-000000000000}"/>
  <bookViews>
    <workbookView xWindow="0" yWindow="0" windowWidth="38400" windowHeight="17730" activeTab="1" xr2:uid="{00000000-000D-0000-FFFF-FFFF00000000}"/>
  </bookViews>
  <sheets>
    <sheet name="Game Tracker" sheetId="1" r:id="rId1"/>
    <sheet name="Team Assignment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10" i="1"/>
  <c r="B12" i="1"/>
  <c r="B14" i="1"/>
  <c r="B16" i="1"/>
  <c r="B18" i="1"/>
  <c r="B20" i="1"/>
  <c r="L20" i="2" l="1"/>
  <c r="J20" i="2"/>
  <c r="K20" i="2"/>
  <c r="I20" i="2" l="1"/>
  <c r="B128" i="1"/>
  <c r="B60" i="1"/>
  <c r="B44" i="1"/>
  <c r="B140" i="1" l="1"/>
  <c r="B138" i="1"/>
  <c r="C139" i="1" s="1"/>
  <c r="B136" i="1"/>
  <c r="B134" i="1"/>
  <c r="B132" i="1"/>
  <c r="B130" i="1"/>
  <c r="E128" i="1"/>
  <c r="C127" i="1"/>
  <c r="B126" i="1"/>
  <c r="B127" i="1" s="1"/>
  <c r="D127" i="1" s="1"/>
  <c r="B124" i="1"/>
  <c r="B122" i="1"/>
  <c r="C123" i="1" s="1"/>
  <c r="B120" i="1"/>
  <c r="B118" i="1"/>
  <c r="C119" i="1" s="1"/>
  <c r="B116" i="1"/>
  <c r="E114" i="1" s="1"/>
  <c r="B114" i="1"/>
  <c r="B112" i="1"/>
  <c r="B110" i="1"/>
  <c r="B106" i="1"/>
  <c r="B104" i="1"/>
  <c r="B102" i="1"/>
  <c r="B100" i="1"/>
  <c r="B98" i="1"/>
  <c r="B96" i="1"/>
  <c r="B94" i="1"/>
  <c r="B92" i="1"/>
  <c r="B90" i="1"/>
  <c r="B88" i="1"/>
  <c r="B86" i="1"/>
  <c r="B84" i="1"/>
  <c r="E86" i="1" s="1"/>
  <c r="B82" i="1"/>
  <c r="E80" i="1" s="1"/>
  <c r="B80" i="1"/>
  <c r="B78" i="1"/>
  <c r="B76" i="1"/>
  <c r="B72" i="1"/>
  <c r="B70" i="1"/>
  <c r="B68" i="1"/>
  <c r="B66" i="1"/>
  <c r="B64" i="1"/>
  <c r="B62" i="1"/>
  <c r="B58" i="1"/>
  <c r="C59" i="1" s="1"/>
  <c r="B56" i="1"/>
  <c r="B54" i="1"/>
  <c r="B52" i="1"/>
  <c r="B50" i="1"/>
  <c r="B48" i="1"/>
  <c r="E46" i="1" s="1"/>
  <c r="B46" i="1"/>
  <c r="B42" i="1"/>
  <c r="C43" i="1" s="1"/>
  <c r="B38" i="1"/>
  <c r="B36" i="1"/>
  <c r="C37" i="1" s="1"/>
  <c r="B34" i="1"/>
  <c r="E34" i="1" s="1"/>
  <c r="B32" i="1"/>
  <c r="B30" i="1"/>
  <c r="B28" i="1"/>
  <c r="C29" i="1" s="1"/>
  <c r="B26" i="1"/>
  <c r="B24" i="1"/>
  <c r="B22" i="1"/>
  <c r="C13" i="1"/>
  <c r="B21" i="1" l="1"/>
  <c r="D21" i="1" s="1"/>
  <c r="C33" i="1"/>
  <c r="B63" i="1"/>
  <c r="D63" i="1" s="1"/>
  <c r="E12" i="1"/>
  <c r="B81" i="1"/>
  <c r="D81" i="1" s="1"/>
  <c r="C81" i="1"/>
  <c r="B93" i="1"/>
  <c r="D93" i="1" s="1"/>
  <c r="E138" i="1"/>
  <c r="H42" i="1" s="1"/>
  <c r="I41" i="1" s="1"/>
  <c r="B13" i="1"/>
  <c r="D13" i="1" s="1"/>
  <c r="C101" i="1"/>
  <c r="C115" i="1"/>
  <c r="B135" i="1"/>
  <c r="D135" i="1" s="1"/>
  <c r="E44" i="1"/>
  <c r="E45" i="1" s="1"/>
  <c r="G45" i="1" s="1"/>
  <c r="B101" i="1"/>
  <c r="D101" i="1" s="1"/>
  <c r="C47" i="1"/>
  <c r="C93" i="1"/>
  <c r="B115" i="1"/>
  <c r="D115" i="1" s="1"/>
  <c r="B67" i="1"/>
  <c r="D67" i="1" s="1"/>
  <c r="B33" i="1"/>
  <c r="D33" i="1" s="1"/>
  <c r="E102" i="1"/>
  <c r="E52" i="1"/>
  <c r="C77" i="1"/>
  <c r="B119" i="1"/>
  <c r="D119" i="1" s="1"/>
  <c r="B9" i="1"/>
  <c r="D9" i="1" s="1"/>
  <c r="F137" i="1"/>
  <c r="E94" i="1"/>
  <c r="E96" i="1"/>
  <c r="F95" i="1" s="1"/>
  <c r="E120" i="1"/>
  <c r="F121" i="1" s="1"/>
  <c r="E130" i="1"/>
  <c r="H40" i="1" s="1"/>
  <c r="C67" i="1"/>
  <c r="E78" i="1"/>
  <c r="H27" i="1" s="1"/>
  <c r="I28" i="1" s="1"/>
  <c r="B77" i="1"/>
  <c r="D77" i="1" s="1"/>
  <c r="B47" i="1"/>
  <c r="D47" i="1" s="1"/>
  <c r="C135" i="1"/>
  <c r="E60" i="1"/>
  <c r="F87" i="1"/>
  <c r="C85" i="1"/>
  <c r="B85" i="1"/>
  <c r="D85" i="1" s="1"/>
  <c r="B51" i="1"/>
  <c r="D51" i="1" s="1"/>
  <c r="C51" i="1"/>
  <c r="E122" i="1"/>
  <c r="B123" i="1"/>
  <c r="D123" i="1" s="1"/>
  <c r="E20" i="1"/>
  <c r="C21" i="1"/>
  <c r="B131" i="1"/>
  <c r="D131" i="1" s="1"/>
  <c r="C131" i="1"/>
  <c r="E28" i="1"/>
  <c r="F27" i="1" s="1"/>
  <c r="B97" i="1"/>
  <c r="D97" i="1" s="1"/>
  <c r="C97" i="1"/>
  <c r="C63" i="1"/>
  <c r="E62" i="1"/>
  <c r="E36" i="1"/>
  <c r="H15" i="1" s="1"/>
  <c r="B37" i="1"/>
  <c r="D37" i="1" s="1"/>
  <c r="C71" i="1"/>
  <c r="B71" i="1"/>
  <c r="D71" i="1" s="1"/>
  <c r="E70" i="1"/>
  <c r="C111" i="1"/>
  <c r="B111" i="1"/>
  <c r="D111" i="1" s="1"/>
  <c r="C105" i="1"/>
  <c r="B105" i="1"/>
  <c r="D105" i="1" s="1"/>
  <c r="E104" i="1"/>
  <c r="H33" i="1" s="1"/>
  <c r="C17" i="1"/>
  <c r="B17" i="1"/>
  <c r="D17" i="1" s="1"/>
  <c r="C89" i="1"/>
  <c r="B89" i="1"/>
  <c r="D89" i="1" s="1"/>
  <c r="E88" i="1"/>
  <c r="E87" i="1" s="1"/>
  <c r="G87" i="1" s="1"/>
  <c r="C55" i="1"/>
  <c r="B55" i="1"/>
  <c r="D55" i="1" s="1"/>
  <c r="E54" i="1"/>
  <c r="F53" i="1" s="1"/>
  <c r="E10" i="1"/>
  <c r="C9" i="1"/>
  <c r="E18" i="1"/>
  <c r="E26" i="1"/>
  <c r="C25" i="1"/>
  <c r="B25" i="1"/>
  <c r="D25" i="1" s="1"/>
  <c r="E112" i="1"/>
  <c r="E136" i="1"/>
  <c r="E137" i="1" s="1"/>
  <c r="G137" i="1" s="1"/>
  <c r="B139" i="1"/>
  <c r="D139" i="1" s="1"/>
  <c r="B59" i="1"/>
  <c r="D59" i="1" s="1"/>
  <c r="E68" i="1"/>
  <c r="B29" i="1"/>
  <c r="D29" i="1" s="1"/>
  <c r="B43" i="1"/>
  <c r="D43" i="1" s="1"/>
  <c r="H41" i="1" l="1"/>
  <c r="J41" i="1" s="1"/>
  <c r="F45" i="1"/>
  <c r="H18" i="1"/>
  <c r="K14" i="1" s="1"/>
  <c r="E35" i="1"/>
  <c r="G35" i="1" s="1"/>
  <c r="E103" i="1"/>
  <c r="G103" i="1" s="1"/>
  <c r="E53" i="1"/>
  <c r="G53" i="1" s="1"/>
  <c r="E11" i="1"/>
  <c r="G11" i="1" s="1"/>
  <c r="E129" i="1"/>
  <c r="G129" i="1" s="1"/>
  <c r="F129" i="1"/>
  <c r="F103" i="1"/>
  <c r="F79" i="1"/>
  <c r="E79" i="1"/>
  <c r="G79" i="1" s="1"/>
  <c r="E95" i="1"/>
  <c r="G95" i="1" s="1"/>
  <c r="H20" i="1"/>
  <c r="H31" i="1"/>
  <c r="H32" i="1" s="1"/>
  <c r="J32" i="1" s="1"/>
  <c r="H9" i="1"/>
  <c r="I10" i="1" s="1"/>
  <c r="F35" i="1"/>
  <c r="E121" i="1"/>
  <c r="G121" i="1" s="1"/>
  <c r="F11" i="1"/>
  <c r="H38" i="1"/>
  <c r="K26" i="1"/>
  <c r="H29" i="1"/>
  <c r="E27" i="1"/>
  <c r="G27" i="1" s="1"/>
  <c r="H13" i="1"/>
  <c r="H14" i="1" s="1"/>
  <c r="J14" i="1" s="1"/>
  <c r="E19" i="1"/>
  <c r="G19" i="1" s="1"/>
  <c r="F19" i="1"/>
  <c r="H11" i="1"/>
  <c r="H22" i="1"/>
  <c r="E61" i="1"/>
  <c r="G61" i="1" s="1"/>
  <c r="F61" i="1"/>
  <c r="U9" i="1"/>
  <c r="U6" i="1"/>
  <c r="U8" i="1"/>
  <c r="U7" i="1"/>
  <c r="F113" i="1"/>
  <c r="E113" i="1"/>
  <c r="G113" i="1" s="1"/>
  <c r="H36" i="1"/>
  <c r="F69" i="1"/>
  <c r="H24" i="1"/>
  <c r="E69" i="1"/>
  <c r="G69" i="1" s="1"/>
  <c r="I19" i="1"/>
  <c r="H19" i="1" l="1"/>
  <c r="J19" i="1" s="1"/>
  <c r="K21" i="1"/>
  <c r="I32" i="1"/>
  <c r="H10" i="1"/>
  <c r="J10" i="1" s="1"/>
  <c r="K9" i="1"/>
  <c r="H28" i="1"/>
  <c r="J28" i="1" s="1"/>
  <c r="K19" i="1"/>
  <c r="L20" i="1" s="1"/>
  <c r="I14" i="1"/>
  <c r="K11" i="1"/>
  <c r="L10" i="1" s="1"/>
  <c r="K16" i="1"/>
  <c r="K15" i="1" s="1"/>
  <c r="M15" i="1" s="1"/>
  <c r="I23" i="1"/>
  <c r="H23" i="1"/>
  <c r="J23" i="1" s="1"/>
  <c r="V8" i="1"/>
  <c r="W8" i="1" s="1"/>
  <c r="V7" i="1"/>
  <c r="W7" i="1" s="1"/>
  <c r="H37" i="1"/>
  <c r="J37" i="1" s="1"/>
  <c r="K24" i="1"/>
  <c r="I37" i="1"/>
  <c r="V9" i="1"/>
  <c r="W9" i="1" s="1"/>
  <c r="V6" i="1"/>
  <c r="W6" i="1" s="1"/>
  <c r="L15" i="1" l="1"/>
  <c r="K20" i="1"/>
  <c r="M20" i="1" s="1"/>
  <c r="N11" i="1"/>
  <c r="Q9" i="1" s="1"/>
  <c r="K10" i="1"/>
  <c r="M10" i="1" s="1"/>
  <c r="N14" i="1"/>
  <c r="N9" i="1"/>
  <c r="X7" i="1"/>
  <c r="Y7" i="1" s="1"/>
  <c r="X8" i="1"/>
  <c r="Y8" i="1" s="1"/>
  <c r="X9" i="1"/>
  <c r="Y9" i="1" s="1"/>
  <c r="X6" i="1"/>
  <c r="Y6" i="1" s="1"/>
  <c r="O15" i="1"/>
  <c r="L25" i="1"/>
  <c r="N16" i="1"/>
  <c r="N15" i="1" s="1"/>
  <c r="P15" i="1" s="1"/>
  <c r="K25" i="1"/>
  <c r="M25" i="1" s="1"/>
  <c r="O10" i="1"/>
  <c r="N10" i="1"/>
  <c r="P10" i="1" s="1"/>
  <c r="Q11" i="1" l="1"/>
  <c r="Q15" i="1" s="1"/>
  <c r="Z6" i="1"/>
  <c r="AA6" i="1" s="1"/>
  <c r="Z9" i="1"/>
  <c r="AA9" i="1" s="1"/>
  <c r="Z7" i="1"/>
  <c r="AA7" i="1" s="1"/>
  <c r="AB6" i="1"/>
  <c r="AB9" i="1"/>
  <c r="AB8" i="1"/>
  <c r="AB7" i="1"/>
  <c r="Q10" i="1"/>
  <c r="S10" i="1" s="1"/>
  <c r="R10" i="1"/>
  <c r="Z8" i="1"/>
  <c r="AA8" i="1" s="1"/>
  <c r="AC8" i="1" l="1"/>
  <c r="AC9" i="1"/>
  <c r="AC7" i="1"/>
  <c r="AD9" i="1"/>
  <c r="AD8" i="1"/>
  <c r="AD7" i="1"/>
  <c r="AD6" i="1"/>
  <c r="AC6" i="1"/>
  <c r="AE8" i="1" l="1"/>
  <c r="AE9" i="1"/>
  <c r="AE7" i="1"/>
  <c r="AE6" i="1"/>
</calcChain>
</file>

<file path=xl/sharedStrings.xml><?xml version="1.0" encoding="utf-8"?>
<sst xmlns="http://schemas.openxmlformats.org/spreadsheetml/2006/main" count="247" uniqueCount="142">
  <si>
    <t>Round 1</t>
  </si>
  <si>
    <t>Score &amp; Winner</t>
  </si>
  <si>
    <t>UBP</t>
  </si>
  <si>
    <t>Round 2</t>
  </si>
  <si>
    <t>Sweet 16</t>
  </si>
  <si>
    <t>Elite 8</t>
  </si>
  <si>
    <t>Final 4</t>
  </si>
  <si>
    <t>NC</t>
  </si>
  <si>
    <t>Player</t>
  </si>
  <si>
    <t>Rd 1</t>
  </si>
  <si>
    <t>Rd2</t>
  </si>
  <si>
    <t>Sub</t>
  </si>
  <si>
    <t>SS</t>
  </si>
  <si>
    <t>EE</t>
  </si>
  <si>
    <t>FF</t>
  </si>
  <si>
    <t>Total</t>
  </si>
  <si>
    <t>Bob</t>
  </si>
  <si>
    <t>Seed</t>
  </si>
  <si>
    <t>West</t>
  </si>
  <si>
    <t>Kris</t>
  </si>
  <si>
    <t>South</t>
  </si>
  <si>
    <t>West vs South</t>
  </si>
  <si>
    <t>Nina</t>
  </si>
  <si>
    <t>Michael</t>
  </si>
  <si>
    <t>Bonus system</t>
  </si>
  <si>
    <t>East</t>
  </si>
  <si>
    <t>East vs Midwest</t>
  </si>
  <si>
    <t>National Champion</t>
  </si>
  <si>
    <t>Seed gap</t>
  </si>
  <si>
    <t>1st</t>
  </si>
  <si>
    <t>2nd</t>
  </si>
  <si>
    <t>Mid West</t>
  </si>
  <si>
    <t>Rules</t>
  </si>
  <si>
    <t>Each of the 4 players gets a random pick of a #1, #2, #3 …..#16 seed</t>
  </si>
  <si>
    <t>So everyone gets a balanced set of teams from the beginning</t>
  </si>
  <si>
    <t>Upsets greater than a 3 gap seed (11 vs 6, 12 vs 5, 13 vs 4, 14 vs 3, 15 vs 2, 16 vs 1) get additional points depending on the level of upset (i.e. a 15 vs 2 upset gets you 1 + 16 bonus pts)</t>
  </si>
  <si>
    <t xml:space="preserve">it is possible to win the contest without winning the national championship. </t>
  </si>
  <si>
    <t xml:space="preserve">The individual with the most points gets the BIG prize. </t>
  </si>
  <si>
    <t>Example Set</t>
  </si>
  <si>
    <t>Team seeds</t>
  </si>
  <si>
    <t>Teams</t>
  </si>
  <si>
    <t>Scores</t>
  </si>
  <si>
    <t>Kansas</t>
  </si>
  <si>
    <t>Austin Peay</t>
  </si>
  <si>
    <t>Seed dif of upset</t>
  </si>
  <si>
    <t>Winner of Game</t>
  </si>
  <si>
    <t>Upset Bonus Points</t>
  </si>
  <si>
    <t>Midwest</t>
  </si>
  <si>
    <t>Syracuse</t>
  </si>
  <si>
    <t>Name \ Seed</t>
  </si>
  <si>
    <t>Villanova</t>
  </si>
  <si>
    <t>Tennessee</t>
  </si>
  <si>
    <t>Gonzaga</t>
  </si>
  <si>
    <t>Houston</t>
  </si>
  <si>
    <t>Purdue</t>
  </si>
  <si>
    <t>Ohio State</t>
  </si>
  <si>
    <t>Florida</t>
  </si>
  <si>
    <t xml:space="preserve">Nina </t>
  </si>
  <si>
    <t>Virginia</t>
  </si>
  <si>
    <t>Texas Tech</t>
  </si>
  <si>
    <t>Florida State</t>
  </si>
  <si>
    <t>Iona</t>
  </si>
  <si>
    <t>North Carolina</t>
  </si>
  <si>
    <t>Michigan</t>
  </si>
  <si>
    <t>Virginia Tech</t>
  </si>
  <si>
    <t>Region</t>
  </si>
  <si>
    <t>Random#</t>
  </si>
  <si>
    <t>Team</t>
  </si>
  <si>
    <t>Owner</t>
  </si>
  <si>
    <t>E</t>
  </si>
  <si>
    <t>Random Assignment</t>
  </si>
  <si>
    <t>S</t>
  </si>
  <si>
    <t>W</t>
  </si>
  <si>
    <t>MW</t>
  </si>
  <si>
    <t>LSU</t>
  </si>
  <si>
    <t>Wisconsin</t>
  </si>
  <si>
    <t>Maryland</t>
  </si>
  <si>
    <t>VCU</t>
  </si>
  <si>
    <t>Utah State</t>
  </si>
  <si>
    <t>Baylor</t>
  </si>
  <si>
    <t>Iowa</t>
  </si>
  <si>
    <t>Liberty</t>
  </si>
  <si>
    <t>Oregon</t>
  </si>
  <si>
    <t>Colgate</t>
  </si>
  <si>
    <t>Abilene Christian</t>
  </si>
  <si>
    <t>2019 NCAA Tourney Match Ups</t>
  </si>
  <si>
    <t>WCC - 2</t>
  </si>
  <si>
    <t>Remaining</t>
  </si>
  <si>
    <t>SEC - 7</t>
  </si>
  <si>
    <t>Other -26</t>
  </si>
  <si>
    <t>OT</t>
  </si>
  <si>
    <t xml:space="preserve">Remaining </t>
  </si>
  <si>
    <t>Post Round1</t>
  </si>
  <si>
    <t>Post Round 2</t>
  </si>
  <si>
    <t>Post Sweet 16</t>
  </si>
  <si>
    <t>Post EE</t>
  </si>
  <si>
    <t>Post FF</t>
  </si>
  <si>
    <t>Post NC</t>
  </si>
  <si>
    <t>Conference</t>
  </si>
  <si>
    <t>Illinois</t>
  </si>
  <si>
    <t>Alabama</t>
  </si>
  <si>
    <t>Texas</t>
  </si>
  <si>
    <t>Arkansas</t>
  </si>
  <si>
    <t>West Virginia</t>
  </si>
  <si>
    <t>Oklahoma State</t>
  </si>
  <si>
    <t>Colorado</t>
  </si>
  <si>
    <t>Crighton</t>
  </si>
  <si>
    <t>BYU</t>
  </si>
  <si>
    <t>USC</t>
  </si>
  <si>
    <t>San Diego State</t>
  </si>
  <si>
    <t>Connecticutt</t>
  </si>
  <si>
    <t>Clemson</t>
  </si>
  <si>
    <t xml:space="preserve">Oklahoma </t>
  </si>
  <si>
    <t>Loyola Chicago</t>
  </si>
  <si>
    <t>Saint Bonaventure</t>
  </si>
  <si>
    <t>Missouri</t>
  </si>
  <si>
    <t>Georgia Tech</t>
  </si>
  <si>
    <t>Rutgers</t>
  </si>
  <si>
    <t>MSU/UCLA</t>
  </si>
  <si>
    <t>Wichita State / Drake</t>
  </si>
  <si>
    <t>Georgetown</t>
  </si>
  <si>
    <t>Winthrop</t>
  </si>
  <si>
    <t>UCSB</t>
  </si>
  <si>
    <t>Oregon State</t>
  </si>
  <si>
    <t>UNCG</t>
  </si>
  <si>
    <t>North Texas</t>
  </si>
  <si>
    <t>Ohio</t>
  </si>
  <si>
    <t>Eastern Washington</t>
  </si>
  <si>
    <t>Morehead State</t>
  </si>
  <si>
    <t>Oral Roberts</t>
  </si>
  <si>
    <t>Grand Canyon</t>
  </si>
  <si>
    <t>Cleveland State</t>
  </si>
  <si>
    <t>MTSM/TXSO</t>
  </si>
  <si>
    <t>Hartford</t>
  </si>
  <si>
    <t>NORF/APPST</t>
  </si>
  <si>
    <t>Drexel</t>
  </si>
  <si>
    <t>ACC - 7</t>
  </si>
  <si>
    <t>Big Ten - 9</t>
  </si>
  <si>
    <t>Pac 12 - 5</t>
  </si>
  <si>
    <t>Big 12 -</t>
  </si>
  <si>
    <t xml:space="preserve">Big East - </t>
  </si>
  <si>
    <t>2021 NCAA Tourney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</si>
</sst>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222222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BFBFBF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8" xfId="0" applyFont="1" applyBorder="1"/>
    <xf numFmtId="0" fontId="8" fillId="0" borderId="0" xfId="0" applyFont="1"/>
    <xf numFmtId="0" fontId="8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8" fillId="0" borderId="9" xfId="0" applyFont="1" applyBorder="1"/>
    <xf numFmtId="0" fontId="0" fillId="2" borderId="19" xfId="0" applyFont="1" applyFill="1" applyBorder="1"/>
    <xf numFmtId="0" fontId="0" fillId="3" borderId="20" xfId="0" applyFont="1" applyFill="1" applyBorder="1"/>
    <xf numFmtId="0" fontId="0" fillId="4" borderId="21" xfId="0" applyFont="1" applyFill="1" applyBorder="1"/>
    <xf numFmtId="0" fontId="0" fillId="5" borderId="21" xfId="0" applyFont="1" applyFill="1" applyBorder="1"/>
    <xf numFmtId="0" fontId="0" fillId="2" borderId="22" xfId="0" applyFont="1" applyFill="1" applyBorder="1"/>
    <xf numFmtId="0" fontId="0" fillId="0" borderId="25" xfId="0" applyFont="1" applyBorder="1"/>
    <xf numFmtId="0" fontId="0" fillId="0" borderId="26" xfId="0" applyFont="1" applyBorder="1"/>
    <xf numFmtId="0" fontId="14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6" borderId="4" xfId="0" applyFont="1" applyFill="1" applyBorder="1"/>
    <xf numFmtId="0" fontId="0" fillId="4" borderId="4" xfId="0" applyFont="1" applyFill="1" applyBorder="1"/>
    <xf numFmtId="0" fontId="0" fillId="7" borderId="12" xfId="0" applyFont="1" applyFill="1" applyBorder="1"/>
    <xf numFmtId="0" fontId="16" fillId="0" borderId="0" xfId="0" applyFont="1"/>
    <xf numFmtId="0" fontId="0" fillId="9" borderId="30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0" fillId="0" borderId="33" xfId="0" applyFont="1" applyBorder="1"/>
    <xf numFmtId="0" fontId="17" fillId="0" borderId="3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/>
    <xf numFmtId="0" fontId="17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7" fillId="9" borderId="36" xfId="0" applyFont="1" applyFill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7" xfId="0" applyFont="1" applyBorder="1" applyAlignment="1"/>
    <xf numFmtId="0" fontId="0" fillId="0" borderId="38" xfId="0" applyFont="1" applyBorder="1" applyAlignment="1"/>
    <xf numFmtId="0" fontId="17" fillId="8" borderId="36" xfId="0" applyFont="1" applyFill="1" applyBorder="1" applyAlignment="1">
      <alignment horizontal="center"/>
    </xf>
    <xf numFmtId="0" fontId="17" fillId="10" borderId="36" xfId="0" applyFont="1" applyFill="1" applyBorder="1" applyAlignment="1">
      <alignment horizontal="center"/>
    </xf>
    <xf numFmtId="0" fontId="17" fillId="15" borderId="36" xfId="0" applyFont="1" applyFill="1" applyBorder="1" applyAlignment="1">
      <alignment horizontal="center"/>
    </xf>
    <xf numFmtId="0" fontId="0" fillId="0" borderId="37" xfId="0" applyFont="1" applyBorder="1"/>
    <xf numFmtId="0" fontId="0" fillId="0" borderId="38" xfId="0" applyFont="1" applyBorder="1"/>
    <xf numFmtId="0" fontId="17" fillId="11" borderId="36" xfId="0" applyFont="1" applyFill="1" applyBorder="1" applyAlignment="1">
      <alignment horizontal="center"/>
    </xf>
    <xf numFmtId="0" fontId="0" fillId="14" borderId="36" xfId="0" applyFont="1" applyFill="1" applyBorder="1" applyAlignment="1">
      <alignment horizontal="center"/>
    </xf>
    <xf numFmtId="0" fontId="17" fillId="12" borderId="36" xfId="0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/>
    </xf>
    <xf numFmtId="0" fontId="0" fillId="0" borderId="39" xfId="0" applyFont="1" applyBorder="1" applyAlignment="1"/>
    <xf numFmtId="0" fontId="0" fillId="0" borderId="40" xfId="0" applyFont="1" applyBorder="1" applyAlignment="1">
      <alignment horizontal="center"/>
    </xf>
    <xf numFmtId="0" fontId="0" fillId="0" borderId="40" xfId="0" applyFont="1" applyBorder="1"/>
    <xf numFmtId="0" fontId="0" fillId="0" borderId="41" xfId="0" applyFont="1" applyBorder="1"/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16" borderId="4" xfId="0" applyFont="1" applyFill="1" applyBorder="1"/>
    <xf numFmtId="0" fontId="0" fillId="4" borderId="23" xfId="0" applyFont="1" applyFill="1" applyBorder="1" applyAlignment="1">
      <alignment horizontal="center" wrapText="1"/>
    </xf>
    <xf numFmtId="0" fontId="11" fillId="0" borderId="24" xfId="0" applyFont="1" applyBorder="1"/>
    <xf numFmtId="0" fontId="0" fillId="3" borderId="23" xfId="0" applyFont="1" applyFill="1" applyBorder="1" applyAlignment="1">
      <alignment horizontal="center" wrapText="1"/>
    </xf>
    <xf numFmtId="0" fontId="0" fillId="5" borderId="23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1" fillId="0" borderId="16" xfId="0" applyFont="1" applyBorder="1"/>
    <xf numFmtId="0" fontId="10" fillId="0" borderId="7" xfId="0" applyFont="1" applyBorder="1" applyAlignment="1">
      <alignment horizontal="center"/>
    </xf>
    <xf numFmtId="0" fontId="11" fillId="0" borderId="8" xfId="0" applyFont="1" applyBorder="1"/>
    <xf numFmtId="0" fontId="12" fillId="0" borderId="18" xfId="0" applyFont="1" applyBorder="1" applyAlignment="1">
      <alignment horizontal="center" vertical="center"/>
    </xf>
    <xf numFmtId="0" fontId="11" fillId="0" borderId="18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0"/>
  <sheetViews>
    <sheetView workbookViewId="0">
      <selection activeCell="O33" sqref="O33"/>
    </sheetView>
  </sheetViews>
  <sheetFormatPr defaultColWidth="14.453125" defaultRowHeight="15" customHeight="1" x14ac:dyDescent="0.35"/>
  <cols>
    <col min="1" max="1" width="9" customWidth="1"/>
    <col min="2" max="2" width="16.453125" customWidth="1"/>
    <col min="3" max="3" width="11" customWidth="1"/>
    <col min="4" max="4" width="6" customWidth="1"/>
    <col min="5" max="5" width="19.1796875" customWidth="1"/>
    <col min="6" max="6" width="11" customWidth="1"/>
    <col min="7" max="7" width="5.54296875" customWidth="1"/>
    <col min="8" max="8" width="22.54296875" customWidth="1"/>
    <col min="9" max="9" width="11" customWidth="1"/>
    <col min="10" max="10" width="6.54296875" customWidth="1"/>
    <col min="11" max="11" width="22" customWidth="1"/>
    <col min="12" max="12" width="11" customWidth="1"/>
    <col min="13" max="13" width="5.453125" customWidth="1"/>
    <col min="14" max="14" width="22" customWidth="1"/>
    <col min="15" max="15" width="11" customWidth="1"/>
    <col min="16" max="16" width="5.453125" customWidth="1"/>
    <col min="17" max="17" width="22.453125" customWidth="1"/>
    <col min="18" max="18" width="11" customWidth="1"/>
    <col min="19" max="19" width="4" customWidth="1"/>
    <col min="20" max="20" width="14.453125" customWidth="1"/>
    <col min="21" max="23" width="11" customWidth="1"/>
    <col min="24" max="35" width="7.54296875" customWidth="1"/>
  </cols>
  <sheetData>
    <row r="1" spans="1:35" ht="14.5" x14ac:dyDescent="0.35">
      <c r="A1" s="1"/>
      <c r="B1" s="2"/>
      <c r="C1" s="2"/>
      <c r="D1" s="3"/>
      <c r="E1" s="2"/>
      <c r="F1" s="2"/>
      <c r="G1" s="3"/>
      <c r="H1" s="2"/>
      <c r="I1" s="2"/>
      <c r="J1" s="3"/>
      <c r="K1" s="2"/>
      <c r="L1" s="2"/>
      <c r="M1" s="3"/>
      <c r="N1" s="2"/>
      <c r="O1" s="2"/>
      <c r="P1" s="3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4.5" x14ac:dyDescent="0.35">
      <c r="A2" s="1"/>
      <c r="B2" s="2"/>
      <c r="C2" s="2"/>
      <c r="D2" s="3"/>
      <c r="E2" s="2"/>
      <c r="F2" s="2"/>
      <c r="G2" s="3"/>
      <c r="H2" s="2"/>
      <c r="I2" s="2"/>
      <c r="J2" s="3"/>
      <c r="K2" s="2"/>
      <c r="L2" s="2"/>
      <c r="M2" s="3"/>
      <c r="N2" s="2"/>
      <c r="O2" s="2"/>
      <c r="P2" s="3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8.75" customHeight="1" x14ac:dyDescent="0.45">
      <c r="A3" s="1"/>
      <c r="B3" s="50" t="s">
        <v>85</v>
      </c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4.5" x14ac:dyDescent="0.35">
      <c r="A4" s="1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3"/>
      <c r="Q4" s="2"/>
      <c r="R4" s="2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30.75" customHeight="1" x14ac:dyDescent="0.45">
      <c r="A5" s="1"/>
      <c r="B5" s="5" t="s">
        <v>0</v>
      </c>
      <c r="C5" s="6" t="s">
        <v>1</v>
      </c>
      <c r="D5" s="7" t="s">
        <v>2</v>
      </c>
      <c r="E5" s="5" t="s">
        <v>3</v>
      </c>
      <c r="F5" s="6" t="s">
        <v>1</v>
      </c>
      <c r="G5" s="7" t="s">
        <v>2</v>
      </c>
      <c r="H5" s="5" t="s">
        <v>4</v>
      </c>
      <c r="I5" s="6" t="s">
        <v>1</v>
      </c>
      <c r="J5" s="7" t="s">
        <v>2</v>
      </c>
      <c r="K5" s="5" t="s">
        <v>5</v>
      </c>
      <c r="L5" s="6" t="s">
        <v>1</v>
      </c>
      <c r="M5" s="7" t="s">
        <v>2</v>
      </c>
      <c r="N5" s="5" t="s">
        <v>6</v>
      </c>
      <c r="O5" s="6" t="s">
        <v>1</v>
      </c>
      <c r="P5" s="7" t="s">
        <v>2</v>
      </c>
      <c r="Q5" s="5" t="s">
        <v>7</v>
      </c>
      <c r="R5" s="6" t="s">
        <v>1</v>
      </c>
      <c r="S5" s="7" t="s">
        <v>2</v>
      </c>
      <c r="T5" s="8" t="s">
        <v>8</v>
      </c>
      <c r="U5" s="9" t="s">
        <v>9</v>
      </c>
      <c r="V5" s="9" t="s">
        <v>10</v>
      </c>
      <c r="W5" s="9" t="s">
        <v>11</v>
      </c>
      <c r="X5" s="9" t="s">
        <v>12</v>
      </c>
      <c r="Y5" s="9" t="s">
        <v>11</v>
      </c>
      <c r="Z5" s="9" t="s">
        <v>13</v>
      </c>
      <c r="AA5" s="9" t="s">
        <v>11</v>
      </c>
      <c r="AB5" s="9" t="s">
        <v>14</v>
      </c>
      <c r="AC5" s="9" t="s">
        <v>11</v>
      </c>
      <c r="AD5" s="9" t="s">
        <v>7</v>
      </c>
      <c r="AE5" s="10" t="s">
        <v>15</v>
      </c>
      <c r="AF5" s="2"/>
      <c r="AG5" s="2"/>
      <c r="AH5" s="2"/>
      <c r="AI5" s="2"/>
    </row>
    <row r="6" spans="1:35" ht="14.5" x14ac:dyDescent="0.35">
      <c r="A6" s="1"/>
      <c r="B6" s="2"/>
      <c r="C6" s="2"/>
      <c r="D6" s="3"/>
      <c r="E6" s="2"/>
      <c r="F6" s="2"/>
      <c r="G6" s="3"/>
      <c r="H6" s="2"/>
      <c r="I6" s="2"/>
      <c r="J6" s="3"/>
      <c r="K6" s="2"/>
      <c r="L6" s="2"/>
      <c r="M6" s="3"/>
      <c r="N6" s="2"/>
      <c r="O6" s="2"/>
      <c r="P6" s="3"/>
      <c r="Q6" s="2"/>
      <c r="R6" s="2"/>
      <c r="S6" s="3"/>
      <c r="T6" s="11" t="s">
        <v>16</v>
      </c>
      <c r="U6" s="12">
        <f t="shared" ref="U6:U9" si="0">SUM(COUNTIF($C$8:$C$140,T6),SUMIF($C$8:$C$140,T6,$D$8:$D$140))</f>
        <v>0</v>
      </c>
      <c r="V6" s="12">
        <f>SUM(COUNTIF($F$10:$F$138,T6)*V15,SUMIF($F$10:$F$138,T6,$G$10:$G$138))</f>
        <v>0</v>
      </c>
      <c r="W6" s="12">
        <f t="shared" ref="W6:W9" si="1">SUM(U6:V6)</f>
        <v>0</v>
      </c>
      <c r="X6" s="12">
        <f>SUM(COUNTIF($I$9:$I$42,T6)*W15,SUMIF($I$9:$I$42,T6,$J$9:$J$42))</f>
        <v>0</v>
      </c>
      <c r="Y6" s="12">
        <f t="shared" ref="Y6:Y9" si="2">SUM(W6:X6)</f>
        <v>0</v>
      </c>
      <c r="Z6" s="12">
        <f>SUM(COUNTIF($L$9:$L$26,T6)*X15,SUMIF($L$9:$L$26,T6,$M$9:$M$26))</f>
        <v>0</v>
      </c>
      <c r="AA6" s="12">
        <f t="shared" ref="AA6:AA9" si="3">SUM(Y6:Z6)</f>
        <v>0</v>
      </c>
      <c r="AB6" s="12">
        <f>SUM(COUNTIF($O$9:$O$16,T6)*Y15,SUMIF($O$9:$O$16,T6,$P$9:$P$16))</f>
        <v>0</v>
      </c>
      <c r="AC6" s="12">
        <f t="shared" ref="AC6:AC9" si="4">SUM(AA6:AB6)</f>
        <v>0</v>
      </c>
      <c r="AD6" s="12">
        <f>SUM(COUNTIF($R$9:$R$11,T6)*Z15,SUMIF($R$9:$R$11,T6,$S$9:$S$11))</f>
        <v>0</v>
      </c>
      <c r="AE6" s="13">
        <f t="shared" ref="AE6:AE9" si="5">SUM(AC6:AD6)</f>
        <v>0</v>
      </c>
      <c r="AF6" s="2"/>
      <c r="AG6" s="2"/>
      <c r="AH6" s="2"/>
      <c r="AI6" s="2"/>
    </row>
    <row r="7" spans="1:35" ht="19.5" customHeight="1" x14ac:dyDescent="0.45">
      <c r="A7" s="14" t="s">
        <v>17</v>
      </c>
      <c r="B7" s="4" t="s">
        <v>18</v>
      </c>
      <c r="C7" s="2"/>
      <c r="D7" s="3"/>
      <c r="E7" s="2"/>
      <c r="F7" s="2"/>
      <c r="G7" s="3"/>
      <c r="H7" s="2"/>
      <c r="I7" s="2"/>
      <c r="J7" s="3"/>
      <c r="K7" s="2"/>
      <c r="L7" s="2"/>
      <c r="M7" s="3"/>
      <c r="N7" s="2"/>
      <c r="O7" s="2"/>
      <c r="P7" s="3"/>
      <c r="Q7" s="2"/>
      <c r="R7" s="2"/>
      <c r="S7" s="3"/>
      <c r="T7" s="11" t="s">
        <v>19</v>
      </c>
      <c r="U7" s="12">
        <f t="shared" si="0"/>
        <v>0</v>
      </c>
      <c r="V7" s="12">
        <f>SUM(COUNTIF($F$10:$F$138,T7)*V15,SUMIF($F$10:$F$138,T7,$G$10:$G$138))</f>
        <v>0</v>
      </c>
      <c r="W7" s="12">
        <f t="shared" si="1"/>
        <v>0</v>
      </c>
      <c r="X7" s="12">
        <f>SUM(COUNTIF($I$9:$I$42,T7)*W15,SUMIF($I$9:$I$42,T7,$J$9:$J$42))</f>
        <v>0</v>
      </c>
      <c r="Y7" s="12">
        <f t="shared" si="2"/>
        <v>0</v>
      </c>
      <c r="Z7" s="12">
        <f>SUM(COUNTIF($L$9:$L$26,T7)*X15,SUMIF($L$9:$L$26,T7,$M$9:$M$26))</f>
        <v>0</v>
      </c>
      <c r="AA7" s="12">
        <f t="shared" si="3"/>
        <v>0</v>
      </c>
      <c r="AB7" s="12">
        <f>SUM(COUNTIF($O$9:$O$16,T7)*Y15,SUMIF($O$9:$O$16,T7,$P$9:$P$16))</f>
        <v>0</v>
      </c>
      <c r="AC7" s="12">
        <f t="shared" si="4"/>
        <v>0</v>
      </c>
      <c r="AD7" s="12">
        <f>SUM(COUNTIF($R$9:$R$11,T7)*Z15,SUMIF($R$9:$R$11,T7,$S$9:$S$11))</f>
        <v>0</v>
      </c>
      <c r="AE7" s="13">
        <f t="shared" si="5"/>
        <v>0</v>
      </c>
      <c r="AF7" s="2"/>
      <c r="AG7" s="2"/>
      <c r="AH7" s="2"/>
      <c r="AI7" s="2"/>
    </row>
    <row r="8" spans="1:35" ht="15.5" x14ac:dyDescent="0.35">
      <c r="A8" s="15">
        <v>1</v>
      </c>
      <c r="B8" s="16" t="str">
        <f>'Team Assignments'!C14</f>
        <v>Gonzaga</v>
      </c>
      <c r="C8" s="2"/>
      <c r="D8" s="3"/>
      <c r="E8" s="2"/>
      <c r="F8" s="2"/>
      <c r="G8" s="3"/>
      <c r="H8" s="17" t="s">
        <v>20</v>
      </c>
      <c r="I8" s="2"/>
      <c r="J8" s="3"/>
      <c r="K8" s="17" t="s">
        <v>18</v>
      </c>
      <c r="L8" s="2"/>
      <c r="M8" s="3"/>
      <c r="N8" s="2" t="s">
        <v>21</v>
      </c>
      <c r="O8" s="2"/>
      <c r="P8" s="3"/>
      <c r="Q8" s="2"/>
      <c r="R8" s="2"/>
      <c r="S8" s="3"/>
      <c r="T8" s="11" t="s">
        <v>22</v>
      </c>
      <c r="U8" s="12">
        <f t="shared" si="0"/>
        <v>0</v>
      </c>
      <c r="V8" s="12">
        <f>SUM(COUNTIF($F$10:$F$138,T8)*V15,SUMIF($F$10:$F$138,T8,$G$10:$G$138))</f>
        <v>0</v>
      </c>
      <c r="W8" s="12">
        <f t="shared" si="1"/>
        <v>0</v>
      </c>
      <c r="X8" s="12">
        <f>SUM(COUNTIF($I$9:$I$42,T8)*W15,SUMIF($I$9:$I$42,T8,$J$9:$J$42))</f>
        <v>0</v>
      </c>
      <c r="Y8" s="12">
        <f t="shared" si="2"/>
        <v>0</v>
      </c>
      <c r="Z8" s="12">
        <f>SUM(COUNTIF($L$9:$L$26,T8)*X15,SUMIF($L$9:$L$26,T8,$M$9:$M$26))</f>
        <v>0</v>
      </c>
      <c r="AA8" s="12">
        <f t="shared" si="3"/>
        <v>0</v>
      </c>
      <c r="AB8" s="12">
        <f>SUM(COUNTIF($O$9:$O$16,T8)*Y15,SUMIF($O$9:$O$16,T8,$P$9:$P$16))</f>
        <v>0</v>
      </c>
      <c r="AC8" s="12">
        <f t="shared" si="4"/>
        <v>0</v>
      </c>
      <c r="AD8" s="12">
        <f>SUM(COUNTIF($R$9:$R$11,T8)*Z15,SUMIF($R$9:$R$11,T8,$S$9:$S$11))</f>
        <v>0</v>
      </c>
      <c r="AE8" s="13">
        <f t="shared" si="5"/>
        <v>0</v>
      </c>
      <c r="AF8" s="2"/>
      <c r="AG8" s="2"/>
      <c r="AH8" s="2"/>
      <c r="AI8" s="2"/>
    </row>
    <row r="9" spans="1:35" ht="15.5" x14ac:dyDescent="0.35">
      <c r="A9" s="18"/>
      <c r="B9" s="19">
        <f>IF(C8="",0,IF(C8&gt;C10,IF(VLOOKUP(B8,'Team Assignments'!$C$12:$E$75,2,FALSE)&gt;VLOOKUP(B10,'Team Assignments'!$C$12:$E$75,2,FALSE),VLOOKUP(B8,'Team Assignments'!$C$12:$E$75,2,FALSE)-VLOOKUP(B10,'Team Assignments'!$C$12:$E$75,2,FALSE),0),IF(VLOOKUP(B10,'Team Assignments'!$C$12:$E$75,2,FALSE)&gt;VLOOKUP(B8,'Team Assignments'!$C$12:$E$75,2,FALSE),VLOOKUP(B10,'Team Assignments'!$C$12:$E$75,2,FALSE)-VLOOKUP(B8,'Team Assignments'!$C$12:$E$75,2,FALSE),0)))</f>
        <v>0</v>
      </c>
      <c r="C9" s="2">
        <f>IF(C8="",0,IF(C8&gt;C10,VLOOKUP(B8,'Team Assignments'!$C$12:$E$75,3,FALSE),VLOOKUP(B10,'Team Assignments'!$C$12:$E$75,3,FALSE)))</f>
        <v>0</v>
      </c>
      <c r="D9" s="3">
        <f>IF(B9&gt;3,VLOOKUP(B9,$T$16:$Z$27,2,FALSE),0)</f>
        <v>0</v>
      </c>
      <c r="E9" s="17" t="s">
        <v>20</v>
      </c>
      <c r="F9" s="2"/>
      <c r="G9" s="3"/>
      <c r="H9" s="20" t="str">
        <f>IF(F10&gt;F12,E10,E12)</f>
        <v>Missouri</v>
      </c>
      <c r="I9" s="2"/>
      <c r="J9" s="3"/>
      <c r="K9" s="20" t="str">
        <f>IF(I9&gt;I11,H9,H11)</f>
        <v>Ohio</v>
      </c>
      <c r="L9" s="2"/>
      <c r="M9" s="3"/>
      <c r="N9" s="20" t="str">
        <f>IF(L9&gt;L11,K9,K11)</f>
        <v>Grand Canyon</v>
      </c>
      <c r="O9" s="2"/>
      <c r="P9" s="3"/>
      <c r="Q9" s="20" t="str">
        <f>IF(O9&gt;O11,N9,N11)</f>
        <v>Oral Roberts</v>
      </c>
      <c r="R9" s="2"/>
      <c r="S9" s="3"/>
      <c r="T9" s="21" t="s">
        <v>23</v>
      </c>
      <c r="U9" s="22">
        <f t="shared" si="0"/>
        <v>0</v>
      </c>
      <c r="V9" s="22">
        <f>SUM(COUNTIF($F$10:$F$138,T9)*V15,SUMIF($F$10:$F$138,T9,$G$10:$G$138))</f>
        <v>0</v>
      </c>
      <c r="W9" s="22">
        <f t="shared" si="1"/>
        <v>0</v>
      </c>
      <c r="X9" s="22">
        <f>SUM(COUNTIF($I$9:$I$42,T9)*W15,SUMIF($I$9:$I$42,T9,$J$9:$J$42))</f>
        <v>0</v>
      </c>
      <c r="Y9" s="22">
        <f t="shared" si="2"/>
        <v>0</v>
      </c>
      <c r="Z9" s="22">
        <f>SUM(COUNTIF($L$9:$L$26,T9)*X15,SUMIF($L$9:$L$26,T9,$M$9:$M$26))</f>
        <v>0</v>
      </c>
      <c r="AA9" s="22">
        <f t="shared" si="3"/>
        <v>0</v>
      </c>
      <c r="AB9" s="22">
        <f>SUM(COUNTIF($O$9:$O$16,T9)*Z15,SUMIF($O$9:$O$16,T9,$P$9:$P$16))</f>
        <v>0</v>
      </c>
      <c r="AC9" s="22">
        <f t="shared" si="4"/>
        <v>0</v>
      </c>
      <c r="AD9" s="22">
        <f>SUM(COUNTIF($R$9:$R$11,T9)*Z15,SUMIF($R$9:$R$11,T9,$S$9:$S$11))</f>
        <v>0</v>
      </c>
      <c r="AE9" s="23">
        <f t="shared" si="5"/>
        <v>0</v>
      </c>
      <c r="AF9" s="2"/>
      <c r="AG9" s="2"/>
      <c r="AH9" s="2"/>
      <c r="AI9" s="2"/>
    </row>
    <row r="10" spans="1:35" ht="15.5" x14ac:dyDescent="0.35">
      <c r="A10" s="24">
        <v>16</v>
      </c>
      <c r="B10" s="25" t="str">
        <f>'Team Assignments'!C74</f>
        <v>NORF/APPST</v>
      </c>
      <c r="C10" s="2"/>
      <c r="D10" s="3"/>
      <c r="E10" s="20" t="str">
        <f>IF(C8&gt;C10,B8,B10)</f>
        <v>NORF/APPST</v>
      </c>
      <c r="F10" s="2"/>
      <c r="G10" s="3"/>
      <c r="H10" s="19">
        <f>IF(I9="",0,IF(I9&gt;I11,IF(VLOOKUP(H9,'Team Assignments'!$C$12:$E$75,2,FALSE)&gt;VLOOKUP(H11,'Team Assignments'!$C$12:$E$75,2,FALSE),VLOOKUP(H9,'Team Assignments'!$C$12:$E$75,2,FALSE)-VLOOKUP(H11,'Team Assignments'!$C$12:$E$75,2,FALSE),0),IF(VLOOKUP(H11,'Team Assignments'!$C$12:$E$75,2,FALSE)&gt;VLOOKUP(H9,'Team Assignments'!$C$12:$E$75,2,FALSE),VLOOKUP(H11,'Team Assignments'!$C$12:$E$75,2,FALSE)-VLOOKUP(H9,'Team Assignments'!$C$12:$E$75,2,FALSE),0)))</f>
        <v>0</v>
      </c>
      <c r="I10" s="2">
        <f>IF(I9="",0,IF(I9&gt;I11,VLOOKUP(H9,'Team Assignments'!$C$12:$E$75,3,FALSE),VLOOKUP(H11,'Team Assignments'!$C$12:$E$75,3,FALSE)))</f>
        <v>0</v>
      </c>
      <c r="J10" s="3">
        <f>IF(H10&gt;3,VLOOKUP(H10,$T$16:$Z$27,4,FALSE),0)</f>
        <v>0</v>
      </c>
      <c r="K10" s="19">
        <f>IF(L9="",0,IF(L9&gt;L11,IF(VLOOKUP(K9,'Team Assignments'!$C$12:$E$75,2,FALSE)&gt;VLOOKUP(K11,'Team Assignments'!$C$12:$E$75,2,FALSE),VLOOKUP(K9,'Team Assignments'!$C$12:$E$75,2,FALSE)-VLOOKUP(K11,'Team Assignments'!$C$12:$E$75,2,FALSE),0),IF(VLOOKUP(K11,'Team Assignments'!$C$12:$E$75,2,FALSE)&gt;VLOOKUP(K9,'Team Assignments'!$C$12:$E$75,2,FALSE),VLOOKUP(K11,'Team Assignments'!$C$12:$E$75,2,FALSE)-VLOOKUP(K9,'Team Assignments'!$C$12:$E$75,2,FALSE),0)))</f>
        <v>0</v>
      </c>
      <c r="L10" s="2">
        <f>IF(L9="",0,IF(L9&gt;L11,VLOOKUP(K9,'Team Assignments'!$C$12:$E$75,3,FALSE),VLOOKUP(K11,'Team Assignments'!$C$12:$E$75,3,FALSE)))</f>
        <v>0</v>
      </c>
      <c r="M10" s="3">
        <f>IF(K10&gt;3,VLOOKUP(K10,$T$16:$Z$27,5,FALSE),0)</f>
        <v>0</v>
      </c>
      <c r="N10" s="19">
        <f>IF(O9="",0,IF(O9&gt;O11,IF(VLOOKUP(N9,'Team Assignments'!$C$12:$E$75,2,FALSE)&gt;VLOOKUP(N11,'Team Assignments'!$C$12:$E$75,2,FALSE),VLOOKUP(N9,'Team Assignments'!$C$12:$E$75,2,FALSE)-VLOOKUP(N11,'Team Assignments'!$C$12:$E$75,2,FALSE),0),IF(VLOOKUP(N11,'Team Assignments'!$C$12:$E$75,2,FALSE)&gt;VLOOKUP(N9,'Team Assignments'!$C$12:$E$75,2,FALSE),VLOOKUP(N11,'Team Assignments'!$C$12:$E$75,2,FALSE)-VLOOKUP(N9,'Team Assignments'!$C$12:$E$75,2,FALSE),0)))</f>
        <v>0</v>
      </c>
      <c r="O10" s="2">
        <f>IF(O9="",0,IF(O9&gt;O11,VLOOKUP(N9,'Team Assignments'!$C$12:$E$75,3,FALSE),VLOOKUP(N11,'Team Assignments'!$C$12:$E$75,3,FALSE)))</f>
        <v>0</v>
      </c>
      <c r="P10" s="3">
        <f>IF(N10&gt;3,VLOOKUP(N10,$T$16:$Z$27,6,FALSE),0)</f>
        <v>0</v>
      </c>
      <c r="Q10" s="19">
        <f>IF(R9="",0,IF(R9&gt;R11,IF(VLOOKUP(Q9,'Team Assignments'!$C$12:$E$75,2,FALSE)&gt;VLOOKUP(Q11,'Team Assignments'!$C$12:$E$75,2,FALSE),VLOOKUP(Q9,'Team Assignments'!$C$12:$E$75,2,FALSE)-VLOOKUP(Q11,'Team Assignments'!$C$12:$E$75,2,FALSE),0),IF(VLOOKUP(Q11,'Team Assignments'!$C$12:$E$75,2,FALSE)&gt;VLOOKUP(Q9,'Team Assignments'!$C$12:$E$75,2,FALSE),VLOOKUP(Q11,'Team Assignments'!$C$12:$E$75,2,FALSE)-VLOOKUP(Q9,'Team Assignments'!$C$12:$E$75,2,FALSE),0)))</f>
        <v>0</v>
      </c>
      <c r="R10" s="2">
        <f>IF(R9="",0,IF(R9&gt;R11,VLOOKUP(Q9,'Team Assignments'!$C$12:$E$75,3,FALSE),VLOOKUP(Q11,'Team Assignments'!$C$12:$E$75,3,FALSE)))</f>
        <v>0</v>
      </c>
      <c r="S10" s="3">
        <f>IF(Q10&gt;3,VLOOKUP(Q10,$T$16:$Z$27,7,FALSE),0)</f>
        <v>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.5" x14ac:dyDescent="0.35">
      <c r="A11" s="14"/>
      <c r="B11" s="2"/>
      <c r="C11" s="2"/>
      <c r="D11" s="3"/>
      <c r="E11" s="19">
        <f>IF(F10="",0,IF(F10&gt;F12,IF(VLOOKUP(E10,'Team Assignments'!$C$12:$E$75,2,FALSE)&gt;VLOOKUP(E12,'Team Assignments'!$C$12:$E$75,2,FALSE),VLOOKUP(E10,'Team Assignments'!$C$12:$E$75,2,FALSE)-VLOOKUP(E12,'Team Assignments'!$C$12:$E$75,2,FALSE),0),IF(VLOOKUP(E12,'Team Assignments'!$C$12:$E$75,2,FALSE)&gt;VLOOKUP(E10,'Team Assignments'!$C$12:$E$75,2,FALSE),VLOOKUP(E12,'Team Assignments'!$C$12:$E$75,2,FALSE)-VLOOKUP(E10,'Team Assignments'!$C$12:$E$75,2,FALSE),0)))</f>
        <v>0</v>
      </c>
      <c r="F11" s="2">
        <f>IF(F10="",0,IF(F10&gt;F12,VLOOKUP(E10,'Team Assignments'!$C$12:$E$75,3,FALSE),VLOOKUP(E12,'Team Assignments'!$C$12:$E$75,3,FALSE)))</f>
        <v>0</v>
      </c>
      <c r="G11" s="3">
        <f>IF(E11&gt;3,VLOOKUP(E11,$T$16:$Z$27,3,FALSE),0)</f>
        <v>0</v>
      </c>
      <c r="H11" s="26" t="str">
        <f>IF(F18&gt;F20,E18,E20)</f>
        <v>Ohio</v>
      </c>
      <c r="I11" s="2"/>
      <c r="J11" s="3"/>
      <c r="K11" s="26" t="str">
        <f>IF(I13&gt;I15,H13,H15)</f>
        <v>Grand Canyon</v>
      </c>
      <c r="L11" s="2"/>
      <c r="M11" s="3"/>
      <c r="N11" s="26" t="str">
        <f>IF(L19&gt;L21,K19,K21)</f>
        <v>Oral Roberts</v>
      </c>
      <c r="O11" s="2"/>
      <c r="P11" s="3"/>
      <c r="Q11" s="26" t="str">
        <f>IF(O14&gt;O16,N14,N16)</f>
        <v>Cleveland State</v>
      </c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.5" x14ac:dyDescent="0.45">
      <c r="A12" s="15">
        <v>8</v>
      </c>
      <c r="B12" s="16" t="str">
        <f>'Team Assignments'!C42</f>
        <v xml:space="preserve">Oklahoma </v>
      </c>
      <c r="C12" s="27"/>
      <c r="D12" s="3"/>
      <c r="E12" s="26" t="str">
        <f>IF(C12&gt;C14,B12,B14)</f>
        <v>Missouri</v>
      </c>
      <c r="F12" s="2"/>
      <c r="G12" s="3"/>
      <c r="H12" s="2"/>
      <c r="I12" s="2"/>
      <c r="J12" s="3"/>
      <c r="K12" s="2"/>
      <c r="L12" s="2"/>
      <c r="M12" s="3"/>
      <c r="N12" s="2"/>
      <c r="O12" s="2"/>
      <c r="P12" s="3"/>
      <c r="Q12" s="2"/>
      <c r="R12" s="2"/>
      <c r="S12" s="3"/>
      <c r="T12" s="4" t="s">
        <v>24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5.5" x14ac:dyDescent="0.35">
      <c r="A13" s="18"/>
      <c r="B13" s="19">
        <f>IF(C12="",0,IF(C12&gt;C14,IF(VLOOKUP(B12,'Team Assignments'!$C$12:$E$75,2,FALSE)&gt;VLOOKUP(B14,'Team Assignments'!$C$12:$E$75,2,FALSE),VLOOKUP(B12,'Team Assignments'!$C$12:$E$75,2,FALSE)-VLOOKUP(B14,'Team Assignments'!$C$12:$E$75,2,FALSE),0),IF(VLOOKUP(B14,'Team Assignments'!$C$12:$E$75,2,FALSE)&gt;VLOOKUP(B12,'Team Assignments'!$C$12:$E$75,2,FALSE),VLOOKUP(B14,'Team Assignments'!$C$12:$E$75,2,FALSE)-VLOOKUP(B12,'Team Assignments'!$C$12:$E$75,2,FALSE),0)))</f>
        <v>0</v>
      </c>
      <c r="C13" s="2">
        <f>IF(C12="",0,IF(C12&gt;C14,VLOOKUP(B12,'Team Assignments'!$C$12:$E$75,3,FALSE),VLOOKUP(B14,'Team Assignments'!$C$12:$E$75,3,FALSE)))</f>
        <v>0</v>
      </c>
      <c r="D13" s="3">
        <f>IF(B13&gt;3,VLOOKUP(B13,$T$16:$Z$27,2,FALSE),0)</f>
        <v>0</v>
      </c>
      <c r="E13" s="2"/>
      <c r="F13" s="2"/>
      <c r="G13" s="3"/>
      <c r="H13" s="20" t="str">
        <f>IF(F26&gt;F28,E26,E28)</f>
        <v>Eastern Washington</v>
      </c>
      <c r="I13" s="2"/>
      <c r="J13" s="3"/>
      <c r="K13" s="17" t="s">
        <v>25</v>
      </c>
      <c r="L13" s="2"/>
      <c r="M13" s="3"/>
      <c r="N13" s="2" t="s">
        <v>26</v>
      </c>
      <c r="O13" s="2"/>
      <c r="P13" s="3"/>
      <c r="Q13" s="2"/>
      <c r="R13" s="2"/>
      <c r="S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5.5" x14ac:dyDescent="0.35">
      <c r="A14" s="24">
        <v>9</v>
      </c>
      <c r="B14" s="25" t="str">
        <f>'Team Assignments'!C46</f>
        <v>Missouri</v>
      </c>
      <c r="C14" s="27"/>
      <c r="D14" s="3"/>
      <c r="E14" s="2"/>
      <c r="F14" s="2"/>
      <c r="G14" s="3"/>
      <c r="H14" s="19">
        <f>IF(I13="",0,IF(I13&gt;I15,IF(VLOOKUP(H13,'Team Assignments'!$C$12:$E$75,2,FALSE)&gt;VLOOKUP(H15,'Team Assignments'!$C$12:$E$75,2,FALSE),VLOOKUP(H13,'Team Assignments'!$C$12:$E$75,2,FALSE)-VLOOKUP(H15,'Team Assignments'!$C$12:$E$75,2,FALSE),0),IF(VLOOKUP(H15,'Team Assignments'!$C$12:$E$75,2,FALSE)&gt;VLOOKUP(H13,'Team Assignments'!$C$12:$E$75,2,FALSE),VLOOKUP(H15,'Team Assignments'!$C$12:$E$75,2,FALSE)-VLOOKUP(H13,'Team Assignments'!$C$12:$E$75,2,FALSE),0)))</f>
        <v>0</v>
      </c>
      <c r="I14" s="2">
        <f>IF(I13="",0,IF(I13&gt;I15,VLOOKUP(H13,'Team Assignments'!$C$12:$E$75,3,FALSE),VLOOKUP(H15,'Team Assignments'!$C$12:$E$75,3,FALSE)))</f>
        <v>0</v>
      </c>
      <c r="J14" s="3">
        <f>IF(H14&gt;3,VLOOKUP(H14,$T$16:$Z$27,4,FALSE),0)</f>
        <v>0</v>
      </c>
      <c r="K14" s="20" t="str">
        <f>IF(I18&gt;I20,H18,H20)</f>
        <v>UNCG</v>
      </c>
      <c r="L14" s="2"/>
      <c r="M14" s="3"/>
      <c r="N14" s="20" t="str">
        <f>IF(L14&gt;L16,K14,K16)</f>
        <v>Iona</v>
      </c>
      <c r="O14" s="2"/>
      <c r="P14" s="3"/>
      <c r="Q14" s="92" t="s">
        <v>27</v>
      </c>
      <c r="R14" s="93"/>
      <c r="S14" s="28"/>
      <c r="T14" s="2" t="s">
        <v>28</v>
      </c>
      <c r="U14" s="54" t="s">
        <v>29</v>
      </c>
      <c r="V14" s="54" t="s">
        <v>30</v>
      </c>
      <c r="W14" s="54" t="s">
        <v>12</v>
      </c>
      <c r="X14" s="54" t="s">
        <v>13</v>
      </c>
      <c r="Y14" s="54" t="s">
        <v>14</v>
      </c>
      <c r="Z14" s="54" t="s">
        <v>7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5.5" x14ac:dyDescent="0.35">
      <c r="A15" s="14"/>
      <c r="B15" s="2"/>
      <c r="C15" s="2"/>
      <c r="D15" s="3"/>
      <c r="E15" s="2"/>
      <c r="F15" s="2"/>
      <c r="G15" s="3"/>
      <c r="H15" s="26" t="str">
        <f>IF(F34&gt;F36,E34,E36)</f>
        <v>Grand Canyon</v>
      </c>
      <c r="I15" s="2"/>
      <c r="J15" s="3"/>
      <c r="K15" s="19">
        <f>IF(L14="",0,IF(L14&gt;L16,IF(VLOOKUP(K14,'Team Assignments'!$C$12:$E$75,2,FALSE)&gt;VLOOKUP(K16,'Team Assignments'!$C$12:$E$75,2,FALSE),VLOOKUP(K14,'Team Assignments'!$C$12:$E$75,2,FALSE)-VLOOKUP(K16,'Team Assignments'!$C$12:$E$75,2,FALSE),0),IF(VLOOKUP(K16,'Team Assignments'!$C$12:$E$75,2,FALSE)&gt;VLOOKUP(K14,'Team Assignments'!$C$12:$E$75,2,FALSE),VLOOKUP(K16,'Team Assignments'!$C$12:$E$75,2,FALSE)-VLOOKUP(K14,'Team Assignments'!$C$12:$E$75,2,FALSE),0)))</f>
        <v>0</v>
      </c>
      <c r="L15" s="2">
        <f>IF(L14="",0,IF(L14&gt;L16,VLOOKUP(K14,'Team Assignments'!$C$12:$E$75,3,FALSE),VLOOKUP(K16,'Team Assignments'!$C$12:$E$75,3,FALSE)))</f>
        <v>0</v>
      </c>
      <c r="M15" s="3">
        <f>IF(K15&gt;3,VLOOKUP(K15,$T$16:$Z$27,5,FALSE),0)</f>
        <v>0</v>
      </c>
      <c r="N15" s="19">
        <f>IF(O14="",0,IF(O14&gt;O16,IF(VLOOKUP(N14,'Team Assignments'!$C$12:$E$75,2,FALSE)&gt;VLOOKUP(N16,'Team Assignments'!$C$12:$E$75,2,FALSE),VLOOKUP(N14,'Team Assignments'!$C$12:$E$75,2,FALSE)-VLOOKUP(N16,'Team Assignments'!$C$12:$E$75,2,FALSE),0),IF(VLOOKUP(N16,'Team Assignments'!$C$12:$E$75,2,FALSE)&gt;VLOOKUP(N14,'Team Assignments'!$C$12:$E$75,2,FALSE),VLOOKUP(N16,'Team Assignments'!$C$12:$E$75,2,FALSE)-VLOOKUP(N14,'Team Assignments'!$C$12:$E$75,2,FALSE),0)))</f>
        <v>0</v>
      </c>
      <c r="O15" s="2">
        <f>IF(O14="",0,IF(O14&gt;O16,VLOOKUP(N14,'Team Assignments'!$C$12:$E$75,3,FALSE),VLOOKUP(N16,'Team Assignments'!$C$12:$E$75,3,FALSE)))</f>
        <v>0</v>
      </c>
      <c r="P15" s="3">
        <f>IF(N15&gt;3,VLOOKUP(N15,$T$16:$Z$27,6,FALSE),0)</f>
        <v>0</v>
      </c>
      <c r="Q15" s="90" t="str">
        <f>IF(R9&gt;R11,Q9,Q11)</f>
        <v>Cleveland State</v>
      </c>
      <c r="R15" s="91"/>
      <c r="S15" s="3"/>
      <c r="T15" s="2">
        <v>3</v>
      </c>
      <c r="U15" s="1">
        <v>1</v>
      </c>
      <c r="V15" s="1">
        <v>2</v>
      </c>
      <c r="W15" s="1">
        <v>4</v>
      </c>
      <c r="X15" s="1">
        <v>8</v>
      </c>
      <c r="Y15" s="1">
        <v>10</v>
      </c>
      <c r="Z15" s="53">
        <v>12</v>
      </c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5.5" x14ac:dyDescent="0.35">
      <c r="A16" s="15">
        <v>5</v>
      </c>
      <c r="B16" s="16" t="str">
        <f>'Team Assignments'!C30</f>
        <v>Crighton</v>
      </c>
      <c r="C16" s="2"/>
      <c r="D16" s="3"/>
      <c r="E16" s="2"/>
      <c r="F16" s="2"/>
      <c r="G16" s="3"/>
      <c r="H16" s="2"/>
      <c r="I16" s="2"/>
      <c r="J16" s="3"/>
      <c r="K16" s="26" t="str">
        <f>IF(I22&gt;I24,H22,H24)</f>
        <v>Iona</v>
      </c>
      <c r="L16" s="2"/>
      <c r="M16" s="3"/>
      <c r="N16" s="26" t="str">
        <f>IF(L24&gt;L26,K24,K26)</f>
        <v>Cleveland State</v>
      </c>
      <c r="O16" s="2"/>
      <c r="P16" s="3"/>
      <c r="Q16" s="94"/>
      <c r="R16" s="95"/>
      <c r="S16" s="3"/>
      <c r="T16" s="2">
        <v>4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5.5" x14ac:dyDescent="0.35">
      <c r="A17" s="18"/>
      <c r="B17" s="19">
        <f>IF(C16="",0,IF(C16&gt;C18,IF(VLOOKUP(B16,'Team Assignments'!$C$12:$E$75,2,FALSE)&gt;VLOOKUP(B18,'Team Assignments'!$C$12:$E$75,2,FALSE),VLOOKUP(B16,'Team Assignments'!$C$12:$E$75,2,FALSE)-VLOOKUP(B18,'Team Assignments'!$C$12:$E$75,2,FALSE),0),IF(VLOOKUP(B18,'Team Assignments'!$C$12:$E$75,2,FALSE)&gt;VLOOKUP(B16,'Team Assignments'!$C$12:$E$75,2,FALSE),VLOOKUP(B18,'Team Assignments'!$C$12:$E$75,2,FALSE)-VLOOKUP(B16,'Team Assignments'!$C$12:$E$75,2,FALSE),0)))</f>
        <v>0</v>
      </c>
      <c r="C17" s="2">
        <f>IF(C16="",0,IF(C16&gt;C18,VLOOKUP(B16,'Team Assignments'!$C$12:$E$75,3,FALSE),VLOOKUP(B18,'Team Assignments'!$C$12:$E$75,3,FALSE)))</f>
        <v>0</v>
      </c>
      <c r="D17" s="3">
        <f>IF(B17&gt;3,VLOOKUP(B17,$T$16:$Z$27,2,FALSE),0)</f>
        <v>0</v>
      </c>
      <c r="E17" s="2"/>
      <c r="F17" s="2"/>
      <c r="G17" s="3"/>
      <c r="H17" s="17" t="s">
        <v>25</v>
      </c>
      <c r="I17" s="2"/>
      <c r="J17" s="3"/>
      <c r="K17" s="2"/>
      <c r="L17" s="2"/>
      <c r="M17" s="3"/>
      <c r="N17" s="2"/>
      <c r="O17" s="2"/>
      <c r="P17" s="3"/>
      <c r="Q17" s="96"/>
      <c r="R17" s="96"/>
      <c r="S17" s="3"/>
      <c r="T17" s="2">
        <v>5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0</v>
      </c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5.5" x14ac:dyDescent="0.35">
      <c r="A18" s="24">
        <v>12</v>
      </c>
      <c r="B18" s="25" t="str">
        <f>'Team Assignments'!C58</f>
        <v>UCSB</v>
      </c>
      <c r="C18" s="2"/>
      <c r="D18" s="3"/>
      <c r="E18" s="20" t="str">
        <f>IF(C16&gt;C18,B16,B18)</f>
        <v>UCSB</v>
      </c>
      <c r="F18" s="2"/>
      <c r="G18" s="3"/>
      <c r="H18" s="20" t="str">
        <f>IF(F44&gt;F46,E44,E46)</f>
        <v>Saint Bonaventure</v>
      </c>
      <c r="I18" s="2"/>
      <c r="J18" s="3"/>
      <c r="K18" s="29" t="s">
        <v>20</v>
      </c>
      <c r="L18" s="2"/>
      <c r="M18" s="3"/>
      <c r="N18" s="2"/>
      <c r="O18" s="2"/>
      <c r="P18" s="3"/>
      <c r="S18" s="3"/>
      <c r="T18" s="2">
        <v>6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0</v>
      </c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5.5" x14ac:dyDescent="0.35">
      <c r="A19" s="14"/>
      <c r="B19" s="2"/>
      <c r="C19" s="2"/>
      <c r="D19" s="3"/>
      <c r="E19" s="19">
        <f>IF(F18="",0,IF(F18&gt;F20,IF(VLOOKUP(E18,'Team Assignments'!$C$12:$E$75,2,FALSE)&gt;VLOOKUP(E20,'Team Assignments'!$C$12:$E$75,2,FALSE),VLOOKUP(E18,'Team Assignments'!$C$12:$E$75,2,FALSE)-VLOOKUP(E20,'Team Assignments'!$C$12:$E$75,2,FALSE),0),IF(VLOOKUP(E20,'Team Assignments'!$C$12:$E$75,2,FALSE)&gt;VLOOKUP(E18,'Team Assignments'!$C$12:$E$75,2,FALSE),VLOOKUP(E20,'Team Assignments'!$C$12:$E$75,2,FALSE)-VLOOKUP(E18,'Team Assignments'!$C$12:$E$75,2,FALSE),0)))</f>
        <v>0</v>
      </c>
      <c r="F19" s="2">
        <f>IF(F18="",0,IF(F18&gt;F20,VLOOKUP(E18,'Team Assignments'!$C$12:$E$75,3,FALSE),VLOOKUP(E20,'Team Assignments'!$C$12:$E$75,3,FALSE)))</f>
        <v>0</v>
      </c>
      <c r="G19" s="3">
        <f>IF(E19&gt;3,VLOOKUP(E19,$T$16:$Z$27,3,FALSE),0)</f>
        <v>0</v>
      </c>
      <c r="H19" s="19">
        <f>IF(I18="",0,IF(I18&gt;I20,IF(VLOOKUP(H18,'Team Assignments'!$C$12:$E$75,2,FALSE)&gt;VLOOKUP(H20,'Team Assignments'!$C$12:$E$75,2,FALSE),VLOOKUP(H18,'Team Assignments'!$C$12:$E$75,2,FALSE)-VLOOKUP(H20,'Team Assignments'!$C$12:$E$75,2,FALSE),0),IF(VLOOKUP(H20,'Team Assignments'!$C$12:$E$75,2,FALSE)&gt;VLOOKUP(H18,'Team Assignments'!$C$12:$E$75,2,FALSE),VLOOKUP(H20,'Team Assignments'!$C$12:$E$75,2,FALSE)-VLOOKUP(H18,'Team Assignments'!$C$12:$E$75,2,FALSE),0)))</f>
        <v>0</v>
      </c>
      <c r="I19" s="2">
        <f>IF(I18="",0,IF(I18&gt;I20,VLOOKUP(H18,'Team Assignments'!$C$12:$E$75,3,FALSE),VLOOKUP(H20,'Team Assignments'!$C$12:$E$75,3,FALSE)))</f>
        <v>0</v>
      </c>
      <c r="J19" s="3">
        <f>IF(H19&gt;3,VLOOKUP(H19,$T$16:$Z$27,4,FALSE),0)</f>
        <v>0</v>
      </c>
      <c r="K19" s="20" t="str">
        <f>IF(I27&gt;I29,H27,H29)</f>
        <v>North Texas</v>
      </c>
      <c r="L19" s="2"/>
      <c r="M19" s="28" t="s">
        <v>90</v>
      </c>
      <c r="N19" s="2"/>
      <c r="O19" s="2"/>
      <c r="P19" s="3"/>
      <c r="S19" s="3"/>
      <c r="T19" s="2">
        <v>7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0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.5" x14ac:dyDescent="0.35">
      <c r="A20" s="15">
        <v>4</v>
      </c>
      <c r="B20" s="16" t="str">
        <f>'Team Assignments'!C26</f>
        <v>Virginia</v>
      </c>
      <c r="C20" s="2"/>
      <c r="D20" s="3"/>
      <c r="E20" s="26" t="str">
        <f>IF(C20&gt;C22,B20,B22)</f>
        <v>Ohio</v>
      </c>
      <c r="F20" s="2"/>
      <c r="G20" s="3"/>
      <c r="H20" s="26" t="str">
        <f>IF(F52&gt;F54,E52,E54)</f>
        <v>UNCG</v>
      </c>
      <c r="I20" s="2"/>
      <c r="J20" s="3"/>
      <c r="K20" s="19">
        <f>IF(L19="",0,IF(L19&gt;L21,IF(VLOOKUP(K19,'Team Assignments'!$C$12:$E$75,2,FALSE)&gt;VLOOKUP(K21,'Team Assignments'!$C$12:$E$75,2,FALSE),VLOOKUP(K19,'Team Assignments'!$C$12:$E$75,2,FALSE)-VLOOKUP(K21,'Team Assignments'!$C$12:$E$75,2,FALSE),0),IF(VLOOKUP(K21,'Team Assignments'!$C$12:$E$75,2,FALSE)&gt;VLOOKUP(K19,'Team Assignments'!$C$12:$E$75,2,FALSE),VLOOKUP(K21,'Team Assignments'!$C$12:$E$75,2,FALSE)-VLOOKUP(K19,'Team Assignments'!$C$12:$E$75,2,FALSE),0)))</f>
        <v>0</v>
      </c>
      <c r="L20" s="2">
        <f>IF(L19="",0,IF(L19&gt;L21,VLOOKUP(K19,'Team Assignments'!$C$12:$E$75,3,FALSE),VLOOKUP(K21,'Team Assignments'!$C$12:$E$75,3,FALSE)))</f>
        <v>0</v>
      </c>
      <c r="M20" s="3">
        <f>IF(K20&gt;3,VLOOKUP(K20,$T$16:$Z$27,5,FALSE),0)</f>
        <v>0</v>
      </c>
      <c r="N20" s="2"/>
      <c r="O20" s="2"/>
      <c r="P20" s="3"/>
      <c r="Q20" s="2"/>
      <c r="R20" s="2"/>
      <c r="S20" s="3"/>
      <c r="T20" s="2">
        <v>8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0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5" x14ac:dyDescent="0.35">
      <c r="A21" s="18"/>
      <c r="B21" s="19">
        <f>IF(C20="",0,IF(C20&gt;C22,IF(VLOOKUP(B20,'Team Assignments'!$C$12:$E$75,2,FALSE)&gt;VLOOKUP(B22,'Team Assignments'!$C$12:$E$75,2,FALSE),VLOOKUP(B20,'Team Assignments'!$C$12:$E$75,2,FALSE)-VLOOKUP(B22,'Team Assignments'!$C$12:$E$75,2,FALSE),0),IF(VLOOKUP(B22,'Team Assignments'!$C$12:$E$75,2,FALSE)&gt;VLOOKUP(B20,'Team Assignments'!$C$12:$E$75,2,FALSE),VLOOKUP(B22,'Team Assignments'!$C$12:$E$75,2,FALSE)-VLOOKUP(B20,'Team Assignments'!$C$12:$E$75,2,FALSE),0)))</f>
        <v>0</v>
      </c>
      <c r="C21" s="2">
        <f>IF(C20="",0,IF(C20&gt;C22,VLOOKUP(B20,'Team Assignments'!$C$12:$E$75,3,FALSE),VLOOKUP(B22,'Team Assignments'!$C$12:$E$75,3,FALSE)))</f>
        <v>0</v>
      </c>
      <c r="D21" s="3">
        <f>IF(B21&gt;3,VLOOKUP(B21,$T$16:$Z$27,2,FALSE),0)</f>
        <v>0</v>
      </c>
      <c r="E21" s="2"/>
      <c r="F21" s="2"/>
      <c r="G21" s="3"/>
      <c r="H21" s="2"/>
      <c r="I21" s="2"/>
      <c r="J21" s="3"/>
      <c r="K21" s="26" t="str">
        <f>IF(I31&gt;I33,H31,H33)</f>
        <v>Oral Roberts</v>
      </c>
      <c r="L21" s="2"/>
      <c r="M21" s="3"/>
      <c r="N21" s="2"/>
      <c r="O21" s="2"/>
      <c r="P21" s="3"/>
      <c r="Q21" s="2"/>
      <c r="R21" s="2"/>
      <c r="S21" s="3"/>
      <c r="T21" s="2">
        <v>9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0</v>
      </c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5" x14ac:dyDescent="0.35">
      <c r="A22" s="24">
        <v>13</v>
      </c>
      <c r="B22" s="25" t="str">
        <f>'Team Assignments'!C62</f>
        <v>Ohio</v>
      </c>
      <c r="C22" s="2"/>
      <c r="D22" s="3"/>
      <c r="E22" s="2"/>
      <c r="F22" s="2"/>
      <c r="G22" s="3"/>
      <c r="H22" s="20" t="str">
        <f>IF(F60&gt;F62,E60,E62)</f>
        <v>Abilene Christian</v>
      </c>
      <c r="I22" s="2"/>
      <c r="J22" s="3"/>
      <c r="K22" s="2"/>
      <c r="L22" s="2"/>
      <c r="M22" s="3"/>
      <c r="N22" s="2"/>
      <c r="O22" s="2"/>
      <c r="P22" s="3"/>
      <c r="Q22" s="2"/>
      <c r="R22" s="2"/>
      <c r="S22" s="3"/>
      <c r="T22" s="2">
        <v>10</v>
      </c>
      <c r="U22" s="1">
        <v>7</v>
      </c>
      <c r="V22" s="1">
        <v>7</v>
      </c>
      <c r="W22" s="1">
        <v>7</v>
      </c>
      <c r="X22" s="1">
        <v>7</v>
      </c>
      <c r="Y22" s="1">
        <v>7</v>
      </c>
      <c r="Z22" s="1">
        <v>0</v>
      </c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5" x14ac:dyDescent="0.35">
      <c r="A23" s="14"/>
      <c r="B23" s="2"/>
      <c r="C23" s="2"/>
      <c r="D23" s="3"/>
      <c r="E23" s="2"/>
      <c r="F23" s="2"/>
      <c r="G23" s="3"/>
      <c r="H23" s="19">
        <f>IF(I22="",0,IF(I22&gt;I24,IF(VLOOKUP(H22,'Team Assignments'!$C$12:$E$75,2,FALSE)&gt;VLOOKUP(H24,'Team Assignments'!$C$12:$E$75,2,FALSE),VLOOKUP(H22,'Team Assignments'!$C$12:$E$75,2,FALSE)-VLOOKUP(H24,'Team Assignments'!$C$12:$E$75,2,FALSE),0),IF(VLOOKUP(H24,'Team Assignments'!$C$12:$E$75,2,FALSE)&gt;VLOOKUP(H22,'Team Assignments'!$C$12:$E$75,2,FALSE),VLOOKUP(H24,'Team Assignments'!$C$12:$E$75,2,FALSE)-VLOOKUP(H22,'Team Assignments'!$C$12:$E$75,2,FALSE),0)))</f>
        <v>0</v>
      </c>
      <c r="I23" s="2">
        <f>IF(I22="",0,IF(I22&gt;I24,VLOOKUP(H22,'Team Assignments'!$C$12:$E$75,3,FALSE),VLOOKUP(H24,'Team Assignments'!$C$12:$E$75,3,FALSE)))</f>
        <v>0</v>
      </c>
      <c r="J23" s="3">
        <f>IF(H23&gt;3,VLOOKUP(H23,$T$16:$Z$27,4,FALSE),0)</f>
        <v>0</v>
      </c>
      <c r="K23" s="29" t="s">
        <v>31</v>
      </c>
      <c r="L23" s="2"/>
      <c r="M23" s="3"/>
      <c r="N23" s="2"/>
      <c r="O23" s="2"/>
      <c r="P23" s="3"/>
      <c r="Q23" s="2"/>
      <c r="R23" s="2"/>
      <c r="S23" s="3"/>
      <c r="T23" s="2">
        <v>11</v>
      </c>
      <c r="U23" s="1">
        <v>8</v>
      </c>
      <c r="V23" s="1">
        <v>8</v>
      </c>
      <c r="W23" s="1">
        <v>8</v>
      </c>
      <c r="X23" s="1">
        <v>8</v>
      </c>
      <c r="Y23" s="1">
        <v>8</v>
      </c>
      <c r="Z23" s="1">
        <v>0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5" x14ac:dyDescent="0.35">
      <c r="A24" s="15">
        <v>6</v>
      </c>
      <c r="B24" s="16" t="str">
        <f>'Team Assignments'!C34</f>
        <v>USC</v>
      </c>
      <c r="C24" s="2"/>
      <c r="D24" s="3"/>
      <c r="E24" s="2"/>
      <c r="F24" s="2"/>
      <c r="G24" s="3"/>
      <c r="H24" s="26" t="str">
        <f>IF(F68&gt;F70,E68,E70)</f>
        <v>Iona</v>
      </c>
      <c r="I24" s="2"/>
      <c r="J24" s="3"/>
      <c r="K24" s="20" t="str">
        <f>IF(I36&gt;I38,H36,H38)</f>
        <v>Liberty</v>
      </c>
      <c r="L24" s="2"/>
      <c r="M24" s="28" t="s">
        <v>90</v>
      </c>
      <c r="N24" s="2"/>
      <c r="O24" s="2"/>
      <c r="P24" s="3"/>
      <c r="Q24" s="2"/>
      <c r="R24" s="2"/>
      <c r="S24" s="3"/>
      <c r="T24" s="2">
        <v>12</v>
      </c>
      <c r="U24" s="1">
        <v>9</v>
      </c>
      <c r="V24" s="1">
        <v>9</v>
      </c>
      <c r="W24" s="1">
        <v>9</v>
      </c>
      <c r="X24" s="1">
        <v>9</v>
      </c>
      <c r="Y24" s="1">
        <v>9</v>
      </c>
      <c r="Z24" s="1">
        <v>0</v>
      </c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5" x14ac:dyDescent="0.35">
      <c r="A25" s="18"/>
      <c r="B25" s="19">
        <f>IF(C24="",0,IF(C24&gt;C26,IF(VLOOKUP(B24,'Team Assignments'!$C$12:$E$75,2,FALSE)&gt;VLOOKUP(B26,'Team Assignments'!$C$12:$E$75,2,FALSE),VLOOKUP(B24,'Team Assignments'!$C$12:$E$75,2,FALSE)-VLOOKUP(B26,'Team Assignments'!$C$12:$E$75,2,FALSE),0),IF(VLOOKUP(B26,'Team Assignments'!$C$12:$E$75,2,FALSE)&gt;VLOOKUP(B24,'Team Assignments'!$C$12:$E$75,2,FALSE),VLOOKUP(B26,'Team Assignments'!$C$12:$E$75,2,FALSE)-VLOOKUP(B24,'Team Assignments'!$C$12:$E$75,2,FALSE),0)))</f>
        <v>0</v>
      </c>
      <c r="C25" s="2">
        <f>IF(C24="",0,IF(C24&gt;C26,VLOOKUP(B24,'Team Assignments'!$C$12:$E$75,3,FALSE),VLOOKUP(B26,'Team Assignments'!$C$12:$E$75,3,FALSE)))</f>
        <v>0</v>
      </c>
      <c r="D25" s="3">
        <f>IF(B25&gt;3,VLOOKUP(B25,$T$16:$Z$27,2,FALSE),0)</f>
        <v>0</v>
      </c>
      <c r="E25" s="2"/>
      <c r="F25" s="2"/>
      <c r="G25" s="3"/>
      <c r="H25" s="2"/>
      <c r="I25" s="2"/>
      <c r="J25" s="3"/>
      <c r="K25" s="19">
        <f>IF(L24="",0,IF(L24&gt;L26,IF(VLOOKUP(K24,'Team Assignments'!$C$12:$E$75,2,FALSE)&gt;VLOOKUP(K26,'Team Assignments'!$C$12:$E$75,2,FALSE),VLOOKUP(K24,'Team Assignments'!$C$12:$E$75,2,FALSE)-VLOOKUP(K26,'Team Assignments'!$C$12:$E$75,2,FALSE),0),IF(VLOOKUP(K26,'Team Assignments'!$C$12:$E$75,2,FALSE)&gt;VLOOKUP(K24,'Team Assignments'!$C$12:$E$75,2,FALSE),VLOOKUP(K26,'Team Assignments'!$C$12:$E$75,2,FALSE)-VLOOKUP(K24,'Team Assignments'!$C$12:$E$75,2,FALSE),0)))</f>
        <v>0</v>
      </c>
      <c r="L25" s="2">
        <f>IF(L24="",0,IF(L24&gt;L26,VLOOKUP(K24,'Team Assignments'!$C$12:$E$75,3,FALSE),VLOOKUP(K26,'Team Assignments'!$C$12:$E$75,3,FALSE)))</f>
        <v>0</v>
      </c>
      <c r="M25" s="3">
        <f>IF(K25&gt;3,VLOOKUP(K25,$T$16:$Z$27,5,FALSE),0)</f>
        <v>0</v>
      </c>
      <c r="N25" s="55"/>
      <c r="O25" s="2"/>
      <c r="P25" s="3"/>
      <c r="Q25" s="2"/>
      <c r="R25" s="2"/>
      <c r="S25" s="3"/>
      <c r="T25" s="2">
        <v>13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0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5" x14ac:dyDescent="0.35">
      <c r="A26" s="24">
        <v>11</v>
      </c>
      <c r="B26" s="25" t="str">
        <f>'Team Assignments'!C54</f>
        <v>Wichita State / Drake</v>
      </c>
      <c r="C26" s="2"/>
      <c r="D26" s="3"/>
      <c r="E26" s="20" t="str">
        <f>IF(C24&gt;C26,B24,B26)</f>
        <v>Wichita State / Drake</v>
      </c>
      <c r="F26" s="2"/>
      <c r="G26" s="3"/>
      <c r="H26" s="29" t="s">
        <v>18</v>
      </c>
      <c r="I26" s="2"/>
      <c r="J26" s="3"/>
      <c r="K26" s="26" t="str">
        <f>IF(I40&gt;I42,H40,H42)</f>
        <v>Cleveland State</v>
      </c>
      <c r="L26" s="2"/>
      <c r="M26" s="3"/>
      <c r="N26" s="2"/>
      <c r="O26" s="2"/>
      <c r="P26" s="3"/>
      <c r="Q26" s="2"/>
      <c r="R26" s="2"/>
      <c r="S26" s="3"/>
      <c r="T26" s="2">
        <v>14</v>
      </c>
      <c r="U26" s="1">
        <v>11</v>
      </c>
      <c r="V26" s="1">
        <v>11</v>
      </c>
      <c r="W26" s="1">
        <v>11</v>
      </c>
      <c r="X26" s="1">
        <v>11</v>
      </c>
      <c r="Y26" s="1">
        <v>11</v>
      </c>
      <c r="Z26" s="1">
        <v>0</v>
      </c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5" x14ac:dyDescent="0.35">
      <c r="A27" s="14"/>
      <c r="B27" s="2"/>
      <c r="C27" s="2"/>
      <c r="D27" s="3"/>
      <c r="E27" s="19">
        <f>IF(F26="",0,IF(F26&gt;F28,IF(VLOOKUP(E26,'Team Assignments'!$C$12:$E$75,2,FALSE)&gt;VLOOKUP(E28,'Team Assignments'!$C$12:$E$75,2,FALSE),VLOOKUP(E26,'Team Assignments'!$C$12:$E$75,2,FALSE)-VLOOKUP(E28,'Team Assignments'!$C$12:$E$75,2,FALSE),0),IF(VLOOKUP(E28,'Team Assignments'!$C$12:$E$75,2,FALSE)&gt;VLOOKUP(E26,'Team Assignments'!$C$12:$E$75,2,FALSE),VLOOKUP(E28,'Team Assignments'!$C$12:$E$75,2,FALSE)-VLOOKUP(E26,'Team Assignments'!$C$12:$E$75,2,FALSE),0)))</f>
        <v>0</v>
      </c>
      <c r="F27" s="2">
        <f>IF(F26="",0,IF(F26&gt;F28,VLOOKUP(E26,'Team Assignments'!$C$12:$E$75,3,FALSE),VLOOKUP(E28,'Team Assignments'!$C$12:$E$75,3,FALSE)))</f>
        <v>0</v>
      </c>
      <c r="G27" s="3">
        <f>IF(E27&gt;3,VLOOKUP(E27,$T$16:$Z$27,3,FALSE),0)</f>
        <v>0</v>
      </c>
      <c r="H27" s="20" t="str">
        <f>IF(F78&gt;F80,E78,E80)</f>
        <v>Wisconsin</v>
      </c>
      <c r="I27" s="2"/>
      <c r="J27" s="3"/>
      <c r="K27" s="2"/>
      <c r="L27" s="2"/>
      <c r="M27" s="3"/>
      <c r="N27" s="2"/>
      <c r="O27" s="2"/>
      <c r="P27" s="3"/>
      <c r="Q27" s="2"/>
      <c r="R27" s="2"/>
      <c r="S27" s="3"/>
      <c r="T27" s="2">
        <v>15</v>
      </c>
      <c r="U27" s="1">
        <v>12</v>
      </c>
      <c r="V27" s="1">
        <v>12</v>
      </c>
      <c r="W27" s="1">
        <v>12</v>
      </c>
      <c r="X27" s="1">
        <v>12</v>
      </c>
      <c r="Y27" s="1">
        <v>12</v>
      </c>
      <c r="Z27" s="1">
        <v>0</v>
      </c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5" x14ac:dyDescent="0.35">
      <c r="A28" s="15">
        <v>3</v>
      </c>
      <c r="B28" s="16" t="str">
        <f>'Team Assignments'!C22</f>
        <v>Kansas</v>
      </c>
      <c r="C28" s="2"/>
      <c r="D28" s="3"/>
      <c r="E28" s="26" t="str">
        <f>IF(C28&gt;C30,B28,B30)</f>
        <v>Eastern Washington</v>
      </c>
      <c r="F28" s="2"/>
      <c r="G28" s="3"/>
      <c r="H28" s="19">
        <f>IF(I27="",0,IF(I27&gt;I29,IF(VLOOKUP(H27,'Team Assignments'!$C$12:$E$75,2,FALSE)&gt;VLOOKUP(H29,'Team Assignments'!$C$12:$E$75,2,FALSE),VLOOKUP(H27,'Team Assignments'!$C$12:$E$75,2,FALSE)-VLOOKUP(H29,'Team Assignments'!$C$12:$E$75,2,FALSE),0),IF(VLOOKUP(H29,'Team Assignments'!$C$12:$E$75,2,FALSE)&gt;VLOOKUP(H27,'Team Assignments'!$C$12:$E$75,2,FALSE),VLOOKUP(H29,'Team Assignments'!$C$12:$E$75,2,FALSE)-VLOOKUP(H27,'Team Assignments'!$C$12:$E$75,2,FALSE),0)))</f>
        <v>0</v>
      </c>
      <c r="I28" s="2">
        <f>IF(I27="",0,IF(I27&gt;I29,VLOOKUP(H27,'Team Assignments'!$C$12:$E$75,3,FALSE),VLOOKUP(H29,'Team Assignments'!$C$12:$E$75,3,FALSE)))</f>
        <v>0</v>
      </c>
      <c r="J28" s="3">
        <f>IF(H28&gt;3,VLOOKUP(H28,$T$16:$Z$27,4,FALSE),0)</f>
        <v>0</v>
      </c>
      <c r="K28" s="2"/>
      <c r="L28" s="2"/>
      <c r="M28" s="3"/>
      <c r="N28" s="2"/>
      <c r="O28" s="2"/>
      <c r="P28" s="3"/>
      <c r="Q28" s="2"/>
      <c r="R28" s="2"/>
      <c r="S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5" x14ac:dyDescent="0.35">
      <c r="A29" s="18"/>
      <c r="B29" s="19">
        <f>IF(C28="",0,IF(C28&gt;C30,IF(VLOOKUP(B28,'Team Assignments'!$C$12:$E$75,2,FALSE)&gt;VLOOKUP(B30,'Team Assignments'!$C$12:$E$75,2,FALSE),VLOOKUP(B28,'Team Assignments'!$C$12:$E$75,2,FALSE)-VLOOKUP(B30,'Team Assignments'!$C$12:$E$75,2,FALSE),0),IF(VLOOKUP(B30,'Team Assignments'!$C$12:$E$75,2,FALSE)&gt;VLOOKUP(B28,'Team Assignments'!$C$12:$E$75,2,FALSE),VLOOKUP(B30,'Team Assignments'!$C$12:$E$75,2,FALSE)-VLOOKUP(B28,'Team Assignments'!$C$12:$E$75,2,FALSE),0)))</f>
        <v>0</v>
      </c>
      <c r="C29" s="2">
        <f>IF(C28="",0,IF(C28&gt;C30,VLOOKUP(B28,'Team Assignments'!$C$12:$E$75,3,FALSE),VLOOKUP(B30,'Team Assignments'!$C$12:$E$75,3,FALSE)))</f>
        <v>0</v>
      </c>
      <c r="D29" s="3">
        <f>IF(B29&gt;3,VLOOKUP(B29,$T$16:$Z$27,2,FALSE),0)</f>
        <v>0</v>
      </c>
      <c r="E29" s="2"/>
      <c r="F29" s="2"/>
      <c r="G29" s="3"/>
      <c r="H29" s="26" t="str">
        <f>IF(F86&gt;F88,E86,E88)</f>
        <v>North Texas</v>
      </c>
      <c r="I29" s="2"/>
      <c r="J29" s="3"/>
      <c r="K29" s="2"/>
      <c r="L29" s="2"/>
      <c r="M29" s="3"/>
      <c r="N29" s="2"/>
      <c r="O29" s="2"/>
      <c r="P29" s="3"/>
      <c r="Q29" s="2"/>
      <c r="R29" s="2"/>
      <c r="S29" s="3"/>
      <c r="T29" s="2" t="s">
        <v>32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5" x14ac:dyDescent="0.35">
      <c r="A30" s="24">
        <v>14</v>
      </c>
      <c r="B30" s="25" t="str">
        <f>'Team Assignments'!C66</f>
        <v>Eastern Washington</v>
      </c>
      <c r="C30" s="2"/>
      <c r="D30" s="3"/>
      <c r="E30" s="2"/>
      <c r="F30" s="2"/>
      <c r="G30" s="3"/>
      <c r="H30" s="2"/>
      <c r="I30" s="2"/>
      <c r="J30" s="3"/>
      <c r="K30" s="2"/>
      <c r="L30" s="2"/>
      <c r="M30" s="3"/>
      <c r="N30" s="2"/>
      <c r="O30" s="2"/>
      <c r="P30" s="3"/>
      <c r="Q30" s="2"/>
      <c r="R30" s="2"/>
      <c r="S30" s="3"/>
      <c r="T30" s="2" t="s">
        <v>33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5" x14ac:dyDescent="0.35">
      <c r="A31" s="14"/>
      <c r="B31" s="2"/>
      <c r="C31" s="2"/>
      <c r="D31" s="3"/>
      <c r="E31" s="2"/>
      <c r="F31" s="2"/>
      <c r="G31" s="3"/>
      <c r="H31" s="20" t="str">
        <f>IF(F94&gt;F96,E94,E96)</f>
        <v>Colgate</v>
      </c>
      <c r="I31" s="2"/>
      <c r="J31" s="3"/>
      <c r="K31" s="2"/>
      <c r="L31" s="2"/>
      <c r="M31" s="3"/>
      <c r="N31" s="2"/>
      <c r="O31" s="2"/>
      <c r="P31" s="3"/>
      <c r="Q31" s="2"/>
      <c r="R31" s="2"/>
      <c r="S31" s="3"/>
      <c r="T31" s="2" t="s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5" x14ac:dyDescent="0.35">
      <c r="A32" s="15">
        <v>7</v>
      </c>
      <c r="B32" s="16" t="str">
        <f>'Team Assignments'!C38</f>
        <v>Oregon</v>
      </c>
      <c r="C32" s="2"/>
      <c r="D32" s="3"/>
      <c r="E32" s="2"/>
      <c r="F32" s="2"/>
      <c r="G32" s="3"/>
      <c r="H32" s="19">
        <f>IF(I31="",0,IF(I31&gt;I33,IF(VLOOKUP(H31,'Team Assignments'!$C$12:$E$75,2,FALSE)&gt;VLOOKUP(H33,'Team Assignments'!$C$12:$E$75,2,FALSE),VLOOKUP(H31,'Team Assignments'!$C$12:$E$75,2,FALSE)-VLOOKUP(H33,'Team Assignments'!$C$12:$E$75,2,FALSE),0),IF(VLOOKUP(H33,'Team Assignments'!$C$12:$E$75,2,FALSE)&gt;VLOOKUP(H31,'Team Assignments'!$C$12:$E$75,2,FALSE),VLOOKUP(H33,'Team Assignments'!$C$12:$E$75,2,FALSE)-VLOOKUP(H31,'Team Assignments'!$C$12:$E$75,2,FALSE),0)))</f>
        <v>0</v>
      </c>
      <c r="I32" s="2">
        <f>IF(I31="",0,IF(I31&gt;I33,VLOOKUP(H31,'Team Assignments'!$C$12:$E$75,3,FALSE),VLOOKUP(H33,'Team Assignments'!$C$12:$E$75,3,FALSE)))</f>
        <v>0</v>
      </c>
      <c r="J32" s="3">
        <f>IF(H32&gt;3,VLOOKUP(H32,$T$16:$Z$27,4,FALSE),0)</f>
        <v>0</v>
      </c>
      <c r="K32" s="2"/>
      <c r="L32" s="2"/>
      <c r="M32" s="3"/>
      <c r="N32" s="2"/>
      <c r="O32" s="2"/>
      <c r="P32" s="3"/>
      <c r="Q32" s="2"/>
      <c r="R32" s="2"/>
      <c r="S32" s="3"/>
      <c r="T32" s="2" t="s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5" x14ac:dyDescent="0.35">
      <c r="A33" s="18"/>
      <c r="B33" s="19">
        <f>IF(C32="",0,IF(C32&gt;C34,IF(VLOOKUP(B32,'Team Assignments'!$C$12:$E$75,2,FALSE)&gt;VLOOKUP(B34,'Team Assignments'!$C$12:$E$75,2,FALSE),VLOOKUP(B32,'Team Assignments'!$C$12:$E$75,2,FALSE)-VLOOKUP(B34,'Team Assignments'!$C$12:$E$75,2,FALSE),0),IF(VLOOKUP(B34,'Team Assignments'!$C$12:$E$75,2,FALSE)&gt;VLOOKUP(B32,'Team Assignments'!$C$12:$E$75,2,FALSE),VLOOKUP(B34,'Team Assignments'!$C$12:$E$75,2,FALSE)-VLOOKUP(B32,'Team Assignments'!$C$12:$E$75,2,FALSE),0)))</f>
        <v>0</v>
      </c>
      <c r="C33" s="2">
        <f>IF(C32="",0,IF(C32&gt;C34,VLOOKUP(B32,'Team Assignments'!$C$12:$E$75,3,FALSE),VLOOKUP(B34,'Team Assignments'!$C$12:$E$75,3,FALSE)))</f>
        <v>0</v>
      </c>
      <c r="D33" s="3">
        <f>IF(B33&gt;3,VLOOKUP(B33,$T$16:$Z$27,2,FALSE),0)</f>
        <v>0</v>
      </c>
      <c r="E33" s="2"/>
      <c r="F33" s="2"/>
      <c r="G33" s="3"/>
      <c r="H33" s="26" t="str">
        <f>IF(F102&gt;F104,E102,E104)</f>
        <v>Oral Roberts</v>
      </c>
      <c r="I33" s="2"/>
      <c r="J33" s="3"/>
      <c r="K33" s="2"/>
      <c r="L33" s="2"/>
      <c r="M33" s="3"/>
      <c r="N33" s="2"/>
      <c r="O33" s="2"/>
      <c r="P33" s="3"/>
      <c r="Q33" s="2"/>
      <c r="R33" s="2"/>
      <c r="S33" s="3"/>
      <c r="T33" s="2" t="s">
        <v>36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5" x14ac:dyDescent="0.35">
      <c r="A34" s="24">
        <v>10</v>
      </c>
      <c r="B34" s="25" t="str">
        <f>'Team Assignments'!C50</f>
        <v>VCU</v>
      </c>
      <c r="C34" s="2"/>
      <c r="D34" s="3"/>
      <c r="E34" s="20" t="str">
        <f>IF(C32&gt;C34,B32,B34)</f>
        <v>VCU</v>
      </c>
      <c r="F34" s="2"/>
      <c r="G34" s="3"/>
      <c r="H34" s="2"/>
      <c r="I34" s="2"/>
      <c r="J34" s="3"/>
      <c r="K34" s="2"/>
      <c r="L34" s="2"/>
      <c r="M34" s="3"/>
      <c r="N34" s="2"/>
      <c r="O34" s="2"/>
      <c r="P34" s="3"/>
      <c r="Q34" s="2"/>
      <c r="R34" s="2"/>
      <c r="S34" s="3"/>
      <c r="T34" s="2" t="s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5" x14ac:dyDescent="0.35">
      <c r="A35" s="14"/>
      <c r="B35" s="2"/>
      <c r="C35" s="2"/>
      <c r="D35" s="3"/>
      <c r="E35" s="19">
        <f>IF(F34="",0,IF(F34&gt;F36,IF(VLOOKUP(E34,'Team Assignments'!$C$12:$E$75,2,FALSE)&gt;VLOOKUP(E36,'Team Assignments'!$C$12:$E$75,2,FALSE),VLOOKUP(E34,'Team Assignments'!$C$12:$E$75,2,FALSE)-VLOOKUP(E36,'Team Assignments'!$C$12:$E$75,2,FALSE),0),IF(VLOOKUP(E36,'Team Assignments'!$C$12:$E$75,2,FALSE)&gt;VLOOKUP(E34,'Team Assignments'!$C$12:$E$75,2,FALSE),VLOOKUP(E36,'Team Assignments'!$C$12:$E$75,2,FALSE)-VLOOKUP(E34,'Team Assignments'!$C$12:$E$75,2,FALSE),0)))</f>
        <v>0</v>
      </c>
      <c r="F35" s="2">
        <f>IF(F34="",0,IF(F34&gt;F36,VLOOKUP(E34,'Team Assignments'!$C$12:$E$75,3,FALSE),VLOOKUP(E36,'Team Assignments'!$C$12:$E$75,3,FALSE)))</f>
        <v>0</v>
      </c>
      <c r="G35" s="3">
        <f>IF(E35&gt;3,VLOOKUP(E35,$T$16:$Z$27,3,FALSE),0)</f>
        <v>0</v>
      </c>
      <c r="H35" s="29" t="s">
        <v>31</v>
      </c>
      <c r="I35" s="2"/>
      <c r="J35" s="3"/>
      <c r="K35" s="2"/>
      <c r="L35" s="2"/>
      <c r="M35" s="3"/>
      <c r="N35" s="2"/>
      <c r="O35" s="2"/>
      <c r="P35" s="3"/>
      <c r="Q35" s="2"/>
      <c r="R35" s="2"/>
      <c r="S35" s="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5" x14ac:dyDescent="0.35">
      <c r="A36" s="15">
        <v>2</v>
      </c>
      <c r="B36" s="16" t="str">
        <f>'Team Assignments'!C18</f>
        <v>Iowa</v>
      </c>
      <c r="C36" s="2"/>
      <c r="D36" s="3"/>
      <c r="E36" s="26" t="str">
        <f>IF(C36&gt;C38,B36,B38)</f>
        <v>Grand Canyon</v>
      </c>
      <c r="F36" s="2"/>
      <c r="G36" s="3"/>
      <c r="H36" s="20" t="str">
        <f>IF(F112&gt;F114,E112,E114)</f>
        <v>Georgia Tech</v>
      </c>
      <c r="I36" s="2"/>
      <c r="J36" s="3"/>
      <c r="K36" s="2"/>
      <c r="L36" s="2"/>
      <c r="M36" s="3"/>
      <c r="N36" s="2"/>
      <c r="O36" s="2"/>
      <c r="P36" s="3"/>
      <c r="Q36" s="2"/>
      <c r="R36" s="2"/>
      <c r="S36" s="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8.5" x14ac:dyDescent="0.45">
      <c r="A37" s="30"/>
      <c r="B37" s="19">
        <f>IF(C36="",0,IF(C36&gt;C38,IF(VLOOKUP(B36,'Team Assignments'!$C$12:$E$75,2,FALSE)&gt;VLOOKUP(B38,'Team Assignments'!$C$12:$E$75,2,FALSE),VLOOKUP(B36,'Team Assignments'!$C$12:$E$75,2,FALSE)-VLOOKUP(B38,'Team Assignments'!$C$12:$E$75,2,FALSE),0),IF(VLOOKUP(B38,'Team Assignments'!$C$12:$E$75,2,FALSE)&gt;VLOOKUP(B36,'Team Assignments'!$C$12:$E$75,2,FALSE),VLOOKUP(B38,'Team Assignments'!$C$12:$E$75,2,FALSE)-VLOOKUP(B36,'Team Assignments'!$C$12:$E$75,2,FALSE),0)))</f>
        <v>0</v>
      </c>
      <c r="C37" s="2">
        <f>IF(C36="",0,IF(C36&gt;C38,VLOOKUP(B36,'Team Assignments'!$C$12:$E$75,3,FALSE),VLOOKUP(B38,'Team Assignments'!$C$12:$E$75,3,FALSE)))</f>
        <v>0</v>
      </c>
      <c r="D37" s="3">
        <f>IF(B37&gt;3,VLOOKUP(B37,$T$16:$Z$27,2,FALSE),0)</f>
        <v>0</v>
      </c>
      <c r="E37" s="2"/>
      <c r="F37" s="2"/>
      <c r="G37" s="3"/>
      <c r="H37" s="19">
        <f>IF(I36="",0,IF(I36&gt;I38,IF(VLOOKUP(H36,'Team Assignments'!$C$12:$E$75,2,FALSE)&gt;VLOOKUP(H38,'Team Assignments'!$C$12:$E$75,2,FALSE),VLOOKUP(H36,'Team Assignments'!$C$12:$E$75,2,FALSE)-VLOOKUP(H38,'Team Assignments'!$C$12:$E$75,2,FALSE),0),IF(VLOOKUP(H38,'Team Assignments'!$C$12:$E$75,2,FALSE)&gt;VLOOKUP(H36,'Team Assignments'!$C$12:$E$75,2,FALSE),VLOOKUP(H38,'Team Assignments'!$C$12:$E$75,2,FALSE)-VLOOKUP(H36,'Team Assignments'!$C$12:$E$75,2,FALSE),0)))</f>
        <v>0</v>
      </c>
      <c r="I37" s="2">
        <f>IF(I36="",0,IF(I36&gt;I38,VLOOKUP(H36,'Team Assignments'!$C$12:$E$75,3,FALSE),VLOOKUP(H38,'Team Assignments'!$C$12:$E$75,3,FALSE)))</f>
        <v>0</v>
      </c>
      <c r="J37" s="3">
        <f>IF(H37&gt;3,VLOOKUP(H37,$T$16:$Z$27,4,FALSE),0)</f>
        <v>0</v>
      </c>
      <c r="K37" s="2"/>
      <c r="L37" s="2"/>
      <c r="M37" s="3"/>
      <c r="N37" s="2"/>
      <c r="O37" s="2"/>
      <c r="P37" s="3"/>
      <c r="Q37" s="2"/>
      <c r="R37" s="2"/>
      <c r="S37" s="3"/>
      <c r="T37" s="97" t="s">
        <v>38</v>
      </c>
      <c r="U37" s="96"/>
      <c r="V37" s="96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5" x14ac:dyDescent="0.35">
      <c r="A38" s="24">
        <v>15</v>
      </c>
      <c r="B38" s="25" t="str">
        <f>'Team Assignments'!C70</f>
        <v>Grand Canyon</v>
      </c>
      <c r="C38" s="2"/>
      <c r="D38" s="3"/>
      <c r="E38" s="2"/>
      <c r="F38" s="2"/>
      <c r="G38" s="3"/>
      <c r="H38" s="26" t="str">
        <f>IF(F120&gt;F122,E120,E122)</f>
        <v>Liberty</v>
      </c>
      <c r="I38" s="2"/>
      <c r="J38" s="3"/>
      <c r="K38" s="2"/>
      <c r="L38" s="2"/>
      <c r="M38" s="3"/>
      <c r="N38" s="2"/>
      <c r="O38" s="2"/>
      <c r="P38" s="3"/>
      <c r="Q38" s="2"/>
      <c r="R38" s="2"/>
      <c r="S38" s="3"/>
      <c r="T38" s="2" t="s">
        <v>39</v>
      </c>
      <c r="U38" s="2" t="s">
        <v>40</v>
      </c>
      <c r="V38" s="2" t="s">
        <v>41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customHeight="1" x14ac:dyDescent="0.35">
      <c r="A39" s="14"/>
      <c r="B39" s="2"/>
      <c r="C39" s="2"/>
      <c r="D39" s="3"/>
      <c r="E39" s="2"/>
      <c r="F39" s="2"/>
      <c r="G39" s="3"/>
      <c r="H39" s="2"/>
      <c r="I39" s="2"/>
      <c r="J39" s="3"/>
      <c r="K39" s="2"/>
      <c r="L39" s="2"/>
      <c r="M39" s="3"/>
      <c r="N39" s="2"/>
      <c r="O39" s="2"/>
      <c r="P39" s="3"/>
      <c r="Q39" s="2"/>
      <c r="R39" s="2"/>
      <c r="S39" s="3"/>
      <c r="T39" s="15">
        <v>1</v>
      </c>
      <c r="U39" s="31" t="s">
        <v>42</v>
      </c>
      <c r="V39" s="2">
        <v>79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35">
      <c r="A40" s="14"/>
      <c r="B40" s="2"/>
      <c r="C40" s="2"/>
      <c r="D40" s="3"/>
      <c r="E40" s="2"/>
      <c r="F40" s="2"/>
      <c r="G40" s="3"/>
      <c r="H40" s="20" t="str">
        <f>IF(F128&gt;F130,E128,E130)</f>
        <v>Morehead State</v>
      </c>
      <c r="I40" s="2"/>
      <c r="J40" s="3"/>
      <c r="K40" s="2"/>
      <c r="L40" s="2"/>
      <c r="M40" s="3"/>
      <c r="N40" s="2"/>
      <c r="O40" s="2"/>
      <c r="P40" s="3"/>
      <c r="Q40" s="2"/>
      <c r="R40" s="2"/>
      <c r="S40" s="3"/>
      <c r="T40" s="18"/>
      <c r="U40" s="32">
        <v>15</v>
      </c>
      <c r="V40" s="33" t="s">
        <v>22</v>
      </c>
      <c r="W40" s="34">
        <v>32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customHeight="1" x14ac:dyDescent="0.35">
      <c r="A41" s="14"/>
      <c r="B41" s="17" t="s">
        <v>25</v>
      </c>
      <c r="C41" s="2"/>
      <c r="D41" s="3"/>
      <c r="E41" s="2"/>
      <c r="F41" s="2"/>
      <c r="G41" s="3"/>
      <c r="H41" s="19">
        <f>IF(I40="",0,IF(I40&gt;I42,IF(VLOOKUP(H40,'Team Assignments'!$C$12:$E$75,2,FALSE)&gt;VLOOKUP(H42,'Team Assignments'!$C$12:$E$75,2,FALSE),VLOOKUP(H40,'Team Assignments'!$C$12:$E$75,2,FALSE)-VLOOKUP(H42,'Team Assignments'!$C$12:$E$75,2,FALSE),0),IF(VLOOKUP(H42,'Team Assignments'!$C$12:$E$75,2,FALSE)&gt;VLOOKUP(H40,'Team Assignments'!$C$12:$E$75,2,FALSE),VLOOKUP(H42,'Team Assignments'!$C$12:$E$75,2,FALSE)-VLOOKUP(H40,'Team Assignments'!$C$12:$E$75,2,FALSE),0)))</f>
        <v>0</v>
      </c>
      <c r="I41" s="2">
        <f>IF(I40="",0,IF(I40&gt;I42,VLOOKUP(H40,'Team Assignments'!$C$12:$E$75,3,FALSE),VLOOKUP(H42,'Team Assignments'!$C$12:$E$75,3,FALSE)))</f>
        <v>0</v>
      </c>
      <c r="J41" s="3">
        <f>IF(H41&gt;3,VLOOKUP(H41,$T$16:$Z$27,4,FALSE),0)</f>
        <v>0</v>
      </c>
      <c r="K41" s="2"/>
      <c r="L41" s="2"/>
      <c r="M41" s="3"/>
      <c r="N41" s="2"/>
      <c r="O41" s="2"/>
      <c r="P41" s="3"/>
      <c r="Q41" s="2"/>
      <c r="R41" s="2"/>
      <c r="S41" s="3"/>
      <c r="T41" s="24">
        <v>16</v>
      </c>
      <c r="U41" s="35" t="s">
        <v>43</v>
      </c>
      <c r="V41" s="2">
        <v>105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customHeight="1" x14ac:dyDescent="0.35">
      <c r="A42" s="15">
        <v>1</v>
      </c>
      <c r="B42" s="16" t="str">
        <f>'Team Assignments'!C12</f>
        <v>Michigan</v>
      </c>
      <c r="C42" s="2"/>
      <c r="D42" s="3"/>
      <c r="E42" s="2"/>
      <c r="F42" s="2"/>
      <c r="G42" s="3"/>
      <c r="H42" s="26" t="str">
        <f>IF(F136&gt;F138,E136,E138)</f>
        <v>Cleveland State</v>
      </c>
      <c r="I42" s="2"/>
      <c r="J42" s="3"/>
      <c r="K42" s="2"/>
      <c r="L42" s="2"/>
      <c r="M42" s="3"/>
      <c r="N42" s="2"/>
      <c r="O42" s="2"/>
      <c r="P42" s="3"/>
      <c r="Q42" s="2"/>
      <c r="R42" s="2"/>
      <c r="S42" s="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customHeight="1" thickBot="1" x14ac:dyDescent="0.4">
      <c r="A43" s="18"/>
      <c r="B43" s="19">
        <f>IF(C42="",0,IF(C42&gt;C44,IF(VLOOKUP(B42,'Team Assignments'!$C$12:$E$75,2,FALSE)&gt;VLOOKUP(B44,'Team Assignments'!$C$12:$E$75,2,FALSE),VLOOKUP(B42,'Team Assignments'!$C$12:$E$75,2,FALSE)-VLOOKUP(B44,'Team Assignments'!$C$12:$E$75,2,FALSE),0),IF(VLOOKUP(B44,'Team Assignments'!$C$12:$E$75,2,FALSE)&gt;VLOOKUP(B42,'Team Assignments'!$C$12:$E$75,2,FALSE),VLOOKUP(B44,'Team Assignments'!$C$12:$E$75,2,FALSE)-VLOOKUP(B42,'Team Assignments'!$C$12:$E$75,2,FALSE),0)))</f>
        <v>0</v>
      </c>
      <c r="C43" s="2">
        <f>IF(C42="",0,IF(C42&gt;C44,VLOOKUP(B42,'Team Assignments'!$C$12:$E$75,3,FALSE),VLOOKUP(B44,'Team Assignments'!$C$12:$E$75,3,FALSE)))</f>
        <v>0</v>
      </c>
      <c r="D43" s="3">
        <f>IF(B43&gt;3,VLOOKUP(B43,$T$16:$Z$27,2,FALSE),0)</f>
        <v>0</v>
      </c>
      <c r="E43" s="17" t="s">
        <v>25</v>
      </c>
      <c r="F43" s="2"/>
      <c r="G43" s="3"/>
      <c r="H43" s="2"/>
      <c r="I43" s="2"/>
      <c r="J43" s="3"/>
      <c r="K43" s="2"/>
      <c r="L43" s="2"/>
      <c r="M43" s="3"/>
      <c r="N43" s="2"/>
      <c r="O43" s="2"/>
      <c r="P43" s="3"/>
      <c r="Q43" s="2"/>
      <c r="R43" s="2"/>
      <c r="S43" s="3"/>
      <c r="T43" s="2"/>
      <c r="U43" s="88" t="s">
        <v>44</v>
      </c>
      <c r="V43" s="86" t="s">
        <v>45</v>
      </c>
      <c r="W43" s="89" t="s">
        <v>46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customHeight="1" thickBot="1" x14ac:dyDescent="0.4">
      <c r="A44" s="24">
        <v>16</v>
      </c>
      <c r="B44" s="16" t="str">
        <f>'Team Assignments'!C72</f>
        <v>MTSM/TXSO</v>
      </c>
      <c r="C44" s="2"/>
      <c r="D44" s="3"/>
      <c r="E44" s="20" t="str">
        <f>IF(C42&gt;C44,B42,B44)</f>
        <v>MTSM/TXSO</v>
      </c>
      <c r="F44" s="2"/>
      <c r="G44" s="3"/>
      <c r="H44" s="2"/>
      <c r="I44" s="2"/>
      <c r="J44" s="3"/>
      <c r="K44" s="2"/>
      <c r="L44" s="2"/>
      <c r="M44" s="3"/>
      <c r="N44" s="2"/>
      <c r="O44" s="2"/>
      <c r="P44" s="3"/>
      <c r="Q44" s="2"/>
      <c r="R44" s="2"/>
      <c r="S44" s="3"/>
      <c r="T44" s="2"/>
      <c r="U44" s="87"/>
      <c r="V44" s="87"/>
      <c r="W44" s="87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customHeight="1" thickBot="1" x14ac:dyDescent="0.4">
      <c r="A45" s="14"/>
      <c r="B45" s="2"/>
      <c r="C45" s="2"/>
      <c r="D45" s="3"/>
      <c r="E45" s="19">
        <f>IF(F44="",0,IF(F44&gt;F46,IF(VLOOKUP(E44,'Team Assignments'!$C$12:$E$75,2,FALSE)&gt;VLOOKUP(E46,'Team Assignments'!$C$12:$E$75,2,FALSE),VLOOKUP(E44,'Team Assignments'!$C$12:$E$75,2,FALSE)-VLOOKUP(E46,'Team Assignments'!$C$12:$E$75,2,FALSE),0),IF(VLOOKUP(E46,'Team Assignments'!$C$12:$E$75,2,FALSE)&gt;VLOOKUP(E44,'Team Assignments'!$C$12:$E$75,2,FALSE),VLOOKUP(E46,'Team Assignments'!$C$12:$E$75,2,FALSE)-VLOOKUP(E44,'Team Assignments'!$C$12:$E$75,2,FALSE),0)))</f>
        <v>0</v>
      </c>
      <c r="F45" s="2">
        <f>IF(F44="",0,IF(F44&gt;F46,VLOOKUP(E44,'Team Assignments'!$C$12:$E$75,3,FALSE),VLOOKUP(E46,'Team Assignments'!$C$12:$E$75,3,FALSE)))</f>
        <v>0</v>
      </c>
      <c r="G45" s="3">
        <f>IF(E45&gt;3,VLOOKUP(E45,$T$16:$Z$27,3,FALSE),0)</f>
        <v>0</v>
      </c>
      <c r="H45" s="2"/>
      <c r="I45" s="2"/>
      <c r="J45" s="3"/>
      <c r="K45" s="2"/>
      <c r="L45" s="2"/>
      <c r="M45" s="3"/>
      <c r="N45" s="2"/>
      <c r="O45" s="2"/>
      <c r="P45" s="3"/>
      <c r="Q45" s="2"/>
      <c r="R45" s="2"/>
      <c r="S45" s="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customHeight="1" x14ac:dyDescent="0.35">
      <c r="A46" s="15">
        <v>8</v>
      </c>
      <c r="B46" s="16" t="str">
        <f>'Team Assignments'!C40</f>
        <v>LSU</v>
      </c>
      <c r="C46" s="2"/>
      <c r="D46" s="3"/>
      <c r="E46" s="26" t="str">
        <f>IF(C46&gt;C48,B46,B48)</f>
        <v>Saint Bonaventure</v>
      </c>
      <c r="F46" s="2"/>
      <c r="G46" s="3"/>
      <c r="H46" s="2"/>
      <c r="I46" s="2"/>
      <c r="J46" s="3"/>
      <c r="K46" s="2"/>
      <c r="L46" s="2"/>
      <c r="M46" s="3"/>
      <c r="N46" s="2"/>
      <c r="O46" s="2"/>
      <c r="P46" s="3"/>
      <c r="Q46" s="2"/>
      <c r="R46" s="2"/>
      <c r="S46" s="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35">
      <c r="A47" s="18"/>
      <c r="B47" s="19">
        <f>IF(C46="",0,IF(C46&gt;C48,IF(VLOOKUP(B46,'Team Assignments'!$C$12:$E$75,2,FALSE)&gt;VLOOKUP(B48,'Team Assignments'!$C$12:$E$75,2,FALSE),VLOOKUP(B46,'Team Assignments'!$C$12:$E$75,2,FALSE)-VLOOKUP(B48,'Team Assignments'!$C$12:$E$75,2,FALSE),0),IF(VLOOKUP(B48,'Team Assignments'!$C$12:$E$75,2,FALSE)&gt;VLOOKUP(B46,'Team Assignments'!$C$12:$E$75,2,FALSE),VLOOKUP(B48,'Team Assignments'!$C$12:$E$75,2,FALSE)-VLOOKUP(B46,'Team Assignments'!$C$12:$E$75,2,FALSE),0)))</f>
        <v>0</v>
      </c>
      <c r="C47" s="2">
        <f>IF(C46="",0,IF(C46&gt;C48,VLOOKUP(B46,'Team Assignments'!$C$12:$E$75,3,FALSE),VLOOKUP(B48,'Team Assignments'!$C$12:$E$75,3,FALSE)))</f>
        <v>0</v>
      </c>
      <c r="D47" s="3">
        <f>IF(B47&gt;3,VLOOKUP(B47,$T$16:$Z$27,2,FALSE),0)</f>
        <v>0</v>
      </c>
      <c r="E47" s="2"/>
      <c r="F47" s="2"/>
      <c r="G47" s="3"/>
      <c r="H47" s="2"/>
      <c r="I47" s="2"/>
      <c r="J47" s="3"/>
      <c r="K47" s="2"/>
      <c r="L47" s="2"/>
      <c r="M47" s="3"/>
      <c r="N47" s="2"/>
      <c r="O47" s="2"/>
      <c r="P47" s="3"/>
      <c r="Q47" s="2"/>
      <c r="R47" s="2"/>
      <c r="S47" s="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5">
      <c r="A48" s="24">
        <v>9</v>
      </c>
      <c r="B48" s="25" t="str">
        <f>'Team Assignments'!C44</f>
        <v>Saint Bonaventure</v>
      </c>
      <c r="C48" s="2"/>
      <c r="D48" s="3"/>
      <c r="E48" s="2"/>
      <c r="F48" s="2"/>
      <c r="G48" s="3"/>
      <c r="H48" s="2"/>
      <c r="I48" s="2"/>
      <c r="J48" s="3"/>
      <c r="K48" s="2"/>
      <c r="L48" s="2"/>
      <c r="M48" s="3"/>
      <c r="N48" s="2"/>
      <c r="O48" s="2"/>
      <c r="P48" s="3"/>
      <c r="Q48" s="2"/>
      <c r="R48" s="2"/>
      <c r="S48" s="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5">
      <c r="A49" s="14"/>
      <c r="B49" s="2"/>
      <c r="C49" s="2"/>
      <c r="D49" s="3"/>
      <c r="E49" s="2"/>
      <c r="F49" s="2"/>
      <c r="G49" s="3"/>
      <c r="H49" s="2"/>
      <c r="I49" s="2"/>
      <c r="J49" s="3"/>
      <c r="K49" s="2"/>
      <c r="L49" s="2"/>
      <c r="M49" s="3"/>
      <c r="N49" s="2"/>
      <c r="O49" s="2"/>
      <c r="P49" s="3"/>
      <c r="Q49" s="2"/>
      <c r="R49" s="2"/>
      <c r="S49" s="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35">
      <c r="A50" s="15">
        <v>5</v>
      </c>
      <c r="B50" s="16" t="str">
        <f>'Team Assignments'!C28</f>
        <v>Colorado</v>
      </c>
      <c r="C50" s="2"/>
      <c r="D50" s="3"/>
      <c r="E50" s="2"/>
      <c r="F50" s="2"/>
      <c r="G50" s="3"/>
      <c r="H50" s="2"/>
      <c r="I50" s="2"/>
      <c r="J50" s="3"/>
      <c r="K50" s="2"/>
      <c r="L50" s="2"/>
      <c r="M50" s="3"/>
      <c r="N50" s="2"/>
      <c r="O50" s="2"/>
      <c r="P50" s="3"/>
      <c r="Q50" s="2"/>
      <c r="R50" s="2"/>
      <c r="S50" s="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6.5" customHeight="1" x14ac:dyDescent="0.35">
      <c r="A51" s="18"/>
      <c r="B51" s="19">
        <f>IF(C50="",0,IF(C50&gt;C52,IF(VLOOKUP(B50,'Team Assignments'!$C$12:$E$75,2,FALSE)&gt;VLOOKUP(B52,'Team Assignments'!$C$12:$E$75,2,FALSE),VLOOKUP(B50,'Team Assignments'!$C$12:$E$75,2,FALSE)-VLOOKUP(B52,'Team Assignments'!$C$12:$E$75,2,FALSE),0),IF(VLOOKUP(B52,'Team Assignments'!$C$12:$E$75,2,FALSE)&gt;VLOOKUP(B50,'Team Assignments'!$C$12:$E$75,2,FALSE),VLOOKUP(B52,'Team Assignments'!$C$12:$E$75,2,FALSE)-VLOOKUP(B50,'Team Assignments'!$C$12:$E$75,2,FALSE),0)))</f>
        <v>0</v>
      </c>
      <c r="C51" s="2">
        <f>IF(C50="",0,IF(C50&gt;C52,VLOOKUP(B50,'Team Assignments'!$C$12:$E$75,3,FALSE),VLOOKUP(B52,'Team Assignments'!$C$12:$E$75,3,FALSE)))</f>
        <v>0</v>
      </c>
      <c r="D51" s="3">
        <f>IF(B51&gt;3,VLOOKUP(B51,$T$16:$Z$27,2,FALSE),0)</f>
        <v>0</v>
      </c>
      <c r="E51" s="2"/>
      <c r="F51" s="2"/>
      <c r="G51" s="3"/>
      <c r="H51" s="2"/>
      <c r="I51" s="2"/>
      <c r="J51" s="3"/>
      <c r="K51" s="2"/>
      <c r="L51" s="2"/>
      <c r="M51" s="3"/>
      <c r="N51" s="2"/>
      <c r="O51" s="2"/>
      <c r="P51" s="3"/>
      <c r="Q51" s="2"/>
      <c r="R51" s="2"/>
      <c r="S51" s="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6.5" customHeight="1" x14ac:dyDescent="0.35">
      <c r="A52" s="24">
        <v>12</v>
      </c>
      <c r="B52" s="25" t="str">
        <f>'Team Assignments'!C56</f>
        <v>Georgetown</v>
      </c>
      <c r="C52" s="2"/>
      <c r="D52" s="3"/>
      <c r="E52" s="20" t="str">
        <f>IF(C50&gt;C52,B50,B52)</f>
        <v>Georgetown</v>
      </c>
      <c r="F52" s="2"/>
      <c r="G52" s="3"/>
      <c r="H52" s="2"/>
      <c r="I52" s="2"/>
      <c r="J52" s="3"/>
      <c r="K52" s="2"/>
      <c r="L52" s="2"/>
      <c r="M52" s="3"/>
      <c r="N52" s="2"/>
      <c r="O52" s="2"/>
      <c r="P52" s="3"/>
      <c r="Q52" s="2"/>
      <c r="R52" s="2"/>
      <c r="S52" s="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6.5" customHeight="1" x14ac:dyDescent="0.35">
      <c r="A53" s="14"/>
      <c r="B53" s="2"/>
      <c r="C53" s="2"/>
      <c r="D53" s="3"/>
      <c r="E53" s="19">
        <f>IF(F52="",0,IF(F52&gt;F54,IF(VLOOKUP(E52,'Team Assignments'!$C$12:$E$75,2,FALSE)&gt;VLOOKUP(E54,'Team Assignments'!$C$12:$E$75,2,FALSE),VLOOKUP(E52,'Team Assignments'!$C$12:$E$75,2,FALSE)-VLOOKUP(E54,'Team Assignments'!$C$12:$E$75,2,FALSE),0),IF(VLOOKUP(E54,'Team Assignments'!$C$12:$E$75,2,FALSE)&gt;VLOOKUP(E52,'Team Assignments'!$C$12:$E$75,2,FALSE),VLOOKUP(E54,'Team Assignments'!$C$12:$E$75,2,FALSE)-VLOOKUP(E52,'Team Assignments'!$C$12:$E$75,2,FALSE),0)))</f>
        <v>0</v>
      </c>
      <c r="F53" s="2">
        <f>IF(F52="",0,IF(F52&gt;F54,VLOOKUP(E52,'Team Assignments'!$C$12:$E$75,3,FALSE),VLOOKUP(E54,'Team Assignments'!$C$12:$E$75,3,FALSE)))</f>
        <v>0</v>
      </c>
      <c r="G53" s="3">
        <f>IF(E53&gt;3,VLOOKUP(E53,$T$16:$Z$27,3,FALSE),0)</f>
        <v>0</v>
      </c>
      <c r="H53" s="2"/>
      <c r="I53" s="2"/>
      <c r="J53" s="3"/>
      <c r="K53" s="2"/>
      <c r="L53" s="2"/>
      <c r="M53" s="3"/>
      <c r="N53" s="2"/>
      <c r="O53" s="2"/>
      <c r="P53" s="3"/>
      <c r="Q53" s="2"/>
      <c r="R53" s="2"/>
      <c r="S53" s="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6.5" customHeight="1" x14ac:dyDescent="0.35">
      <c r="A54" s="15">
        <v>4</v>
      </c>
      <c r="B54" s="36" t="str">
        <f>'Team Assignments'!C24</f>
        <v>Florida State</v>
      </c>
      <c r="C54" s="2"/>
      <c r="D54" s="3"/>
      <c r="E54" s="26" t="str">
        <f>IF(C54&gt;C56,B54,B56)</f>
        <v>UNCG</v>
      </c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2"/>
      <c r="S54" s="3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35">
      <c r="A55" s="18"/>
      <c r="B55" s="19">
        <f>IF(C54="",0,IF(C54&gt;C56,IF(VLOOKUP(B54,'Team Assignments'!$C$12:$E$75,2,FALSE)&gt;VLOOKUP(B56,'Team Assignments'!$C$12:$E$75,2,FALSE),VLOOKUP(B54,'Team Assignments'!$C$12:$E$75,2,FALSE)-VLOOKUP(B56,'Team Assignments'!$C$12:$E$75,2,FALSE),0),IF(VLOOKUP(B56,'Team Assignments'!$C$12:$E$75,2,FALSE)&gt;VLOOKUP(B54,'Team Assignments'!$C$12:$E$75,2,FALSE),VLOOKUP(B56,'Team Assignments'!$C$12:$E$75,2,FALSE)-VLOOKUP(B54,'Team Assignments'!$C$12:$E$75,2,FALSE),0)))</f>
        <v>0</v>
      </c>
      <c r="C55" s="2">
        <f>IF(C54="",0,IF(C54&gt;C56,VLOOKUP(B54,'Team Assignments'!$C$12:$E$75,3,FALSE),VLOOKUP(B56,'Team Assignments'!$C$12:$E$75,3,FALSE)))</f>
        <v>0</v>
      </c>
      <c r="D55" s="3">
        <f>IF(B55&gt;3,VLOOKUP(B55,$T$16:$Z$27,2,FALSE),0)</f>
        <v>0</v>
      </c>
      <c r="E55" s="2"/>
      <c r="F55" s="2"/>
      <c r="G55" s="3"/>
      <c r="H55" s="2"/>
      <c r="I55" s="2"/>
      <c r="J55" s="3"/>
      <c r="K55" s="2"/>
      <c r="L55" s="2"/>
      <c r="M55" s="3"/>
      <c r="N55" s="2"/>
      <c r="O55" s="2"/>
      <c r="P55" s="3"/>
      <c r="Q55" s="2"/>
      <c r="R55" s="2"/>
      <c r="S55" s="3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6.5" customHeight="1" x14ac:dyDescent="0.35">
      <c r="A56" s="24">
        <v>13</v>
      </c>
      <c r="B56" s="25" t="str">
        <f>'Team Assignments'!C60</f>
        <v>UNCG</v>
      </c>
      <c r="C56" s="2"/>
      <c r="D56" s="3"/>
      <c r="E56" s="2"/>
      <c r="F56" s="2"/>
      <c r="G56" s="3"/>
      <c r="H56" s="2"/>
      <c r="I56" s="2"/>
      <c r="J56" s="3"/>
      <c r="K56" s="2"/>
      <c r="L56" s="2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6.5" customHeight="1" x14ac:dyDescent="0.35">
      <c r="A57" s="14"/>
      <c r="B57" s="2"/>
      <c r="C57" s="2"/>
      <c r="D57" s="3"/>
      <c r="E57" s="2"/>
      <c r="F57" s="2"/>
      <c r="G57" s="3"/>
      <c r="H57" s="2"/>
      <c r="I57" s="2"/>
      <c r="J57" s="3"/>
      <c r="K57" s="2"/>
      <c r="L57" s="2"/>
      <c r="M57" s="3"/>
      <c r="N57" s="2"/>
      <c r="O57" s="2"/>
      <c r="P57" s="3"/>
      <c r="Q57" s="2"/>
      <c r="R57" s="2"/>
      <c r="S57" s="3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35">
      <c r="A58" s="15">
        <v>6</v>
      </c>
      <c r="B58" s="16" t="str">
        <f>'Team Assignments'!C32</f>
        <v>BYU</v>
      </c>
      <c r="C58" s="2"/>
      <c r="D58" s="3"/>
      <c r="E58" s="2"/>
      <c r="F58" s="2"/>
      <c r="G58" s="3"/>
      <c r="H58" s="2"/>
      <c r="I58" s="2"/>
      <c r="J58" s="3"/>
      <c r="K58" s="2"/>
      <c r="L58" s="2"/>
      <c r="M58" s="3"/>
      <c r="N58" s="2"/>
      <c r="O58" s="2"/>
      <c r="P58" s="3"/>
      <c r="Q58" s="2"/>
      <c r="R58" s="2"/>
      <c r="S58" s="3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6.5" customHeight="1" thickBot="1" x14ac:dyDescent="0.4">
      <c r="A59" s="18"/>
      <c r="B59" s="19">
        <f>IF(C58="",0,IF(C58&gt;C60,IF(VLOOKUP(B58,'Team Assignments'!$C$12:$E$75,2,FALSE)&gt;VLOOKUP(B60,'Team Assignments'!$C$12:$E$75,2,FALSE),VLOOKUP(B58,'Team Assignments'!$C$12:$E$75,2,FALSE)-VLOOKUP(B60,'Team Assignments'!$C$12:$E$75,2,FALSE),0),IF(VLOOKUP(B60,'Team Assignments'!$C$12:$E$75,2,FALSE)&gt;VLOOKUP(B58,'Team Assignments'!$C$12:$E$75,2,FALSE),VLOOKUP(B60,'Team Assignments'!$C$12:$E$75,2,FALSE)-VLOOKUP(B58,'Team Assignments'!$C$12:$E$75,2,FALSE),0)))</f>
        <v>0</v>
      </c>
      <c r="C59" s="2">
        <f>IF(C58="",0,IF(C58&gt;C60,VLOOKUP(B58,'Team Assignments'!$C$12:$E$75,3,FALSE),VLOOKUP(B60,'Team Assignments'!$C$12:$E$75,3,FALSE)))</f>
        <v>0</v>
      </c>
      <c r="D59" s="3">
        <f>IF(B59&gt;3,VLOOKUP(B59,$T$16:$Z$27,2,FALSE),0)</f>
        <v>0</v>
      </c>
      <c r="E59" s="2"/>
      <c r="F59" s="2"/>
      <c r="G59" s="3"/>
      <c r="H59" s="2"/>
      <c r="I59" s="2"/>
      <c r="J59" s="3"/>
      <c r="K59" s="2"/>
      <c r="L59" s="2"/>
      <c r="M59" s="3"/>
      <c r="N59" s="2"/>
      <c r="O59" s="2"/>
      <c r="P59" s="3"/>
      <c r="Q59" s="2"/>
      <c r="R59" s="2"/>
      <c r="S59" s="3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6.5" customHeight="1" thickBot="1" x14ac:dyDescent="0.4">
      <c r="A60" s="24">
        <v>11</v>
      </c>
      <c r="B60" s="16" t="str">
        <f>'Team Assignments'!C52</f>
        <v>MSU/UCLA</v>
      </c>
      <c r="C60" s="2"/>
      <c r="D60" s="3"/>
      <c r="E60" s="20" t="str">
        <f>IF(C58&gt;C60,B58,B60)</f>
        <v>MSU/UCLA</v>
      </c>
      <c r="F60" s="2"/>
      <c r="G60" s="3"/>
      <c r="H60" s="2"/>
      <c r="I60" s="2"/>
      <c r="J60" s="3"/>
      <c r="K60" s="2"/>
      <c r="L60" s="2"/>
      <c r="M60" s="3"/>
      <c r="N60" s="2"/>
      <c r="O60" s="2"/>
      <c r="P60" s="3"/>
      <c r="Q60" s="2"/>
      <c r="R60" s="2"/>
      <c r="S60" s="3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6.5" customHeight="1" thickBot="1" x14ac:dyDescent="0.4">
      <c r="A61" s="14"/>
      <c r="B61" s="2"/>
      <c r="C61" s="2"/>
      <c r="D61" s="3"/>
      <c r="E61" s="19">
        <f>IF(F60="",0,IF(F60&gt;F62,IF(VLOOKUP(E60,'Team Assignments'!$C$12:$E$75,2,FALSE)&gt;VLOOKUP(E62,'Team Assignments'!$C$12:$E$75,2,FALSE),VLOOKUP(E60,'Team Assignments'!$C$12:$E$75,2,FALSE)-VLOOKUP(E62,'Team Assignments'!$C$12:$E$75,2,FALSE),0),IF(VLOOKUP(E62,'Team Assignments'!$C$12:$E$75,2,FALSE)&gt;VLOOKUP(E60,'Team Assignments'!$C$12:$E$75,2,FALSE),VLOOKUP(E62,'Team Assignments'!$C$12:$E$75,2,FALSE)-VLOOKUP(E60,'Team Assignments'!$C$12:$E$75,2,FALSE),0)))</f>
        <v>0</v>
      </c>
      <c r="F61" s="2">
        <f>IF(F60="",0,IF(F60&gt;F62,VLOOKUP(E60,'Team Assignments'!$C$12:$E$75,3,FALSE),VLOOKUP(E62,'Team Assignments'!$C$12:$E$75,3,FALSE)))</f>
        <v>0</v>
      </c>
      <c r="G61" s="3">
        <f>IF(E61&gt;3,VLOOKUP(E61,$T$16:$Z$27,3,FALSE),0)</f>
        <v>0</v>
      </c>
      <c r="H61" s="2"/>
      <c r="I61" s="2"/>
      <c r="J61" s="3"/>
      <c r="K61" s="2"/>
      <c r="L61" s="2"/>
      <c r="M61" s="3"/>
      <c r="N61" s="2"/>
      <c r="O61" s="2"/>
      <c r="P61" s="3"/>
      <c r="Q61" s="2"/>
      <c r="R61" s="2"/>
      <c r="S61" s="3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6.5" customHeight="1" x14ac:dyDescent="0.35">
      <c r="A62" s="15">
        <v>3</v>
      </c>
      <c r="B62" s="36" t="str">
        <f>'Team Assignments'!C20</f>
        <v>Texas</v>
      </c>
      <c r="C62" s="2"/>
      <c r="D62" s="3"/>
      <c r="E62" s="26" t="str">
        <f>IF(C62&gt;C64,B62,B64)</f>
        <v>Abilene Christian</v>
      </c>
      <c r="F62" s="2"/>
      <c r="G62" s="3"/>
      <c r="H62" s="2"/>
      <c r="I62" s="2"/>
      <c r="J62" s="3"/>
      <c r="K62" s="2"/>
      <c r="L62" s="2"/>
      <c r="M62" s="3"/>
      <c r="N62" s="2"/>
      <c r="O62" s="2"/>
      <c r="P62" s="3"/>
      <c r="Q62" s="2"/>
      <c r="R62" s="2"/>
      <c r="S62" s="3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35">
      <c r="A63" s="18"/>
      <c r="B63" s="19">
        <f>IF(C62="",0,IF(C62&gt;C64,IF(VLOOKUP(B62,'Team Assignments'!$C$12:$E$75,2,FALSE)&gt;VLOOKUP(B64,'Team Assignments'!$C$12:$E$75,2,FALSE),VLOOKUP(B62,'Team Assignments'!$C$12:$E$75,2,FALSE)-VLOOKUP(B64,'Team Assignments'!$C$12:$E$75,2,FALSE),0),IF(VLOOKUP(B64,'Team Assignments'!$C$12:$E$75,2,FALSE)&gt;VLOOKUP(B62,'Team Assignments'!$C$12:$E$75,2,FALSE),VLOOKUP(B64,'Team Assignments'!$C$12:$E$75,2,FALSE)-VLOOKUP(B62,'Team Assignments'!$C$12:$E$75,2,FALSE),0)))</f>
        <v>0</v>
      </c>
      <c r="C63" s="2">
        <f>IF(C62="",0,IF(C62&gt;C64,VLOOKUP(B62,'Team Assignments'!$C$12:$E$75,3,FALSE),VLOOKUP(B64,'Team Assignments'!$C$12:$E$75,3,FALSE)))</f>
        <v>0</v>
      </c>
      <c r="D63" s="3">
        <f>IF(B63&gt;3,VLOOKUP(B63,$T$16:$Z$27,2,FALSE),0)</f>
        <v>0</v>
      </c>
      <c r="E63" s="2"/>
      <c r="F63" s="2"/>
      <c r="G63" s="3"/>
      <c r="H63" s="2"/>
      <c r="I63" s="2"/>
      <c r="J63" s="3"/>
      <c r="K63" s="2"/>
      <c r="L63" s="2"/>
      <c r="M63" s="3"/>
      <c r="N63" s="2"/>
      <c r="O63" s="2"/>
      <c r="P63" s="3"/>
      <c r="Q63" s="2"/>
      <c r="R63" s="2"/>
      <c r="S63" s="3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.5" customHeight="1" x14ac:dyDescent="0.35">
      <c r="A64" s="24">
        <v>14</v>
      </c>
      <c r="B64" s="25" t="str">
        <f>'Team Assignments'!C64</f>
        <v>Abilene Christian</v>
      </c>
      <c r="C64" s="2"/>
      <c r="D64" s="3"/>
      <c r="E64" s="2"/>
      <c r="F64" s="2"/>
      <c r="G64" s="3"/>
      <c r="H64" s="2"/>
      <c r="I64" s="2"/>
      <c r="J64" s="3"/>
      <c r="K64" s="2"/>
      <c r="L64" s="2"/>
      <c r="M64" s="3"/>
      <c r="N64" s="2"/>
      <c r="O64" s="2"/>
      <c r="P64" s="3"/>
      <c r="Q64" s="2"/>
      <c r="R64" s="2"/>
      <c r="S64" s="3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6.5" customHeight="1" x14ac:dyDescent="0.35">
      <c r="A65" s="14"/>
      <c r="B65" s="2"/>
      <c r="C65" s="2"/>
      <c r="D65" s="3"/>
      <c r="E65" s="2"/>
      <c r="F65" s="2"/>
      <c r="G65" s="3"/>
      <c r="H65" s="2"/>
      <c r="I65" s="2"/>
      <c r="J65" s="3"/>
      <c r="K65" s="2"/>
      <c r="L65" s="2"/>
      <c r="M65" s="3"/>
      <c r="N65" s="2"/>
      <c r="O65" s="2"/>
      <c r="P65" s="3"/>
      <c r="Q65" s="2"/>
      <c r="R65" s="2"/>
      <c r="S65" s="3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6.5" customHeight="1" x14ac:dyDescent="0.35">
      <c r="A66" s="15">
        <v>7</v>
      </c>
      <c r="B66" s="37" t="str">
        <f>'Team Assignments'!C36</f>
        <v>Connecticutt</v>
      </c>
      <c r="C66" s="2"/>
      <c r="D66" s="3"/>
      <c r="E66" s="2"/>
      <c r="F66" s="2"/>
      <c r="G66" s="3"/>
      <c r="H66" s="2"/>
      <c r="I66" s="2"/>
      <c r="J66" s="3"/>
      <c r="K66" s="2"/>
      <c r="L66" s="2"/>
      <c r="M66" s="3"/>
      <c r="N66" s="2"/>
      <c r="O66" s="2"/>
      <c r="P66" s="3"/>
      <c r="Q66" s="2"/>
      <c r="R66" s="2"/>
      <c r="S66" s="3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7.25" customHeight="1" x14ac:dyDescent="0.35">
      <c r="A67" s="18"/>
      <c r="B67" s="19">
        <f>IF(C66="",0,IF(C66&gt;C68,IF(VLOOKUP(B66,'Team Assignments'!$C$12:$E$75,2,FALSE)&gt;VLOOKUP(B68,'Team Assignments'!$C$12:$E$75,2,FALSE),VLOOKUP(B66,'Team Assignments'!$C$12:$E$75,2,FALSE)-VLOOKUP(B68,'Team Assignments'!$C$12:$E$75,2,FALSE),0),IF(VLOOKUP(B68,'Team Assignments'!$C$12:$E$75,2,FALSE)&gt;VLOOKUP(B66,'Team Assignments'!$C$12:$E$75,2,FALSE),VLOOKUP(B68,'Team Assignments'!$C$12:$E$75,2,FALSE)-VLOOKUP(B66,'Team Assignments'!$C$12:$E$75,2,FALSE),0)))</f>
        <v>0</v>
      </c>
      <c r="C67" s="2">
        <f>IF(C66="",0,IF(C66&gt;C68,VLOOKUP(B66,'Team Assignments'!$C$12:$E$75,3,FALSE),VLOOKUP(B68,'Team Assignments'!$C$12:$E$75,3,FALSE)))</f>
        <v>0</v>
      </c>
      <c r="D67" s="3">
        <f>IF(B67&gt;3,VLOOKUP(B67,$T$16:$Z$27,2,FALSE),0)</f>
        <v>0</v>
      </c>
      <c r="E67" s="2"/>
      <c r="F67" s="2"/>
      <c r="G67" s="3"/>
      <c r="H67" s="2"/>
      <c r="I67" s="2"/>
      <c r="J67" s="3"/>
      <c r="K67" s="2"/>
      <c r="L67" s="2"/>
      <c r="M67" s="3"/>
      <c r="N67" s="2"/>
      <c r="O67" s="2"/>
      <c r="P67" s="3"/>
      <c r="Q67" s="2"/>
      <c r="R67" s="2"/>
      <c r="S67" s="3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.5" customHeight="1" x14ac:dyDescent="0.35">
      <c r="A68" s="24">
        <v>10</v>
      </c>
      <c r="B68" s="25" t="str">
        <f>'Team Assignments'!C48</f>
        <v>Maryland</v>
      </c>
      <c r="C68" s="2"/>
      <c r="D68" s="3"/>
      <c r="E68" s="20" t="str">
        <f>IF(C66&gt;C68,B66,B68)</f>
        <v>Maryland</v>
      </c>
      <c r="F68" s="2"/>
      <c r="G68" s="3"/>
      <c r="H68" s="2"/>
      <c r="I68" s="2"/>
      <c r="J68" s="3"/>
      <c r="K68" s="2"/>
      <c r="L68" s="2"/>
      <c r="M68" s="3"/>
      <c r="N68" s="2"/>
      <c r="O68" s="2"/>
      <c r="P68" s="3"/>
      <c r="Q68" s="2"/>
      <c r="R68" s="2"/>
      <c r="S68" s="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.5" customHeight="1" x14ac:dyDescent="0.35">
      <c r="A69" s="14"/>
      <c r="B69" s="2"/>
      <c r="C69" s="2"/>
      <c r="D69" s="3"/>
      <c r="E69" s="19">
        <f>IF(F68="",0,IF(F68&gt;F70,IF(VLOOKUP(E68,'Team Assignments'!$C$12:$E$75,2,FALSE)&gt;VLOOKUP(E70,'Team Assignments'!$C$12:$E$75,2,FALSE),VLOOKUP(E68,'Team Assignments'!$C$12:$E$75,2,FALSE)-VLOOKUP(E70,'Team Assignments'!$C$12:$E$75,2,FALSE),0),IF(VLOOKUP(E70,'Team Assignments'!$C$12:$E$75,2,FALSE)&gt;VLOOKUP(E68,'Team Assignments'!$C$12:$E$75,2,FALSE),VLOOKUP(E70,'Team Assignments'!$C$12:$E$75,2,FALSE)-VLOOKUP(E68,'Team Assignments'!$C$12:$E$75,2,FALSE),0)))</f>
        <v>0</v>
      </c>
      <c r="F69" s="2">
        <f>IF(F68="",0,IF(F68&gt;F70,VLOOKUP(E68,'Team Assignments'!$C$12:$E$75,3,FALSE),VLOOKUP(E70,'Team Assignments'!$C$12:$E$75,3,FALSE)))</f>
        <v>0</v>
      </c>
      <c r="G69" s="3">
        <f>IF(E69&gt;3,VLOOKUP(E69,$T$16:$Z$27,3,FALSE),0)</f>
        <v>0</v>
      </c>
      <c r="H69" s="2"/>
      <c r="I69" s="2"/>
      <c r="J69" s="3"/>
      <c r="K69" s="2"/>
      <c r="L69" s="2"/>
      <c r="M69" s="3"/>
      <c r="N69" s="2"/>
      <c r="O69" s="2"/>
      <c r="P69" s="3"/>
      <c r="Q69" s="2"/>
      <c r="R69" s="2"/>
      <c r="S69" s="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customHeight="1" x14ac:dyDescent="0.35">
      <c r="A70" s="15">
        <v>2</v>
      </c>
      <c r="B70" s="16" t="str">
        <f>'Team Assignments'!C16</f>
        <v>Alabama</v>
      </c>
      <c r="C70" s="2"/>
      <c r="D70" s="3"/>
      <c r="E70" s="26" t="str">
        <f>IF(C70&gt;C72,B70,B72)</f>
        <v>Iona</v>
      </c>
      <c r="F70" s="2"/>
      <c r="G70" s="3"/>
      <c r="H70" s="2"/>
      <c r="I70" s="2"/>
      <c r="J70" s="3"/>
      <c r="K70" s="2"/>
      <c r="L70" s="2"/>
      <c r="M70" s="3"/>
      <c r="N70" s="2"/>
      <c r="O70" s="2"/>
      <c r="P70" s="3"/>
      <c r="Q70" s="2"/>
      <c r="R70" s="2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35">
      <c r="A71" s="30"/>
      <c r="B71" s="19">
        <f>IF(C70="",0,IF(C70&gt;C72,IF(VLOOKUP(B70,'Team Assignments'!$C$12:$E$75,2,FALSE)&gt;VLOOKUP(B72,'Team Assignments'!$C$12:$E$75,2,FALSE),VLOOKUP(B70,'Team Assignments'!$C$12:$E$75,2,FALSE)-VLOOKUP(B72,'Team Assignments'!$C$12:$E$75,2,FALSE),0),IF(VLOOKUP(B72,'Team Assignments'!$C$12:$E$75,2,FALSE)&gt;VLOOKUP(B70,'Team Assignments'!$C$12:$E$75,2,FALSE),VLOOKUP(B72,'Team Assignments'!$C$12:$E$75,2,FALSE)-VLOOKUP(B70,'Team Assignments'!$C$12:$E$75,2,FALSE),0)))</f>
        <v>0</v>
      </c>
      <c r="C71" s="2">
        <f>IF(C70="",0,IF(C70&gt;C72,VLOOKUP(B70,'Team Assignments'!$C$12:$E$75,3,FALSE),VLOOKUP(B72,'Team Assignments'!$C$12:$E$75,3,FALSE)))</f>
        <v>0</v>
      </c>
      <c r="D71" s="3">
        <f>IF(B71&gt;3,VLOOKUP(B71,$T$16:$Z$27,2,FALSE),0)</f>
        <v>0</v>
      </c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2"/>
      <c r="S71" s="3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customHeight="1" x14ac:dyDescent="0.35">
      <c r="A72" s="24">
        <v>15</v>
      </c>
      <c r="B72" s="25" t="str">
        <f>'Team Assignments'!C68</f>
        <v>Iona</v>
      </c>
      <c r="C72" s="2"/>
      <c r="D72" s="3"/>
      <c r="E72" s="2"/>
      <c r="F72" s="2"/>
      <c r="G72" s="3"/>
      <c r="H72" s="2"/>
      <c r="I72" s="2"/>
      <c r="J72" s="3"/>
      <c r="K72" s="2"/>
      <c r="L72" s="2"/>
      <c r="M72" s="3"/>
      <c r="N72" s="2"/>
      <c r="O72" s="2"/>
      <c r="P72" s="3"/>
      <c r="Q72" s="2"/>
      <c r="R72" s="2"/>
      <c r="S72" s="3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35">
      <c r="A73" s="14"/>
      <c r="B73" s="2"/>
      <c r="C73" s="2"/>
      <c r="D73" s="3"/>
      <c r="E73" s="2"/>
      <c r="F73" s="2"/>
      <c r="G73" s="3"/>
      <c r="H73" s="2"/>
      <c r="I73" s="2"/>
      <c r="J73" s="3"/>
      <c r="K73" s="2"/>
      <c r="L73" s="2"/>
      <c r="M73" s="3"/>
      <c r="N73" s="2"/>
      <c r="O73" s="2"/>
      <c r="P73" s="3"/>
      <c r="Q73" s="2"/>
      <c r="R73" s="2"/>
      <c r="S73" s="3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35">
      <c r="A74" s="14"/>
      <c r="B74" s="2"/>
      <c r="C74" s="2"/>
      <c r="D74" s="3"/>
      <c r="E74" s="2"/>
      <c r="F74" s="2"/>
      <c r="G74" s="3"/>
      <c r="H74" s="2"/>
      <c r="I74" s="2"/>
      <c r="J74" s="3"/>
      <c r="K74" s="2"/>
      <c r="L74" s="2"/>
      <c r="M74" s="3"/>
      <c r="N74" s="2"/>
      <c r="O74" s="2"/>
      <c r="P74" s="3"/>
      <c r="Q74" s="2"/>
      <c r="R74" s="2"/>
      <c r="S74" s="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.5" customHeight="1" x14ac:dyDescent="0.35">
      <c r="A75" s="14"/>
      <c r="B75" s="17" t="s">
        <v>20</v>
      </c>
      <c r="C75" s="2"/>
      <c r="D75" s="3"/>
      <c r="E75" s="2"/>
      <c r="F75" s="2"/>
      <c r="G75" s="3"/>
      <c r="H75" s="2"/>
      <c r="I75" s="2"/>
      <c r="J75" s="3"/>
      <c r="K75" s="2"/>
      <c r="L75" s="2"/>
      <c r="M75" s="3"/>
      <c r="N75" s="2"/>
      <c r="O75" s="2"/>
      <c r="P75" s="3"/>
      <c r="Q75" s="2"/>
      <c r="R75" s="2"/>
      <c r="S75" s="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35">
      <c r="A76" s="15">
        <v>1</v>
      </c>
      <c r="B76" s="16" t="str">
        <f>'Team Assignments'!C13</f>
        <v>Baylor</v>
      </c>
      <c r="C76" s="2"/>
      <c r="D76" s="3"/>
      <c r="E76" s="2"/>
      <c r="F76" s="2"/>
      <c r="G76" s="3"/>
      <c r="H76" s="2"/>
      <c r="I76" s="2"/>
      <c r="J76" s="3"/>
      <c r="K76" s="2"/>
      <c r="L76" s="2"/>
      <c r="M76" s="3"/>
      <c r="N76" s="2"/>
      <c r="O76" s="2"/>
      <c r="P76" s="3"/>
      <c r="Q76" s="2"/>
      <c r="R76" s="2"/>
      <c r="S76" s="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.5" customHeight="1" x14ac:dyDescent="0.35">
      <c r="A77" s="18"/>
      <c r="B77" s="19">
        <f>IF(C76="",0,IF(C76&gt;C78,IF(VLOOKUP(B76,'Team Assignments'!$C$12:$E$75,2,FALSE)&gt;VLOOKUP(B78,'Team Assignments'!$C$12:$E$75,2,FALSE),VLOOKUP(B76,'Team Assignments'!$C$12:$E$75,2,FALSE)-VLOOKUP(B78,'Team Assignments'!$C$12:$E$75,2,FALSE),0),IF(VLOOKUP(B78,'Team Assignments'!$C$12:$E$75,2,FALSE)&gt;VLOOKUP(B76,'Team Assignments'!$C$12:$E$75,2,FALSE),VLOOKUP(B78,'Team Assignments'!$C$12:$E$75,2,FALSE)-VLOOKUP(B76,'Team Assignments'!$C$12:$E$75,2,FALSE),0)))</f>
        <v>0</v>
      </c>
      <c r="C77" s="2">
        <f>IF(C76="",0,IF(C76&gt;C78,VLOOKUP(B76,'Team Assignments'!$C$12:$E$75,3,FALSE),VLOOKUP(B78,'Team Assignments'!$C$12:$E$75,3,FALSE)))</f>
        <v>0</v>
      </c>
      <c r="D77" s="3">
        <f>IF(B77&gt;3,VLOOKUP(B77,$T$16:$Z$27,2,FALSE),0)</f>
        <v>0</v>
      </c>
      <c r="E77" s="29" t="s">
        <v>18</v>
      </c>
      <c r="F77" s="2"/>
      <c r="G77" s="3"/>
      <c r="H77" s="2"/>
      <c r="I77" s="2"/>
      <c r="J77" s="3"/>
      <c r="K77" s="2"/>
      <c r="L77" s="2"/>
      <c r="M77" s="3"/>
      <c r="N77" s="2"/>
      <c r="O77" s="2"/>
      <c r="P77" s="3"/>
      <c r="Q77" s="2"/>
      <c r="R77" s="2"/>
      <c r="S77" s="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.5" customHeight="1" x14ac:dyDescent="0.35">
      <c r="A78" s="24">
        <v>16</v>
      </c>
      <c r="B78" s="25" t="str">
        <f>'Team Assignments'!C73</f>
        <v>Hartford</v>
      </c>
      <c r="C78" s="2"/>
      <c r="D78" s="3"/>
      <c r="E78" s="20" t="str">
        <f>IF(C76&gt;C78,B76,B78)</f>
        <v>Hartford</v>
      </c>
      <c r="F78" s="2"/>
      <c r="G78" s="3"/>
      <c r="H78" s="2"/>
      <c r="I78" s="2"/>
      <c r="J78" s="3"/>
      <c r="K78" s="2"/>
      <c r="L78" s="2"/>
      <c r="M78" s="3"/>
      <c r="N78" s="2"/>
      <c r="O78" s="2"/>
      <c r="P78" s="3"/>
      <c r="Q78" s="2"/>
      <c r="R78" s="2"/>
      <c r="S78" s="3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.5" customHeight="1" x14ac:dyDescent="0.35">
      <c r="A79" s="14"/>
      <c r="B79" s="2"/>
      <c r="C79" s="2"/>
      <c r="D79" s="3"/>
      <c r="E79" s="19">
        <f>IF(F78="",0,IF(F78&gt;F80,IF(VLOOKUP(E78,'Team Assignments'!$C$12:$E$75,2,FALSE)&gt;VLOOKUP(E80,'Team Assignments'!$C$12:$E$75,2,FALSE),VLOOKUP(E78,'Team Assignments'!$C$12:$E$75,2,FALSE)-VLOOKUP(E80,'Team Assignments'!$C$12:$E$75,2,FALSE),0),IF(VLOOKUP(E80,'Team Assignments'!$C$12:$E$75,2,FALSE)&gt;VLOOKUP(E78,'Team Assignments'!$C$12:$E$75,2,FALSE),VLOOKUP(E80,'Team Assignments'!$C$12:$E$75,2,FALSE)-VLOOKUP(E78,'Team Assignments'!$C$12:$E$75,2,FALSE),0)))</f>
        <v>0</v>
      </c>
      <c r="F79" s="2">
        <f>IF(F78="",0,IF(F78&gt;F80,VLOOKUP(E78,'Team Assignments'!$C$12:$E$75,3,FALSE),VLOOKUP(E80,'Team Assignments'!$C$12:$E$75,3,FALSE)))</f>
        <v>0</v>
      </c>
      <c r="G79" s="3">
        <f>IF(E79&gt;3,VLOOKUP(E79,$T$16:$Z$27,3,FALSE),0)</f>
        <v>0</v>
      </c>
      <c r="H79" s="2"/>
      <c r="I79" s="2"/>
      <c r="J79" s="3"/>
      <c r="K79" s="2"/>
      <c r="L79" s="2"/>
      <c r="M79" s="3"/>
      <c r="N79" s="2"/>
      <c r="O79" s="2"/>
      <c r="P79" s="3"/>
      <c r="Q79" s="2"/>
      <c r="R79" s="2"/>
      <c r="S79" s="3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.5" customHeight="1" x14ac:dyDescent="0.35">
      <c r="A80" s="15">
        <v>8</v>
      </c>
      <c r="B80" s="16" t="str">
        <f>'Team Assignments'!C41</f>
        <v>North Carolina</v>
      </c>
      <c r="C80" s="2"/>
      <c r="D80" s="3"/>
      <c r="E80" s="26" t="str">
        <f>IF(C80&gt;C82,B80,B82)</f>
        <v>Wisconsin</v>
      </c>
      <c r="F80" s="2"/>
      <c r="G80" s="3"/>
      <c r="H80" s="2"/>
      <c r="I80" s="2"/>
      <c r="J80" s="3"/>
      <c r="K80" s="2"/>
      <c r="L80" s="2"/>
      <c r="M80" s="3"/>
      <c r="N80" s="2"/>
      <c r="O80" s="2"/>
      <c r="P80" s="3"/>
      <c r="Q80" s="2"/>
      <c r="R80" s="2"/>
      <c r="S80" s="3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35">
      <c r="A81" s="18"/>
      <c r="B81" s="19">
        <f>IF(C80="",0,IF(C80&gt;C82,IF(VLOOKUP(B80,'Team Assignments'!$C$12:$E$75,2,FALSE)&gt;VLOOKUP(B82,'Team Assignments'!$C$12:$E$75,2,FALSE),VLOOKUP(B80,'Team Assignments'!$C$12:$E$75,2,FALSE)-VLOOKUP(B82,'Team Assignments'!$C$12:$E$75,2,FALSE),0),IF(VLOOKUP(B82,'Team Assignments'!$C$12:$E$75,2,FALSE)&gt;VLOOKUP(B80,'Team Assignments'!$C$12:$E$75,2,FALSE),VLOOKUP(B82,'Team Assignments'!$C$12:$E$75,2,FALSE)-VLOOKUP(B80,'Team Assignments'!$C$12:$E$75,2,FALSE),0)))</f>
        <v>0</v>
      </c>
      <c r="C81" s="2">
        <f>IF(C80="",0,IF(C80&gt;C82,VLOOKUP(B80,'Team Assignments'!$C$12:$E$75,3,FALSE),VLOOKUP(B82,'Team Assignments'!$C$12:$E$75,3,FALSE)))</f>
        <v>0</v>
      </c>
      <c r="D81" s="3">
        <f>IF(B81&gt;3,VLOOKUP(B81,$T$16:$Z$27,2,FALSE),0)</f>
        <v>0</v>
      </c>
      <c r="E81" s="2"/>
      <c r="F81" s="2"/>
      <c r="G81" s="3"/>
      <c r="H81" s="2"/>
      <c r="I81" s="2"/>
      <c r="J81" s="3"/>
      <c r="K81" s="2"/>
      <c r="L81" s="2"/>
      <c r="M81" s="3"/>
      <c r="N81" s="2"/>
      <c r="O81" s="2"/>
      <c r="P81" s="3"/>
      <c r="Q81" s="2"/>
      <c r="R81" s="2"/>
      <c r="S81" s="3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customHeight="1" x14ac:dyDescent="0.35">
      <c r="A82" s="24">
        <v>9</v>
      </c>
      <c r="B82" s="25" t="str">
        <f>'Team Assignments'!C45</f>
        <v>Wisconsin</v>
      </c>
      <c r="C82" s="2"/>
      <c r="D82" s="3"/>
      <c r="E82" s="2"/>
      <c r="F82" s="2"/>
      <c r="G82" s="3"/>
      <c r="H82" s="2"/>
      <c r="I82" s="2"/>
      <c r="J82" s="3"/>
      <c r="K82" s="2"/>
      <c r="L82" s="2"/>
      <c r="M82" s="3"/>
      <c r="N82" s="2"/>
      <c r="O82" s="2"/>
      <c r="P82" s="3"/>
      <c r="Q82" s="2"/>
      <c r="R82" s="2"/>
      <c r="S82" s="3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customHeight="1" x14ac:dyDescent="0.35">
      <c r="A83" s="14"/>
      <c r="B83" s="2"/>
      <c r="C83" s="2"/>
      <c r="D83" s="3"/>
      <c r="E83" s="2"/>
      <c r="F83" s="2"/>
      <c r="G83" s="3"/>
      <c r="H83" s="2"/>
      <c r="I83" s="2"/>
      <c r="J83" s="3"/>
      <c r="K83" s="2"/>
      <c r="L83" s="2"/>
      <c r="M83" s="3"/>
      <c r="N83" s="2"/>
      <c r="O83" s="2"/>
      <c r="P83" s="3"/>
      <c r="Q83" s="2"/>
      <c r="R83" s="2"/>
      <c r="S83" s="3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35">
      <c r="A84" s="15">
        <v>5</v>
      </c>
      <c r="B84" s="16" t="str">
        <f>'Team Assignments'!C29</f>
        <v>Villanova</v>
      </c>
      <c r="C84" s="2"/>
      <c r="D84" s="3"/>
      <c r="E84" s="2"/>
      <c r="F84" s="2"/>
      <c r="G84" s="3"/>
      <c r="H84" s="2"/>
      <c r="I84" s="2"/>
      <c r="J84" s="3"/>
      <c r="K84" s="2"/>
      <c r="L84" s="2"/>
      <c r="M84" s="3"/>
      <c r="N84" s="2"/>
      <c r="O84" s="2"/>
      <c r="P84" s="3"/>
      <c r="Q84" s="2"/>
      <c r="R84" s="2"/>
      <c r="S84" s="3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customHeight="1" x14ac:dyDescent="0.35">
      <c r="A85" s="18"/>
      <c r="B85" s="19">
        <f>IF(C84="",0,IF(C84&gt;C86,IF(VLOOKUP(B84,'Team Assignments'!$C$12:$E$75,2,FALSE)&gt;VLOOKUP(B86,'Team Assignments'!$C$12:$E$75,2,FALSE),VLOOKUP(B84,'Team Assignments'!$C$12:$E$75,2,FALSE)-VLOOKUP(B86,'Team Assignments'!$C$12:$E$75,2,FALSE),0),IF(VLOOKUP(B86,'Team Assignments'!$C$12:$E$75,2,FALSE)&gt;VLOOKUP(B84,'Team Assignments'!$C$12:$E$75,2,FALSE),VLOOKUP(B86,'Team Assignments'!$C$12:$E$75,2,FALSE)-VLOOKUP(B84,'Team Assignments'!$C$12:$E$75,2,FALSE),0)))</f>
        <v>0</v>
      </c>
      <c r="C85" s="2">
        <f>IF(C84="",0,IF(C84&gt;C86,VLOOKUP(B84,'Team Assignments'!$C$12:$E$75,3,FALSE),VLOOKUP(B86,'Team Assignments'!$C$12:$E$75,3,FALSE)))</f>
        <v>0</v>
      </c>
      <c r="D85" s="3">
        <f>IF(B85&gt;3,VLOOKUP(B85,$T$16:$Z$27,2,FALSE),0)</f>
        <v>0</v>
      </c>
      <c r="E85" s="2"/>
      <c r="F85" s="2"/>
      <c r="G85" s="3"/>
      <c r="H85" s="2"/>
      <c r="I85" s="2"/>
      <c r="J85" s="3"/>
      <c r="K85" s="2"/>
      <c r="L85" s="2"/>
      <c r="M85" s="3"/>
      <c r="N85" s="2"/>
      <c r="O85" s="2"/>
      <c r="P85" s="3"/>
      <c r="Q85" s="2"/>
      <c r="R85" s="2"/>
      <c r="S85" s="3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customHeight="1" x14ac:dyDescent="0.35">
      <c r="A86" s="24">
        <v>12</v>
      </c>
      <c r="B86" s="25" t="str">
        <f>'Team Assignments'!C57</f>
        <v>Winthrop</v>
      </c>
      <c r="C86" s="2"/>
      <c r="D86" s="3"/>
      <c r="E86" s="20" t="str">
        <f>IF(C84&gt;C86,B84,B86)</f>
        <v>Winthrop</v>
      </c>
      <c r="F86" s="2"/>
      <c r="G86" s="3"/>
      <c r="H86" s="2"/>
      <c r="I86" s="2"/>
      <c r="J86" s="3"/>
      <c r="K86" s="2"/>
      <c r="L86" s="2"/>
      <c r="M86" s="3"/>
      <c r="N86" s="2"/>
      <c r="O86" s="2"/>
      <c r="P86" s="3"/>
      <c r="Q86" s="2"/>
      <c r="R86" s="2"/>
      <c r="S86" s="3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customHeight="1" x14ac:dyDescent="0.35">
      <c r="A87" s="14"/>
      <c r="B87" s="2"/>
      <c r="C87" s="2"/>
      <c r="D87" s="3"/>
      <c r="E87" s="19">
        <f>IF(F86="",0,IF(F86&gt;F88,IF(VLOOKUP(E86,'Team Assignments'!$C$12:$E$75,2,FALSE)&gt;VLOOKUP(E88,'Team Assignments'!$C$12:$E$75,2,FALSE),VLOOKUP(E86,'Team Assignments'!$C$12:$E$75,2,FALSE)-VLOOKUP(E88,'Team Assignments'!$C$12:$E$75,2,FALSE),0),IF(VLOOKUP(E88,'Team Assignments'!$C$12:$E$75,2,FALSE)&gt;VLOOKUP(E86,'Team Assignments'!$C$12:$E$75,2,FALSE),VLOOKUP(E88,'Team Assignments'!$C$12:$E$75,2,FALSE)-VLOOKUP(E86,'Team Assignments'!$C$12:$E$75,2,FALSE),0)))</f>
        <v>0</v>
      </c>
      <c r="F87" s="2">
        <f>IF(F86="",0,IF(F86&gt;F88,VLOOKUP(E86,'Team Assignments'!$C$12:$E$75,3,FALSE),VLOOKUP(E88,'Team Assignments'!$C$12:$E$75,3,FALSE)))</f>
        <v>0</v>
      </c>
      <c r="G87" s="3">
        <f>IF(E87&gt;3,VLOOKUP(E87,$T$16:$Z$27,3,FALSE),0)</f>
        <v>0</v>
      </c>
      <c r="H87" s="2"/>
      <c r="I87" s="2"/>
      <c r="J87" s="3"/>
      <c r="K87" s="2"/>
      <c r="L87" s="2"/>
      <c r="M87" s="3"/>
      <c r="N87" s="2"/>
      <c r="O87" s="2"/>
      <c r="P87" s="3"/>
      <c r="Q87" s="2"/>
      <c r="R87" s="2"/>
      <c r="S87" s="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customHeight="1" x14ac:dyDescent="0.35">
      <c r="A88" s="15">
        <v>4</v>
      </c>
      <c r="B88" s="16" t="str">
        <f>'Team Assignments'!C25</f>
        <v>Purdue</v>
      </c>
      <c r="C88" s="2"/>
      <c r="D88" s="3"/>
      <c r="E88" s="26" t="str">
        <f>IF(C88&gt;C90,B88,B90)</f>
        <v>North Texas</v>
      </c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2"/>
      <c r="S88" s="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35">
      <c r="A89" s="18"/>
      <c r="B89" s="19">
        <f>IF(C88="",0,IF(C88&gt;C90,IF(VLOOKUP(B88,'Team Assignments'!$C$12:$E$75,2,FALSE)&gt;VLOOKUP(B90,'Team Assignments'!$C$12:$E$75,2,FALSE),VLOOKUP(B88,'Team Assignments'!$C$12:$E$75,2,FALSE)-VLOOKUP(B90,'Team Assignments'!$C$12:$E$75,2,FALSE),0),IF(VLOOKUP(B90,'Team Assignments'!$C$12:$E$75,2,FALSE)&gt;VLOOKUP(B88,'Team Assignments'!$C$12:$E$75,2,FALSE),VLOOKUP(B90,'Team Assignments'!$C$12:$E$75,2,FALSE)-VLOOKUP(B88,'Team Assignments'!$C$12:$E$75,2,FALSE),0)))</f>
        <v>0</v>
      </c>
      <c r="C89" s="2">
        <f>IF(C88="",0,IF(C88&gt;C90,VLOOKUP(B88,'Team Assignments'!$C$12:$E$75,3,FALSE),VLOOKUP(B90,'Team Assignments'!$C$12:$E$75,3,FALSE)))</f>
        <v>0</v>
      </c>
      <c r="D89" s="3">
        <f>IF(B89&gt;3,VLOOKUP(B89,$T$16:$Z$27,2,FALSE),0)</f>
        <v>0</v>
      </c>
      <c r="E89" s="2"/>
      <c r="F89" s="2"/>
      <c r="G89" s="3"/>
      <c r="H89" s="2"/>
      <c r="I89" s="2"/>
      <c r="J89" s="3"/>
      <c r="K89" s="2"/>
      <c r="L89" s="2"/>
      <c r="M89" s="3"/>
      <c r="N89" s="2"/>
      <c r="O89" s="2"/>
      <c r="P89" s="3"/>
      <c r="Q89" s="2"/>
      <c r="R89" s="2"/>
      <c r="S89" s="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customHeight="1" x14ac:dyDescent="0.35">
      <c r="A90" s="24">
        <v>13</v>
      </c>
      <c r="B90" s="25" t="str">
        <f>'Team Assignments'!C61</f>
        <v>North Texas</v>
      </c>
      <c r="C90" s="2"/>
      <c r="D90" s="3"/>
      <c r="E90" s="2"/>
      <c r="F90" s="2"/>
      <c r="G90" s="3"/>
      <c r="H90" s="2"/>
      <c r="I90" s="2"/>
      <c r="J90" s="3"/>
      <c r="K90" s="2"/>
      <c r="L90" s="2"/>
      <c r="M90" s="3"/>
      <c r="N90" s="2"/>
      <c r="O90" s="2"/>
      <c r="P90" s="3"/>
      <c r="Q90" s="2"/>
      <c r="R90" s="2"/>
      <c r="S90" s="3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customHeight="1" x14ac:dyDescent="0.35">
      <c r="A91" s="14"/>
      <c r="B91" s="2"/>
      <c r="C91" s="2"/>
      <c r="D91" s="3"/>
      <c r="E91" s="2"/>
      <c r="F91" s="2"/>
      <c r="G91" s="3"/>
      <c r="H91" s="2"/>
      <c r="I91" s="2"/>
      <c r="J91" s="3"/>
      <c r="K91" s="2"/>
      <c r="L91" s="2"/>
      <c r="M91" s="3"/>
      <c r="N91" s="2"/>
      <c r="O91" s="2"/>
      <c r="P91" s="3"/>
      <c r="Q91" s="2"/>
      <c r="R91" s="2"/>
      <c r="S91" s="3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35">
      <c r="A92" s="15">
        <v>6</v>
      </c>
      <c r="B92" s="16" t="str">
        <f>'Team Assignments'!C33</f>
        <v>Texas Tech</v>
      </c>
      <c r="C92" s="2"/>
      <c r="D92" s="3"/>
      <c r="E92" s="2"/>
      <c r="F92" s="2"/>
      <c r="G92" s="3"/>
      <c r="H92" s="2"/>
      <c r="I92" s="2"/>
      <c r="J92" s="3"/>
      <c r="K92" s="2"/>
      <c r="L92" s="2"/>
      <c r="M92" s="3"/>
      <c r="N92" s="2"/>
      <c r="O92" s="2"/>
      <c r="P92" s="3"/>
      <c r="Q92" s="2"/>
      <c r="R92" s="2"/>
      <c r="S92" s="3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customHeight="1" x14ac:dyDescent="0.35">
      <c r="A93" s="18"/>
      <c r="B93" s="19">
        <f>IF(C92="",0,IF(C92&gt;C94,IF(VLOOKUP(B92,'Team Assignments'!$C$12:$E$75,2,FALSE)&gt;VLOOKUP(B94,'Team Assignments'!$C$12:$E$75,2,FALSE),VLOOKUP(B92,'Team Assignments'!$C$12:$E$75,2,FALSE)-VLOOKUP(B94,'Team Assignments'!$C$12:$E$75,2,FALSE),0),IF(VLOOKUP(B94,'Team Assignments'!$C$12:$E$75,2,FALSE)&gt;VLOOKUP(B92,'Team Assignments'!$C$12:$E$75,2,FALSE),VLOOKUP(B94,'Team Assignments'!$C$12:$E$75,2,FALSE)-VLOOKUP(B92,'Team Assignments'!$C$12:$E$75,2,FALSE),0)))</f>
        <v>0</v>
      </c>
      <c r="C93" s="2">
        <f>IF(C92="",0,IF(C92&gt;C94,VLOOKUP(B92,'Team Assignments'!$C$12:$E$75,3,FALSE),VLOOKUP(B94,'Team Assignments'!$C$12:$E$75,3,FALSE)))</f>
        <v>0</v>
      </c>
      <c r="D93" s="3">
        <f>IF(B93&gt;3,VLOOKUP(B93,$T$16:$Z$27,2,FALSE),0)</f>
        <v>0</v>
      </c>
      <c r="E93" s="2"/>
      <c r="F93" s="2"/>
      <c r="G93" s="3"/>
      <c r="H93" s="2"/>
      <c r="I93" s="2"/>
      <c r="J93" s="3"/>
      <c r="K93" s="2"/>
      <c r="L93" s="2"/>
      <c r="M93" s="3"/>
      <c r="N93" s="2"/>
      <c r="O93" s="2"/>
      <c r="P93" s="3"/>
      <c r="Q93" s="2"/>
      <c r="R93" s="2"/>
      <c r="S93" s="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customHeight="1" x14ac:dyDescent="0.35">
      <c r="A94" s="24">
        <v>11</v>
      </c>
      <c r="B94" s="25" t="str">
        <f>'Team Assignments'!C53</f>
        <v>Utah State</v>
      </c>
      <c r="C94" s="2"/>
      <c r="D94" s="3"/>
      <c r="E94" s="20" t="str">
        <f>IF(C92&gt;C94,B92,B94)</f>
        <v>Utah State</v>
      </c>
      <c r="F94" s="2"/>
      <c r="G94" s="3"/>
      <c r="H94" s="2"/>
      <c r="I94" s="2"/>
      <c r="J94" s="3"/>
      <c r="K94" s="2"/>
      <c r="L94" s="2"/>
      <c r="M94" s="3"/>
      <c r="N94" s="2"/>
      <c r="O94" s="2"/>
      <c r="P94" s="3"/>
      <c r="Q94" s="2"/>
      <c r="R94" s="2"/>
      <c r="S94" s="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customHeight="1" x14ac:dyDescent="0.35">
      <c r="A95" s="14"/>
      <c r="B95" s="2"/>
      <c r="C95" s="2"/>
      <c r="D95" s="3"/>
      <c r="E95" s="19">
        <f>IF(F94="",0,IF(F94&gt;F96,IF(VLOOKUP(E94,'Team Assignments'!$C$12:$E$75,2,FALSE)&gt;VLOOKUP(E96,'Team Assignments'!$C$12:$E$75,2,FALSE),VLOOKUP(E94,'Team Assignments'!$C$12:$E$75,2,FALSE)-VLOOKUP(E96,'Team Assignments'!$C$12:$E$75,2,FALSE),0),IF(VLOOKUP(E96,'Team Assignments'!$C$12:$E$75,2,FALSE)&gt;VLOOKUP(E94,'Team Assignments'!$C$12:$E$75,2,FALSE),VLOOKUP(E96,'Team Assignments'!$C$12:$E$75,2,FALSE)-VLOOKUP(E94,'Team Assignments'!$C$12:$E$75,2,FALSE),0)))</f>
        <v>0</v>
      </c>
      <c r="F95" s="2">
        <f>IF(F94="",0,IF(F94&gt;F96,VLOOKUP(E94,'Team Assignments'!$C$12:$E$75,3,FALSE),VLOOKUP(E96,'Team Assignments'!$C$12:$E$75,3,FALSE)))</f>
        <v>0</v>
      </c>
      <c r="G95" s="3">
        <f>IF(E95&gt;3,VLOOKUP(E95,$T$16:$Z$27,3,FALSE),0)</f>
        <v>0</v>
      </c>
      <c r="H95" s="2"/>
      <c r="I95" s="2"/>
      <c r="J95" s="3"/>
      <c r="K95" s="2"/>
      <c r="L95" s="2"/>
      <c r="M95" s="3"/>
      <c r="N95" s="2"/>
      <c r="O95" s="2"/>
      <c r="P95" s="3"/>
      <c r="Q95" s="2"/>
      <c r="R95" s="2"/>
      <c r="S95" s="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customHeight="1" x14ac:dyDescent="0.35">
      <c r="A96" s="15">
        <v>3</v>
      </c>
      <c r="B96" s="16" t="str">
        <f>'Team Assignments'!C21</f>
        <v>Arkansas</v>
      </c>
      <c r="C96" s="2"/>
      <c r="D96" s="3"/>
      <c r="E96" s="26" t="str">
        <f>IF(C96&gt;C98,B96,B98)</f>
        <v>Colgate</v>
      </c>
      <c r="F96" s="2"/>
      <c r="G96" s="3"/>
      <c r="H96" s="2"/>
      <c r="I96" s="2"/>
      <c r="J96" s="3"/>
      <c r="K96" s="2"/>
      <c r="L96" s="2"/>
      <c r="M96" s="3"/>
      <c r="N96" s="2"/>
      <c r="O96" s="2"/>
      <c r="P96" s="3"/>
      <c r="Q96" s="2"/>
      <c r="R96" s="2"/>
      <c r="S96" s="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35">
      <c r="A97" s="18"/>
      <c r="B97" s="19">
        <f>IF(C96="",0,IF(C96&gt;C98,IF(VLOOKUP(B96,'Team Assignments'!$C$12:$E$75,2,FALSE)&gt;VLOOKUP(B98,'Team Assignments'!$C$12:$E$75,2,FALSE),VLOOKUP(B96,'Team Assignments'!$C$12:$E$75,2,FALSE)-VLOOKUP(B98,'Team Assignments'!$C$12:$E$75,2,FALSE),0),IF(VLOOKUP(B98,'Team Assignments'!$C$12:$E$75,2,FALSE)&gt;VLOOKUP(B96,'Team Assignments'!$C$12:$E$75,2,FALSE),VLOOKUP(B98,'Team Assignments'!$C$12:$E$75,2,FALSE)-VLOOKUP(B96,'Team Assignments'!$C$12:$E$75,2,FALSE),0)))</f>
        <v>0</v>
      </c>
      <c r="C97" s="2">
        <f>IF(C96="",0,IF(C96&gt;C98,VLOOKUP(B96,'Team Assignments'!$C$12:$E$75,3,FALSE),VLOOKUP(B98,'Team Assignments'!$C$12:$E$75,3,FALSE)))</f>
        <v>0</v>
      </c>
      <c r="D97" s="3">
        <f>IF(B97&gt;3,VLOOKUP(B97,$T$16:$Z$27,2,FALSE),0)</f>
        <v>0</v>
      </c>
      <c r="E97" s="2"/>
      <c r="F97" s="2"/>
      <c r="G97" s="3"/>
      <c r="H97" s="2"/>
      <c r="I97" s="2"/>
      <c r="J97" s="3"/>
      <c r="K97" s="2"/>
      <c r="L97" s="2"/>
      <c r="M97" s="3"/>
      <c r="N97" s="2"/>
      <c r="O97" s="2"/>
      <c r="P97" s="3"/>
      <c r="Q97" s="2"/>
      <c r="R97" s="2"/>
      <c r="S97" s="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.5" customHeight="1" x14ac:dyDescent="0.35">
      <c r="A98" s="24">
        <v>14</v>
      </c>
      <c r="B98" s="25" t="str">
        <f>'Team Assignments'!C65</f>
        <v>Colgate</v>
      </c>
      <c r="C98" s="2"/>
      <c r="D98" s="3"/>
      <c r="E98" s="2"/>
      <c r="F98" s="2"/>
      <c r="G98" s="3"/>
      <c r="H98" s="2"/>
      <c r="I98" s="2"/>
      <c r="J98" s="3"/>
      <c r="K98" s="2"/>
      <c r="L98" s="2"/>
      <c r="M98" s="3"/>
      <c r="N98" s="2"/>
      <c r="O98" s="2"/>
      <c r="P98" s="3"/>
      <c r="Q98" s="2"/>
      <c r="R98" s="2"/>
      <c r="S98" s="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.5" customHeight="1" x14ac:dyDescent="0.35">
      <c r="A99" s="14"/>
      <c r="B99" s="2"/>
      <c r="C99" s="2"/>
      <c r="D99" s="3"/>
      <c r="E99" s="2"/>
      <c r="F99" s="2"/>
      <c r="G99" s="3"/>
      <c r="H99" s="2"/>
      <c r="I99" s="2"/>
      <c r="J99" s="3"/>
      <c r="K99" s="2"/>
      <c r="L99" s="2"/>
      <c r="M99" s="3"/>
      <c r="N99" s="2"/>
      <c r="O99" s="2"/>
      <c r="P99" s="3"/>
      <c r="Q99" s="2"/>
      <c r="R99" s="2"/>
      <c r="S99" s="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35">
      <c r="A100" s="15">
        <v>7</v>
      </c>
      <c r="B100" s="16" t="str">
        <f>'Team Assignments'!C37</f>
        <v>Florida</v>
      </c>
      <c r="C100" s="2"/>
      <c r="D100" s="3"/>
      <c r="E100" s="2"/>
      <c r="F100" s="2"/>
      <c r="G100" s="3"/>
      <c r="H100" s="2"/>
      <c r="I100" s="2"/>
      <c r="J100" s="3"/>
      <c r="K100" s="2"/>
      <c r="L100" s="2"/>
      <c r="M100" s="3"/>
      <c r="N100" s="2"/>
      <c r="O100" s="2"/>
      <c r="P100" s="3"/>
      <c r="Q100" s="2"/>
      <c r="R100" s="2"/>
      <c r="S100" s="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6.5" customHeight="1" x14ac:dyDescent="0.35">
      <c r="A101" s="18"/>
      <c r="B101" s="19">
        <f>IF(C100="",0,IF(C100&gt;C102,IF(VLOOKUP(B100,'Team Assignments'!$C$12:$E$75,2,FALSE)&gt;VLOOKUP(B102,'Team Assignments'!$C$12:$E$75,2,FALSE),VLOOKUP(B100,'Team Assignments'!$C$12:$E$75,2,FALSE)-VLOOKUP(B102,'Team Assignments'!$C$12:$E$75,2,FALSE),0),IF(VLOOKUP(B102,'Team Assignments'!$C$12:$E$75,2,FALSE)&gt;VLOOKUP(B100,'Team Assignments'!$C$12:$E$75,2,FALSE),VLOOKUP(B102,'Team Assignments'!$C$12:$E$75,2,FALSE)-VLOOKUP(B100,'Team Assignments'!$C$12:$E$75,2,FALSE),0)))</f>
        <v>0</v>
      </c>
      <c r="C101" s="2">
        <f>IF(C100="",0,IF(C100&gt;C102,VLOOKUP(B100,'Team Assignments'!$C$12:$E$75,3,FALSE),VLOOKUP(B102,'Team Assignments'!$C$12:$E$75,3,FALSE)))</f>
        <v>0</v>
      </c>
      <c r="D101" s="3">
        <f>IF(B101&gt;3,VLOOKUP(B101,$T$16:$Z$27,2,FALSE),0)</f>
        <v>0</v>
      </c>
      <c r="E101" s="2"/>
      <c r="F101" s="2"/>
      <c r="G101" s="3"/>
      <c r="H101" s="2"/>
      <c r="I101" s="2"/>
      <c r="J101" s="3"/>
      <c r="K101" s="2"/>
      <c r="L101" s="2"/>
      <c r="M101" s="3"/>
      <c r="N101" s="2"/>
      <c r="O101" s="2"/>
      <c r="P101" s="3"/>
      <c r="Q101" s="2"/>
      <c r="R101" s="2"/>
      <c r="S101" s="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6.5" customHeight="1" x14ac:dyDescent="0.35">
      <c r="A102" s="24">
        <v>10</v>
      </c>
      <c r="B102" s="25" t="str">
        <f>'Team Assignments'!C49</f>
        <v>Virginia Tech</v>
      </c>
      <c r="C102" s="2"/>
      <c r="D102" s="3"/>
      <c r="E102" s="20" t="str">
        <f>IF(C100&gt;C102,B100,B102)</f>
        <v>Virginia Tech</v>
      </c>
      <c r="F102" s="2"/>
      <c r="G102" s="28" t="s">
        <v>90</v>
      </c>
      <c r="H102" s="2"/>
      <c r="I102" s="2"/>
      <c r="J102" s="3"/>
      <c r="K102" s="2"/>
      <c r="L102" s="2"/>
      <c r="M102" s="3"/>
      <c r="N102" s="2"/>
      <c r="O102" s="2"/>
      <c r="P102" s="3"/>
      <c r="Q102" s="2"/>
      <c r="R102" s="2"/>
      <c r="S102" s="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6.5" customHeight="1" x14ac:dyDescent="0.35">
      <c r="A103" s="14"/>
      <c r="B103" s="2"/>
      <c r="C103" s="2"/>
      <c r="D103" s="3"/>
      <c r="E103" s="19">
        <f>IF(F102="",0,IF(F102&gt;F104,IF(VLOOKUP(E102,'Team Assignments'!$C$12:$E$75,2,FALSE)&gt;VLOOKUP(E104,'Team Assignments'!$C$12:$E$75,2,FALSE),VLOOKUP(E102,'Team Assignments'!$C$12:$E$75,2,FALSE)-VLOOKUP(E104,'Team Assignments'!$C$12:$E$75,2,FALSE),0),IF(VLOOKUP(E104,'Team Assignments'!$C$12:$E$75,2,FALSE)&gt;VLOOKUP(E102,'Team Assignments'!$C$12:$E$75,2,FALSE),VLOOKUP(E104,'Team Assignments'!$C$12:$E$75,2,FALSE)-VLOOKUP(E102,'Team Assignments'!$C$12:$E$75,2,FALSE),0)))</f>
        <v>0</v>
      </c>
      <c r="F103" s="2">
        <f>IF(F102="",0,IF(F102&gt;F104,VLOOKUP(E102,'Team Assignments'!$C$12:$E$75,3,FALSE),VLOOKUP(E104,'Team Assignments'!$C$12:$E$75,3,FALSE)))</f>
        <v>0</v>
      </c>
      <c r="G103" s="3">
        <f>IF(E103&gt;3,VLOOKUP(E103,$T$16:$Z$27,3,FALSE),0)</f>
        <v>0</v>
      </c>
      <c r="H103" s="2"/>
      <c r="I103" s="2"/>
      <c r="J103" s="3"/>
      <c r="K103" s="2"/>
      <c r="L103" s="2"/>
      <c r="M103" s="3"/>
      <c r="N103" s="2"/>
      <c r="O103" s="2"/>
      <c r="P103" s="3"/>
      <c r="Q103" s="2"/>
      <c r="R103" s="2"/>
      <c r="S103" s="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6.5" customHeight="1" x14ac:dyDescent="0.35">
      <c r="A104" s="15">
        <v>2</v>
      </c>
      <c r="B104" s="16" t="str">
        <f>'Team Assignments'!C17</f>
        <v>Ohio State</v>
      </c>
      <c r="C104" s="2"/>
      <c r="D104" s="3"/>
      <c r="E104" s="26" t="str">
        <f>IF(C104&gt;C106,B104,B106)</f>
        <v>Oral Roberts</v>
      </c>
      <c r="F104" s="2"/>
      <c r="G104" s="3"/>
      <c r="H104" s="2"/>
      <c r="I104" s="2"/>
      <c r="J104" s="3"/>
      <c r="K104" s="2"/>
      <c r="L104" s="2"/>
      <c r="M104" s="3"/>
      <c r="N104" s="2"/>
      <c r="O104" s="2"/>
      <c r="P104" s="3"/>
      <c r="Q104" s="2"/>
      <c r="R104" s="2"/>
      <c r="S104" s="3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35">
      <c r="A105" s="30"/>
      <c r="B105" s="19">
        <f>IF(C104="",0,IF(C104&gt;C106,IF(VLOOKUP(B104,'Team Assignments'!$C$12:$E$75,2,FALSE)&gt;VLOOKUP(B106,'Team Assignments'!$C$12:$E$75,2,FALSE),VLOOKUP(B104,'Team Assignments'!$C$12:$E$75,2,FALSE)-VLOOKUP(B106,'Team Assignments'!$C$12:$E$75,2,FALSE),0),IF(VLOOKUP(B106,'Team Assignments'!$C$12:$E$75,2,FALSE)&gt;VLOOKUP(B104,'Team Assignments'!$C$12:$E$75,2,FALSE),VLOOKUP(B106,'Team Assignments'!$C$12:$E$75,2,FALSE)-VLOOKUP(B104,'Team Assignments'!$C$12:$E$75,2,FALSE),0)))</f>
        <v>0</v>
      </c>
      <c r="C105" s="2">
        <f>IF(C104="",0,IF(C104&gt;C106,VLOOKUP(B104,'Team Assignments'!$C$12:$E$75,3,FALSE),VLOOKUP(B106,'Team Assignments'!$C$12:$E$75,3,FALSE)))</f>
        <v>0</v>
      </c>
      <c r="D105" s="3">
        <f>IF(B105&gt;3,VLOOKUP(B105,$T$16:$Z$27,2,FALSE),0)</f>
        <v>0</v>
      </c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2"/>
      <c r="S105" s="3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6.5" customHeight="1" x14ac:dyDescent="0.35">
      <c r="A106" s="24">
        <v>15</v>
      </c>
      <c r="B106" s="25" t="str">
        <f>'Team Assignments'!C69</f>
        <v>Oral Roberts</v>
      </c>
      <c r="C106" s="2"/>
      <c r="D106" s="3"/>
      <c r="E106" s="2"/>
      <c r="F106" s="2"/>
      <c r="G106" s="3"/>
      <c r="H106" s="2"/>
      <c r="I106" s="2"/>
      <c r="J106" s="3"/>
      <c r="K106" s="2"/>
      <c r="L106" s="2"/>
      <c r="M106" s="3"/>
      <c r="N106" s="2"/>
      <c r="O106" s="2"/>
      <c r="P106" s="3"/>
      <c r="Q106" s="2"/>
      <c r="R106" s="2"/>
      <c r="S106" s="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35">
      <c r="A107" s="14"/>
      <c r="B107" s="2"/>
      <c r="C107" s="2"/>
      <c r="D107" s="3"/>
      <c r="E107" s="2"/>
      <c r="F107" s="2"/>
      <c r="G107" s="3"/>
      <c r="H107" s="2"/>
      <c r="I107" s="2"/>
      <c r="J107" s="3"/>
      <c r="K107" s="2"/>
      <c r="L107" s="2"/>
      <c r="M107" s="3"/>
      <c r="N107" s="2"/>
      <c r="O107" s="2"/>
      <c r="P107" s="3"/>
      <c r="Q107" s="2"/>
      <c r="R107" s="2"/>
      <c r="S107" s="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35">
      <c r="A108" s="14"/>
      <c r="B108" s="2"/>
      <c r="C108" s="2"/>
      <c r="D108" s="3"/>
      <c r="E108" s="2"/>
      <c r="F108" s="2"/>
      <c r="G108" s="3"/>
      <c r="H108" s="2"/>
      <c r="I108" s="2"/>
      <c r="J108" s="3"/>
      <c r="K108" s="2"/>
      <c r="L108" s="2"/>
      <c r="M108" s="3"/>
      <c r="N108" s="2"/>
      <c r="O108" s="2"/>
      <c r="P108" s="3"/>
      <c r="Q108" s="2"/>
      <c r="R108" s="2"/>
      <c r="S108" s="3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6.5" customHeight="1" x14ac:dyDescent="0.35">
      <c r="A109" s="14"/>
      <c r="B109" s="17" t="s">
        <v>47</v>
      </c>
      <c r="C109" s="2"/>
      <c r="D109" s="3"/>
      <c r="E109" s="2"/>
      <c r="F109" s="2"/>
      <c r="G109" s="3"/>
      <c r="H109" s="2"/>
      <c r="I109" s="2"/>
      <c r="J109" s="3"/>
      <c r="K109" s="2"/>
      <c r="L109" s="2"/>
      <c r="M109" s="3"/>
      <c r="N109" s="2"/>
      <c r="O109" s="2"/>
      <c r="P109" s="3"/>
      <c r="Q109" s="2"/>
      <c r="R109" s="2"/>
      <c r="S109" s="3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35">
      <c r="A110" s="15">
        <v>1</v>
      </c>
      <c r="B110" s="16" t="str">
        <f>'Team Assignments'!C15</f>
        <v>Illinois</v>
      </c>
      <c r="C110" s="2"/>
      <c r="D110" s="3"/>
      <c r="E110" s="2"/>
      <c r="F110" s="2"/>
      <c r="G110" s="3"/>
      <c r="H110" s="2"/>
      <c r="I110" s="2"/>
      <c r="J110" s="3"/>
      <c r="K110" s="2"/>
      <c r="L110" s="2"/>
      <c r="M110" s="3"/>
      <c r="N110" s="2"/>
      <c r="O110" s="2"/>
      <c r="P110" s="3"/>
      <c r="Q110" s="2"/>
      <c r="R110" s="2"/>
      <c r="S110" s="3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6.5" customHeight="1" x14ac:dyDescent="0.35">
      <c r="A111" s="18"/>
      <c r="B111" s="19">
        <f>IF(C110="",0,IF(C110&gt;C112,IF(VLOOKUP(B110,'Team Assignments'!$C$12:$E$75,2,FALSE)&gt;VLOOKUP(B112,'Team Assignments'!$C$12:$E$75,2,FALSE),VLOOKUP(B110,'Team Assignments'!$C$12:$E$75,2,FALSE)-VLOOKUP(B112,'Team Assignments'!$C$12:$E$75,2,FALSE),0),IF(VLOOKUP(B112,'Team Assignments'!$C$12:$E$75,2,FALSE)&gt;VLOOKUP(B110,'Team Assignments'!$C$12:$E$75,2,FALSE),VLOOKUP(B112,'Team Assignments'!$C$12:$E$75,2,FALSE)-VLOOKUP(B110,'Team Assignments'!$C$12:$E$75,2,FALSE),0)))</f>
        <v>0</v>
      </c>
      <c r="C111" s="2">
        <f>IF(C110="",0,IF(C110&gt;C112,VLOOKUP(B110,'Team Assignments'!$C$12:$E$75,3,FALSE),VLOOKUP(B112,'Team Assignments'!$C$12:$E$75,3,FALSE)))</f>
        <v>0</v>
      </c>
      <c r="D111" s="3">
        <f>IF(B111&gt;3,VLOOKUP(B111,$T$16:$Z$27,2,FALSE),0)</f>
        <v>0</v>
      </c>
      <c r="E111" s="29" t="s">
        <v>31</v>
      </c>
      <c r="F111" s="2"/>
      <c r="G111" s="3"/>
      <c r="H111" s="2"/>
      <c r="I111" s="2"/>
      <c r="J111" s="3"/>
      <c r="K111" s="2"/>
      <c r="L111" s="2"/>
      <c r="M111" s="3"/>
      <c r="N111" s="2"/>
      <c r="O111" s="2"/>
      <c r="P111" s="3"/>
      <c r="Q111" s="2"/>
      <c r="R111" s="2"/>
      <c r="S111" s="3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6.5" customHeight="1" x14ac:dyDescent="0.35">
      <c r="A112" s="24">
        <v>16</v>
      </c>
      <c r="B112" s="25" t="str">
        <f>'Team Assignments'!C75</f>
        <v>Drexel</v>
      </c>
      <c r="C112" s="2"/>
      <c r="D112" s="3"/>
      <c r="E112" s="20" t="str">
        <f>IF(C110&gt;C112,B110,B112)</f>
        <v>Drexel</v>
      </c>
      <c r="F112" s="2"/>
      <c r="G112" s="3"/>
      <c r="H112" s="2"/>
      <c r="I112" s="2"/>
      <c r="J112" s="3"/>
      <c r="K112" s="2"/>
      <c r="L112" s="2"/>
      <c r="M112" s="3"/>
      <c r="N112" s="2"/>
      <c r="O112" s="2"/>
      <c r="P112" s="3"/>
      <c r="Q112" s="2"/>
      <c r="R112" s="2"/>
      <c r="S112" s="3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6.5" customHeight="1" x14ac:dyDescent="0.35">
      <c r="A113" s="14"/>
      <c r="B113" s="2"/>
      <c r="C113" s="2"/>
      <c r="D113" s="3"/>
      <c r="E113" s="19">
        <f>IF(F112="",0,IF(F112&gt;F114,IF(VLOOKUP(E112,'Team Assignments'!$C$12:$E$75,2,FALSE)&gt;VLOOKUP(E114,'Team Assignments'!$C$12:$E$75,2,FALSE),VLOOKUP(E112,'Team Assignments'!$C$12:$E$75,2,FALSE)-VLOOKUP(E114,'Team Assignments'!$C$12:$E$75,2,FALSE),0),IF(VLOOKUP(E114,'Team Assignments'!$C$12:$E$75,2,FALSE)&gt;VLOOKUP(E112,'Team Assignments'!$C$12:$E$75,2,FALSE),VLOOKUP(E114,'Team Assignments'!$C$12:$E$75,2,FALSE)-VLOOKUP(E112,'Team Assignments'!$C$12:$E$75,2,FALSE),0)))</f>
        <v>0</v>
      </c>
      <c r="F113" s="2">
        <f>IF(F112="",0,IF(F112&gt;F114,VLOOKUP(E112,'Team Assignments'!$C$12:$E$75,3,FALSE),VLOOKUP(E114,'Team Assignments'!$C$12:$E$75,3,FALSE)))</f>
        <v>0</v>
      </c>
      <c r="G113" s="3">
        <f>IF(E113&gt;3,VLOOKUP(E113,$T$16:$Z$27,3,FALSE),0)</f>
        <v>0</v>
      </c>
      <c r="H113" s="2"/>
      <c r="I113" s="2"/>
      <c r="J113" s="3"/>
      <c r="K113" s="2"/>
      <c r="L113" s="2"/>
      <c r="M113" s="3"/>
      <c r="N113" s="2"/>
      <c r="O113" s="2"/>
      <c r="P113" s="3"/>
      <c r="Q113" s="2"/>
      <c r="R113" s="2"/>
      <c r="S113" s="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6.5" customHeight="1" x14ac:dyDescent="0.35">
      <c r="A114" s="15">
        <v>8</v>
      </c>
      <c r="B114" s="16" t="str">
        <f>'Team Assignments'!C43</f>
        <v>Loyola Chicago</v>
      </c>
      <c r="C114" s="2"/>
      <c r="D114" s="3"/>
      <c r="E114" s="26" t="str">
        <f>IF(C114&gt;C116,B114,B116)</f>
        <v>Georgia Tech</v>
      </c>
      <c r="F114" s="2"/>
      <c r="G114" s="3"/>
      <c r="H114" s="2"/>
      <c r="I114" s="2"/>
      <c r="J114" s="3"/>
      <c r="K114" s="2"/>
      <c r="L114" s="2"/>
      <c r="M114" s="3"/>
      <c r="N114" s="2"/>
      <c r="O114" s="2"/>
      <c r="P114" s="3"/>
      <c r="Q114" s="2"/>
      <c r="R114" s="2"/>
      <c r="S114" s="3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35">
      <c r="A115" s="18"/>
      <c r="B115" s="19">
        <f>IF(C114="",0,IF(C114&gt;C116,IF(VLOOKUP(B114,'Team Assignments'!$C$12:$E$75,2,FALSE)&gt;VLOOKUP(B116,'Team Assignments'!$C$12:$E$75,2,FALSE),VLOOKUP(B114,'Team Assignments'!$C$12:$E$75,2,FALSE)-VLOOKUP(B116,'Team Assignments'!$C$12:$E$75,2,FALSE),0),IF(VLOOKUP(B116,'Team Assignments'!$C$12:$E$75,2,FALSE)&gt;VLOOKUP(B114,'Team Assignments'!$C$12:$E$75,2,FALSE),VLOOKUP(B116,'Team Assignments'!$C$12:$E$75,2,FALSE)-VLOOKUP(B114,'Team Assignments'!$C$12:$E$75,2,FALSE),0)))</f>
        <v>0</v>
      </c>
      <c r="C115" s="2">
        <f>IF(C114="",0,IF(C114&gt;C116,VLOOKUP(B114,'Team Assignments'!$C$12:$E$75,3,FALSE),VLOOKUP(B116,'Team Assignments'!$C$12:$E$75,3,FALSE)))</f>
        <v>0</v>
      </c>
      <c r="D115" s="3">
        <f>IF(B115&gt;3,VLOOKUP(B115,$T$16:$Z$27,2,FALSE),0)</f>
        <v>0</v>
      </c>
      <c r="E115" s="2"/>
      <c r="F115" s="2"/>
      <c r="G115" s="3"/>
      <c r="H115" s="2"/>
      <c r="I115" s="2"/>
      <c r="J115" s="3"/>
      <c r="K115" s="2"/>
      <c r="L115" s="2"/>
      <c r="M115" s="3"/>
      <c r="N115" s="2"/>
      <c r="O115" s="2"/>
      <c r="P115" s="3"/>
      <c r="Q115" s="2"/>
      <c r="R115" s="2"/>
      <c r="S115" s="3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6.5" customHeight="1" x14ac:dyDescent="0.35">
      <c r="A116" s="24">
        <v>9</v>
      </c>
      <c r="B116" s="25" t="str">
        <f>'Team Assignments'!C47</f>
        <v>Georgia Tech</v>
      </c>
      <c r="C116" s="2"/>
      <c r="D116" s="3"/>
      <c r="E116" s="2"/>
      <c r="F116" s="2"/>
      <c r="G116" s="3"/>
      <c r="H116" s="2"/>
      <c r="I116" s="2"/>
      <c r="J116" s="3"/>
      <c r="K116" s="2"/>
      <c r="L116" s="2"/>
      <c r="M116" s="3"/>
      <c r="N116" s="2"/>
      <c r="O116" s="2"/>
      <c r="P116" s="3"/>
      <c r="Q116" s="2"/>
      <c r="R116" s="2"/>
      <c r="S116" s="3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6.5" customHeight="1" x14ac:dyDescent="0.35">
      <c r="A117" s="14"/>
      <c r="B117" s="2"/>
      <c r="C117" s="2"/>
      <c r="D117" s="3"/>
      <c r="E117" s="2"/>
      <c r="F117" s="2"/>
      <c r="G117" s="3"/>
      <c r="H117" s="2"/>
      <c r="I117" s="2"/>
      <c r="J117" s="3"/>
      <c r="K117" s="2"/>
      <c r="L117" s="2"/>
      <c r="M117" s="3"/>
      <c r="N117" s="2"/>
      <c r="O117" s="2"/>
      <c r="P117" s="3"/>
      <c r="Q117" s="2"/>
      <c r="R117" s="2"/>
      <c r="S117" s="3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35">
      <c r="A118" s="15">
        <v>5</v>
      </c>
      <c r="B118" s="16" t="str">
        <f>'Team Assignments'!C31</f>
        <v>Tennessee</v>
      </c>
      <c r="C118" s="2"/>
      <c r="D118" s="3"/>
      <c r="E118" s="2"/>
      <c r="F118" s="2"/>
      <c r="G118" s="3"/>
      <c r="H118" s="2"/>
      <c r="I118" s="2"/>
      <c r="J118" s="3"/>
      <c r="K118" s="2"/>
      <c r="L118" s="2"/>
      <c r="M118" s="3"/>
      <c r="N118" s="2"/>
      <c r="O118" s="2"/>
      <c r="P118" s="3"/>
      <c r="Q118" s="2"/>
      <c r="R118" s="2"/>
      <c r="S118" s="3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6.5" customHeight="1" x14ac:dyDescent="0.35">
      <c r="A119" s="18"/>
      <c r="B119" s="19">
        <f>IF(C118="",0,IF(C118&gt;C120,IF(VLOOKUP(B118,'Team Assignments'!$C$12:$E$75,2,FALSE)&gt;VLOOKUP(B120,'Team Assignments'!$C$12:$E$75,2,FALSE),VLOOKUP(B118,'Team Assignments'!$C$12:$E$75,2,FALSE)-VLOOKUP(B120,'Team Assignments'!$C$12:$E$75,2,FALSE),0),IF(VLOOKUP(B120,'Team Assignments'!$C$12:$E$75,2,FALSE)&gt;VLOOKUP(B118,'Team Assignments'!$C$12:$E$75,2,FALSE),VLOOKUP(B120,'Team Assignments'!$C$12:$E$75,2,FALSE)-VLOOKUP(B118,'Team Assignments'!$C$12:$E$75,2,FALSE),0)))</f>
        <v>0</v>
      </c>
      <c r="C119" s="2">
        <f>IF(C118="",0,IF(C118&gt;C120,VLOOKUP(B118,'Team Assignments'!$C$12:$E$75,3,FALSE),VLOOKUP(B120,'Team Assignments'!$C$12:$E$75,3,FALSE)))</f>
        <v>0</v>
      </c>
      <c r="D119" s="3">
        <f>IF(B119&gt;3,VLOOKUP(B119,$T$16:$Z$27,2,FALSE),0)</f>
        <v>0</v>
      </c>
      <c r="E119" s="2"/>
      <c r="F119" s="2"/>
      <c r="G119" s="3"/>
      <c r="H119" s="2"/>
      <c r="I119" s="2"/>
      <c r="J119" s="3"/>
      <c r="K119" s="2"/>
      <c r="L119" s="2"/>
      <c r="M119" s="3"/>
      <c r="N119" s="2"/>
      <c r="O119" s="2"/>
      <c r="P119" s="3"/>
      <c r="Q119" s="2"/>
      <c r="R119" s="2"/>
      <c r="S119" s="3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6.5" customHeight="1" x14ac:dyDescent="0.35">
      <c r="A120" s="24">
        <v>12</v>
      </c>
      <c r="B120" s="25" t="str">
        <f>'Team Assignments'!C59</f>
        <v>Oregon State</v>
      </c>
      <c r="C120" s="2"/>
      <c r="D120" s="3"/>
      <c r="E120" s="20" t="str">
        <f>IF(C118&gt;C120,B118,B120)</f>
        <v>Oregon State</v>
      </c>
      <c r="F120" s="2"/>
      <c r="G120" s="3"/>
      <c r="H120" s="2"/>
      <c r="I120" s="2"/>
      <c r="J120" s="3"/>
      <c r="K120" s="2"/>
      <c r="L120" s="2"/>
      <c r="M120" s="3"/>
      <c r="N120" s="2"/>
      <c r="O120" s="2"/>
      <c r="P120" s="3"/>
      <c r="Q120" s="2"/>
      <c r="R120" s="2"/>
      <c r="S120" s="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6.5" customHeight="1" x14ac:dyDescent="0.35">
      <c r="A121" s="14"/>
      <c r="B121" s="2"/>
      <c r="C121" s="2"/>
      <c r="D121" s="3"/>
      <c r="E121" s="19">
        <f>IF(F120="",0,IF(F120&gt;F122,IF(VLOOKUP(E120,'Team Assignments'!$C$12:$E$75,2,FALSE)&gt;VLOOKUP(E122,'Team Assignments'!$C$12:$E$75,2,FALSE),VLOOKUP(E120,'Team Assignments'!$C$12:$E$75,2,FALSE)-VLOOKUP(E122,'Team Assignments'!$C$12:$E$75,2,FALSE),0),IF(VLOOKUP(E122,'Team Assignments'!$C$12:$E$75,2,FALSE)&gt;VLOOKUP(E120,'Team Assignments'!$C$12:$E$75,2,FALSE),VLOOKUP(E122,'Team Assignments'!$C$12:$E$75,2,FALSE)-VLOOKUP(E120,'Team Assignments'!$C$12:$E$75,2,FALSE),0)))</f>
        <v>0</v>
      </c>
      <c r="F121" s="2">
        <f>IF(F120="",0,IF(F120&gt;F122,VLOOKUP(E120,'Team Assignments'!$C$12:$E$75,3,FALSE),VLOOKUP(E122,'Team Assignments'!$C$12:$E$75,3,FALSE)))</f>
        <v>0</v>
      </c>
      <c r="G121" s="3">
        <f>IF(E121&gt;3,VLOOKUP(E121,$T$16:$Z$27,3,FALSE),0)</f>
        <v>0</v>
      </c>
      <c r="H121" s="2"/>
      <c r="I121" s="2"/>
      <c r="J121" s="3"/>
      <c r="K121" s="2"/>
      <c r="L121" s="2"/>
      <c r="M121" s="3"/>
      <c r="N121" s="2"/>
      <c r="O121" s="2"/>
      <c r="P121" s="3"/>
      <c r="Q121" s="2"/>
      <c r="R121" s="2"/>
      <c r="S121" s="3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6.5" customHeight="1" x14ac:dyDescent="0.35">
      <c r="A122" s="15">
        <v>4</v>
      </c>
      <c r="B122" s="16" t="str">
        <f>'Team Assignments'!C27</f>
        <v>Oklahoma State</v>
      </c>
      <c r="C122" s="2"/>
      <c r="D122" s="3"/>
      <c r="E122" s="26" t="str">
        <f>IF(C122&gt;C124,B122,B124)</f>
        <v>Liberty</v>
      </c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2"/>
      <c r="S122" s="3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35">
      <c r="A123" s="18"/>
      <c r="B123" s="19">
        <f>IF(C122="",0,IF(C122&gt;C124,IF(VLOOKUP(B122,'Team Assignments'!$C$12:$E$75,2,FALSE)&gt;VLOOKUP(B124,'Team Assignments'!$C$12:$E$75,2,FALSE),VLOOKUP(B122,'Team Assignments'!$C$12:$E$75,2,FALSE)-VLOOKUP(B124,'Team Assignments'!$C$12:$E$75,2,FALSE),0),IF(VLOOKUP(B124,'Team Assignments'!$C$12:$E$75,2,FALSE)&gt;VLOOKUP(B122,'Team Assignments'!$C$12:$E$75,2,FALSE),VLOOKUP(B124,'Team Assignments'!$C$12:$E$75,2,FALSE)-VLOOKUP(B122,'Team Assignments'!$C$12:$E$75,2,FALSE),0)))</f>
        <v>0</v>
      </c>
      <c r="C123" s="2">
        <f>IF(C122="",0,IF(C122&gt;C124,VLOOKUP(B122,'Team Assignments'!$C$12:$E$75,3,FALSE),VLOOKUP(B124,'Team Assignments'!$C$12:$E$75,3,FALSE)))</f>
        <v>0</v>
      </c>
      <c r="D123" s="3">
        <f>IF(B123&gt;3,VLOOKUP(B123,$T$16:$Z$27,2,FALSE),0)</f>
        <v>0</v>
      </c>
      <c r="E123" s="2"/>
      <c r="F123" s="2"/>
      <c r="G123" s="3"/>
      <c r="H123" s="2"/>
      <c r="I123" s="2"/>
      <c r="J123" s="3"/>
      <c r="K123" s="2"/>
      <c r="L123" s="2"/>
      <c r="M123" s="3"/>
      <c r="N123" s="2"/>
      <c r="O123" s="2"/>
      <c r="P123" s="3"/>
      <c r="Q123" s="2"/>
      <c r="R123" s="2"/>
      <c r="S123" s="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6.5" customHeight="1" x14ac:dyDescent="0.35">
      <c r="A124" s="24">
        <v>13</v>
      </c>
      <c r="B124" s="25" t="str">
        <f>'Team Assignments'!C63</f>
        <v>Liberty</v>
      </c>
      <c r="C124" s="2"/>
      <c r="D124" s="3"/>
      <c r="E124" s="2"/>
      <c r="F124" s="2"/>
      <c r="G124" s="3"/>
      <c r="H124" s="2"/>
      <c r="I124" s="2"/>
      <c r="J124" s="3"/>
      <c r="K124" s="2"/>
      <c r="L124" s="2"/>
      <c r="M124" s="3"/>
      <c r="N124" s="2"/>
      <c r="O124" s="2"/>
      <c r="P124" s="3"/>
      <c r="Q124" s="2"/>
      <c r="R124" s="2"/>
      <c r="S124" s="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6.5" customHeight="1" x14ac:dyDescent="0.35">
      <c r="A125" s="14"/>
      <c r="B125" s="2"/>
      <c r="C125" s="2"/>
      <c r="D125" s="3"/>
      <c r="E125" s="2"/>
      <c r="F125" s="2"/>
      <c r="G125" s="3"/>
      <c r="H125" s="2"/>
      <c r="I125" s="2"/>
      <c r="J125" s="3"/>
      <c r="K125" s="2"/>
      <c r="L125" s="2"/>
      <c r="M125" s="3"/>
      <c r="N125" s="2"/>
      <c r="O125" s="2"/>
      <c r="P125" s="3"/>
      <c r="Q125" s="2"/>
      <c r="R125" s="2"/>
      <c r="S125" s="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35">
      <c r="A126" s="15">
        <v>6</v>
      </c>
      <c r="B126" s="16" t="str">
        <f>'Team Assignments'!C35</f>
        <v>San Diego State</v>
      </c>
      <c r="C126" s="2"/>
      <c r="D126" s="3"/>
      <c r="E126" s="2"/>
      <c r="F126" s="2"/>
      <c r="G126" s="3"/>
      <c r="H126" s="2"/>
      <c r="I126" s="2"/>
      <c r="J126" s="3"/>
      <c r="K126" s="2"/>
      <c r="L126" s="2"/>
      <c r="M126" s="3"/>
      <c r="N126" s="2"/>
      <c r="O126" s="2"/>
      <c r="P126" s="3"/>
      <c r="Q126" s="2"/>
      <c r="R126" s="2"/>
      <c r="S126" s="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6.5" customHeight="1" thickBot="1" x14ac:dyDescent="0.4">
      <c r="A127" s="18"/>
      <c r="B127" s="19">
        <f>IF(C126="",0,IF(C126&gt;C128,IF(VLOOKUP(B126,'Team Assignments'!$C$12:$E$75,2,FALSE)&gt;VLOOKUP(B128,'Team Assignments'!$C$12:$E$75,2,FALSE),VLOOKUP(B126,'Team Assignments'!$C$12:$E$75,2,FALSE)-VLOOKUP(B128,'Team Assignments'!$C$12:$E$75,2,FALSE),0),IF(VLOOKUP(B128,'Team Assignments'!$C$12:$E$75,2,FALSE)&gt;VLOOKUP(B126,'Team Assignments'!$C$12:$E$75,2,FALSE),VLOOKUP(B128,'Team Assignments'!$C$12:$E$75,2,FALSE)-VLOOKUP(B126,'Team Assignments'!$C$12:$E$75,2,FALSE),0)))</f>
        <v>0</v>
      </c>
      <c r="C127" s="2">
        <f>IF(C126="",0,IF(C126&gt;C128,VLOOKUP(B126,'Team Assignments'!$C$12:$E$75,3,FALSE),VLOOKUP(B128,'Team Assignments'!$C$12:$E$75,3,FALSE)))</f>
        <v>0</v>
      </c>
      <c r="D127" s="3">
        <f>IF(B127&gt;3,VLOOKUP(B127,$T$16:$Z$27,2,FALSE),0)</f>
        <v>0</v>
      </c>
      <c r="E127" s="2"/>
      <c r="F127" s="2"/>
      <c r="G127" s="3"/>
      <c r="H127" s="2"/>
      <c r="I127" s="2"/>
      <c r="J127" s="3"/>
      <c r="K127" s="2"/>
      <c r="L127" s="2"/>
      <c r="M127" s="3"/>
      <c r="N127" s="2"/>
      <c r="O127" s="2"/>
      <c r="P127" s="3"/>
      <c r="Q127" s="2"/>
      <c r="R127" s="2"/>
      <c r="S127" s="3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6.5" customHeight="1" thickBot="1" x14ac:dyDescent="0.4">
      <c r="A128" s="24">
        <v>11</v>
      </c>
      <c r="B128" s="16" t="str">
        <f>'Team Assignments'!C55</f>
        <v>Syracuse</v>
      </c>
      <c r="C128" s="2"/>
      <c r="D128" s="3"/>
      <c r="E128" s="20" t="str">
        <f>IF(C126&gt;C128,B126,B128)</f>
        <v>Syracuse</v>
      </c>
      <c r="F128" s="2"/>
      <c r="G128" s="3"/>
      <c r="H128" s="2"/>
      <c r="I128" s="2"/>
      <c r="J128" s="3"/>
      <c r="K128" s="2"/>
      <c r="L128" s="2"/>
      <c r="M128" s="3"/>
      <c r="N128" s="2"/>
      <c r="O128" s="2"/>
      <c r="P128" s="3"/>
      <c r="Q128" s="2"/>
      <c r="R128" s="2"/>
      <c r="S128" s="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6.5" customHeight="1" thickBot="1" x14ac:dyDescent="0.4">
      <c r="A129" s="14"/>
      <c r="B129" s="2"/>
      <c r="C129" s="2"/>
      <c r="D129" s="3"/>
      <c r="E129" s="19">
        <f>IF(F128="",0,IF(F128&gt;F130,IF(VLOOKUP(E128,'Team Assignments'!$C$12:$E$75,2,FALSE)&gt;VLOOKUP(E130,'Team Assignments'!$C$12:$E$75,2,FALSE),VLOOKUP(E128,'Team Assignments'!$C$12:$E$75,2,FALSE)-VLOOKUP(E130,'Team Assignments'!$C$12:$E$75,2,FALSE),0),IF(VLOOKUP(E130,'Team Assignments'!$C$12:$E$75,2,FALSE)&gt;VLOOKUP(E128,'Team Assignments'!$C$12:$E$75,2,FALSE),VLOOKUP(E130,'Team Assignments'!$C$12:$E$75,2,FALSE)-VLOOKUP(E128,'Team Assignments'!$C$12:$E$75,2,FALSE),0)))</f>
        <v>0</v>
      </c>
      <c r="F129" s="2">
        <f>IF(F128="",0,IF(F128&gt;F130,VLOOKUP(E128,'Team Assignments'!$C$12:$E$75,3,FALSE),VLOOKUP(E130,'Team Assignments'!$C$12:$E$75,3,FALSE)))</f>
        <v>0</v>
      </c>
      <c r="G129" s="3">
        <f>IF(E129&gt;3,VLOOKUP(E129,$T$16:$Z$27,3,FALSE),0)</f>
        <v>0</v>
      </c>
      <c r="H129" s="2"/>
      <c r="I129" s="2"/>
      <c r="J129" s="3"/>
      <c r="K129" s="2"/>
      <c r="L129" s="2"/>
      <c r="M129" s="3"/>
      <c r="N129" s="2"/>
      <c r="O129" s="2"/>
      <c r="P129" s="3"/>
      <c r="Q129" s="2"/>
      <c r="R129" s="2"/>
      <c r="S129" s="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6.5" customHeight="1" x14ac:dyDescent="0.35">
      <c r="A130" s="15">
        <v>3</v>
      </c>
      <c r="B130" s="16" t="str">
        <f>'Team Assignments'!C23</f>
        <v>West Virginia</v>
      </c>
      <c r="C130" s="2"/>
      <c r="D130" s="3"/>
      <c r="E130" s="26" t="str">
        <f>IF(C130&gt;C132,B130,B132)</f>
        <v>Morehead State</v>
      </c>
      <c r="F130" s="2"/>
      <c r="G130" s="3"/>
      <c r="H130" s="2"/>
      <c r="I130" s="2"/>
      <c r="J130" s="3"/>
      <c r="K130" s="2"/>
      <c r="L130" s="2"/>
      <c r="M130" s="3"/>
      <c r="N130" s="2"/>
      <c r="O130" s="2"/>
      <c r="P130" s="3"/>
      <c r="Q130" s="2"/>
      <c r="R130" s="2"/>
      <c r="S130" s="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35">
      <c r="A131" s="18"/>
      <c r="B131" s="19">
        <f>IF(C130="",0,IF(C130&gt;C132,IF(VLOOKUP(B130,'Team Assignments'!$C$12:$E$75,2,FALSE)&gt;VLOOKUP(B132,'Team Assignments'!$C$12:$E$75,2,FALSE),VLOOKUP(B130,'Team Assignments'!$C$12:$E$75,2,FALSE)-VLOOKUP(B132,'Team Assignments'!$C$12:$E$75,2,FALSE),0),IF(VLOOKUP(B132,'Team Assignments'!$C$12:$E$75,2,FALSE)&gt;VLOOKUP(B130,'Team Assignments'!$C$12:$E$75,2,FALSE),VLOOKUP(B132,'Team Assignments'!$C$12:$E$75,2,FALSE)-VLOOKUP(B130,'Team Assignments'!$C$12:$E$75,2,FALSE),0)))</f>
        <v>0</v>
      </c>
      <c r="C131" s="2">
        <f>IF(C130="",0,IF(C130&gt;C132,VLOOKUP(B130,'Team Assignments'!$C$12:$E$75,3,FALSE),VLOOKUP(B132,'Team Assignments'!$C$12:$E$75,3,FALSE)))</f>
        <v>0</v>
      </c>
      <c r="D131" s="3">
        <f>IF(B131&gt;3,VLOOKUP(B131,$T$16:$Z$27,2,FALSE),0)</f>
        <v>0</v>
      </c>
      <c r="E131" s="2"/>
      <c r="F131" s="2"/>
      <c r="G131" s="3"/>
      <c r="H131" s="2"/>
      <c r="I131" s="2"/>
      <c r="J131" s="3"/>
      <c r="K131" s="2"/>
      <c r="L131" s="2"/>
      <c r="M131" s="3"/>
      <c r="N131" s="2"/>
      <c r="O131" s="2"/>
      <c r="P131" s="3"/>
      <c r="Q131" s="2"/>
      <c r="R131" s="2"/>
      <c r="S131" s="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6.5" customHeight="1" x14ac:dyDescent="0.35">
      <c r="A132" s="24">
        <v>14</v>
      </c>
      <c r="B132" s="25" t="str">
        <f>'Team Assignments'!C67</f>
        <v>Morehead State</v>
      </c>
      <c r="C132" s="2"/>
      <c r="D132" s="3"/>
      <c r="E132" s="2"/>
      <c r="F132" s="2"/>
      <c r="G132" s="3"/>
      <c r="H132" s="2"/>
      <c r="I132" s="2"/>
      <c r="J132" s="3"/>
      <c r="K132" s="2"/>
      <c r="L132" s="2"/>
      <c r="M132" s="3"/>
      <c r="N132" s="2"/>
      <c r="O132" s="2"/>
      <c r="P132" s="3"/>
      <c r="Q132" s="2"/>
      <c r="R132" s="2"/>
      <c r="S132" s="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6.5" customHeight="1" x14ac:dyDescent="0.35">
      <c r="A133" s="14"/>
      <c r="B133" s="2"/>
      <c r="C133" s="2"/>
      <c r="D133" s="3"/>
      <c r="E133" s="2"/>
      <c r="F133" s="2"/>
      <c r="G133" s="3"/>
      <c r="H133" s="2"/>
      <c r="I133" s="2"/>
      <c r="J133" s="3"/>
      <c r="K133" s="2"/>
      <c r="L133" s="2"/>
      <c r="M133" s="3"/>
      <c r="N133" s="2"/>
      <c r="O133" s="2"/>
      <c r="P133" s="3"/>
      <c r="Q133" s="2"/>
      <c r="R133" s="2"/>
      <c r="S133" s="3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35">
      <c r="A134" s="15">
        <v>7</v>
      </c>
      <c r="B134" s="16" t="str">
        <f>'Team Assignments'!C39</f>
        <v>Clemson</v>
      </c>
      <c r="C134" s="2"/>
      <c r="D134" s="3"/>
      <c r="E134" s="2"/>
      <c r="F134" s="2"/>
      <c r="G134" s="3"/>
      <c r="H134" s="2"/>
      <c r="I134" s="2"/>
      <c r="J134" s="3"/>
      <c r="K134" s="2"/>
      <c r="L134" s="2"/>
      <c r="M134" s="3"/>
      <c r="N134" s="2"/>
      <c r="O134" s="2"/>
      <c r="P134" s="3"/>
      <c r="Q134" s="2"/>
      <c r="R134" s="2"/>
      <c r="S134" s="3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6.5" customHeight="1" x14ac:dyDescent="0.35">
      <c r="A135" s="18"/>
      <c r="B135" s="19">
        <f>IF(C134="",0,IF(C134&gt;C136,IF(VLOOKUP(B134,'Team Assignments'!$C$12:$E$75,2,FALSE)&gt;VLOOKUP(B136,'Team Assignments'!$C$12:$E$75,2,FALSE),VLOOKUP(B134,'Team Assignments'!$C$12:$E$75,2,FALSE)-VLOOKUP(B136,'Team Assignments'!$C$12:$E$75,2,FALSE),0),IF(VLOOKUP(B136,'Team Assignments'!$C$12:$E$75,2,FALSE)&gt;VLOOKUP(B134,'Team Assignments'!$C$12:$E$75,2,FALSE),VLOOKUP(B136,'Team Assignments'!$C$12:$E$75,2,FALSE)-VLOOKUP(B134,'Team Assignments'!$C$12:$E$75,2,FALSE),0)))</f>
        <v>0</v>
      </c>
      <c r="C135" s="2">
        <f>IF(C134="",0,IF(C134&gt;C136,VLOOKUP(B134,'Team Assignments'!$C$12:$E$75,3,FALSE),VLOOKUP(B136,'Team Assignments'!$C$12:$E$75,3,FALSE)))</f>
        <v>0</v>
      </c>
      <c r="D135" s="3">
        <f>IF(B135&gt;3,VLOOKUP(B135,$T$16:$Z$27,2,FALSE),0)</f>
        <v>0</v>
      </c>
      <c r="E135" s="2"/>
      <c r="F135" s="2"/>
      <c r="G135" s="3"/>
      <c r="H135" s="2"/>
      <c r="I135" s="2"/>
      <c r="J135" s="3"/>
      <c r="K135" s="2"/>
      <c r="L135" s="2"/>
      <c r="M135" s="3"/>
      <c r="N135" s="2"/>
      <c r="O135" s="2"/>
      <c r="P135" s="3"/>
      <c r="Q135" s="2"/>
      <c r="R135" s="2"/>
      <c r="S135" s="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6.5" customHeight="1" x14ac:dyDescent="0.35">
      <c r="A136" s="24">
        <v>10</v>
      </c>
      <c r="B136" s="25" t="str">
        <f>'Team Assignments'!C51</f>
        <v>Rutgers</v>
      </c>
      <c r="C136" s="2"/>
      <c r="D136" s="3"/>
      <c r="E136" s="20" t="str">
        <f>IF(C134&gt;C136,B134,B136)</f>
        <v>Rutgers</v>
      </c>
      <c r="F136" s="2"/>
      <c r="G136" s="3"/>
      <c r="H136" s="2"/>
      <c r="I136" s="2"/>
      <c r="J136" s="3"/>
      <c r="K136" s="2"/>
      <c r="L136" s="2"/>
      <c r="M136" s="3"/>
      <c r="N136" s="2"/>
      <c r="O136" s="2"/>
      <c r="P136" s="3"/>
      <c r="Q136" s="2"/>
      <c r="R136" s="2"/>
      <c r="S136" s="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6.5" customHeight="1" x14ac:dyDescent="0.35">
      <c r="A137" s="14"/>
      <c r="B137" s="2"/>
      <c r="C137" s="2"/>
      <c r="D137" s="3"/>
      <c r="E137" s="19">
        <f>IF(F136="",0,IF(F136&gt;F138,IF(VLOOKUP(E136,'Team Assignments'!$C$12:$E$75,2,FALSE)&gt;VLOOKUP(E138,'Team Assignments'!$C$12:$E$75,2,FALSE),VLOOKUP(E136,'Team Assignments'!$C$12:$E$75,2,FALSE)-VLOOKUP(E138,'Team Assignments'!$C$12:$E$75,2,FALSE),0),IF(VLOOKUP(E138,'Team Assignments'!$C$12:$E$75,2,FALSE)&gt;VLOOKUP(E136,'Team Assignments'!$C$12:$E$75,2,FALSE),VLOOKUP(E138,'Team Assignments'!$C$12:$E$75,2,FALSE)-VLOOKUP(E136,'Team Assignments'!$C$12:$E$75,2,FALSE),0)))</f>
        <v>0</v>
      </c>
      <c r="F137" s="2">
        <f>IF(F136="",0,IF(F136&gt;F138,VLOOKUP(E136,'Team Assignments'!$C$12:$E$75,3,FALSE),VLOOKUP(E138,'Team Assignments'!$C$12:$E$75,3,FALSE)))</f>
        <v>0</v>
      </c>
      <c r="G137" s="3">
        <f>IF(E137&gt;3,VLOOKUP(E137,$T$16:$Z$27,3,FALSE),0)</f>
        <v>0</v>
      </c>
      <c r="H137" s="2"/>
      <c r="I137" s="2"/>
      <c r="J137" s="3"/>
      <c r="K137" s="2"/>
      <c r="L137" s="2"/>
      <c r="M137" s="3"/>
      <c r="N137" s="2"/>
      <c r="O137" s="2"/>
      <c r="P137" s="3"/>
      <c r="Q137" s="2"/>
      <c r="R137" s="2"/>
      <c r="S137" s="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6.5" customHeight="1" x14ac:dyDescent="0.35">
      <c r="A138" s="15">
        <v>2</v>
      </c>
      <c r="B138" s="16" t="str">
        <f>'Team Assignments'!C19</f>
        <v>Houston</v>
      </c>
      <c r="C138" s="2"/>
      <c r="D138" s="3"/>
      <c r="E138" s="26" t="str">
        <f>IF(C138&gt;C140,B138,B140)</f>
        <v>Cleveland State</v>
      </c>
      <c r="F138" s="2"/>
      <c r="G138" s="3"/>
      <c r="H138" s="2"/>
      <c r="I138" s="2"/>
      <c r="J138" s="3"/>
      <c r="K138" s="2"/>
      <c r="L138" s="2"/>
      <c r="M138" s="3"/>
      <c r="N138" s="2"/>
      <c r="O138" s="2"/>
      <c r="P138" s="3"/>
      <c r="Q138" s="2"/>
      <c r="R138" s="2"/>
      <c r="S138" s="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35">
      <c r="A139" s="30"/>
      <c r="B139" s="19">
        <f>IF(C138="",0,IF(C138&gt;C140,IF(VLOOKUP(B138,'Team Assignments'!$C$12:$E$75,2,FALSE)&gt;VLOOKUP(B140,'Team Assignments'!$C$12:$E$75,2,FALSE),VLOOKUP(B138,'Team Assignments'!$C$12:$E$75,2,FALSE)-VLOOKUP(B140,'Team Assignments'!$C$12:$E$75,2,FALSE),0),IF(VLOOKUP(B140,'Team Assignments'!$C$12:$E$75,2,FALSE)&gt;VLOOKUP(B138,'Team Assignments'!$C$12:$E$75,2,FALSE),VLOOKUP(B140,'Team Assignments'!$C$12:$E$75,2,FALSE)-VLOOKUP(B138,'Team Assignments'!$C$12:$E$75,2,FALSE),0)))</f>
        <v>0</v>
      </c>
      <c r="C139" s="2">
        <f>IF(C138="",0,IF(C138&gt;C140,VLOOKUP(B138,'Team Assignments'!$C$12:$E$75,3,FALSE),VLOOKUP(B140,'Team Assignments'!$C$12:$E$75,3,FALSE)))</f>
        <v>0</v>
      </c>
      <c r="D139" s="3">
        <f>IF(B139&gt;3,VLOOKUP(B139,$T$16:$Z$27,2,FALSE),0)</f>
        <v>0</v>
      </c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2"/>
      <c r="S139" s="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6.5" customHeight="1" x14ac:dyDescent="0.35">
      <c r="A140" s="24">
        <v>15</v>
      </c>
      <c r="B140" s="25" t="str">
        <f>'Team Assignments'!C71</f>
        <v>Cleveland State</v>
      </c>
      <c r="C140" s="2"/>
      <c r="D140" s="3"/>
      <c r="E140" s="2"/>
      <c r="F140" s="2"/>
      <c r="G140" s="3"/>
      <c r="H140" s="2"/>
      <c r="I140" s="2"/>
      <c r="J140" s="3"/>
      <c r="K140" s="2"/>
      <c r="L140" s="2"/>
      <c r="M140" s="3"/>
      <c r="N140" s="2"/>
      <c r="O140" s="2"/>
      <c r="P140" s="3"/>
      <c r="Q140" s="2"/>
      <c r="R140" s="2"/>
      <c r="S140" s="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35">
      <c r="A141" s="14"/>
      <c r="B141" s="2"/>
      <c r="C141" s="2"/>
      <c r="D141" s="3"/>
      <c r="E141" s="2"/>
      <c r="F141" s="2"/>
      <c r="G141" s="3"/>
      <c r="H141" s="2"/>
      <c r="I141" s="2"/>
      <c r="J141" s="3"/>
      <c r="K141" s="2"/>
      <c r="L141" s="2"/>
      <c r="M141" s="3"/>
      <c r="N141" s="2"/>
      <c r="O141" s="2"/>
      <c r="P141" s="3"/>
      <c r="Q141" s="2"/>
      <c r="R141" s="2"/>
      <c r="S141" s="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35">
      <c r="A142" s="14"/>
      <c r="B142" s="2"/>
      <c r="C142" s="2"/>
      <c r="D142" s="3"/>
      <c r="E142" s="2"/>
      <c r="F142" s="2"/>
      <c r="G142" s="3"/>
      <c r="H142" s="2"/>
      <c r="I142" s="2"/>
      <c r="J142" s="3"/>
      <c r="K142" s="2"/>
      <c r="L142" s="2"/>
      <c r="M142" s="3"/>
      <c r="N142" s="2"/>
      <c r="O142" s="2"/>
      <c r="P142" s="3"/>
      <c r="Q142" s="2"/>
      <c r="R142" s="2"/>
      <c r="S142" s="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35">
      <c r="A143" s="14"/>
      <c r="B143" s="2"/>
      <c r="C143" s="2"/>
      <c r="D143" s="3"/>
      <c r="E143" s="2"/>
      <c r="F143" s="2"/>
      <c r="G143" s="3"/>
      <c r="H143" s="2"/>
      <c r="I143" s="2"/>
      <c r="J143" s="3"/>
      <c r="K143" s="2"/>
      <c r="L143" s="2"/>
      <c r="M143" s="3"/>
      <c r="N143" s="2"/>
      <c r="O143" s="2"/>
      <c r="P143" s="3"/>
      <c r="Q143" s="2"/>
      <c r="R143" s="2"/>
      <c r="S143" s="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35">
      <c r="A144" s="14"/>
      <c r="B144" s="2"/>
      <c r="C144" s="2"/>
      <c r="D144" s="3"/>
      <c r="E144" s="2"/>
      <c r="F144" s="2"/>
      <c r="G144" s="3"/>
      <c r="H144" s="2"/>
      <c r="I144" s="2"/>
      <c r="J144" s="3"/>
      <c r="K144" s="2"/>
      <c r="L144" s="2"/>
      <c r="M144" s="3"/>
      <c r="N144" s="2"/>
      <c r="O144" s="2"/>
      <c r="P144" s="3"/>
      <c r="Q144" s="2"/>
      <c r="R144" s="2"/>
      <c r="S144" s="3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35">
      <c r="A145" s="14"/>
      <c r="B145" s="2"/>
      <c r="C145" s="2"/>
      <c r="D145" s="3"/>
      <c r="E145" s="2"/>
      <c r="F145" s="2"/>
      <c r="G145" s="3"/>
      <c r="H145" s="2"/>
      <c r="I145" s="2"/>
      <c r="J145" s="3"/>
      <c r="K145" s="2"/>
      <c r="L145" s="2"/>
      <c r="M145" s="3"/>
      <c r="N145" s="2"/>
      <c r="O145" s="2"/>
      <c r="P145" s="3"/>
      <c r="Q145" s="2"/>
      <c r="R145" s="2"/>
      <c r="S145" s="3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35">
      <c r="A146" s="14"/>
      <c r="B146" s="2"/>
      <c r="C146" s="2"/>
      <c r="D146" s="3"/>
      <c r="E146" s="2"/>
      <c r="F146" s="2"/>
      <c r="G146" s="3"/>
      <c r="H146" s="2"/>
      <c r="I146" s="2"/>
      <c r="J146" s="3"/>
      <c r="K146" s="2"/>
      <c r="L146" s="2"/>
      <c r="M146" s="3"/>
      <c r="N146" s="2"/>
      <c r="O146" s="2"/>
      <c r="P146" s="3"/>
      <c r="Q146" s="2"/>
      <c r="R146" s="2"/>
      <c r="S146" s="3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35">
      <c r="A147" s="14"/>
      <c r="B147" s="2"/>
      <c r="C147" s="2"/>
      <c r="D147" s="3"/>
      <c r="E147" s="2"/>
      <c r="F147" s="2"/>
      <c r="G147" s="3"/>
      <c r="H147" s="2"/>
      <c r="I147" s="2"/>
      <c r="J147" s="3"/>
      <c r="K147" s="2"/>
      <c r="L147" s="2"/>
      <c r="M147" s="3"/>
      <c r="N147" s="2"/>
      <c r="O147" s="2"/>
      <c r="P147" s="3"/>
      <c r="Q147" s="2"/>
      <c r="R147" s="2"/>
      <c r="S147" s="3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35">
      <c r="A148" s="14"/>
      <c r="B148" s="2"/>
      <c r="C148" s="2"/>
      <c r="D148" s="3"/>
      <c r="E148" s="2"/>
      <c r="F148" s="2"/>
      <c r="G148" s="3"/>
      <c r="H148" s="2"/>
      <c r="I148" s="2"/>
      <c r="J148" s="3"/>
      <c r="K148" s="2"/>
      <c r="L148" s="2"/>
      <c r="M148" s="3"/>
      <c r="N148" s="2"/>
      <c r="O148" s="2"/>
      <c r="P148" s="3"/>
      <c r="Q148" s="2"/>
      <c r="R148" s="2"/>
      <c r="S148" s="3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35">
      <c r="A149" s="14"/>
      <c r="B149" s="2"/>
      <c r="C149" s="2"/>
      <c r="D149" s="3"/>
      <c r="E149" s="2"/>
      <c r="F149" s="2"/>
      <c r="G149" s="3"/>
      <c r="H149" s="2"/>
      <c r="I149" s="2"/>
      <c r="J149" s="3"/>
      <c r="K149" s="2"/>
      <c r="L149" s="2"/>
      <c r="M149" s="3"/>
      <c r="N149" s="2"/>
      <c r="O149" s="2"/>
      <c r="P149" s="3"/>
      <c r="Q149" s="2"/>
      <c r="R149" s="2"/>
      <c r="S149" s="3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35">
      <c r="A150" s="14"/>
      <c r="B150" s="2"/>
      <c r="C150" s="2"/>
      <c r="D150" s="3"/>
      <c r="E150" s="2"/>
      <c r="F150" s="2"/>
      <c r="G150" s="3"/>
      <c r="H150" s="2"/>
      <c r="I150" s="2"/>
      <c r="J150" s="3"/>
      <c r="K150" s="2"/>
      <c r="L150" s="2"/>
      <c r="M150" s="3"/>
      <c r="N150" s="2"/>
      <c r="O150" s="2"/>
      <c r="P150" s="3"/>
      <c r="Q150" s="2"/>
      <c r="R150" s="2"/>
      <c r="S150" s="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35">
      <c r="A151" s="14"/>
      <c r="B151" s="2"/>
      <c r="C151" s="2"/>
      <c r="D151" s="3"/>
      <c r="E151" s="2"/>
      <c r="F151" s="2"/>
      <c r="G151" s="3"/>
      <c r="H151" s="2"/>
      <c r="I151" s="2"/>
      <c r="J151" s="3"/>
      <c r="K151" s="2"/>
      <c r="L151" s="2"/>
      <c r="M151" s="3"/>
      <c r="N151" s="2"/>
      <c r="O151" s="2"/>
      <c r="P151" s="3"/>
      <c r="Q151" s="2"/>
      <c r="R151" s="2"/>
      <c r="S151" s="3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35">
      <c r="A152" s="14"/>
      <c r="B152" s="2"/>
      <c r="C152" s="2"/>
      <c r="D152" s="3"/>
      <c r="E152" s="2"/>
      <c r="F152" s="2"/>
      <c r="G152" s="3"/>
      <c r="H152" s="2"/>
      <c r="I152" s="2"/>
      <c r="J152" s="3"/>
      <c r="K152" s="2"/>
      <c r="L152" s="2"/>
      <c r="M152" s="3"/>
      <c r="N152" s="2"/>
      <c r="O152" s="2"/>
      <c r="P152" s="3"/>
      <c r="Q152" s="2"/>
      <c r="R152" s="2"/>
      <c r="S152" s="3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35">
      <c r="A153" s="14"/>
      <c r="B153" s="2"/>
      <c r="C153" s="2"/>
      <c r="D153" s="3"/>
      <c r="E153" s="2"/>
      <c r="F153" s="2"/>
      <c r="G153" s="3"/>
      <c r="H153" s="2"/>
      <c r="I153" s="2"/>
      <c r="J153" s="3"/>
      <c r="K153" s="2"/>
      <c r="L153" s="2"/>
      <c r="M153" s="3"/>
      <c r="N153" s="2"/>
      <c r="O153" s="2"/>
      <c r="P153" s="3"/>
      <c r="Q153" s="2"/>
      <c r="R153" s="2"/>
      <c r="S153" s="3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35">
      <c r="A154" s="14"/>
      <c r="B154" s="2"/>
      <c r="C154" s="2"/>
      <c r="D154" s="3"/>
      <c r="E154" s="2"/>
      <c r="F154" s="2"/>
      <c r="G154" s="3"/>
      <c r="H154" s="2"/>
      <c r="I154" s="2"/>
      <c r="J154" s="3"/>
      <c r="K154" s="2"/>
      <c r="L154" s="2"/>
      <c r="M154" s="3"/>
      <c r="N154" s="2"/>
      <c r="O154" s="2"/>
      <c r="P154" s="3"/>
      <c r="Q154" s="2"/>
      <c r="R154" s="2"/>
      <c r="S154" s="3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35">
      <c r="A155" s="14"/>
      <c r="B155" s="2"/>
      <c r="C155" s="2"/>
      <c r="D155" s="3"/>
      <c r="E155" s="2"/>
      <c r="F155" s="2"/>
      <c r="G155" s="3"/>
      <c r="H155" s="2"/>
      <c r="I155" s="2"/>
      <c r="J155" s="3"/>
      <c r="K155" s="2"/>
      <c r="L155" s="2"/>
      <c r="M155" s="3"/>
      <c r="N155" s="2"/>
      <c r="O155" s="2"/>
      <c r="P155" s="3"/>
      <c r="Q155" s="2"/>
      <c r="R155" s="2"/>
      <c r="S155" s="3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35">
      <c r="A156" s="14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2"/>
      <c r="S156" s="3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35">
      <c r="A157" s="14"/>
      <c r="B157" s="2"/>
      <c r="C157" s="2"/>
      <c r="D157" s="3"/>
      <c r="E157" s="2"/>
      <c r="F157" s="2"/>
      <c r="G157" s="3"/>
      <c r="H157" s="2"/>
      <c r="I157" s="2"/>
      <c r="J157" s="3"/>
      <c r="K157" s="2"/>
      <c r="L157" s="2"/>
      <c r="M157" s="3"/>
      <c r="N157" s="2"/>
      <c r="O157" s="2"/>
      <c r="P157" s="3"/>
      <c r="Q157" s="2"/>
      <c r="R157" s="2"/>
      <c r="S157" s="3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35">
      <c r="A158" s="14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2"/>
      <c r="P158" s="3"/>
      <c r="Q158" s="2"/>
      <c r="R158" s="2"/>
      <c r="S158" s="3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35">
      <c r="A159" s="14"/>
      <c r="B159" s="2"/>
      <c r="C159" s="2"/>
      <c r="D159" s="3"/>
      <c r="E159" s="2"/>
      <c r="F159" s="2"/>
      <c r="G159" s="3"/>
      <c r="H159" s="2"/>
      <c r="I159" s="2"/>
      <c r="J159" s="3"/>
      <c r="K159" s="2"/>
      <c r="L159" s="2"/>
      <c r="M159" s="3"/>
      <c r="N159" s="2"/>
      <c r="O159" s="2"/>
      <c r="P159" s="3"/>
      <c r="Q159" s="2"/>
      <c r="R159" s="2"/>
      <c r="S159" s="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35">
      <c r="A160" s="14"/>
      <c r="B160" s="2"/>
      <c r="C160" s="2"/>
      <c r="D160" s="3"/>
      <c r="E160" s="2"/>
      <c r="F160" s="2"/>
      <c r="G160" s="3"/>
      <c r="H160" s="2"/>
      <c r="I160" s="2"/>
      <c r="J160" s="3"/>
      <c r="K160" s="2"/>
      <c r="L160" s="2"/>
      <c r="M160" s="3"/>
      <c r="N160" s="2"/>
      <c r="O160" s="2"/>
      <c r="P160" s="3"/>
      <c r="Q160" s="2"/>
      <c r="R160" s="2"/>
      <c r="S160" s="3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35">
      <c r="A161" s="14"/>
      <c r="B161" s="2"/>
      <c r="C161" s="2"/>
      <c r="D161" s="3"/>
      <c r="E161" s="2"/>
      <c r="F161" s="2"/>
      <c r="G161" s="3"/>
      <c r="H161" s="2"/>
      <c r="I161" s="2"/>
      <c r="J161" s="3"/>
      <c r="K161" s="2"/>
      <c r="L161" s="2"/>
      <c r="M161" s="3"/>
      <c r="N161" s="2"/>
      <c r="O161" s="2"/>
      <c r="P161" s="3"/>
      <c r="Q161" s="2"/>
      <c r="R161" s="2"/>
      <c r="S161" s="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35">
      <c r="A162" s="14"/>
      <c r="B162" s="2"/>
      <c r="C162" s="2"/>
      <c r="D162" s="3"/>
      <c r="E162" s="2"/>
      <c r="F162" s="2"/>
      <c r="G162" s="3"/>
      <c r="H162" s="2"/>
      <c r="I162" s="2"/>
      <c r="J162" s="3"/>
      <c r="K162" s="2"/>
      <c r="L162" s="2"/>
      <c r="M162" s="3"/>
      <c r="N162" s="2"/>
      <c r="O162" s="2"/>
      <c r="P162" s="3"/>
      <c r="Q162" s="2"/>
      <c r="R162" s="2"/>
      <c r="S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35">
      <c r="A163" s="14"/>
      <c r="B163" s="2"/>
      <c r="C163" s="2"/>
      <c r="D163" s="3"/>
      <c r="E163" s="2"/>
      <c r="F163" s="2"/>
      <c r="G163" s="3"/>
      <c r="H163" s="2"/>
      <c r="I163" s="2"/>
      <c r="J163" s="3"/>
      <c r="K163" s="2"/>
      <c r="L163" s="2"/>
      <c r="M163" s="3"/>
      <c r="N163" s="2"/>
      <c r="O163" s="2"/>
      <c r="P163" s="3"/>
      <c r="Q163" s="2"/>
      <c r="R163" s="2"/>
      <c r="S163" s="3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35">
      <c r="A164" s="1"/>
      <c r="B164" s="2"/>
      <c r="C164" s="2"/>
      <c r="D164" s="3"/>
      <c r="E164" s="2"/>
      <c r="F164" s="2"/>
      <c r="G164" s="3"/>
      <c r="H164" s="2"/>
      <c r="I164" s="2"/>
      <c r="J164" s="3"/>
      <c r="K164" s="2"/>
      <c r="L164" s="2"/>
      <c r="M164" s="3"/>
      <c r="N164" s="2"/>
      <c r="O164" s="2"/>
      <c r="P164" s="3"/>
      <c r="Q164" s="2"/>
      <c r="R164" s="2"/>
      <c r="S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</sheetData>
  <mergeCells count="7">
    <mergeCell ref="V43:V44"/>
    <mergeCell ref="U43:U44"/>
    <mergeCell ref="W43:W44"/>
    <mergeCell ref="Q15:R15"/>
    <mergeCell ref="Q14:R14"/>
    <mergeCell ref="Q16:R17"/>
    <mergeCell ref="T37:V3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5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14.453125" defaultRowHeight="15" customHeight="1" x14ac:dyDescent="0.35"/>
  <cols>
    <col min="1" max="1" width="11" customWidth="1"/>
    <col min="2" max="2" width="14.453125" customWidth="1"/>
    <col min="3" max="3" width="24.453125" customWidth="1"/>
    <col min="4" max="6" width="14.7265625" customWidth="1"/>
    <col min="7" max="7" width="17" customWidth="1"/>
    <col min="8" max="12" width="14.7265625" customWidth="1"/>
    <col min="13" max="13" width="16" customWidth="1"/>
    <col min="14" max="14" width="17.1796875" customWidth="1"/>
    <col min="15" max="17" width="14.7265625" customWidth="1"/>
    <col min="18" max="18" width="18.54296875" customWidth="1"/>
    <col min="19" max="19" width="15.1796875" customWidth="1"/>
  </cols>
  <sheetData>
    <row r="1" spans="1:19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18.5" x14ac:dyDescent="0.45">
      <c r="A2" s="2"/>
      <c r="B2" s="4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15.75" customHeight="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ht="15.75" customHeight="1" x14ac:dyDescent="0.35">
      <c r="A4" s="2"/>
      <c r="B4" s="44" t="s">
        <v>49</v>
      </c>
      <c r="C4" s="45">
        <v>1</v>
      </c>
      <c r="D4" s="45">
        <v>2</v>
      </c>
      <c r="E4" s="45">
        <v>3</v>
      </c>
      <c r="F4" s="45">
        <v>4</v>
      </c>
      <c r="G4" s="45">
        <v>5</v>
      </c>
      <c r="H4" s="45">
        <v>6</v>
      </c>
      <c r="I4" s="45">
        <v>7</v>
      </c>
      <c r="J4" s="45">
        <v>8</v>
      </c>
      <c r="K4" s="45">
        <v>9</v>
      </c>
      <c r="L4" s="45">
        <v>10</v>
      </c>
      <c r="M4" s="45">
        <v>11</v>
      </c>
      <c r="N4" s="45">
        <v>12</v>
      </c>
      <c r="O4" s="45">
        <v>13</v>
      </c>
      <c r="P4" s="45">
        <v>14</v>
      </c>
      <c r="Q4" s="45">
        <v>15</v>
      </c>
      <c r="R4" s="46">
        <v>16</v>
      </c>
    </row>
    <row r="5" spans="1:19" ht="14.5" x14ac:dyDescent="0.35">
      <c r="A5" s="2"/>
      <c r="B5" s="85" t="s">
        <v>16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</row>
    <row r="6" spans="1:19" ht="14.5" x14ac:dyDescent="0.35">
      <c r="A6" s="2"/>
      <c r="B6" s="47" t="s">
        <v>19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1"/>
    </row>
    <row r="7" spans="1:19" ht="14.5" x14ac:dyDescent="0.35">
      <c r="A7" s="2"/>
      <c r="B7" s="48" t="s">
        <v>57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</row>
    <row r="8" spans="1:19" ht="15.75" customHeight="1" thickBot="1" x14ac:dyDescent="0.4">
      <c r="A8" s="2"/>
      <c r="B8" s="49" t="s">
        <v>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</row>
    <row r="9" spans="1:19" ht="16.5" customHeight="1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thickBot="1" x14ac:dyDescent="0.4">
      <c r="A10" s="2"/>
      <c r="B10" s="2"/>
      <c r="C10" s="2"/>
      <c r="D10" s="2"/>
      <c r="E10" s="2"/>
      <c r="F10" s="2"/>
      <c r="G10" s="2"/>
      <c r="H10" s="56"/>
      <c r="I10" s="57" t="s">
        <v>87</v>
      </c>
      <c r="J10" s="57" t="s">
        <v>87</v>
      </c>
      <c r="K10" s="58" t="s">
        <v>91</v>
      </c>
      <c r="L10" s="58" t="s">
        <v>91</v>
      </c>
      <c r="M10" s="58" t="s">
        <v>91</v>
      </c>
      <c r="N10" s="59" t="s">
        <v>91</v>
      </c>
      <c r="O10" s="2"/>
      <c r="P10" s="2"/>
      <c r="Q10" s="2"/>
      <c r="R10" s="2"/>
      <c r="S10" s="2"/>
    </row>
    <row r="11" spans="1:19" ht="15.75" customHeight="1" thickBot="1" x14ac:dyDescent="0.4">
      <c r="A11" s="38" t="s">
        <v>65</v>
      </c>
      <c r="B11" s="38" t="s">
        <v>66</v>
      </c>
      <c r="C11" s="38" t="s">
        <v>67</v>
      </c>
      <c r="D11" s="39" t="s">
        <v>17</v>
      </c>
      <c r="E11" s="40" t="s">
        <v>68</v>
      </c>
      <c r="F11" s="2"/>
      <c r="G11" s="2"/>
      <c r="H11" s="60" t="s">
        <v>98</v>
      </c>
      <c r="I11" s="61" t="s">
        <v>92</v>
      </c>
      <c r="J11" s="61" t="s">
        <v>93</v>
      </c>
      <c r="K11" s="61" t="s">
        <v>94</v>
      </c>
      <c r="L11" s="61" t="s">
        <v>95</v>
      </c>
      <c r="M11" s="61" t="s">
        <v>96</v>
      </c>
      <c r="N11" s="62" t="s">
        <v>97</v>
      </c>
      <c r="O11" s="2"/>
      <c r="P11" s="2"/>
      <c r="Q11" s="2"/>
      <c r="R11" s="2"/>
      <c r="S11" s="2"/>
    </row>
    <row r="12" spans="1:19" ht="14.5" x14ac:dyDescent="0.35">
      <c r="A12" s="41" t="s">
        <v>69</v>
      </c>
      <c r="B12" s="41">
        <v>2</v>
      </c>
      <c r="C12" s="51" t="s">
        <v>63</v>
      </c>
      <c r="D12" s="42">
        <v>1</v>
      </c>
      <c r="E12" s="43"/>
      <c r="F12" s="2" t="s">
        <v>70</v>
      </c>
      <c r="G12" s="2"/>
      <c r="H12" s="63" t="s">
        <v>136</v>
      </c>
      <c r="I12" s="64"/>
      <c r="J12" s="64"/>
      <c r="K12" s="64"/>
      <c r="L12" s="64"/>
      <c r="M12" s="65"/>
      <c r="N12" s="66"/>
      <c r="O12" s="2"/>
      <c r="P12" s="2"/>
      <c r="Q12" s="2"/>
      <c r="R12" s="2"/>
      <c r="S12" s="2"/>
    </row>
    <row r="13" spans="1:19" ht="14.5" x14ac:dyDescent="0.35">
      <c r="A13" s="11" t="s">
        <v>71</v>
      </c>
      <c r="B13" s="11">
        <v>1</v>
      </c>
      <c r="C13" s="52" t="s">
        <v>79</v>
      </c>
      <c r="D13" s="12">
        <v>1</v>
      </c>
      <c r="E13" s="13"/>
      <c r="F13" s="1">
        <v>0</v>
      </c>
      <c r="G13" s="1" t="s">
        <v>16</v>
      </c>
      <c r="H13" s="67" t="s">
        <v>137</v>
      </c>
      <c r="I13" s="64"/>
      <c r="J13" s="64"/>
      <c r="K13" s="64"/>
      <c r="L13" s="64"/>
      <c r="M13" s="65"/>
      <c r="N13" s="66"/>
      <c r="O13" s="2"/>
      <c r="P13" s="2"/>
      <c r="Q13" s="2"/>
      <c r="R13" s="2"/>
      <c r="S13" s="2"/>
    </row>
    <row r="14" spans="1:19" ht="14.5" x14ac:dyDescent="0.35">
      <c r="A14" s="11" t="s">
        <v>72</v>
      </c>
      <c r="B14" s="11">
        <v>0</v>
      </c>
      <c r="C14" s="52" t="s">
        <v>52</v>
      </c>
      <c r="D14" s="12">
        <v>1</v>
      </c>
      <c r="E14" s="13"/>
      <c r="F14" s="1">
        <v>1</v>
      </c>
      <c r="G14" s="1" t="s">
        <v>19</v>
      </c>
      <c r="H14" s="68" t="s">
        <v>139</v>
      </c>
      <c r="I14" s="64"/>
      <c r="J14" s="64"/>
      <c r="K14" s="64"/>
      <c r="L14" s="64"/>
      <c r="M14" s="65"/>
      <c r="N14" s="66"/>
      <c r="O14" s="2"/>
      <c r="P14" s="2"/>
      <c r="Q14" s="2"/>
      <c r="R14" s="2"/>
      <c r="S14" s="2"/>
    </row>
    <row r="15" spans="1:19" ht="14.5" x14ac:dyDescent="0.35">
      <c r="A15" s="11" t="s">
        <v>73</v>
      </c>
      <c r="B15" s="11">
        <v>3</v>
      </c>
      <c r="C15" s="52" t="s">
        <v>99</v>
      </c>
      <c r="D15" s="12">
        <v>1</v>
      </c>
      <c r="E15" s="13"/>
      <c r="F15" s="1">
        <v>2</v>
      </c>
      <c r="G15" s="1" t="s">
        <v>57</v>
      </c>
      <c r="H15" s="69" t="s">
        <v>140</v>
      </c>
      <c r="I15" s="64"/>
      <c r="J15" s="64"/>
      <c r="K15" s="64"/>
      <c r="L15" s="64"/>
      <c r="M15" s="70"/>
      <c r="N15" s="71"/>
      <c r="O15" s="2"/>
      <c r="P15" s="2"/>
      <c r="Q15" s="2"/>
      <c r="R15" s="2"/>
      <c r="S15" s="2"/>
    </row>
    <row r="16" spans="1:19" ht="14.5" x14ac:dyDescent="0.35">
      <c r="A16" s="41" t="s">
        <v>69</v>
      </c>
      <c r="B16" s="41">
        <v>3</v>
      </c>
      <c r="C16" s="52" t="s">
        <v>100</v>
      </c>
      <c r="D16" s="12">
        <v>2</v>
      </c>
      <c r="E16" s="13"/>
      <c r="F16" s="1">
        <v>3</v>
      </c>
      <c r="G16" s="1" t="s">
        <v>23</v>
      </c>
      <c r="H16" s="72" t="s">
        <v>138</v>
      </c>
      <c r="I16" s="64"/>
      <c r="J16" s="64"/>
      <c r="K16" s="64"/>
      <c r="L16" s="64"/>
      <c r="M16" s="70"/>
      <c r="N16" s="71"/>
      <c r="O16" s="2"/>
      <c r="P16" s="2"/>
      <c r="Q16" s="2"/>
      <c r="R16" s="2"/>
      <c r="S16" s="2"/>
    </row>
    <row r="17" spans="1:19" ht="14.5" x14ac:dyDescent="0.35">
      <c r="A17" s="11" t="s">
        <v>71</v>
      </c>
      <c r="B17" s="11">
        <v>1</v>
      </c>
      <c r="C17" s="52" t="s">
        <v>55</v>
      </c>
      <c r="D17" s="12">
        <v>2</v>
      </c>
      <c r="E17" s="13"/>
      <c r="H17" s="73" t="s">
        <v>86</v>
      </c>
      <c r="I17" s="64"/>
      <c r="J17" s="64"/>
      <c r="K17" s="64"/>
      <c r="L17" s="64"/>
      <c r="M17" s="65"/>
      <c r="N17" s="71"/>
      <c r="O17" s="2"/>
      <c r="P17" s="2"/>
      <c r="Q17" s="2"/>
      <c r="R17" s="2"/>
      <c r="S17" s="2"/>
    </row>
    <row r="18" spans="1:19" ht="19.5" customHeight="1" x14ac:dyDescent="0.35">
      <c r="A18" s="11" t="s">
        <v>72</v>
      </c>
      <c r="B18" s="11">
        <v>0</v>
      </c>
      <c r="C18" s="52" t="s">
        <v>80</v>
      </c>
      <c r="D18" s="12">
        <v>2</v>
      </c>
      <c r="E18" s="13"/>
      <c r="F18" s="2"/>
      <c r="H18" s="74" t="s">
        <v>88</v>
      </c>
      <c r="I18" s="64"/>
      <c r="J18" s="64"/>
      <c r="K18" s="64"/>
      <c r="L18" s="64"/>
      <c r="M18" s="70"/>
      <c r="N18" s="71"/>
      <c r="O18" s="2"/>
      <c r="P18" s="2"/>
      <c r="Q18" s="2"/>
      <c r="R18" s="2"/>
      <c r="S18" s="2"/>
    </row>
    <row r="19" spans="1:19" ht="16.5" customHeight="1" x14ac:dyDescent="0.35">
      <c r="A19" s="11" t="s">
        <v>73</v>
      </c>
      <c r="B19" s="11">
        <v>2</v>
      </c>
      <c r="C19" s="52" t="s">
        <v>53</v>
      </c>
      <c r="D19" s="12">
        <v>2</v>
      </c>
      <c r="E19" s="13"/>
      <c r="F19" s="2"/>
      <c r="H19" s="75" t="s">
        <v>89</v>
      </c>
      <c r="I19" s="64"/>
      <c r="J19" s="64"/>
      <c r="K19" s="64"/>
      <c r="L19" s="64"/>
      <c r="M19" s="70"/>
      <c r="N19" s="71"/>
      <c r="O19" s="2"/>
      <c r="P19" s="2"/>
      <c r="Q19" s="2"/>
      <c r="R19" s="2"/>
      <c r="S19" s="2"/>
    </row>
    <row r="20" spans="1:19" ht="16.5" customHeight="1" thickBot="1" x14ac:dyDescent="0.4">
      <c r="A20" s="41" t="s">
        <v>69</v>
      </c>
      <c r="B20" s="41">
        <v>3</v>
      </c>
      <c r="C20" s="52" t="s">
        <v>101</v>
      </c>
      <c r="D20" s="12">
        <v>3</v>
      </c>
      <c r="E20" s="13"/>
      <c r="F20" s="2"/>
      <c r="H20" s="76"/>
      <c r="I20" s="77">
        <f>SUM(I12:I19)</f>
        <v>0</v>
      </c>
      <c r="J20" s="77">
        <f>SUM(J12:J19)</f>
        <v>0</v>
      </c>
      <c r="K20" s="77">
        <f>SUM(K12:K19)</f>
        <v>0</v>
      </c>
      <c r="L20" s="77">
        <f>SUM(L12:L19)</f>
        <v>0</v>
      </c>
      <c r="M20" s="78"/>
      <c r="N20" s="79"/>
      <c r="O20" s="2"/>
      <c r="P20" s="2"/>
      <c r="Q20" s="2"/>
      <c r="R20" s="2"/>
      <c r="S20" s="2"/>
    </row>
    <row r="21" spans="1:19" ht="16.5" customHeight="1" x14ac:dyDescent="0.35">
      <c r="A21" s="11" t="s">
        <v>71</v>
      </c>
      <c r="B21" s="11">
        <v>0</v>
      </c>
      <c r="C21" s="52" t="s">
        <v>102</v>
      </c>
      <c r="D21" s="12">
        <v>3</v>
      </c>
      <c r="E21" s="13"/>
      <c r="F21" s="2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</row>
    <row r="22" spans="1:19" ht="16.5" customHeight="1" x14ac:dyDescent="0.35">
      <c r="A22" s="11" t="s">
        <v>72</v>
      </c>
      <c r="B22" s="11">
        <v>2</v>
      </c>
      <c r="C22" s="52" t="s">
        <v>42</v>
      </c>
      <c r="D22" s="12">
        <v>3</v>
      </c>
      <c r="E22" s="13"/>
      <c r="F22" s="2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</row>
    <row r="23" spans="1:19" ht="16.5" customHeight="1" x14ac:dyDescent="0.35">
      <c r="A23" s="11" t="s">
        <v>73</v>
      </c>
      <c r="B23" s="11">
        <v>1</v>
      </c>
      <c r="C23" s="52" t="s">
        <v>103</v>
      </c>
      <c r="D23" s="12">
        <v>3</v>
      </c>
      <c r="E23" s="13"/>
      <c r="F23" s="2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</row>
    <row r="24" spans="1:19" ht="15.75" customHeight="1" x14ac:dyDescent="0.35">
      <c r="A24" s="41" t="s">
        <v>69</v>
      </c>
      <c r="B24" s="41">
        <v>1</v>
      </c>
      <c r="C24" s="52" t="s">
        <v>60</v>
      </c>
      <c r="D24" s="12">
        <v>4</v>
      </c>
      <c r="E24" s="13"/>
      <c r="F24" s="2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</row>
    <row r="25" spans="1:19" ht="16.5" customHeight="1" x14ac:dyDescent="0.35">
      <c r="A25" s="11" t="s">
        <v>71</v>
      </c>
      <c r="B25" s="11">
        <v>2</v>
      </c>
      <c r="C25" s="52" t="s">
        <v>54</v>
      </c>
      <c r="D25" s="12">
        <v>4</v>
      </c>
      <c r="E25" s="13"/>
      <c r="F25" s="2"/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</row>
    <row r="26" spans="1:19" ht="16.5" customHeight="1" x14ac:dyDescent="0.35">
      <c r="A26" s="11" t="s">
        <v>72</v>
      </c>
      <c r="B26" s="11">
        <v>0</v>
      </c>
      <c r="C26" s="52" t="s">
        <v>58</v>
      </c>
      <c r="D26" s="12">
        <v>4</v>
      </c>
      <c r="E26" s="13"/>
      <c r="F26" s="2"/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</row>
    <row r="27" spans="1:19" ht="15.75" customHeight="1" x14ac:dyDescent="0.35">
      <c r="A27" s="11" t="s">
        <v>73</v>
      </c>
      <c r="B27" s="11">
        <v>3</v>
      </c>
      <c r="C27" s="52" t="s">
        <v>104</v>
      </c>
      <c r="D27" s="12">
        <v>4</v>
      </c>
      <c r="E27" s="13"/>
      <c r="F27" s="2"/>
      <c r="I27" s="1"/>
      <c r="J27" s="1"/>
      <c r="K27" s="1"/>
      <c r="L27" s="1"/>
      <c r="M27" s="2"/>
      <c r="N27" s="2"/>
      <c r="O27" s="2"/>
      <c r="P27" s="2"/>
      <c r="Q27" s="2"/>
      <c r="R27" s="2"/>
      <c r="S27" s="2"/>
    </row>
    <row r="28" spans="1:19" ht="15.75" customHeight="1" x14ac:dyDescent="0.35">
      <c r="A28" s="41" t="s">
        <v>69</v>
      </c>
      <c r="B28" s="41">
        <v>3</v>
      </c>
      <c r="C28" s="52" t="s">
        <v>105</v>
      </c>
      <c r="D28" s="12">
        <v>5</v>
      </c>
      <c r="E28" s="13"/>
      <c r="F28" s="2"/>
      <c r="G28" s="2"/>
      <c r="H28" s="2"/>
      <c r="I28" s="1"/>
      <c r="J28" s="1"/>
      <c r="K28" s="1"/>
      <c r="L28" s="1"/>
      <c r="M28" s="2"/>
      <c r="N28" s="2"/>
      <c r="O28" s="2"/>
      <c r="P28" s="2"/>
      <c r="Q28" s="2"/>
      <c r="R28" s="2"/>
      <c r="S28" s="2"/>
    </row>
    <row r="29" spans="1:19" ht="15.75" customHeight="1" x14ac:dyDescent="0.35">
      <c r="A29" s="11" t="s">
        <v>71</v>
      </c>
      <c r="B29" s="11">
        <v>1</v>
      </c>
      <c r="C29" s="52" t="s">
        <v>50</v>
      </c>
      <c r="D29" s="12">
        <v>5</v>
      </c>
      <c r="E29" s="13"/>
      <c r="F29" s="2"/>
      <c r="G29" s="2"/>
      <c r="H29" s="2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</row>
    <row r="30" spans="1:19" ht="15.75" customHeight="1" x14ac:dyDescent="0.35">
      <c r="A30" s="11" t="s">
        <v>72</v>
      </c>
      <c r="B30" s="11">
        <v>2</v>
      </c>
      <c r="C30" s="52" t="s">
        <v>106</v>
      </c>
      <c r="D30" s="12">
        <v>5</v>
      </c>
      <c r="E30" s="13"/>
      <c r="F30" s="2"/>
      <c r="G30" s="2"/>
      <c r="H30" s="2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</row>
    <row r="31" spans="1:19" ht="15.75" customHeight="1" x14ac:dyDescent="0.35">
      <c r="A31" s="11" t="s">
        <v>73</v>
      </c>
      <c r="B31" s="11">
        <v>0</v>
      </c>
      <c r="C31" s="52" t="s">
        <v>51</v>
      </c>
      <c r="D31" s="12">
        <v>5</v>
      </c>
      <c r="E31" s="13"/>
      <c r="F31" s="2"/>
      <c r="G31" s="2"/>
      <c r="H31" s="2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</row>
    <row r="32" spans="1:19" ht="15.75" customHeight="1" x14ac:dyDescent="0.35">
      <c r="A32" s="41" t="s">
        <v>69</v>
      </c>
      <c r="B32" s="41">
        <v>0</v>
      </c>
      <c r="C32" s="52" t="s">
        <v>107</v>
      </c>
      <c r="D32" s="12">
        <v>6</v>
      </c>
      <c r="E32" s="13"/>
      <c r="F32" s="2"/>
      <c r="G32" s="2"/>
      <c r="H32" s="2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</row>
    <row r="33" spans="1:19" ht="15.75" customHeight="1" x14ac:dyDescent="0.35">
      <c r="A33" s="11" t="s">
        <v>71</v>
      </c>
      <c r="B33" s="11">
        <v>2</v>
      </c>
      <c r="C33" s="52" t="s">
        <v>59</v>
      </c>
      <c r="D33" s="12">
        <v>6</v>
      </c>
      <c r="E33" s="13"/>
      <c r="F33" s="2"/>
      <c r="G33" s="2"/>
      <c r="H33" s="2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</row>
    <row r="34" spans="1:19" ht="15.75" customHeight="1" x14ac:dyDescent="0.35">
      <c r="A34" s="11" t="s">
        <v>72</v>
      </c>
      <c r="B34" s="11">
        <v>1</v>
      </c>
      <c r="C34" s="52" t="s">
        <v>108</v>
      </c>
      <c r="D34" s="12">
        <v>6</v>
      </c>
      <c r="E34" s="13"/>
      <c r="F34" s="2"/>
      <c r="G34" s="2"/>
      <c r="H34" s="2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</row>
    <row r="35" spans="1:19" ht="15.75" customHeight="1" x14ac:dyDescent="0.35">
      <c r="A35" s="11" t="s">
        <v>73</v>
      </c>
      <c r="B35" s="11">
        <v>3</v>
      </c>
      <c r="C35" s="52" t="s">
        <v>109</v>
      </c>
      <c r="D35" s="12">
        <v>6</v>
      </c>
      <c r="E35" s="13"/>
      <c r="F35" s="2"/>
      <c r="G35" s="2"/>
      <c r="H35" s="2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</row>
    <row r="36" spans="1:19" ht="15.75" customHeight="1" x14ac:dyDescent="0.35">
      <c r="A36" s="41" t="s">
        <v>69</v>
      </c>
      <c r="B36" s="41">
        <v>1</v>
      </c>
      <c r="C36" s="52" t="s">
        <v>110</v>
      </c>
      <c r="D36" s="12">
        <v>7</v>
      </c>
      <c r="E36" s="13"/>
      <c r="F36" s="2"/>
      <c r="G36" s="2"/>
      <c r="H36" s="2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</row>
    <row r="37" spans="1:19" ht="15.75" customHeight="1" x14ac:dyDescent="0.35">
      <c r="A37" s="11" t="s">
        <v>71</v>
      </c>
      <c r="B37" s="11">
        <v>0</v>
      </c>
      <c r="C37" s="52" t="s">
        <v>56</v>
      </c>
      <c r="D37" s="12">
        <v>7</v>
      </c>
      <c r="E37" s="13"/>
      <c r="F37" s="2"/>
      <c r="G37" s="2"/>
      <c r="H37" s="2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</row>
    <row r="38" spans="1:19" ht="15.75" customHeight="1" x14ac:dyDescent="0.35">
      <c r="A38" s="11" t="s">
        <v>72</v>
      </c>
      <c r="B38" s="11">
        <v>3</v>
      </c>
      <c r="C38" s="52" t="s">
        <v>82</v>
      </c>
      <c r="D38" s="12">
        <v>7</v>
      </c>
      <c r="E38" s="13"/>
      <c r="F38" s="2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</row>
    <row r="39" spans="1:19" ht="15.75" customHeight="1" x14ac:dyDescent="0.35">
      <c r="A39" s="11" t="s">
        <v>73</v>
      </c>
      <c r="B39" s="11">
        <v>2</v>
      </c>
      <c r="C39" s="52" t="s">
        <v>111</v>
      </c>
      <c r="D39" s="12">
        <v>7</v>
      </c>
      <c r="E39" s="13"/>
      <c r="F39" s="2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</row>
    <row r="40" spans="1:19" ht="15.75" customHeight="1" x14ac:dyDescent="0.35">
      <c r="A40" s="41" t="s">
        <v>69</v>
      </c>
      <c r="B40" s="41">
        <v>2</v>
      </c>
      <c r="C40" s="52" t="s">
        <v>74</v>
      </c>
      <c r="D40" s="12">
        <v>8</v>
      </c>
      <c r="E40" s="13"/>
      <c r="F40" s="2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</row>
    <row r="41" spans="1:19" ht="15.75" customHeight="1" x14ac:dyDescent="0.35">
      <c r="A41" s="11" t="s">
        <v>71</v>
      </c>
      <c r="B41" s="11">
        <v>1</v>
      </c>
      <c r="C41" s="52" t="s">
        <v>62</v>
      </c>
      <c r="D41" s="12">
        <v>8</v>
      </c>
      <c r="E41" s="13"/>
      <c r="F41" s="2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</row>
    <row r="42" spans="1:19" ht="15.75" customHeight="1" x14ac:dyDescent="0.35">
      <c r="A42" s="11" t="s">
        <v>72</v>
      </c>
      <c r="B42" s="11">
        <v>3</v>
      </c>
      <c r="C42" s="52" t="s">
        <v>112</v>
      </c>
      <c r="D42" s="12">
        <v>8</v>
      </c>
      <c r="E42" s="13"/>
      <c r="F42" s="2"/>
      <c r="G42" s="2"/>
      <c r="H42" s="2"/>
      <c r="I42" s="1"/>
      <c r="J42" s="1"/>
      <c r="K42" s="1"/>
      <c r="L42" s="1"/>
      <c r="M42" s="2"/>
      <c r="N42" s="2"/>
      <c r="O42" s="2"/>
      <c r="P42" s="2"/>
      <c r="Q42" s="2"/>
      <c r="R42" s="2"/>
      <c r="S42" s="2"/>
    </row>
    <row r="43" spans="1:19" ht="15.75" customHeight="1" x14ac:dyDescent="0.35">
      <c r="A43" s="11" t="s">
        <v>73</v>
      </c>
      <c r="B43" s="11">
        <v>0</v>
      </c>
      <c r="C43" s="52" t="s">
        <v>113</v>
      </c>
      <c r="D43" s="12">
        <v>8</v>
      </c>
      <c r="E43" s="13"/>
      <c r="F43" s="2"/>
      <c r="G43" s="2"/>
      <c r="H43" s="2"/>
      <c r="I43" s="1"/>
      <c r="J43" s="1"/>
      <c r="K43" s="1"/>
      <c r="L43" s="1"/>
      <c r="M43" s="2"/>
      <c r="N43" s="2"/>
      <c r="O43" s="2"/>
      <c r="P43" s="2"/>
      <c r="Q43" s="2"/>
      <c r="R43" s="2"/>
      <c r="S43" s="2"/>
    </row>
    <row r="44" spans="1:19" ht="15.75" customHeight="1" x14ac:dyDescent="0.35">
      <c r="A44" s="41" t="s">
        <v>69</v>
      </c>
      <c r="B44" s="41">
        <v>0</v>
      </c>
      <c r="C44" s="52" t="s">
        <v>114</v>
      </c>
      <c r="D44" s="12">
        <v>9</v>
      </c>
      <c r="E44" s="13"/>
      <c r="F44" s="2"/>
      <c r="G44" s="2"/>
      <c r="H44" s="2"/>
      <c r="I44" s="1"/>
      <c r="J44" s="1"/>
      <c r="K44" s="1"/>
      <c r="L44" s="1"/>
      <c r="M44" s="2"/>
      <c r="N44" s="2"/>
      <c r="O44" s="2"/>
      <c r="P44" s="2"/>
      <c r="Q44" s="2"/>
      <c r="R44" s="2"/>
      <c r="S44" s="2"/>
    </row>
    <row r="45" spans="1:19" ht="15.75" customHeight="1" x14ac:dyDescent="0.35">
      <c r="A45" s="11" t="s">
        <v>71</v>
      </c>
      <c r="B45" s="11">
        <v>3</v>
      </c>
      <c r="C45" s="52" t="s">
        <v>75</v>
      </c>
      <c r="D45" s="12">
        <v>9</v>
      </c>
      <c r="E45" s="13"/>
      <c r="F45" s="2"/>
      <c r="G45" s="2"/>
      <c r="H45" s="2"/>
      <c r="I45" s="1"/>
      <c r="J45" s="1"/>
      <c r="K45" s="1"/>
      <c r="L45" s="1"/>
      <c r="M45" s="2"/>
      <c r="N45" s="2"/>
      <c r="O45" s="2"/>
      <c r="P45" s="2"/>
      <c r="Q45" s="2"/>
      <c r="R45" s="2"/>
      <c r="S45" s="2"/>
    </row>
    <row r="46" spans="1:19" ht="15.75" customHeight="1" x14ac:dyDescent="0.35">
      <c r="A46" s="11" t="s">
        <v>72</v>
      </c>
      <c r="B46" s="11">
        <v>2</v>
      </c>
      <c r="C46" s="52" t="s">
        <v>115</v>
      </c>
      <c r="D46" s="12">
        <v>9</v>
      </c>
      <c r="E46" s="13"/>
      <c r="F46" s="2"/>
      <c r="I46" s="1"/>
      <c r="J46" s="1"/>
      <c r="K46" s="1"/>
      <c r="L46" s="1"/>
      <c r="M46" s="2"/>
      <c r="N46" s="2"/>
      <c r="O46" s="2"/>
      <c r="P46" s="2"/>
      <c r="Q46" s="2"/>
      <c r="R46" s="2"/>
      <c r="S46" s="2"/>
    </row>
    <row r="47" spans="1:19" ht="15.75" customHeight="1" x14ac:dyDescent="0.35">
      <c r="A47" s="11" t="s">
        <v>73</v>
      </c>
      <c r="B47" s="11">
        <v>1</v>
      </c>
      <c r="C47" s="52" t="s">
        <v>116</v>
      </c>
      <c r="D47" s="12">
        <v>9</v>
      </c>
      <c r="E47" s="13"/>
      <c r="F47" s="2"/>
      <c r="I47" s="1"/>
      <c r="J47" s="1"/>
      <c r="K47" s="1"/>
      <c r="L47" s="1"/>
      <c r="M47" s="2"/>
      <c r="N47" s="2"/>
      <c r="O47" s="2"/>
      <c r="P47" s="2"/>
      <c r="Q47" s="2"/>
      <c r="R47" s="2"/>
      <c r="S47" s="2"/>
    </row>
    <row r="48" spans="1:19" ht="15.75" customHeight="1" x14ac:dyDescent="0.35">
      <c r="A48" s="41" t="s">
        <v>69</v>
      </c>
      <c r="B48" s="41">
        <v>2</v>
      </c>
      <c r="C48" s="52" t="s">
        <v>76</v>
      </c>
      <c r="D48" s="12">
        <v>10</v>
      </c>
      <c r="E48" s="13"/>
      <c r="F48" s="2"/>
      <c r="I48" s="1"/>
      <c r="J48" s="1"/>
      <c r="K48" s="1"/>
      <c r="L48" s="1"/>
      <c r="M48" s="2"/>
      <c r="N48" s="2"/>
      <c r="O48" s="2"/>
      <c r="P48" s="2"/>
      <c r="Q48" s="2"/>
      <c r="R48" s="2"/>
      <c r="S48" s="2"/>
    </row>
    <row r="49" spans="1:19" ht="15.75" customHeight="1" x14ac:dyDescent="0.35">
      <c r="A49" s="11" t="s">
        <v>71</v>
      </c>
      <c r="B49" s="11">
        <v>1</v>
      </c>
      <c r="C49" s="52" t="s">
        <v>64</v>
      </c>
      <c r="D49" s="12">
        <v>10</v>
      </c>
      <c r="E49" s="13"/>
      <c r="F49" s="2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</row>
    <row r="50" spans="1:19" ht="15.75" customHeight="1" x14ac:dyDescent="0.35">
      <c r="A50" s="11" t="s">
        <v>72</v>
      </c>
      <c r="B50" s="11">
        <v>0</v>
      </c>
      <c r="C50" s="52" t="s">
        <v>77</v>
      </c>
      <c r="D50" s="12">
        <v>10</v>
      </c>
      <c r="E50" s="13"/>
      <c r="F50" s="2"/>
      <c r="G50" s="2"/>
      <c r="H50" s="2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</row>
    <row r="51" spans="1:19" ht="15.75" customHeight="1" x14ac:dyDescent="0.35">
      <c r="A51" s="11" t="s">
        <v>73</v>
      </c>
      <c r="B51" s="11">
        <v>3</v>
      </c>
      <c r="C51" s="52" t="s">
        <v>117</v>
      </c>
      <c r="D51" s="12">
        <v>10</v>
      </c>
      <c r="E51" s="13"/>
      <c r="F51" s="2"/>
      <c r="G51" s="2"/>
      <c r="H51" s="2"/>
      <c r="I51" s="1"/>
      <c r="J51" s="1"/>
      <c r="K51" s="1"/>
      <c r="L51" s="1"/>
      <c r="M51" s="2"/>
      <c r="N51" s="2"/>
      <c r="O51" s="2"/>
      <c r="P51" s="2"/>
      <c r="Q51" s="2"/>
      <c r="R51" s="2"/>
      <c r="S51" s="2"/>
    </row>
    <row r="52" spans="1:19" ht="15.75" customHeight="1" x14ac:dyDescent="0.35">
      <c r="A52" s="41" t="s">
        <v>69</v>
      </c>
      <c r="B52" s="41">
        <v>2</v>
      </c>
      <c r="C52" s="52" t="s">
        <v>118</v>
      </c>
      <c r="D52" s="12">
        <v>11</v>
      </c>
      <c r="E52" s="13"/>
      <c r="F52" s="2"/>
      <c r="G52" s="2"/>
      <c r="H52" s="2"/>
      <c r="I52" s="1"/>
      <c r="J52" s="1"/>
      <c r="K52" s="1"/>
      <c r="L52" s="1"/>
      <c r="M52" s="2"/>
      <c r="N52" s="2"/>
      <c r="O52" s="2"/>
      <c r="P52" s="2"/>
      <c r="Q52" s="2"/>
      <c r="R52" s="2"/>
      <c r="S52" s="2"/>
    </row>
    <row r="53" spans="1:19" ht="15.75" customHeight="1" x14ac:dyDescent="0.35">
      <c r="A53" s="11" t="s">
        <v>71</v>
      </c>
      <c r="B53" s="11">
        <v>3</v>
      </c>
      <c r="C53" s="52" t="s">
        <v>78</v>
      </c>
      <c r="D53" s="12">
        <v>11</v>
      </c>
      <c r="E53" s="13"/>
      <c r="F53" s="2"/>
      <c r="G53" s="2"/>
      <c r="H53" s="2"/>
      <c r="I53" s="1"/>
      <c r="J53" s="1"/>
      <c r="K53" s="1"/>
      <c r="L53" s="1"/>
      <c r="M53" s="2"/>
      <c r="N53" s="2"/>
      <c r="O53" s="2"/>
      <c r="P53" s="2"/>
      <c r="Q53" s="2"/>
      <c r="R53" s="2"/>
      <c r="S53" s="2"/>
    </row>
    <row r="54" spans="1:19" ht="15.75" customHeight="1" x14ac:dyDescent="0.35">
      <c r="A54" s="11" t="s">
        <v>72</v>
      </c>
      <c r="B54" s="11">
        <v>0</v>
      </c>
      <c r="C54" s="52" t="s">
        <v>119</v>
      </c>
      <c r="D54" s="12">
        <v>11</v>
      </c>
      <c r="E54" s="13"/>
      <c r="F54" s="2"/>
      <c r="G54" s="2"/>
      <c r="H54" s="2"/>
      <c r="I54" s="1"/>
      <c r="J54" s="1"/>
      <c r="K54" s="1"/>
      <c r="L54" s="1"/>
      <c r="M54" s="2"/>
      <c r="N54" s="2"/>
      <c r="O54" s="2"/>
      <c r="P54" s="2"/>
      <c r="Q54" s="2"/>
      <c r="R54" s="2"/>
      <c r="S54" s="2"/>
    </row>
    <row r="55" spans="1:19" ht="15.75" customHeight="1" x14ac:dyDescent="0.35">
      <c r="A55" s="11" t="s">
        <v>73</v>
      </c>
      <c r="B55" s="11">
        <v>1</v>
      </c>
      <c r="C55" s="52" t="s">
        <v>48</v>
      </c>
      <c r="D55" s="12">
        <v>11</v>
      </c>
      <c r="E55" s="13"/>
      <c r="F55" s="2"/>
      <c r="G55" s="2"/>
      <c r="H55" s="2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</row>
    <row r="56" spans="1:19" ht="15.75" customHeight="1" x14ac:dyDescent="0.35">
      <c r="A56" s="41" t="s">
        <v>69</v>
      </c>
      <c r="B56" s="41">
        <v>1</v>
      </c>
      <c r="C56" s="52" t="s">
        <v>120</v>
      </c>
      <c r="D56" s="12">
        <v>12</v>
      </c>
      <c r="E56" s="13"/>
      <c r="F56" s="2"/>
      <c r="G56" s="2"/>
      <c r="H56" s="2"/>
      <c r="I56" s="1"/>
      <c r="J56" s="1"/>
      <c r="K56" s="1"/>
      <c r="L56" s="1"/>
      <c r="M56" s="2"/>
      <c r="N56" s="2"/>
      <c r="O56" s="2"/>
      <c r="P56" s="2"/>
      <c r="Q56" s="2"/>
      <c r="R56" s="2"/>
      <c r="S56" s="2"/>
    </row>
    <row r="57" spans="1:19" ht="15.75" customHeight="1" x14ac:dyDescent="0.35">
      <c r="A57" s="11" t="s">
        <v>71</v>
      </c>
      <c r="B57" s="11">
        <v>3</v>
      </c>
      <c r="C57" s="52" t="s">
        <v>121</v>
      </c>
      <c r="D57" s="12">
        <v>12</v>
      </c>
      <c r="E57" s="13"/>
      <c r="F57" s="2"/>
      <c r="G57" s="2"/>
      <c r="H57" s="2"/>
      <c r="I57" s="1"/>
      <c r="J57" s="1"/>
      <c r="K57" s="1"/>
      <c r="L57" s="1"/>
      <c r="M57" s="2"/>
      <c r="N57" s="2"/>
      <c r="O57" s="2"/>
      <c r="P57" s="2"/>
      <c r="Q57" s="2"/>
      <c r="R57" s="2"/>
      <c r="S57" s="2"/>
    </row>
    <row r="58" spans="1:19" ht="15.75" customHeight="1" x14ac:dyDescent="0.35">
      <c r="A58" s="11" t="s">
        <v>72</v>
      </c>
      <c r="B58" s="11">
        <v>0</v>
      </c>
      <c r="C58" s="52" t="s">
        <v>122</v>
      </c>
      <c r="D58" s="12">
        <v>12</v>
      </c>
      <c r="E58" s="13"/>
      <c r="F58" s="2"/>
      <c r="G58" s="2"/>
      <c r="H58" s="2"/>
      <c r="I58" s="1"/>
      <c r="J58" s="1"/>
      <c r="K58" s="1"/>
      <c r="L58" s="1"/>
      <c r="M58" s="2"/>
      <c r="N58" s="2"/>
      <c r="O58" s="2"/>
      <c r="P58" s="2"/>
      <c r="Q58" s="2"/>
      <c r="R58" s="2"/>
      <c r="S58" s="2"/>
    </row>
    <row r="59" spans="1:19" ht="15.75" customHeight="1" x14ac:dyDescent="0.35">
      <c r="A59" s="11" t="s">
        <v>73</v>
      </c>
      <c r="B59" s="11">
        <v>2</v>
      </c>
      <c r="C59" s="52" t="s">
        <v>123</v>
      </c>
      <c r="D59" s="12">
        <v>12</v>
      </c>
      <c r="E59" s="13"/>
      <c r="F59" s="2"/>
      <c r="G59" s="2"/>
      <c r="H59" s="2"/>
      <c r="I59" s="1"/>
      <c r="J59" s="1"/>
      <c r="K59" s="1"/>
      <c r="L59" s="1"/>
      <c r="M59" s="2"/>
      <c r="N59" s="2"/>
      <c r="O59" s="2"/>
      <c r="P59" s="2"/>
      <c r="Q59" s="2"/>
      <c r="R59" s="2"/>
      <c r="S59" s="2"/>
    </row>
    <row r="60" spans="1:19" ht="15.75" customHeight="1" x14ac:dyDescent="0.35">
      <c r="A60" s="41" t="s">
        <v>69</v>
      </c>
      <c r="B60" s="41">
        <v>3</v>
      </c>
      <c r="C60" s="52" t="s">
        <v>124</v>
      </c>
      <c r="D60" s="12">
        <v>13</v>
      </c>
      <c r="E60" s="13"/>
      <c r="F60" s="2"/>
      <c r="G60" s="2"/>
      <c r="H60" s="2"/>
      <c r="I60" s="1"/>
      <c r="J60" s="1"/>
      <c r="K60" s="1"/>
      <c r="L60" s="1"/>
      <c r="M60" s="2"/>
      <c r="N60" s="2"/>
      <c r="O60" s="2"/>
      <c r="P60" s="2"/>
      <c r="Q60" s="2"/>
      <c r="R60" s="2"/>
      <c r="S60" s="2"/>
    </row>
    <row r="61" spans="1:19" ht="15.75" customHeight="1" x14ac:dyDescent="0.35">
      <c r="A61" s="11" t="s">
        <v>71</v>
      </c>
      <c r="B61" s="11">
        <v>1</v>
      </c>
      <c r="C61" s="52" t="s">
        <v>125</v>
      </c>
      <c r="D61" s="12">
        <v>13</v>
      </c>
      <c r="E61" s="13"/>
      <c r="F61" s="2"/>
      <c r="G61" s="2"/>
      <c r="H61" s="2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</row>
    <row r="62" spans="1:19" ht="15.75" customHeight="1" x14ac:dyDescent="0.35">
      <c r="A62" s="11" t="s">
        <v>72</v>
      </c>
      <c r="B62" s="11">
        <v>2</v>
      </c>
      <c r="C62" s="52" t="s">
        <v>126</v>
      </c>
      <c r="D62" s="12">
        <v>13</v>
      </c>
      <c r="E62" s="13"/>
      <c r="F62" s="2"/>
      <c r="G62" s="2"/>
      <c r="H62" s="2"/>
      <c r="I62" s="1"/>
      <c r="J62" s="1"/>
      <c r="K62" s="1"/>
      <c r="L62" s="1"/>
      <c r="M62" s="2"/>
      <c r="N62" s="2"/>
      <c r="O62" s="2"/>
      <c r="P62" s="2"/>
      <c r="Q62" s="2"/>
      <c r="R62" s="2"/>
    </row>
    <row r="63" spans="1:19" ht="15.75" customHeight="1" x14ac:dyDescent="0.35">
      <c r="A63" s="11" t="s">
        <v>73</v>
      </c>
      <c r="B63" s="11">
        <v>0</v>
      </c>
      <c r="C63" s="52" t="s">
        <v>81</v>
      </c>
      <c r="D63" s="12">
        <v>13</v>
      </c>
      <c r="E63" s="13"/>
      <c r="F63" s="2"/>
      <c r="G63" s="2"/>
      <c r="H63" s="2"/>
      <c r="I63" s="1"/>
      <c r="J63" s="1"/>
      <c r="K63" s="1"/>
      <c r="L63" s="1"/>
      <c r="M63" s="2"/>
      <c r="N63" s="2"/>
      <c r="O63" s="2"/>
      <c r="P63" s="2"/>
      <c r="Q63" s="2"/>
      <c r="R63" s="2"/>
    </row>
    <row r="64" spans="1:19" ht="15.75" customHeight="1" x14ac:dyDescent="0.35">
      <c r="A64" s="41" t="s">
        <v>69</v>
      </c>
      <c r="B64" s="41">
        <v>0</v>
      </c>
      <c r="C64" s="52" t="s">
        <v>84</v>
      </c>
      <c r="D64" s="12">
        <v>14</v>
      </c>
      <c r="E64" s="13"/>
      <c r="F64" s="2"/>
      <c r="G64" s="2"/>
      <c r="H64" s="2"/>
      <c r="I64" s="1"/>
      <c r="J64" s="1"/>
      <c r="K64" s="1"/>
      <c r="L64" s="1"/>
      <c r="M64" s="2"/>
      <c r="N64" s="2"/>
      <c r="O64" s="2"/>
      <c r="P64" s="2"/>
      <c r="Q64" s="2"/>
      <c r="R64" s="2"/>
    </row>
    <row r="65" spans="1:19" ht="15.75" customHeight="1" x14ac:dyDescent="0.35">
      <c r="A65" s="11" t="s">
        <v>71</v>
      </c>
      <c r="B65" s="11">
        <v>1</v>
      </c>
      <c r="C65" s="52" t="s">
        <v>83</v>
      </c>
      <c r="D65" s="12">
        <v>14</v>
      </c>
      <c r="E65" s="13"/>
      <c r="F65" s="2"/>
      <c r="G65" s="2"/>
      <c r="H65" s="1"/>
      <c r="I65" s="1"/>
      <c r="J65" s="1"/>
      <c r="K65" s="1"/>
      <c r="L65" s="1"/>
      <c r="M65" s="1"/>
      <c r="N65" s="2"/>
      <c r="O65" s="2"/>
      <c r="P65" s="2"/>
      <c r="Q65" s="2"/>
      <c r="R65" s="2"/>
      <c r="S65" s="2"/>
    </row>
    <row r="66" spans="1:19" ht="15.75" customHeight="1" x14ac:dyDescent="0.35">
      <c r="A66" s="11" t="s">
        <v>72</v>
      </c>
      <c r="B66" s="11">
        <v>3</v>
      </c>
      <c r="C66" s="52" t="s">
        <v>127</v>
      </c>
      <c r="D66" s="12">
        <v>14</v>
      </c>
      <c r="E66" s="13"/>
      <c r="F66" s="2"/>
      <c r="G66" s="2"/>
      <c r="H66" s="1"/>
      <c r="I66" s="1"/>
      <c r="J66" s="1"/>
      <c r="K66" s="1"/>
      <c r="L66" s="1"/>
      <c r="M66" s="1"/>
      <c r="N66" s="2"/>
      <c r="O66" s="2"/>
      <c r="P66" s="2"/>
      <c r="Q66" s="2"/>
      <c r="R66" s="2"/>
      <c r="S66" s="2"/>
    </row>
    <row r="67" spans="1:19" ht="15.75" customHeight="1" x14ac:dyDescent="0.35">
      <c r="A67" s="11" t="s">
        <v>73</v>
      </c>
      <c r="B67" s="11">
        <v>2</v>
      </c>
      <c r="C67" s="52" t="s">
        <v>128</v>
      </c>
      <c r="D67" s="12">
        <v>14</v>
      </c>
      <c r="E67" s="13"/>
      <c r="F67" s="2"/>
      <c r="H67" s="1"/>
      <c r="I67" s="1"/>
      <c r="J67" s="1"/>
      <c r="K67" s="1"/>
      <c r="L67" s="1"/>
      <c r="M67" s="1"/>
      <c r="N67" s="2"/>
      <c r="O67" s="2"/>
      <c r="P67" s="2"/>
      <c r="Q67" s="2"/>
      <c r="R67" s="2"/>
      <c r="S67" s="2"/>
    </row>
    <row r="68" spans="1:19" ht="15.75" customHeight="1" x14ac:dyDescent="0.35">
      <c r="A68" s="41" t="s">
        <v>69</v>
      </c>
      <c r="B68" s="41">
        <v>1</v>
      </c>
      <c r="C68" s="52" t="s">
        <v>61</v>
      </c>
      <c r="D68" s="12">
        <v>15</v>
      </c>
      <c r="E68" s="13"/>
      <c r="F68" s="2"/>
      <c r="G68" s="2"/>
      <c r="H68" s="2"/>
      <c r="I68" s="1"/>
      <c r="J68" s="1"/>
      <c r="K68" s="1"/>
      <c r="L68" s="1"/>
      <c r="M68" s="1"/>
      <c r="N68" s="2"/>
      <c r="O68" s="2"/>
      <c r="P68" s="2"/>
      <c r="Q68" s="2"/>
      <c r="R68" s="2"/>
      <c r="S68" s="2"/>
    </row>
    <row r="69" spans="1:19" ht="15.75" customHeight="1" x14ac:dyDescent="0.35">
      <c r="A69" s="11" t="s">
        <v>71</v>
      </c>
      <c r="B69" s="11">
        <v>2</v>
      </c>
      <c r="C69" s="52" t="s">
        <v>129</v>
      </c>
      <c r="D69" s="12">
        <v>15</v>
      </c>
      <c r="E69" s="13"/>
      <c r="F69" s="2"/>
      <c r="G69" s="2"/>
      <c r="H69" s="2"/>
      <c r="I69" s="1"/>
      <c r="J69" s="1"/>
      <c r="K69" s="1"/>
      <c r="L69" s="1"/>
      <c r="M69" s="2"/>
      <c r="N69" s="2"/>
      <c r="O69" s="2"/>
      <c r="P69" s="2"/>
      <c r="Q69" s="2"/>
      <c r="R69" s="2"/>
    </row>
    <row r="70" spans="1:19" ht="15.75" customHeight="1" x14ac:dyDescent="0.35">
      <c r="A70" s="11" t="s">
        <v>72</v>
      </c>
      <c r="B70" s="11">
        <v>3</v>
      </c>
      <c r="C70" s="52" t="s">
        <v>130</v>
      </c>
      <c r="D70" s="12">
        <v>15</v>
      </c>
      <c r="E70" s="13"/>
      <c r="F70" s="2"/>
      <c r="G70" s="2"/>
      <c r="H70" s="2"/>
      <c r="I70" s="1"/>
      <c r="J70" s="1"/>
      <c r="K70" s="1"/>
      <c r="L70" s="1"/>
      <c r="M70" s="2"/>
      <c r="N70" s="2"/>
      <c r="O70" s="2"/>
      <c r="P70" s="2"/>
      <c r="Q70" s="2"/>
      <c r="R70" s="2"/>
    </row>
    <row r="71" spans="1:19" ht="15.75" customHeight="1" x14ac:dyDescent="0.35">
      <c r="A71" s="11" t="s">
        <v>73</v>
      </c>
      <c r="B71" s="11">
        <v>0</v>
      </c>
      <c r="C71" s="52" t="s">
        <v>131</v>
      </c>
      <c r="D71" s="12">
        <v>15</v>
      </c>
      <c r="E71" s="13"/>
      <c r="F71" s="2"/>
      <c r="G71" s="2"/>
      <c r="H71" s="2"/>
      <c r="I71" s="1"/>
      <c r="J71" s="1"/>
      <c r="K71" s="1"/>
      <c r="L71" s="1"/>
      <c r="M71" s="2"/>
      <c r="N71" s="2"/>
      <c r="O71" s="2"/>
      <c r="P71" s="2"/>
      <c r="Q71" s="2"/>
      <c r="R71" s="2"/>
    </row>
    <row r="72" spans="1:19" ht="15.75" customHeight="1" x14ac:dyDescent="0.35">
      <c r="A72" s="41" t="s">
        <v>69</v>
      </c>
      <c r="B72" s="41">
        <v>0</v>
      </c>
      <c r="C72" s="52" t="s">
        <v>132</v>
      </c>
      <c r="D72" s="12">
        <v>16</v>
      </c>
      <c r="E72" s="13"/>
      <c r="F72" s="2"/>
      <c r="G72" s="2"/>
      <c r="H72" s="2"/>
      <c r="I72" s="1"/>
      <c r="J72" s="1"/>
      <c r="K72" s="1"/>
      <c r="L72" s="1"/>
      <c r="M72" s="2"/>
      <c r="N72" s="2"/>
      <c r="O72" s="2"/>
      <c r="P72" s="2"/>
      <c r="Q72" s="2"/>
      <c r="R72" s="2"/>
    </row>
    <row r="73" spans="1:19" ht="15.75" customHeight="1" x14ac:dyDescent="0.35">
      <c r="A73" s="11" t="s">
        <v>71</v>
      </c>
      <c r="B73" s="11">
        <v>3</v>
      </c>
      <c r="C73" s="52" t="s">
        <v>133</v>
      </c>
      <c r="D73" s="12">
        <v>16</v>
      </c>
      <c r="E73" s="13"/>
      <c r="F73" s="2"/>
      <c r="G73" s="2"/>
      <c r="H73" s="2"/>
      <c r="I73" s="1"/>
      <c r="J73" s="1"/>
      <c r="K73" s="1"/>
      <c r="L73" s="1"/>
      <c r="M73" s="2"/>
      <c r="N73" s="2"/>
      <c r="O73" s="2"/>
      <c r="P73" s="2"/>
      <c r="Q73" s="2"/>
      <c r="R73" s="2"/>
    </row>
    <row r="74" spans="1:19" ht="15.75" customHeight="1" x14ac:dyDescent="0.35">
      <c r="A74" s="11" t="s">
        <v>72</v>
      </c>
      <c r="B74" s="11">
        <v>2</v>
      </c>
      <c r="C74" s="52" t="s">
        <v>134</v>
      </c>
      <c r="D74" s="12">
        <v>16</v>
      </c>
      <c r="E74" s="13"/>
      <c r="F74" s="2"/>
      <c r="G74" s="2"/>
      <c r="H74" s="2"/>
      <c r="I74" s="1"/>
      <c r="J74" s="1"/>
      <c r="K74" s="1"/>
      <c r="L74" s="1"/>
      <c r="M74" s="2"/>
      <c r="N74" s="2"/>
      <c r="O74" s="2"/>
      <c r="P74" s="2"/>
      <c r="Q74" s="2"/>
      <c r="R74" s="2"/>
    </row>
    <row r="75" spans="1:19" ht="15.75" customHeight="1" thickBot="1" x14ac:dyDescent="0.4">
      <c r="A75" s="22" t="s">
        <v>73</v>
      </c>
      <c r="B75" s="22">
        <v>1</v>
      </c>
      <c r="C75" s="84" t="s">
        <v>135</v>
      </c>
      <c r="D75" s="22">
        <v>16</v>
      </c>
      <c r="E75" s="2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9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9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9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9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9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workbookViewId="0"/>
  </sheetViews>
  <sheetFormatPr defaultColWidth="14.453125" defaultRowHeight="15" customHeight="1" x14ac:dyDescent="0.35"/>
  <cols>
    <col min="1" max="10" width="7.54296875" customWidth="1"/>
    <col min="11" max="13" width="15.1796875" customWidth="1"/>
  </cols>
  <sheetData>
    <row r="1" spans="1:13" ht="14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.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.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4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4.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5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4.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4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4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4.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4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4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4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4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Tracker</vt:lpstr>
      <vt:lpstr>Team 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Weston Fiala</cp:lastModifiedBy>
  <dcterms:created xsi:type="dcterms:W3CDTF">2017-02-24T04:24:27Z</dcterms:created>
  <dcterms:modified xsi:type="dcterms:W3CDTF">2021-03-15T17:20:59Z</dcterms:modified>
</cp:coreProperties>
</file>