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38640" windowHeight="15720" activeTab="1"/>
  </bookViews>
  <sheets>
    <sheet name="Game Tracker" sheetId="1" r:id="rId1"/>
    <sheet name="Team Assignments" sheetId="2" r:id="rId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1" l="1"/>
  <c r="B78" i="1"/>
  <c r="B128" i="1"/>
  <c r="R21" i="2"/>
  <c r="R20" i="2"/>
  <c r="L22" i="2"/>
  <c r="R19" i="2"/>
  <c r="F13" i="2" l="1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12" i="2"/>
  <c r="B80" i="1" l="1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S8" i="2" l="1"/>
  <c r="S6" i="2"/>
  <c r="R8" i="2"/>
  <c r="Q8" i="2"/>
  <c r="R6" i="2"/>
  <c r="P8" i="2"/>
  <c r="O8" i="2"/>
  <c r="O6" i="2"/>
  <c r="Q7" i="2"/>
  <c r="Q6" i="2"/>
  <c r="N8" i="2"/>
  <c r="N6" i="2"/>
  <c r="O5" i="2"/>
  <c r="P6" i="2"/>
  <c r="S7" i="2"/>
  <c r="N5" i="2"/>
  <c r="R7" i="2"/>
  <c r="Q5" i="2"/>
  <c r="P5" i="2"/>
  <c r="P7" i="2"/>
  <c r="O7" i="2"/>
  <c r="R5" i="2"/>
  <c r="N7" i="2"/>
  <c r="S5" i="2"/>
  <c r="E5" i="2"/>
  <c r="M8" i="2"/>
  <c r="G8" i="2"/>
  <c r="J7" i="2"/>
  <c r="M6" i="2"/>
  <c r="G6" i="2"/>
  <c r="J5" i="2"/>
  <c r="L8" i="2"/>
  <c r="F8" i="2"/>
  <c r="I7" i="2"/>
  <c r="L6" i="2"/>
  <c r="F6" i="2"/>
  <c r="I5" i="2"/>
  <c r="D5" i="2"/>
  <c r="K8" i="2"/>
  <c r="E8" i="2"/>
  <c r="H7" i="2"/>
  <c r="K6" i="2"/>
  <c r="E6" i="2"/>
  <c r="H5" i="2"/>
  <c r="D6" i="2"/>
  <c r="J8" i="2"/>
  <c r="M7" i="2"/>
  <c r="G7" i="2"/>
  <c r="J6" i="2"/>
  <c r="M5" i="2"/>
  <c r="G5" i="2"/>
  <c r="D7" i="2"/>
  <c r="I8" i="2"/>
  <c r="L7" i="2"/>
  <c r="F7" i="2"/>
  <c r="I6" i="2"/>
  <c r="L5" i="2"/>
  <c r="F5" i="2"/>
  <c r="D8" i="2"/>
  <c r="H8" i="2"/>
  <c r="K7" i="2"/>
  <c r="E7" i="2"/>
  <c r="H6" i="2"/>
  <c r="K5" i="2"/>
  <c r="B8" i="1"/>
  <c r="B10" i="1"/>
  <c r="B12" i="1"/>
  <c r="B14" i="1"/>
  <c r="B16" i="1"/>
  <c r="B18" i="1"/>
  <c r="B20" i="1"/>
  <c r="E18" i="1" l="1"/>
  <c r="E12" i="1"/>
  <c r="A9" i="1"/>
  <c r="D9" i="1" s="1"/>
  <c r="C17" i="1"/>
  <c r="E10" i="1" l="1"/>
  <c r="E11" i="1" s="1"/>
  <c r="H11" i="1" s="1"/>
  <c r="C13" i="1"/>
  <c r="C9" i="1"/>
  <c r="G11" i="1"/>
  <c r="J9" i="1"/>
  <c r="B60" i="1"/>
  <c r="B44" i="1"/>
  <c r="I9" i="1" l="1"/>
  <c r="N9" i="1"/>
  <c r="K10" i="1"/>
  <c r="C127" i="1"/>
  <c r="B140" i="1"/>
  <c r="B138" i="1"/>
  <c r="B136" i="1"/>
  <c r="B134" i="1"/>
  <c r="B132" i="1"/>
  <c r="B130" i="1"/>
  <c r="B126" i="1"/>
  <c r="A127" i="1" s="1"/>
  <c r="D127" i="1" s="1"/>
  <c r="B124" i="1"/>
  <c r="B122" i="1"/>
  <c r="B120" i="1"/>
  <c r="B118" i="1"/>
  <c r="B116" i="1"/>
  <c r="B114" i="1"/>
  <c r="B112" i="1"/>
  <c r="B110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76" i="1"/>
  <c r="B72" i="1"/>
  <c r="B70" i="1"/>
  <c r="B68" i="1"/>
  <c r="B66" i="1"/>
  <c r="B64" i="1"/>
  <c r="B62" i="1"/>
  <c r="B58" i="1"/>
  <c r="B56" i="1"/>
  <c r="B54" i="1"/>
  <c r="B52" i="1"/>
  <c r="B50" i="1"/>
  <c r="B48" i="1"/>
  <c r="B46" i="1"/>
  <c r="B42" i="1"/>
  <c r="B38" i="1"/>
  <c r="B36" i="1"/>
  <c r="B34" i="1"/>
  <c r="B32" i="1"/>
  <c r="B30" i="1"/>
  <c r="B28" i="1"/>
  <c r="B24" i="1"/>
  <c r="B22" i="1"/>
  <c r="E34" i="1" l="1"/>
  <c r="E28" i="1"/>
  <c r="E20" i="1"/>
  <c r="C21" i="1"/>
  <c r="E26" i="1"/>
  <c r="E102" i="1"/>
  <c r="E122" i="1"/>
  <c r="E68" i="1"/>
  <c r="E54" i="1"/>
  <c r="E78" i="1"/>
  <c r="E94" i="1"/>
  <c r="E46" i="1"/>
  <c r="E138" i="1"/>
  <c r="E88" i="1"/>
  <c r="E36" i="1"/>
  <c r="E60" i="1"/>
  <c r="E96" i="1"/>
  <c r="E130" i="1"/>
  <c r="E120" i="1"/>
  <c r="E86" i="1"/>
  <c r="E52" i="1"/>
  <c r="E104" i="1"/>
  <c r="E70" i="1"/>
  <c r="E44" i="1"/>
  <c r="E62" i="1"/>
  <c r="E136" i="1"/>
  <c r="E128" i="1"/>
  <c r="C55" i="1"/>
  <c r="A55" i="1"/>
  <c r="D55" i="1" s="1"/>
  <c r="C37" i="1"/>
  <c r="C59" i="1"/>
  <c r="A59" i="1"/>
  <c r="D59" i="1" s="1"/>
  <c r="A97" i="1"/>
  <c r="D97" i="1" s="1"/>
  <c r="C97" i="1"/>
  <c r="C131" i="1"/>
  <c r="A131" i="1"/>
  <c r="D131" i="1" s="1"/>
  <c r="C67" i="1"/>
  <c r="A67" i="1"/>
  <c r="D67" i="1" s="1"/>
  <c r="A85" i="1"/>
  <c r="D85" i="1" s="1"/>
  <c r="C85" i="1"/>
  <c r="C101" i="1"/>
  <c r="A101" i="1"/>
  <c r="D101" i="1" s="1"/>
  <c r="A43" i="1"/>
  <c r="D43" i="1" s="1"/>
  <c r="C43" i="1"/>
  <c r="C25" i="1"/>
  <c r="C29" i="1"/>
  <c r="C105" i="1"/>
  <c r="A105" i="1"/>
  <c r="D105" i="1" s="1"/>
  <c r="C123" i="1"/>
  <c r="A123" i="1"/>
  <c r="D123" i="1" s="1"/>
  <c r="A139" i="1"/>
  <c r="D139" i="1" s="1"/>
  <c r="C139" i="1"/>
  <c r="C119" i="1"/>
  <c r="A119" i="1"/>
  <c r="D119" i="1" s="1"/>
  <c r="A51" i="1"/>
  <c r="D51" i="1" s="1"/>
  <c r="C51" i="1"/>
  <c r="C33" i="1"/>
  <c r="C71" i="1"/>
  <c r="A71" i="1"/>
  <c r="D71" i="1" s="1"/>
  <c r="C63" i="1"/>
  <c r="A63" i="1"/>
  <c r="D63" i="1" s="1"/>
  <c r="A47" i="1"/>
  <c r="D47" i="1" s="1"/>
  <c r="C47" i="1"/>
  <c r="A135" i="1"/>
  <c r="D135" i="1" s="1"/>
  <c r="C135" i="1"/>
  <c r="A89" i="1"/>
  <c r="D89" i="1" s="1"/>
  <c r="C89" i="1"/>
  <c r="A77" i="1"/>
  <c r="D77" i="1" s="1"/>
  <c r="C77" i="1"/>
  <c r="A93" i="1"/>
  <c r="D93" i="1" s="1"/>
  <c r="C93" i="1"/>
  <c r="A33" i="1"/>
  <c r="D33" i="1" s="1"/>
  <c r="A37" i="1"/>
  <c r="D37" i="1" s="1"/>
  <c r="A25" i="1"/>
  <c r="D25" i="1" s="1"/>
  <c r="A29" i="1"/>
  <c r="D29" i="1" s="1"/>
  <c r="J24" i="1" l="1"/>
  <c r="J22" i="1"/>
  <c r="R9" i="1"/>
  <c r="E19" i="1"/>
  <c r="H19" i="1" s="1"/>
  <c r="I11" i="1"/>
  <c r="J11" i="1"/>
  <c r="G19" i="1"/>
  <c r="G35" i="1"/>
  <c r="I15" i="1"/>
  <c r="J15" i="1"/>
  <c r="N11" i="1" s="1"/>
  <c r="E35" i="1"/>
  <c r="H35" i="1" s="1"/>
  <c r="E121" i="1"/>
  <c r="H121" i="1" s="1"/>
  <c r="I38" i="1"/>
  <c r="J38" i="1"/>
  <c r="G121" i="1"/>
  <c r="E45" i="1"/>
  <c r="H45" i="1" s="1"/>
  <c r="G45" i="1"/>
  <c r="I18" i="1"/>
  <c r="J18" i="1"/>
  <c r="I24" i="1"/>
  <c r="G69" i="1"/>
  <c r="E69" i="1"/>
  <c r="H69" i="1" s="1"/>
  <c r="I29" i="1"/>
  <c r="E87" i="1"/>
  <c r="H87" i="1" s="1"/>
  <c r="J29" i="1"/>
  <c r="G87" i="1"/>
  <c r="J27" i="1"/>
  <c r="G79" i="1"/>
  <c r="E137" i="1"/>
  <c r="H137" i="1" s="1"/>
  <c r="J42" i="1"/>
  <c r="G137" i="1"/>
  <c r="I42" i="1"/>
  <c r="E103" i="1"/>
  <c r="H103" i="1" s="1"/>
  <c r="I33" i="1"/>
  <c r="J33" i="1"/>
  <c r="G103" i="1"/>
  <c r="E114" i="1"/>
  <c r="E27" i="1"/>
  <c r="H27" i="1" s="1"/>
  <c r="G27" i="1"/>
  <c r="I13" i="1"/>
  <c r="J13" i="1"/>
  <c r="E129" i="1"/>
  <c r="H129" i="1" s="1"/>
  <c r="I40" i="1"/>
  <c r="J40" i="1"/>
  <c r="G129" i="1"/>
  <c r="E80" i="1"/>
  <c r="E79" i="1" s="1"/>
  <c r="H79" i="1" s="1"/>
  <c r="E95" i="1"/>
  <c r="H95" i="1" s="1"/>
  <c r="I31" i="1"/>
  <c r="J31" i="1"/>
  <c r="G95" i="1"/>
  <c r="E53" i="1"/>
  <c r="H53" i="1" s="1"/>
  <c r="I20" i="1"/>
  <c r="J20" i="1"/>
  <c r="G53" i="1"/>
  <c r="A115" i="1"/>
  <c r="D115" i="1" s="1"/>
  <c r="C115" i="1"/>
  <c r="C81" i="1"/>
  <c r="A81" i="1"/>
  <c r="D81" i="1" s="1"/>
  <c r="A17" i="1"/>
  <c r="D17" i="1" s="1"/>
  <c r="A21" i="1"/>
  <c r="D21" i="1" s="1"/>
  <c r="A13" i="1"/>
  <c r="D13" i="1" s="1"/>
  <c r="I10" i="1" l="1"/>
  <c r="L10" i="1" s="1"/>
  <c r="M9" i="1"/>
  <c r="E61" i="1"/>
  <c r="H61" i="1" s="1"/>
  <c r="I22" i="1"/>
  <c r="N16" i="1"/>
  <c r="N14" i="1"/>
  <c r="G61" i="1"/>
  <c r="I27" i="1"/>
  <c r="I28" i="1" s="1"/>
  <c r="L28" i="1" s="1"/>
  <c r="O10" i="1"/>
  <c r="M11" i="1"/>
  <c r="N26" i="1"/>
  <c r="M26" i="1"/>
  <c r="N19" i="1"/>
  <c r="N21" i="1"/>
  <c r="M21" i="1"/>
  <c r="K32" i="1"/>
  <c r="I32" i="1"/>
  <c r="L32" i="1" s="1"/>
  <c r="K28" i="1"/>
  <c r="I14" i="1"/>
  <c r="L14" i="1" s="1"/>
  <c r="K14" i="1"/>
  <c r="I41" i="1"/>
  <c r="L41" i="1" s="1"/>
  <c r="K41" i="1"/>
  <c r="Q9" i="1" l="1"/>
  <c r="M16" i="1"/>
  <c r="K23" i="1"/>
  <c r="K19" i="1"/>
  <c r="I23" i="1"/>
  <c r="L23" i="1" s="1"/>
  <c r="I19" i="1"/>
  <c r="L19" i="1" s="1"/>
  <c r="M14" i="1"/>
  <c r="Q11" i="1" s="1"/>
  <c r="U9" i="1" s="1"/>
  <c r="M19" i="1"/>
  <c r="Q14" i="1" s="1"/>
  <c r="V9" i="1"/>
  <c r="R14" i="1"/>
  <c r="R11" i="1"/>
  <c r="S10" i="1" s="1"/>
  <c r="O15" i="1"/>
  <c r="O20" i="1"/>
  <c r="M15" i="1" l="1"/>
  <c r="P15" i="1" s="1"/>
  <c r="M20" i="1"/>
  <c r="P20" i="1" s="1"/>
  <c r="Q10" i="1"/>
  <c r="T10" i="1" s="1"/>
  <c r="M10" i="1"/>
  <c r="P10" i="1" s="1"/>
  <c r="W10" i="1" l="1"/>
  <c r="R13" i="2" l="1"/>
  <c r="R14" i="2"/>
  <c r="AF9" i="1"/>
  <c r="AF7" i="1"/>
  <c r="E112" i="1" l="1"/>
  <c r="C111" i="1"/>
  <c r="AA6" i="1" s="1"/>
  <c r="A111" i="1"/>
  <c r="D111" i="1" s="1"/>
  <c r="G113" i="1"/>
  <c r="AA7" i="1" l="1"/>
  <c r="AA8" i="1"/>
  <c r="AA9" i="1"/>
  <c r="J36" i="1"/>
  <c r="K37" i="1" s="1"/>
  <c r="AC7" i="1" s="1"/>
  <c r="E113" i="1"/>
  <c r="H113" i="1" s="1"/>
  <c r="AB9" i="1" s="1"/>
  <c r="AB8" i="1"/>
  <c r="AB7" i="1"/>
  <c r="I36" i="1"/>
  <c r="AB6" i="1" l="1"/>
  <c r="M24" i="1"/>
  <c r="N24" i="1"/>
  <c r="I37" i="1"/>
  <c r="L37" i="1" s="1"/>
  <c r="AC9" i="1" s="1"/>
  <c r="AC8" i="1" l="1"/>
  <c r="AC6" i="1"/>
  <c r="M25" i="1"/>
  <c r="P25" i="1" s="1"/>
  <c r="R16" i="1"/>
  <c r="Q16" i="1"/>
  <c r="O25" i="1"/>
  <c r="S15" i="1" l="1"/>
  <c r="V11" i="1"/>
  <c r="H51" i="2" s="1"/>
  <c r="U11" i="1"/>
  <c r="U10" i="1" s="1"/>
  <c r="X10" i="1" s="1"/>
  <c r="Q15" i="1"/>
  <c r="T15" i="1" s="1"/>
  <c r="H65" i="2"/>
  <c r="H55" i="2"/>
  <c r="AD9" i="1"/>
  <c r="AD6" i="1"/>
  <c r="AD8" i="1"/>
  <c r="AD7" i="1"/>
  <c r="H22" i="2" l="1"/>
  <c r="H52" i="2"/>
  <c r="H68" i="2"/>
  <c r="H63" i="2"/>
  <c r="AF6" i="1"/>
  <c r="AF8" i="1"/>
  <c r="H53" i="2"/>
  <c r="H25" i="2"/>
  <c r="H18" i="2"/>
  <c r="H43" i="2"/>
  <c r="H58" i="2"/>
  <c r="H21" i="2"/>
  <c r="H32" i="2"/>
  <c r="H20" i="2"/>
  <c r="H45" i="2"/>
  <c r="H35" i="2"/>
  <c r="H30" i="2"/>
  <c r="H67" i="2"/>
  <c r="H13" i="2"/>
  <c r="H66" i="2"/>
  <c r="H71" i="2"/>
  <c r="H23" i="2"/>
  <c r="H70" i="2"/>
  <c r="H40" i="2"/>
  <c r="H47" i="2"/>
  <c r="H74" i="2"/>
  <c r="H12" i="2"/>
  <c r="H69" i="2"/>
  <c r="H36" i="2"/>
  <c r="H62" i="2"/>
  <c r="H57" i="2"/>
  <c r="H17" i="2"/>
  <c r="H44" i="2"/>
  <c r="H73" i="2"/>
  <c r="H27" i="2"/>
  <c r="H59" i="2"/>
  <c r="H60" i="2"/>
  <c r="H72" i="2"/>
  <c r="H34" i="2"/>
  <c r="H49" i="2"/>
  <c r="H14" i="2"/>
  <c r="H31" i="2"/>
  <c r="H61" i="2"/>
  <c r="H19" i="2"/>
  <c r="H75" i="2"/>
  <c r="H24" i="2"/>
  <c r="H38" i="2"/>
  <c r="H64" i="2"/>
  <c r="H16" i="2"/>
  <c r="H29" i="2"/>
  <c r="H46" i="2"/>
  <c r="H39" i="2"/>
  <c r="H56" i="2"/>
  <c r="H54" i="2"/>
  <c r="H28" i="2"/>
  <c r="H42" i="2"/>
  <c r="H15" i="2"/>
  <c r="H37" i="2"/>
  <c r="H41" i="2"/>
  <c r="H50" i="2"/>
  <c r="H33" i="2"/>
  <c r="H26" i="2"/>
  <c r="H48" i="2"/>
  <c r="AE8" i="1"/>
  <c r="AE7" i="1"/>
  <c r="AG7" i="1" s="1"/>
  <c r="AE9" i="1"/>
  <c r="AG9" i="1" s="1"/>
  <c r="AE6" i="1"/>
  <c r="AG8" i="1" l="1"/>
  <c r="AG6" i="1"/>
  <c r="R17" i="2"/>
  <c r="R12" i="2"/>
  <c r="R15" i="2"/>
  <c r="R22" i="2"/>
  <c r="R16" i="2"/>
  <c r="R18" i="2"/>
  <c r="P23" i="2" l="1"/>
  <c r="R23" i="2"/>
  <c r="N23" i="2"/>
  <c r="Q23" i="2"/>
  <c r="O23" i="2"/>
</calcChain>
</file>

<file path=xl/sharedStrings.xml><?xml version="1.0" encoding="utf-8"?>
<sst xmlns="http://schemas.openxmlformats.org/spreadsheetml/2006/main" count="262" uniqueCount="148">
  <si>
    <t>Round 1</t>
  </si>
  <si>
    <t>Score &amp; Winner</t>
  </si>
  <si>
    <t>UBP</t>
  </si>
  <si>
    <t>Round 2</t>
  </si>
  <si>
    <t>Sweet 16</t>
  </si>
  <si>
    <t>Elite 8</t>
  </si>
  <si>
    <t>Final 4</t>
  </si>
  <si>
    <t>NC</t>
  </si>
  <si>
    <t>Player</t>
  </si>
  <si>
    <t>Rd 1</t>
  </si>
  <si>
    <t>Rd2</t>
  </si>
  <si>
    <t>SS</t>
  </si>
  <si>
    <t>EE</t>
  </si>
  <si>
    <t>FF</t>
  </si>
  <si>
    <t>Total</t>
  </si>
  <si>
    <t>Bob</t>
  </si>
  <si>
    <t>Seed</t>
  </si>
  <si>
    <t>West</t>
  </si>
  <si>
    <t>Kris</t>
  </si>
  <si>
    <t>South</t>
  </si>
  <si>
    <t>West vs South</t>
  </si>
  <si>
    <t>Nina</t>
  </si>
  <si>
    <t>Michael</t>
  </si>
  <si>
    <t>Bonus system</t>
  </si>
  <si>
    <t>East</t>
  </si>
  <si>
    <t>East vs Midwest</t>
  </si>
  <si>
    <t>Seed gap</t>
  </si>
  <si>
    <t>1st</t>
  </si>
  <si>
    <t>2nd</t>
  </si>
  <si>
    <t>Mid West</t>
  </si>
  <si>
    <t>Rules</t>
  </si>
  <si>
    <t>Each of the 4 players gets a random pick of a #1, #2, #3 …..#16 seed</t>
  </si>
  <si>
    <t>So everyone gets a balanced set of teams from the beginning</t>
  </si>
  <si>
    <t>Upsets greater than a 3 gap seed (11 vs 6, 12 vs 5, 13 vs 4, 14 vs 3, 15 vs 2, 16 vs 1) get additional points depending on the level of upset (i.e. a 15 vs 2 upset gets you 1 + 16 bonus pts)</t>
  </si>
  <si>
    <t xml:space="preserve">it is possible to win the contest without winning the national championship. </t>
  </si>
  <si>
    <t xml:space="preserve">The individual with the most points gets the BIG prize. </t>
  </si>
  <si>
    <t>Example Set</t>
  </si>
  <si>
    <t>Team seeds</t>
  </si>
  <si>
    <t>Teams</t>
  </si>
  <si>
    <t>Kansas</t>
  </si>
  <si>
    <t>Austin Peay</t>
  </si>
  <si>
    <t>Winner of Game</t>
  </si>
  <si>
    <t>Upset Bonus Points</t>
  </si>
  <si>
    <t>Midwest</t>
  </si>
  <si>
    <t>Name \ Seed</t>
  </si>
  <si>
    <t xml:space="preserve">Nina </t>
  </si>
  <si>
    <t>Region</t>
  </si>
  <si>
    <t>Random#</t>
  </si>
  <si>
    <t>Team</t>
  </si>
  <si>
    <t>Owner</t>
  </si>
  <si>
    <t>E</t>
  </si>
  <si>
    <t>Random Assignment</t>
  </si>
  <si>
    <t>S</t>
  </si>
  <si>
    <t>W</t>
  </si>
  <si>
    <t>MW</t>
  </si>
  <si>
    <t>2019 NCAA Tourney Match Ups</t>
  </si>
  <si>
    <t>Remaining</t>
  </si>
  <si>
    <t xml:space="preserve">Remaining </t>
  </si>
  <si>
    <t>Post Round1</t>
  </si>
  <si>
    <t>Post Round 2</t>
  </si>
  <si>
    <t>Post Sweet 16</t>
  </si>
  <si>
    <t>Post EE</t>
  </si>
  <si>
    <t>Post FF</t>
  </si>
  <si>
    <t>Post NC</t>
  </si>
  <si>
    <t>Conference</t>
  </si>
  <si>
    <t>Helper</t>
  </si>
  <si>
    <t>Winner</t>
  </si>
  <si>
    <t>Team Winner</t>
  </si>
  <si>
    <t>&lt;4</t>
  </si>
  <si>
    <t>WCC</t>
  </si>
  <si>
    <t>SEC</t>
  </si>
  <si>
    <t>Other</t>
  </si>
  <si>
    <t>ACC</t>
  </si>
  <si>
    <t>Pac 12</t>
  </si>
  <si>
    <t>Big East</t>
  </si>
  <si>
    <t>Wins</t>
  </si>
  <si>
    <t>Gonzaga</t>
  </si>
  <si>
    <t>Baylor</t>
  </si>
  <si>
    <t>Arizona</t>
  </si>
  <si>
    <t>Kentucky</t>
  </si>
  <si>
    <t>Duke</t>
  </si>
  <si>
    <t>Auburn</t>
  </si>
  <si>
    <t>Purdue</t>
  </si>
  <si>
    <t>Tennessee</t>
  </si>
  <si>
    <t>Illinois</t>
  </si>
  <si>
    <t>Houston</t>
  </si>
  <si>
    <t>Uconn</t>
  </si>
  <si>
    <t>Texas</t>
  </si>
  <si>
    <t>Alabama</t>
  </si>
  <si>
    <t>Michigan State</t>
  </si>
  <si>
    <t>San Diego State</t>
  </si>
  <si>
    <t>Marquette</t>
  </si>
  <si>
    <t>TCU</t>
  </si>
  <si>
    <t>Creighton</t>
  </si>
  <si>
    <t>Miami</t>
  </si>
  <si>
    <t>Iowa State</t>
  </si>
  <si>
    <t>Vermont</t>
  </si>
  <si>
    <t>Colgate</t>
  </si>
  <si>
    <t>Big 12</t>
  </si>
  <si>
    <t>Starting</t>
  </si>
  <si>
    <t>Kansas State</t>
  </si>
  <si>
    <t>Northwestern</t>
  </si>
  <si>
    <t>Texas A&amp;M</t>
  </si>
  <si>
    <t>Florida Atlantic</t>
  </si>
  <si>
    <t>Utah State</t>
  </si>
  <si>
    <t>NC State</t>
  </si>
  <si>
    <t>Charleston</t>
  </si>
  <si>
    <t>Drake</t>
  </si>
  <si>
    <t>Grand Canyon</t>
  </si>
  <si>
    <t>2023 NCAA Tourney</t>
  </si>
  <si>
    <t>Mtn West</t>
  </si>
  <si>
    <t>Big Ten</t>
  </si>
  <si>
    <t>North Carolina</t>
  </si>
  <si>
    <t>Wisconsin</t>
  </si>
  <si>
    <t xml:space="preserve">St. Marys </t>
  </si>
  <si>
    <t>BYU</t>
  </si>
  <si>
    <t>Texas Tech</t>
  </si>
  <si>
    <t>Clemson</t>
  </si>
  <si>
    <t>South Carolina</t>
  </si>
  <si>
    <t>Washington State</t>
  </si>
  <si>
    <t>Florida</t>
  </si>
  <si>
    <t>Dayton</t>
  </si>
  <si>
    <t>Nebraska</t>
  </si>
  <si>
    <t>Mississippi State</t>
  </si>
  <si>
    <t>Nevada</t>
  </si>
  <si>
    <t>Duquesne</t>
  </si>
  <si>
    <t xml:space="preserve">New Mexico </t>
  </si>
  <si>
    <t>Oregon</t>
  </si>
  <si>
    <t>McNeese</t>
  </si>
  <si>
    <t>UAB</t>
  </si>
  <si>
    <t>James Madison</t>
  </si>
  <si>
    <t>Yale</t>
  </si>
  <si>
    <t>Samford</t>
  </si>
  <si>
    <t>Akron</t>
  </si>
  <si>
    <t>Oakland</t>
  </si>
  <si>
    <t>Morehead State</t>
  </si>
  <si>
    <t>South Dakata State</t>
  </si>
  <si>
    <t>Western Kentucky</t>
  </si>
  <si>
    <t>Long Beach State</t>
  </si>
  <si>
    <t>Saint Peters</t>
  </si>
  <si>
    <t>Stetson</t>
  </si>
  <si>
    <t>Longwood</t>
  </si>
  <si>
    <t>Wagner / Howard</t>
  </si>
  <si>
    <t>Co State / Virginia</t>
  </si>
  <si>
    <t>Grambling St / Montana</t>
  </si>
  <si>
    <t>Colorado / Boise State</t>
  </si>
  <si>
    <t>American Athletic</t>
  </si>
  <si>
    <t>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</si>
</sst>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b/>
      <u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b/>
      <u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24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222222"/>
      <name val="Arial"/>
      <family val="2"/>
    </font>
    <font>
      <b/>
      <sz val="10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9"/>
      <color rgb="FF000000"/>
      <name val="Calibri"/>
      <family val="2"/>
    </font>
    <font>
      <b/>
      <u/>
      <sz val="11"/>
      <color rgb="FF000000"/>
      <name val="Calibri"/>
      <family val="2"/>
    </font>
    <font>
      <sz val="8"/>
      <color rgb="FF000000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A1C7"/>
        <bgColor rgb="FFB2A1C7"/>
      </patternFill>
    </fill>
    <fill>
      <patternFill patternType="solid">
        <fgColor rgb="FFB6DDE8"/>
        <bgColor rgb="FFB6DDE8"/>
      </patternFill>
    </fill>
    <fill>
      <patternFill patternType="solid">
        <fgColor rgb="FF8DB3E2"/>
        <bgColor rgb="FF8DB3E2"/>
      </patternFill>
    </fill>
    <fill>
      <patternFill patternType="solid">
        <fgColor rgb="FFE36C09"/>
        <bgColor rgb="FFE36C09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rgb="FFBFBFBF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C2D69B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" fillId="0" borderId="19"/>
  </cellStyleXfs>
  <cellXfs count="10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0" fillId="2" borderId="14" xfId="0" applyFill="1" applyBorder="1"/>
    <xf numFmtId="0" fontId="0" fillId="0" borderId="1" xfId="0" applyBorder="1"/>
    <xf numFmtId="0" fontId="0" fillId="5" borderId="4" xfId="0" applyFill="1" applyBorder="1"/>
    <xf numFmtId="0" fontId="0" fillId="3" borderId="4" xfId="0" applyFill="1" applyBorder="1"/>
    <xf numFmtId="0" fontId="0" fillId="6" borderId="10" xfId="0" applyFill="1" applyBorder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20" xfId="0" applyBorder="1"/>
    <xf numFmtId="0" fontId="18" fillId="0" borderId="2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8" fillId="0" borderId="24" xfId="0" applyFont="1" applyBorder="1" applyAlignment="1">
      <alignment horizontal="center"/>
    </xf>
    <xf numFmtId="0" fontId="0" fillId="0" borderId="25" xfId="0" applyBorder="1" applyAlignment="1">
      <alignment horizontal="center"/>
    </xf>
    <xf numFmtId="0" fontId="18" fillId="8" borderId="23" xfId="0" applyFont="1" applyFill="1" applyBorder="1" applyAlignment="1">
      <alignment horizontal="center"/>
    </xf>
    <xf numFmtId="0" fontId="0" fillId="0" borderId="24" xfId="0" applyBorder="1" applyAlignment="1">
      <alignment horizontal="center"/>
    </xf>
    <xf numFmtId="0" fontId="18" fillId="7" borderId="23" xfId="0" applyFont="1" applyFill="1" applyBorder="1" applyAlignment="1">
      <alignment horizontal="center"/>
    </xf>
    <xf numFmtId="0" fontId="18" fillId="9" borderId="23" xfId="0" applyFont="1" applyFill="1" applyBorder="1" applyAlignment="1">
      <alignment horizontal="center"/>
    </xf>
    <xf numFmtId="0" fontId="18" fillId="14" borderId="23" xfId="0" applyFont="1" applyFill="1" applyBorder="1" applyAlignment="1">
      <alignment horizontal="center"/>
    </xf>
    <xf numFmtId="0" fontId="18" fillId="10" borderId="23" xfId="0" applyFont="1" applyFill="1" applyBorder="1" applyAlignment="1">
      <alignment horizontal="center"/>
    </xf>
    <xf numFmtId="0" fontId="18" fillId="11" borderId="23" xfId="0" applyFont="1" applyFill="1" applyBorder="1" applyAlignment="1">
      <alignment horizontal="center"/>
    </xf>
    <xf numFmtId="0" fontId="18" fillId="12" borderId="23" xfId="0" applyFont="1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15" borderId="4" xfId="0" applyFill="1" applyBorder="1"/>
    <xf numFmtId="0" fontId="15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/>
    </xf>
    <xf numFmtId="0" fontId="15" fillId="0" borderId="21" xfId="0" applyFont="1" applyBorder="1" applyAlignment="1">
      <alignment horizontal="center" vertical="center" wrapText="1"/>
    </xf>
    <xf numFmtId="0" fontId="0" fillId="0" borderId="23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8" xfId="0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9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2" borderId="17" xfId="0" applyFill="1" applyBorder="1" applyAlignment="1">
      <alignment horizontal="left"/>
    </xf>
    <xf numFmtId="0" fontId="20" fillId="0" borderId="8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0" fillId="17" borderId="15" xfId="0" applyFill="1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4" xfId="0" applyBorder="1" applyAlignment="1">
      <alignment horizontal="center"/>
    </xf>
    <xf numFmtId="0" fontId="17" fillId="0" borderId="0" xfId="0" applyFont="1" applyAlignment="1">
      <alignment horizontal="lef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0" fillId="16" borderId="32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20" fillId="0" borderId="19" xfId="0" applyFont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20" fillId="0" borderId="31" xfId="0" applyFont="1" applyBorder="1" applyAlignment="1">
      <alignment horizontal="center"/>
    </xf>
    <xf numFmtId="0" fontId="0" fillId="0" borderId="19" xfId="0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11" fillId="0" borderId="19" xfId="0" applyFont="1" applyBorder="1" applyAlignment="1">
      <alignment horizontal="center"/>
    </xf>
    <xf numFmtId="0" fontId="11" fillId="0" borderId="29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8" fillId="0" borderId="19" xfId="0" applyFont="1" applyBorder="1" applyAlignment="1">
      <alignment horizontal="center"/>
    </xf>
    <xf numFmtId="0" fontId="5" fillId="0" borderId="19" xfId="0" applyFont="1" applyBorder="1" applyAlignment="1">
      <alignment horizontal="center" vertical="center"/>
    </xf>
    <xf numFmtId="0" fontId="13" fillId="0" borderId="19" xfId="0" applyFont="1" applyBorder="1" applyAlignment="1">
      <alignment vertical="center"/>
    </xf>
    <xf numFmtId="0" fontId="12" fillId="0" borderId="19" xfId="0" applyFont="1" applyBorder="1"/>
    <xf numFmtId="0" fontId="0" fillId="0" borderId="19" xfId="0" applyBorder="1"/>
    <xf numFmtId="0" fontId="11" fillId="0" borderId="19" xfId="0" applyFont="1" applyBorder="1"/>
    <xf numFmtId="0" fontId="18" fillId="13" borderId="23" xfId="0" applyFont="1" applyFill="1" applyBorder="1" applyAlignment="1">
      <alignment horizontal="center"/>
    </xf>
    <xf numFmtId="0" fontId="16" fillId="0" borderId="22" xfId="0" applyFont="1" applyBorder="1" applyAlignment="1">
      <alignment horizontal="center"/>
    </xf>
    <xf numFmtId="0" fontId="18" fillId="0" borderId="26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6" fillId="0" borderId="20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8" fillId="0" borderId="2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34" xfId="0" applyFont="1" applyBorder="1" applyAlignment="1">
      <alignment horizontal="center"/>
    </xf>
    <xf numFmtId="0" fontId="18" fillId="16" borderId="9" xfId="0" applyFont="1" applyFill="1" applyBorder="1" applyAlignment="1">
      <alignment horizontal="center"/>
    </xf>
    <xf numFmtId="0" fontId="18" fillId="16" borderId="32" xfId="0" applyFont="1" applyFill="1" applyBorder="1" applyAlignment="1">
      <alignment horizontal="center"/>
    </xf>
    <xf numFmtId="0" fontId="0" fillId="18" borderId="5" xfId="0" applyFill="1" applyBorder="1" applyAlignment="1">
      <alignment horizontal="center"/>
    </xf>
    <xf numFmtId="0" fontId="0" fillId="18" borderId="11" xfId="0" applyFill="1" applyBorder="1" applyAlignment="1">
      <alignment horizontal="center"/>
    </xf>
    <xf numFmtId="0" fontId="0" fillId="18" borderId="35" xfId="0" applyFill="1" applyBorder="1" applyAlignment="1">
      <alignment horizontal="center"/>
    </xf>
    <xf numFmtId="0" fontId="0" fillId="18" borderId="36" xfId="0" applyFill="1" applyBorder="1" applyAlignment="1">
      <alignment horizontal="center"/>
    </xf>
    <xf numFmtId="0" fontId="0" fillId="19" borderId="0" xfId="0" applyFill="1" applyAlignment="1">
      <alignment horizontal="center"/>
    </xf>
    <xf numFmtId="0" fontId="18" fillId="18" borderId="23" xfId="0" applyFont="1" applyFill="1" applyBorder="1" applyAlignment="1">
      <alignment horizontal="center"/>
    </xf>
    <xf numFmtId="0" fontId="18" fillId="20" borderId="23" xfId="0" applyFont="1" applyFill="1" applyBorder="1" applyAlignment="1">
      <alignment horizontal="center"/>
    </xf>
    <xf numFmtId="0" fontId="0" fillId="21" borderId="0" xfId="0" applyFill="1" applyAlignment="1">
      <alignment horizontal="center"/>
    </xf>
    <xf numFmtId="0" fontId="0" fillId="3" borderId="18" xfId="0" applyFill="1" applyBorder="1" applyAlignment="1">
      <alignment horizontal="center" wrapText="1"/>
    </xf>
    <xf numFmtId="0" fontId="12" fillId="0" borderId="19" xfId="0" applyFont="1" applyBorder="1" applyAlignment="1">
      <alignment horizontal="center"/>
    </xf>
    <xf numFmtId="0" fontId="18" fillId="17" borderId="18" xfId="0" applyFont="1" applyFill="1" applyBorder="1" applyAlignment="1">
      <alignment horizontal="center" wrapText="1"/>
    </xf>
    <xf numFmtId="0" fontId="12" fillId="16" borderId="19" xfId="0" applyFont="1" applyFill="1" applyBorder="1" applyAlignment="1">
      <alignment horizontal="center"/>
    </xf>
    <xf numFmtId="0" fontId="0" fillId="4" borderId="18" xfId="0" applyFill="1" applyBorder="1" applyAlignment="1">
      <alignment horizontal="center" wrapText="1"/>
    </xf>
    <xf numFmtId="0" fontId="14" fillId="0" borderId="0" xfId="0" applyFont="1" applyAlignment="1">
      <alignment horizontal="center"/>
    </xf>
    <xf numFmtId="0" fontId="0" fillId="0" borderId="0" xfId="0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40"/>
  <sheetViews>
    <sheetView zoomScaleNormal="100" workbookViewId="0">
      <selection activeCell="B140" sqref="B140"/>
    </sheetView>
  </sheetViews>
  <sheetFormatPr defaultColWidth="14.42578125" defaultRowHeight="15" customHeight="1" x14ac:dyDescent="0.25"/>
  <cols>
    <col min="1" max="1" width="9" customWidth="1"/>
    <col min="2" max="2" width="21.85546875" style="1" customWidth="1"/>
    <col min="3" max="3" width="11" style="1" customWidth="1"/>
    <col min="4" max="4" width="8.28515625" style="1" bestFit="1" customWidth="1"/>
    <col min="5" max="5" width="8.28515625" style="56" customWidth="1"/>
    <col min="6" max="6" width="19.140625" style="1" customWidth="1"/>
    <col min="7" max="7" width="11" style="1" customWidth="1"/>
    <col min="8" max="9" width="5.5703125" style="1" customWidth="1"/>
    <col min="10" max="10" width="22.5703125" style="1" customWidth="1"/>
    <col min="11" max="11" width="11" style="1" customWidth="1"/>
    <col min="12" max="13" width="6.5703125" style="1" customWidth="1"/>
    <col min="14" max="14" width="22" style="1" customWidth="1"/>
    <col min="15" max="15" width="11" style="1" customWidth="1"/>
    <col min="16" max="17" width="5.42578125" style="1" customWidth="1"/>
    <col min="18" max="18" width="22" style="1" customWidth="1"/>
    <col min="19" max="19" width="11" style="1" customWidth="1"/>
    <col min="20" max="21" width="5.42578125" style="1" customWidth="1"/>
    <col min="22" max="22" width="22.42578125" style="1" customWidth="1"/>
    <col min="23" max="23" width="11" style="1" customWidth="1"/>
    <col min="24" max="25" width="6.28515625" style="1" customWidth="1"/>
    <col min="26" max="26" width="14.42578125" customWidth="1"/>
    <col min="27" max="29" width="11" customWidth="1"/>
    <col min="30" max="41" width="7.5703125" customWidth="1"/>
  </cols>
  <sheetData>
    <row r="1" spans="1:33" x14ac:dyDescent="0.25">
      <c r="A1" s="1"/>
      <c r="D1" s="2"/>
      <c r="E1" s="8"/>
      <c r="H1" s="2"/>
      <c r="I1" s="2"/>
      <c r="L1" s="2"/>
      <c r="M1" s="2"/>
      <c r="P1" s="2"/>
      <c r="Q1" s="2"/>
      <c r="T1" s="2"/>
      <c r="U1" s="2"/>
      <c r="X1" s="2"/>
      <c r="Y1" s="2"/>
    </row>
    <row r="2" spans="1:33" x14ac:dyDescent="0.25">
      <c r="A2" s="1"/>
      <c r="D2" s="2"/>
      <c r="E2" s="8"/>
      <c r="H2" s="2"/>
      <c r="I2" s="2"/>
      <c r="L2" s="2"/>
      <c r="M2" s="2"/>
      <c r="P2" s="2"/>
      <c r="Q2" s="2"/>
      <c r="T2" s="2"/>
      <c r="U2" s="2"/>
      <c r="X2" s="2"/>
      <c r="Y2" s="2"/>
    </row>
    <row r="3" spans="1:33" ht="18.75" customHeight="1" x14ac:dyDescent="0.3">
      <c r="A3" s="1"/>
      <c r="B3" s="54" t="s">
        <v>55</v>
      </c>
      <c r="D3" s="2"/>
      <c r="E3" s="8"/>
      <c r="H3" s="2"/>
      <c r="I3" s="2"/>
      <c r="L3" s="2"/>
      <c r="M3" s="2"/>
      <c r="P3" s="2"/>
      <c r="Q3" s="2"/>
      <c r="T3" s="2"/>
      <c r="U3" s="2"/>
      <c r="X3" s="2"/>
      <c r="Y3" s="2"/>
    </row>
    <row r="4" spans="1:33" ht="15.75" thickBot="1" x14ac:dyDescent="0.3">
      <c r="A4" s="1"/>
      <c r="D4" s="2"/>
      <c r="E4" s="8"/>
      <c r="H4" s="2"/>
      <c r="I4" s="2"/>
      <c r="L4" s="2"/>
      <c r="M4" s="2"/>
      <c r="P4" s="2"/>
      <c r="Q4" s="2"/>
      <c r="T4" s="2"/>
      <c r="U4" s="2"/>
      <c r="X4" s="2"/>
      <c r="Y4" s="2"/>
    </row>
    <row r="5" spans="1:33" s="47" customFormat="1" ht="30.75" customHeight="1" x14ac:dyDescent="0.25">
      <c r="A5" s="2"/>
      <c r="B5" s="45" t="s">
        <v>0</v>
      </c>
      <c r="C5" s="46" t="s">
        <v>66</v>
      </c>
      <c r="D5" s="4" t="s">
        <v>2</v>
      </c>
      <c r="E5" s="63"/>
      <c r="F5" s="45" t="s">
        <v>3</v>
      </c>
      <c r="G5" s="46" t="s">
        <v>1</v>
      </c>
      <c r="H5" s="4" t="s">
        <v>2</v>
      </c>
      <c r="I5" s="69"/>
      <c r="J5" s="45" t="s">
        <v>4</v>
      </c>
      <c r="K5" s="46" t="s">
        <v>1</v>
      </c>
      <c r="L5" s="4" t="s">
        <v>2</v>
      </c>
      <c r="M5" s="4"/>
      <c r="N5" s="45" t="s">
        <v>5</v>
      </c>
      <c r="O5" s="46" t="s">
        <v>1</v>
      </c>
      <c r="P5" s="4" t="s">
        <v>2</v>
      </c>
      <c r="Q5" s="4"/>
      <c r="R5" s="45" t="s">
        <v>6</v>
      </c>
      <c r="S5" s="46" t="s">
        <v>1</v>
      </c>
      <c r="T5" s="4" t="s">
        <v>2</v>
      </c>
      <c r="U5" s="4"/>
      <c r="V5" s="45" t="s">
        <v>7</v>
      </c>
      <c r="W5" s="46" t="s">
        <v>1</v>
      </c>
      <c r="X5" s="4" t="s">
        <v>2</v>
      </c>
      <c r="Y5" s="4"/>
      <c r="Z5" s="78" t="s">
        <v>8</v>
      </c>
      <c r="AA5" s="79" t="s">
        <v>9</v>
      </c>
      <c r="AB5" s="79" t="s">
        <v>10</v>
      </c>
      <c r="AC5" s="79" t="s">
        <v>11</v>
      </c>
      <c r="AD5" s="79" t="s">
        <v>12</v>
      </c>
      <c r="AE5" s="79" t="s">
        <v>13</v>
      </c>
      <c r="AF5" s="79" t="s">
        <v>7</v>
      </c>
      <c r="AG5" s="80" t="s">
        <v>14</v>
      </c>
    </row>
    <row r="6" spans="1:33" x14ac:dyDescent="0.25">
      <c r="A6" s="1"/>
      <c r="D6" s="2"/>
      <c r="E6" s="8"/>
      <c r="H6" s="2"/>
      <c r="I6" s="62"/>
      <c r="L6" s="2"/>
      <c r="M6" s="2"/>
      <c r="P6" s="2"/>
      <c r="Q6" s="2"/>
      <c r="T6" s="2"/>
      <c r="U6" s="2"/>
      <c r="X6" s="2"/>
      <c r="Y6" s="2"/>
      <c r="Z6" s="35" t="s">
        <v>15</v>
      </c>
      <c r="AA6" s="23">
        <f>SUMIFS($D$9:$D$150,$C$9:$C$150,Z6)</f>
        <v>0</v>
      </c>
      <c r="AB6" s="23">
        <f>SUMIF($G$11:$G$139,Z6,$H$11:$H$139)</f>
        <v>0</v>
      </c>
      <c r="AC6" s="23">
        <f>SUMIF($K$10:$K$43,Z6,$L$10:$L$43)</f>
        <v>4</v>
      </c>
      <c r="AD6" s="23">
        <f>SUMIF($O$10:$O$25,Z6,$P$10:$P$25)</f>
        <v>0</v>
      </c>
      <c r="AE6" s="23">
        <f>SUMIF($S$10:$S$16,Z6,$T$10:$T$16)</f>
        <v>0</v>
      </c>
      <c r="AF6" s="23">
        <f>SUMIF($W$9:$W$11,Z6,$X$9:$X$11)</f>
        <v>0</v>
      </c>
      <c r="AG6" s="21">
        <f>SUM(AA6:AF6)</f>
        <v>4</v>
      </c>
    </row>
    <row r="7" spans="1:33" ht="19.5" customHeight="1" thickBot="1" x14ac:dyDescent="0.35">
      <c r="A7" s="5" t="s">
        <v>16</v>
      </c>
      <c r="B7" s="49" t="s">
        <v>17</v>
      </c>
      <c r="D7" s="2"/>
      <c r="E7" s="8"/>
      <c r="H7" s="2"/>
      <c r="I7" s="62"/>
      <c r="L7" s="2"/>
      <c r="M7" s="2"/>
      <c r="P7" s="2"/>
      <c r="Q7" s="2"/>
      <c r="T7" s="2"/>
      <c r="U7" s="2"/>
      <c r="X7" s="2"/>
      <c r="Y7" s="2"/>
      <c r="Z7" s="35" t="s">
        <v>18</v>
      </c>
      <c r="AA7" s="23">
        <f t="shared" ref="AA7:AA9" si="0">SUMIFS($D$9:$D$150,$C$9:$C$150,Z7)</f>
        <v>0</v>
      </c>
      <c r="AB7" s="23">
        <f t="shared" ref="AB7:AB9" si="1">SUMIF($G$11:$G$139,Z7,$H$11:$H$139)</f>
        <v>0</v>
      </c>
      <c r="AC7" s="23">
        <f t="shared" ref="AC7:AC8" si="2">SUMIF($K$10:$K$43,Z7,$L$10:$L$43)</f>
        <v>4</v>
      </c>
      <c r="AD7" s="23">
        <f t="shared" ref="AD7:AD9" si="3">SUMIF($O$10:$O$25,Z7,$P$10:$P$25)</f>
        <v>8</v>
      </c>
      <c r="AE7" s="23">
        <f t="shared" ref="AE7:AE9" si="4">SUMIF($S$10:$S$16,Z7,$T$10:$T$16)</f>
        <v>0</v>
      </c>
      <c r="AF7" s="23">
        <f t="shared" ref="AF7:AF9" si="5">SUMIF($W$9:$W$11,Z7,$X$9:$X$11)</f>
        <v>0</v>
      </c>
      <c r="AG7" s="21">
        <f t="shared" ref="AG7:AG9" si="6">SUM(AA7:AF7)</f>
        <v>12</v>
      </c>
    </row>
    <row r="8" spans="1:33" ht="16.5" thickBot="1" x14ac:dyDescent="0.3">
      <c r="A8" s="6">
        <v>1</v>
      </c>
      <c r="B8" s="50" t="str">
        <f>'Team Assignments'!D14</f>
        <v>North Carolina</v>
      </c>
      <c r="D8" s="2"/>
      <c r="E8" s="8"/>
      <c r="H8" s="2"/>
      <c r="I8" s="5"/>
      <c r="J8" s="5" t="s">
        <v>17</v>
      </c>
      <c r="L8" s="2"/>
      <c r="M8" s="38"/>
      <c r="N8" s="5" t="s">
        <v>17</v>
      </c>
      <c r="P8" s="2"/>
      <c r="Q8" s="62"/>
      <c r="R8" s="1" t="s">
        <v>20</v>
      </c>
      <c r="T8" s="2"/>
      <c r="U8" s="2"/>
      <c r="X8" s="2"/>
      <c r="Y8" s="2"/>
      <c r="Z8" s="35" t="s">
        <v>21</v>
      </c>
      <c r="AA8" s="23">
        <f t="shared" si="0"/>
        <v>3</v>
      </c>
      <c r="AB8" s="23">
        <f t="shared" si="1"/>
        <v>0</v>
      </c>
      <c r="AC8" s="23">
        <f t="shared" si="2"/>
        <v>4</v>
      </c>
      <c r="AD8" s="23">
        <f t="shared" si="3"/>
        <v>8</v>
      </c>
      <c r="AE8" s="23">
        <f t="shared" si="4"/>
        <v>0</v>
      </c>
      <c r="AF8" s="23">
        <f t="shared" si="5"/>
        <v>0</v>
      </c>
      <c r="AG8" s="21">
        <f t="shared" si="6"/>
        <v>15</v>
      </c>
    </row>
    <row r="9" spans="1:33" ht="16.5" thickBot="1" x14ac:dyDescent="0.3">
      <c r="A9" s="44">
        <f>IF(B9=B8,A8-A10,A10-A8)</f>
        <v>15</v>
      </c>
      <c r="B9" s="86"/>
      <c r="C9" s="1" t="e">
        <f>VLOOKUP(B9,'Team Assignments'!$D$12:$F$75,3,FALSE)</f>
        <v>#N/A</v>
      </c>
      <c r="D9" s="2">
        <f>$AA$15+IF(A9&lt;4,0,VLOOKUP(A9,$Z$15:$AF$27,2,FALSE))</f>
        <v>13</v>
      </c>
      <c r="E9" s="5"/>
      <c r="F9" s="5" t="s">
        <v>17</v>
      </c>
      <c r="H9" s="2"/>
      <c r="I9" s="66">
        <f>IF(F11=F10,E10,E12)</f>
        <v>16</v>
      </c>
      <c r="J9" s="52">
        <f>F11</f>
        <v>0</v>
      </c>
      <c r="K9" s="58"/>
      <c r="L9" s="62"/>
      <c r="M9" s="66">
        <f>IF(J10=J9,I9,I11)</f>
        <v>12</v>
      </c>
      <c r="N9" s="52" t="str">
        <f>J10</f>
        <v>Uconn</v>
      </c>
      <c r="O9" s="58"/>
      <c r="P9" s="62"/>
      <c r="Q9" s="66">
        <f>IF(N10=N9,M9,M11)</f>
        <v>12</v>
      </c>
      <c r="R9" s="52" t="str">
        <f>N10</f>
        <v>Uconn</v>
      </c>
      <c r="S9" s="58"/>
      <c r="T9" s="62"/>
      <c r="U9" s="64">
        <f>IF(R10=R9,Q9,Q11)</f>
        <v>12</v>
      </c>
      <c r="V9" s="58">
        <f>R10</f>
        <v>0</v>
      </c>
      <c r="W9" s="58"/>
      <c r="X9" s="2"/>
      <c r="Y9" s="2"/>
      <c r="Z9" s="36" t="s">
        <v>22</v>
      </c>
      <c r="AA9" s="30">
        <f t="shared" si="0"/>
        <v>0</v>
      </c>
      <c r="AB9" s="30">
        <f t="shared" si="1"/>
        <v>0</v>
      </c>
      <c r="AC9" s="30">
        <f>SUMIF($K$10:$K$43,Z9,$L$10:$L$43)</f>
        <v>12</v>
      </c>
      <c r="AD9" s="30">
        <f t="shared" si="3"/>
        <v>8</v>
      </c>
      <c r="AE9" s="30">
        <f t="shared" si="4"/>
        <v>0</v>
      </c>
      <c r="AF9" s="30">
        <f t="shared" si="5"/>
        <v>0</v>
      </c>
      <c r="AG9" s="37">
        <f t="shared" si="6"/>
        <v>20</v>
      </c>
    </row>
    <row r="10" spans="1:33" ht="16.5" thickBot="1" x14ac:dyDescent="0.3">
      <c r="A10" s="7">
        <v>16</v>
      </c>
      <c r="B10" s="51" t="str">
        <f>'Team Assignments'!D74</f>
        <v>Wagner / Howard</v>
      </c>
      <c r="D10" s="2"/>
      <c r="E10" s="66">
        <f>IF(B9=B8,A8,A10)</f>
        <v>16</v>
      </c>
      <c r="F10" s="52"/>
      <c r="H10" s="2"/>
      <c r="I10" s="61">
        <f>IF(J10=J9,I9-I11,I11-I9)</f>
        <v>-4</v>
      </c>
      <c r="J10" s="87" t="s">
        <v>86</v>
      </c>
      <c r="K10" s="58" t="str">
        <f>VLOOKUP(J10,'Team Assignments'!$D$12:$F$75,3,FALSE)</f>
        <v>Nina</v>
      </c>
      <c r="L10" s="62">
        <f>$AC$15+IF(I10&lt;4,0,VLOOKUP(I10,$Z15:$AF$27,2,FALSE))</f>
        <v>4</v>
      </c>
      <c r="M10" s="61">
        <f>IF(N10=N9,M9-M11,M11-M9)</f>
        <v>2</v>
      </c>
      <c r="N10" s="87" t="s">
        <v>86</v>
      </c>
      <c r="O10" s="58" t="str">
        <f>VLOOKUP(N10,'Team Assignments'!$D$12:$F$75,3,FALSE)</f>
        <v>Nina</v>
      </c>
      <c r="P10" s="62">
        <f>$AD$15+IF(M10&lt;4,0,VLOOKUP(M10,$Z$15:$AF$27,2,FALSE))</f>
        <v>8</v>
      </c>
      <c r="Q10" s="61">
        <f>IF(R10=R9,Q9-Q11,Q11-Q9)</f>
        <v>0</v>
      </c>
      <c r="R10" s="57"/>
      <c r="S10" s="58" t="e">
        <f>VLOOKUP(R10,'Team Assignments'!$D$12:$F$75,3,FALSE)</f>
        <v>#N/A</v>
      </c>
      <c r="T10" s="62">
        <f>$AE$15+IF(Q10&lt;4,0,VLOOKUP(Q10,$Z$15:$AF$27,2,FALSE))</f>
        <v>8</v>
      </c>
      <c r="U10" s="59">
        <f>IF(V10=V9,U9-U11,U11-U9)</f>
        <v>0</v>
      </c>
      <c r="V10" s="60"/>
      <c r="W10" s="58" t="e">
        <f>VLOOKUP(V10,'Team Assignments'!$D$12:$F$75,3,FALSE)</f>
        <v>#N/A</v>
      </c>
      <c r="X10" s="2">
        <f>$AF$15+IF(U10&lt;4,0,VLOOKUP(U10,$Z$15:$AF$27,2,FALSE))</f>
        <v>8</v>
      </c>
      <c r="Y10" s="2"/>
    </row>
    <row r="11" spans="1:33" ht="16.5" thickBot="1" x14ac:dyDescent="0.3">
      <c r="A11" s="5"/>
      <c r="D11" s="2"/>
      <c r="E11" s="61">
        <f>IF(F11=F10,E10-E12,E12-E10)</f>
        <v>7</v>
      </c>
      <c r="F11" s="57"/>
      <c r="G11" s="1" t="e">
        <f>VLOOKUP(F11,'Team Assignments'!$D$12:$F$75,3,FALSE)</f>
        <v>#N/A</v>
      </c>
      <c r="H11" s="2">
        <f>$AB$15+IF(E11&lt;4,0,VLOOKUP(E11,$Z$15:$AF$27,2,FALSE))</f>
        <v>6</v>
      </c>
      <c r="I11" s="67">
        <f>IF(F19=F18,E18,E20)</f>
        <v>12</v>
      </c>
      <c r="J11" s="53">
        <f>F19</f>
        <v>0</v>
      </c>
      <c r="K11" s="58"/>
      <c r="L11" s="62"/>
      <c r="M11" s="67">
        <f>IF(J14=J13,I13,I15)</f>
        <v>10</v>
      </c>
      <c r="N11" s="53" t="str">
        <f>J14</f>
        <v>Gonzaga</v>
      </c>
      <c r="O11" s="58"/>
      <c r="P11" s="62"/>
      <c r="Q11" s="67">
        <f>IF(N15=N14,M14,M16)</f>
        <v>12</v>
      </c>
      <c r="R11" s="53" t="str">
        <f>N15</f>
        <v>Florida Atlantic</v>
      </c>
      <c r="S11" s="58"/>
      <c r="T11" s="62"/>
      <c r="U11" s="64">
        <f>IF(R15=R14,Q14,Q16)</f>
        <v>12</v>
      </c>
      <c r="V11" s="58">
        <f>R15</f>
        <v>0</v>
      </c>
      <c r="W11" s="58"/>
      <c r="X11" s="2"/>
      <c r="Y11" s="2"/>
    </row>
    <row r="12" spans="1:33" ht="19.5" thickBot="1" x14ac:dyDescent="0.35">
      <c r="A12" s="6">
        <v>8</v>
      </c>
      <c r="B12" s="50" t="str">
        <f>'Team Assignments'!D42</f>
        <v>Mississippi State</v>
      </c>
      <c r="C12" s="55"/>
      <c r="D12" s="2"/>
      <c r="E12" s="67">
        <f>IF(B13=B12,A12,A14)</f>
        <v>9</v>
      </c>
      <c r="F12" s="53"/>
      <c r="H12" s="2"/>
      <c r="I12" s="62"/>
      <c r="J12" s="58"/>
      <c r="K12" s="58"/>
      <c r="L12" s="62"/>
      <c r="M12" s="62"/>
      <c r="N12" s="58"/>
      <c r="O12" s="58"/>
      <c r="P12" s="62"/>
      <c r="Q12" s="62"/>
      <c r="R12" s="58"/>
      <c r="S12" s="58"/>
      <c r="T12" s="62"/>
      <c r="U12" s="62"/>
      <c r="V12" s="58"/>
      <c r="W12" s="58"/>
      <c r="X12" s="2"/>
      <c r="Y12" s="2"/>
      <c r="Z12" s="3" t="s">
        <v>23</v>
      </c>
    </row>
    <row r="13" spans="1:33" ht="16.5" thickBot="1" x14ac:dyDescent="0.3">
      <c r="A13" s="44">
        <f>IF(B13=B12,A12-A14,A14-A12)</f>
        <v>1</v>
      </c>
      <c r="B13" s="86"/>
      <c r="C13" s="1" t="e">
        <f>VLOOKUP(B13,'Team Assignments'!$D$12:$F$75,3,FALSE)</f>
        <v>#N/A</v>
      </c>
      <c r="D13" s="2">
        <f>$AA$15+IF(A13&lt;4,0,VLOOKUP(A13,$Z$15:$AF$27,2,FALSE))</f>
        <v>1</v>
      </c>
      <c r="E13" s="64"/>
      <c r="F13" s="58"/>
      <c r="H13" s="2"/>
      <c r="I13" s="66">
        <f>IF(F27=F26,E26,E28)</f>
        <v>11</v>
      </c>
      <c r="J13" s="52">
        <f>F27</f>
        <v>0</v>
      </c>
      <c r="K13" s="58"/>
      <c r="L13" s="62"/>
      <c r="M13" s="62"/>
      <c r="N13" s="38" t="s">
        <v>24</v>
      </c>
      <c r="O13" s="58"/>
      <c r="P13" s="62"/>
      <c r="Q13" s="62"/>
      <c r="R13" s="58" t="s">
        <v>25</v>
      </c>
      <c r="S13" s="58"/>
      <c r="T13" s="62"/>
      <c r="U13" s="62"/>
      <c r="V13" s="58"/>
      <c r="W13" s="58"/>
      <c r="X13" s="2"/>
      <c r="Y13" s="2"/>
    </row>
    <row r="14" spans="1:33" ht="16.5" thickBot="1" x14ac:dyDescent="0.3">
      <c r="A14" s="7">
        <v>9</v>
      </c>
      <c r="B14" s="51" t="str">
        <f>'Team Assignments'!D46</f>
        <v>Michigan State</v>
      </c>
      <c r="C14" s="55"/>
      <c r="D14" s="2"/>
      <c r="E14" s="64"/>
      <c r="F14" s="58"/>
      <c r="H14" s="2"/>
      <c r="I14" s="61">
        <f>IF(J14=J13,I13-I15,I15-I13)</f>
        <v>-1</v>
      </c>
      <c r="J14" s="87" t="s">
        <v>76</v>
      </c>
      <c r="K14" s="58" t="str">
        <f>VLOOKUP(J14,'Team Assignments'!$D$12:$F$75,3,FALSE)</f>
        <v>Bob</v>
      </c>
      <c r="L14" s="62">
        <f>$AC$15+IF(I14&lt;4,0,VLOOKUP(I14,$Z$15:$AF$27,2,FALSE))</f>
        <v>4</v>
      </c>
      <c r="M14" s="66">
        <f>IF(J19=J18,I18,I20)</f>
        <v>12</v>
      </c>
      <c r="N14" s="52" t="str">
        <f>J19</f>
        <v>Florida Atlantic</v>
      </c>
      <c r="O14" s="58"/>
      <c r="P14" s="62"/>
      <c r="Q14" s="66">
        <f>IF(N20=N19,M19,M21)</f>
        <v>12</v>
      </c>
      <c r="R14" s="52" t="str">
        <f>N20</f>
        <v>San Diego State</v>
      </c>
      <c r="S14" s="58"/>
      <c r="T14" s="62"/>
      <c r="U14" s="62"/>
      <c r="V14" s="73"/>
      <c r="W14" s="71"/>
      <c r="X14" s="8"/>
      <c r="Y14" s="8"/>
      <c r="Z14" t="s">
        <v>26</v>
      </c>
      <c r="AA14" s="15" t="s">
        <v>27</v>
      </c>
      <c r="AB14" s="15" t="s">
        <v>28</v>
      </c>
      <c r="AC14" s="15" t="s">
        <v>11</v>
      </c>
      <c r="AD14" s="15" t="s">
        <v>12</v>
      </c>
      <c r="AE14" s="15" t="s">
        <v>13</v>
      </c>
      <c r="AF14" s="15" t="s">
        <v>7</v>
      </c>
    </row>
    <row r="15" spans="1:33" ht="16.5" thickBot="1" x14ac:dyDescent="0.3">
      <c r="A15" s="5"/>
      <c r="D15" s="2"/>
      <c r="E15" s="64"/>
      <c r="F15" s="58"/>
      <c r="H15" s="2"/>
      <c r="I15" s="67">
        <f>IF(F35=F34,E34,E36)</f>
        <v>10</v>
      </c>
      <c r="J15" s="53">
        <f>F35</f>
        <v>0</v>
      </c>
      <c r="K15" s="58"/>
      <c r="L15" s="62"/>
      <c r="M15" s="61">
        <f>IF(N15=N14,M14-M16,M16-M14)</f>
        <v>2</v>
      </c>
      <c r="N15" s="87" t="s">
        <v>103</v>
      </c>
      <c r="O15" s="58" t="str">
        <f>VLOOKUP(N15,'Team Assignments'!$D$12:$F$75,3,FALSE)</f>
        <v>Kris</v>
      </c>
      <c r="P15" s="62">
        <f>$AD$15+IF(M15&lt;4,0,VLOOKUP(M15,$Z$15:$AF$27,2,FALSE))</f>
        <v>8</v>
      </c>
      <c r="Q15" s="61">
        <f>IF(R15=R14,Q14-Q16,Q16-Q14)</f>
        <v>0</v>
      </c>
      <c r="R15" s="57"/>
      <c r="S15" s="58" t="e">
        <f>VLOOKUP(R15,'Team Assignments'!$D$12:$F$75,3,FALSE)</f>
        <v>#N/A</v>
      </c>
      <c r="T15" s="62">
        <f>$AE$15+IF(Q15&lt;4,0,VLOOKUP(Q15,$Z$15:$AF$27,2,FALSE))</f>
        <v>8</v>
      </c>
      <c r="U15" s="62"/>
      <c r="V15" s="72"/>
      <c r="W15" s="71"/>
      <c r="X15" s="2"/>
      <c r="Y15" s="2"/>
      <c r="Z15" s="14" t="s">
        <v>68</v>
      </c>
      <c r="AA15" s="1">
        <v>1</v>
      </c>
      <c r="AB15" s="1">
        <v>2</v>
      </c>
      <c r="AC15" s="1">
        <v>4</v>
      </c>
      <c r="AD15" s="1">
        <v>8</v>
      </c>
      <c r="AE15" s="1">
        <v>8</v>
      </c>
      <c r="AF15" s="14">
        <v>8</v>
      </c>
    </row>
    <row r="16" spans="1:33" ht="15.6" customHeight="1" thickBot="1" x14ac:dyDescent="0.3">
      <c r="A16" s="6">
        <v>5</v>
      </c>
      <c r="B16" s="50" t="str">
        <f>'Team Assignments'!D30</f>
        <v xml:space="preserve">St. Marys </v>
      </c>
      <c r="D16" s="2"/>
      <c r="E16" s="64"/>
      <c r="F16" s="58"/>
      <c r="H16" s="2"/>
      <c r="I16" s="62"/>
      <c r="J16" s="58"/>
      <c r="K16" s="58"/>
      <c r="L16" s="62"/>
      <c r="M16" s="67">
        <f>IF(J23=J22,I22,I24)</f>
        <v>10</v>
      </c>
      <c r="N16" s="53" t="str">
        <f>J23</f>
        <v>Kansas State</v>
      </c>
      <c r="O16" s="58"/>
      <c r="P16" s="62"/>
      <c r="Q16" s="67">
        <f>IF(N25=N24,M24,M26)</f>
        <v>12</v>
      </c>
      <c r="R16" s="53" t="str">
        <f>N25</f>
        <v>Miami</v>
      </c>
      <c r="S16" s="58"/>
      <c r="T16" s="62"/>
      <c r="U16" s="62"/>
      <c r="V16" s="70"/>
      <c r="W16" s="71"/>
      <c r="X16" s="2"/>
      <c r="Y16" s="2"/>
      <c r="Z16" s="1">
        <v>4</v>
      </c>
      <c r="AA16" s="1">
        <v>1</v>
      </c>
      <c r="AB16" s="1">
        <v>1</v>
      </c>
      <c r="AC16" s="1">
        <v>1</v>
      </c>
      <c r="AD16" s="1">
        <v>1</v>
      </c>
      <c r="AE16" s="1">
        <v>1</v>
      </c>
      <c r="AF16" s="1">
        <v>0</v>
      </c>
    </row>
    <row r="17" spans="1:32" ht="16.5" thickBot="1" x14ac:dyDescent="0.3">
      <c r="A17" s="44">
        <f>IF(B17=B16,A16-A18,A18-A16)</f>
        <v>7</v>
      </c>
      <c r="B17" s="86"/>
      <c r="C17" s="1" t="e">
        <f>VLOOKUP(B17,'Team Assignments'!$D$12:$F$75,3,FALSE)</f>
        <v>#N/A</v>
      </c>
      <c r="D17" s="2">
        <f>$AA$15+IF(A17&lt;4,0,VLOOKUP(A17,$Z$15:$AF$27,2,FALSE))</f>
        <v>5</v>
      </c>
      <c r="E17" s="64"/>
      <c r="F17" s="58"/>
      <c r="H17" s="2"/>
      <c r="I17" s="62"/>
      <c r="J17" s="38" t="s">
        <v>24</v>
      </c>
      <c r="K17" s="58"/>
      <c r="L17" s="62"/>
      <c r="M17" s="62"/>
      <c r="N17" s="58"/>
      <c r="O17" s="58"/>
      <c r="P17" s="62"/>
      <c r="Q17" s="62"/>
      <c r="R17" s="58"/>
      <c r="S17" s="58"/>
      <c r="T17" s="62"/>
      <c r="U17" s="62"/>
      <c r="V17" s="72"/>
      <c r="W17" s="72"/>
      <c r="X17" s="2"/>
      <c r="Y17" s="2"/>
      <c r="Z17" s="1">
        <v>5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0</v>
      </c>
    </row>
    <row r="18" spans="1:32" ht="16.5" thickBot="1" x14ac:dyDescent="0.3">
      <c r="A18" s="7">
        <v>12</v>
      </c>
      <c r="B18" s="51" t="str">
        <f>'Team Assignments'!D58</f>
        <v>Grand Canyon</v>
      </c>
      <c r="D18" s="2"/>
      <c r="E18" s="66">
        <f>IF(B17=B16,A16,A18)</f>
        <v>12</v>
      </c>
      <c r="F18" s="52"/>
      <c r="H18" s="2"/>
      <c r="I18" s="66">
        <f>IF(F45=F44,E44,E46)</f>
        <v>16</v>
      </c>
      <c r="J18" s="52">
        <f>F45</f>
        <v>0</v>
      </c>
      <c r="K18" s="58"/>
      <c r="L18" s="62"/>
      <c r="M18" s="62"/>
      <c r="N18" s="65" t="s">
        <v>19</v>
      </c>
      <c r="O18" s="58"/>
      <c r="P18" s="62"/>
      <c r="Q18" s="62"/>
      <c r="R18" s="58"/>
      <c r="S18" s="58"/>
      <c r="T18" s="62"/>
      <c r="U18" s="62"/>
      <c r="V18" s="58"/>
      <c r="W18" s="58"/>
      <c r="X18" s="2"/>
      <c r="Y18" s="2"/>
      <c r="Z18" s="1">
        <v>6</v>
      </c>
      <c r="AA18" s="1">
        <v>3</v>
      </c>
      <c r="AB18" s="1">
        <v>3</v>
      </c>
      <c r="AC18" s="1">
        <v>3</v>
      </c>
      <c r="AD18" s="1">
        <v>3</v>
      </c>
      <c r="AE18" s="1">
        <v>3</v>
      </c>
      <c r="AF18" s="1">
        <v>0</v>
      </c>
    </row>
    <row r="19" spans="1:32" ht="16.5" thickBot="1" x14ac:dyDescent="0.3">
      <c r="A19" s="5"/>
      <c r="D19" s="2"/>
      <c r="E19" s="61">
        <f>IF(F19=F18,E18-E20,E20-E18)</f>
        <v>-1</v>
      </c>
      <c r="F19" s="57"/>
      <c r="G19" s="1" t="e">
        <f>VLOOKUP(F19,'Team Assignments'!$D$12:$F$75,3,FALSE)</f>
        <v>#N/A</v>
      </c>
      <c r="H19" s="2">
        <f>$AB$15+IF(E19&lt;4,0,VLOOKUP(E19,$Z$15:$AF$27,2,FALSE))</f>
        <v>2</v>
      </c>
      <c r="I19" s="61">
        <f>IF(J19=J18,I18-I20,I20-I18)</f>
        <v>-4</v>
      </c>
      <c r="J19" s="87" t="s">
        <v>103</v>
      </c>
      <c r="K19" s="58" t="str">
        <f>VLOOKUP(J19,'Team Assignments'!$D$12:$F$75,3,FALSE)</f>
        <v>Kris</v>
      </c>
      <c r="L19" s="62">
        <f>$AC$15+IF(I19&lt;4,0,VLOOKUP(I19,$Z$15:$AF$27,2,FALSE))</f>
        <v>4</v>
      </c>
      <c r="M19" s="66">
        <f>IF(J28=J27,I27,I29)</f>
        <v>12</v>
      </c>
      <c r="N19" s="52" t="str">
        <f>J28</f>
        <v>San Diego State</v>
      </c>
      <c r="O19" s="58"/>
      <c r="P19" s="64"/>
      <c r="Q19" s="64"/>
      <c r="R19" s="58"/>
      <c r="S19" s="58"/>
      <c r="T19" s="62"/>
      <c r="U19" s="62"/>
      <c r="V19" s="58"/>
      <c r="W19" s="58"/>
      <c r="X19" s="2"/>
      <c r="Y19" s="2"/>
      <c r="Z19" s="1">
        <v>7</v>
      </c>
      <c r="AA19" s="1">
        <v>4</v>
      </c>
      <c r="AB19" s="1">
        <v>4</v>
      </c>
      <c r="AC19" s="1">
        <v>4</v>
      </c>
      <c r="AD19" s="1">
        <v>4</v>
      </c>
      <c r="AE19" s="1">
        <v>4</v>
      </c>
      <c r="AF19" s="1">
        <v>0</v>
      </c>
    </row>
    <row r="20" spans="1:32" ht="16.5" thickBot="1" x14ac:dyDescent="0.3">
      <c r="A20" s="6">
        <v>4</v>
      </c>
      <c r="B20" s="50" t="str">
        <f>'Team Assignments'!D26</f>
        <v>Alabama</v>
      </c>
      <c r="D20" s="2"/>
      <c r="E20" s="67">
        <f>IF(B21=B20,A20,A22)</f>
        <v>13</v>
      </c>
      <c r="F20" s="53"/>
      <c r="H20" s="2"/>
      <c r="I20" s="67">
        <f>IF(F53=F52,E52,E54)</f>
        <v>12</v>
      </c>
      <c r="J20" s="53">
        <f>F53</f>
        <v>0</v>
      </c>
      <c r="K20" s="58"/>
      <c r="L20" s="62"/>
      <c r="M20" s="61">
        <f>IF(N20=N19,M19-M21,M21-M19)</f>
        <v>2</v>
      </c>
      <c r="N20" s="87" t="s">
        <v>90</v>
      </c>
      <c r="O20" s="58" t="str">
        <f>VLOOKUP(N20,'Team Assignments'!$D$12:$F$75,3,FALSE)</f>
        <v>Michael</v>
      </c>
      <c r="P20" s="62">
        <f>$AD$15+IF(M20&lt;4,0,VLOOKUP(M20,$Z$15:$AF$27,2,FALSE))</f>
        <v>8</v>
      </c>
      <c r="Q20" s="62"/>
      <c r="R20" s="58"/>
      <c r="S20" s="58"/>
      <c r="T20" s="62"/>
      <c r="U20" s="62"/>
      <c r="V20" s="58"/>
      <c r="W20" s="58"/>
      <c r="X20" s="2"/>
      <c r="Y20" s="2"/>
      <c r="Z20" s="1">
        <v>8</v>
      </c>
      <c r="AA20" s="1">
        <v>5</v>
      </c>
      <c r="AB20" s="1">
        <v>5</v>
      </c>
      <c r="AC20" s="1">
        <v>5</v>
      </c>
      <c r="AD20" s="1">
        <v>5</v>
      </c>
      <c r="AE20" s="1">
        <v>5</v>
      </c>
      <c r="AF20" s="1">
        <v>0</v>
      </c>
    </row>
    <row r="21" spans="1:32" ht="15.75" thickBot="1" x14ac:dyDescent="0.3">
      <c r="A21" s="44">
        <f>IF(B21=B20,A20-A22,A22-A20)</f>
        <v>9</v>
      </c>
      <c r="B21" s="86"/>
      <c r="C21" s="1" t="e">
        <f>VLOOKUP(B21,'Team Assignments'!$D$12:$F$75,3,FALSE)</f>
        <v>#N/A</v>
      </c>
      <c r="D21" s="2">
        <f>$AA$15+IF(A21&lt;4,0,VLOOKUP(A21,$Z$15:$AF$27,2,FALSE))</f>
        <v>7</v>
      </c>
      <c r="E21" s="64"/>
      <c r="F21" s="58"/>
      <c r="H21" s="2"/>
      <c r="I21" s="62"/>
      <c r="J21" s="58"/>
      <c r="K21" s="58"/>
      <c r="L21" s="62"/>
      <c r="M21" s="67">
        <f>IF(J32=J31,I31,I33)</f>
        <v>10</v>
      </c>
      <c r="N21" s="53" t="str">
        <f>J32</f>
        <v>Creighton</v>
      </c>
      <c r="O21" s="58"/>
      <c r="P21" s="62"/>
      <c r="Q21" s="62"/>
      <c r="R21" s="58"/>
      <c r="S21" s="58"/>
      <c r="T21" s="62"/>
      <c r="U21" s="62"/>
      <c r="V21" s="58"/>
      <c r="W21" s="58"/>
      <c r="X21" s="2"/>
      <c r="Y21" s="2"/>
      <c r="Z21" s="1">
        <v>9</v>
      </c>
      <c r="AA21" s="1">
        <v>6</v>
      </c>
      <c r="AB21" s="1">
        <v>6</v>
      </c>
      <c r="AC21" s="1">
        <v>6</v>
      </c>
      <c r="AD21" s="1">
        <v>6</v>
      </c>
      <c r="AE21" s="1">
        <v>6</v>
      </c>
      <c r="AF21" s="1">
        <v>0</v>
      </c>
    </row>
    <row r="22" spans="1:32" ht="16.5" thickBot="1" x14ac:dyDescent="0.3">
      <c r="A22" s="7">
        <v>13</v>
      </c>
      <c r="B22" s="51" t="str">
        <f>'Team Assignments'!D62</f>
        <v>Charleston</v>
      </c>
      <c r="D22" s="2"/>
      <c r="E22" s="64"/>
      <c r="F22" s="58"/>
      <c r="H22" s="2"/>
      <c r="I22" s="66">
        <f>IF(F61=F60,E60,E62)</f>
        <v>11</v>
      </c>
      <c r="J22" s="52">
        <f>F61</f>
        <v>0</v>
      </c>
      <c r="K22" s="58"/>
      <c r="L22" s="62"/>
      <c r="M22" s="62"/>
      <c r="N22" s="58"/>
      <c r="O22" s="58"/>
      <c r="P22" s="62"/>
      <c r="Q22" s="62"/>
      <c r="R22" s="58"/>
      <c r="S22" s="58"/>
      <c r="T22" s="62"/>
      <c r="U22" s="62"/>
      <c r="V22" s="58"/>
      <c r="W22" s="58"/>
      <c r="X22" s="2"/>
      <c r="Y22" s="2"/>
      <c r="Z22" s="1">
        <v>10</v>
      </c>
      <c r="AA22" s="1">
        <v>7</v>
      </c>
      <c r="AB22" s="1">
        <v>7</v>
      </c>
      <c r="AC22" s="1">
        <v>7</v>
      </c>
      <c r="AD22" s="1">
        <v>7</v>
      </c>
      <c r="AE22" s="1">
        <v>7</v>
      </c>
      <c r="AF22" s="1">
        <v>0</v>
      </c>
    </row>
    <row r="23" spans="1:32" ht="16.5" thickBot="1" x14ac:dyDescent="0.3">
      <c r="A23" s="5"/>
      <c r="D23" s="2"/>
      <c r="E23" s="64"/>
      <c r="F23" s="58"/>
      <c r="H23" s="2"/>
      <c r="I23" s="61">
        <f>IF(J23=J22,I22-I24,I24-I22)</f>
        <v>-1</v>
      </c>
      <c r="J23" s="87" t="s">
        <v>100</v>
      </c>
      <c r="K23" s="58" t="e">
        <f>VLOOKUP(J23,'Team Assignments'!$D$12:$F$75,3,FALSE)</f>
        <v>#N/A</v>
      </c>
      <c r="L23" s="62">
        <f>$AC$15+IF(I23&lt;4,0,VLOOKUP(I23,$Z$15:$AF$27,2,FALSE))</f>
        <v>4</v>
      </c>
      <c r="M23" s="62"/>
      <c r="N23" s="65" t="s">
        <v>29</v>
      </c>
      <c r="O23" s="58"/>
      <c r="P23" s="62"/>
      <c r="Q23" s="62"/>
      <c r="R23" s="58"/>
      <c r="S23" s="58"/>
      <c r="T23" s="62"/>
      <c r="U23" s="62"/>
      <c r="V23" s="58"/>
      <c r="W23" s="58"/>
      <c r="X23" s="2"/>
      <c r="Y23" s="2"/>
      <c r="Z23" s="1">
        <v>11</v>
      </c>
      <c r="AA23" s="1">
        <v>8</v>
      </c>
      <c r="AB23" s="1">
        <v>8</v>
      </c>
      <c r="AC23" s="1">
        <v>8</v>
      </c>
      <c r="AD23" s="1">
        <v>8</v>
      </c>
      <c r="AE23" s="1">
        <v>8</v>
      </c>
      <c r="AF23" s="1">
        <v>0</v>
      </c>
    </row>
    <row r="24" spans="1:32" ht="16.5" thickBot="1" x14ac:dyDescent="0.3">
      <c r="A24" s="6">
        <v>6</v>
      </c>
      <c r="B24" s="50" t="str">
        <f>'Team Assignments'!D34</f>
        <v>Clemson</v>
      </c>
      <c r="D24" s="2"/>
      <c r="E24" s="64"/>
      <c r="F24" s="58"/>
      <c r="H24" s="2"/>
      <c r="I24" s="67">
        <f>IF(F69=F68,E68,E70)</f>
        <v>10</v>
      </c>
      <c r="J24" s="53">
        <f>F69</f>
        <v>0</v>
      </c>
      <c r="K24" s="58"/>
      <c r="L24" s="62"/>
      <c r="M24" s="66">
        <f>IF(J37=J36,I36,I38)</f>
        <v>12</v>
      </c>
      <c r="N24" s="52" t="str">
        <f>J37</f>
        <v>Miami</v>
      </c>
      <c r="O24" s="58"/>
      <c r="P24" s="64"/>
      <c r="Q24" s="64"/>
      <c r="R24" s="58"/>
      <c r="S24" s="58"/>
      <c r="T24" s="62"/>
      <c r="U24" s="62"/>
      <c r="V24" s="58"/>
      <c r="W24" s="58"/>
      <c r="X24" s="2"/>
      <c r="Y24" s="2"/>
      <c r="Z24" s="1">
        <v>12</v>
      </c>
      <c r="AA24" s="1">
        <v>9</v>
      </c>
      <c r="AB24" s="1">
        <v>9</v>
      </c>
      <c r="AC24" s="1">
        <v>9</v>
      </c>
      <c r="AD24" s="1">
        <v>9</v>
      </c>
      <c r="AE24" s="1">
        <v>9</v>
      </c>
      <c r="AF24" s="1">
        <v>0</v>
      </c>
    </row>
    <row r="25" spans="1:32" ht="15.75" thickBot="1" x14ac:dyDescent="0.3">
      <c r="A25" s="44">
        <f>IF(B25=B24,A24-A26,A26-A24)</f>
        <v>5</v>
      </c>
      <c r="B25" s="86" t="s">
        <v>92</v>
      </c>
      <c r="C25" s="1" t="str">
        <f>VLOOKUP(B25,'Team Assignments'!$D$12:$F$75,3,FALSE)</f>
        <v>Nina</v>
      </c>
      <c r="D25" s="2">
        <f>$AA$15+IF(A25&lt;4,0,VLOOKUP(A25,$Z$15:$AF$27,2,FALSE))</f>
        <v>3</v>
      </c>
      <c r="E25" s="64"/>
      <c r="F25" s="58"/>
      <c r="H25" s="2"/>
      <c r="I25" s="62"/>
      <c r="J25" s="58"/>
      <c r="K25" s="58"/>
      <c r="L25" s="62"/>
      <c r="M25" s="61">
        <f>IF(N25=N24,M24-M26,M26-M24)</f>
        <v>2</v>
      </c>
      <c r="N25" s="87" t="s">
        <v>94</v>
      </c>
      <c r="O25" s="58" t="e">
        <f>VLOOKUP(N25,'Team Assignments'!$D$12:$F$75,3,FALSE)</f>
        <v>#N/A</v>
      </c>
      <c r="P25" s="62">
        <f>$AD$15+IF(M25&lt;4,0,VLOOKUP(M25,$Z$15:$AF$27,2,FALSE))</f>
        <v>8</v>
      </c>
      <c r="Q25" s="62"/>
      <c r="R25" s="68"/>
      <c r="S25" s="58"/>
      <c r="T25" s="62"/>
      <c r="U25" s="62"/>
      <c r="V25" s="58"/>
      <c r="W25" s="58"/>
      <c r="X25" s="2"/>
      <c r="Y25" s="2"/>
      <c r="Z25" s="1">
        <v>13</v>
      </c>
      <c r="AA25" s="1">
        <v>10</v>
      </c>
      <c r="AB25" s="1">
        <v>10</v>
      </c>
      <c r="AC25" s="1">
        <v>10</v>
      </c>
      <c r="AD25" s="1">
        <v>10</v>
      </c>
      <c r="AE25" s="1">
        <v>10</v>
      </c>
      <c r="AF25" s="1">
        <v>0</v>
      </c>
    </row>
    <row r="26" spans="1:32" ht="16.5" thickBot="1" x14ac:dyDescent="0.3">
      <c r="A26" s="7">
        <v>11</v>
      </c>
      <c r="B26" s="84" t="str">
        <f>'Team Assignments'!D54</f>
        <v xml:space="preserve">New Mexico </v>
      </c>
      <c r="D26" s="2"/>
      <c r="E26" s="66">
        <f>IF(B25=B24,A24,A26)</f>
        <v>11</v>
      </c>
      <c r="F26" s="52"/>
      <c r="H26" s="2"/>
      <c r="I26" s="62"/>
      <c r="J26" s="65" t="s">
        <v>19</v>
      </c>
      <c r="K26" s="58"/>
      <c r="L26" s="62"/>
      <c r="M26" s="67">
        <f>IF(J41=J40,I40,I42)</f>
        <v>10</v>
      </c>
      <c r="N26" s="53" t="str">
        <f>J41</f>
        <v>Texas</v>
      </c>
      <c r="O26" s="58"/>
      <c r="P26" s="62"/>
      <c r="Q26" s="62"/>
      <c r="R26" s="58"/>
      <c r="S26" s="58"/>
      <c r="T26" s="62"/>
      <c r="U26" s="62"/>
      <c r="V26" s="58"/>
      <c r="W26" s="58"/>
      <c r="X26" s="2"/>
      <c r="Y26" s="2"/>
      <c r="Z26" s="1">
        <v>14</v>
      </c>
      <c r="AA26" s="1">
        <v>11</v>
      </c>
      <c r="AB26" s="1">
        <v>11</v>
      </c>
      <c r="AC26" s="1">
        <v>11</v>
      </c>
      <c r="AD26" s="1">
        <v>11</v>
      </c>
      <c r="AE26" s="1">
        <v>11</v>
      </c>
      <c r="AF26" s="1">
        <v>0</v>
      </c>
    </row>
    <row r="27" spans="1:32" ht="16.5" thickBot="1" x14ac:dyDescent="0.3">
      <c r="A27" s="5"/>
      <c r="D27" s="2"/>
      <c r="E27" s="61">
        <f>IF(F27=F26,E26-E28,E28-E26)</f>
        <v>-3</v>
      </c>
      <c r="F27" s="57"/>
      <c r="G27" s="1" t="e">
        <f>VLOOKUP(F27,'Team Assignments'!$D$12:$F$75,3,FALSE)</f>
        <v>#N/A</v>
      </c>
      <c r="H27" s="2">
        <f>$AB$15+IF(E27&lt;4,0,VLOOKUP(E27,$Z$15:$AF$27,2,FALSE))</f>
        <v>2</v>
      </c>
      <c r="I27" s="66">
        <f>IF(F79=F78,E78,E80)</f>
        <v>16</v>
      </c>
      <c r="J27" s="52">
        <f>F79</f>
        <v>0</v>
      </c>
      <c r="K27" s="58"/>
      <c r="L27" s="62"/>
      <c r="M27" s="62"/>
      <c r="N27" s="58"/>
      <c r="O27" s="58"/>
      <c r="P27" s="62"/>
      <c r="Q27" s="62"/>
      <c r="R27" s="58"/>
      <c r="S27" s="58"/>
      <c r="T27" s="62"/>
      <c r="U27" s="62"/>
      <c r="V27" s="58"/>
      <c r="W27" s="58"/>
      <c r="X27" s="2"/>
      <c r="Y27" s="2"/>
      <c r="Z27" s="1">
        <v>15</v>
      </c>
      <c r="AA27" s="1">
        <v>12</v>
      </c>
      <c r="AB27" s="1">
        <v>12</v>
      </c>
      <c r="AC27" s="1">
        <v>12</v>
      </c>
      <c r="AD27" s="1">
        <v>12</v>
      </c>
      <c r="AE27" s="1">
        <v>12</v>
      </c>
      <c r="AF27" s="1">
        <v>0</v>
      </c>
    </row>
    <row r="28" spans="1:32" ht="16.5" thickBot="1" x14ac:dyDescent="0.3">
      <c r="A28" s="6">
        <v>3</v>
      </c>
      <c r="B28" s="50" t="str">
        <f>'Team Assignments'!D22</f>
        <v>Baylor</v>
      </c>
      <c r="D28" s="2"/>
      <c r="E28" s="67">
        <f>IF(B29=B28,A28,A30)</f>
        <v>14</v>
      </c>
      <c r="F28" s="53"/>
      <c r="H28" s="2"/>
      <c r="I28" s="61">
        <f>IF(J28=J27,I27-I29,I29-I27)</f>
        <v>-4</v>
      </c>
      <c r="J28" s="87" t="s">
        <v>90</v>
      </c>
      <c r="K28" s="58" t="str">
        <f>VLOOKUP(J28,'Team Assignments'!$D$12:$F$75,3,FALSE)</f>
        <v>Michael</v>
      </c>
      <c r="L28" s="62">
        <f>$AC$15+IF(I28&lt;4,0,VLOOKUP(I28,$Z$15:$AF$27,2,FALSE))</f>
        <v>4</v>
      </c>
      <c r="M28" s="62"/>
      <c r="N28" s="58"/>
      <c r="O28" s="58"/>
      <c r="P28" s="62"/>
      <c r="Q28" s="62"/>
      <c r="R28" s="58"/>
      <c r="S28" s="58"/>
      <c r="T28" s="62"/>
      <c r="U28" s="62"/>
      <c r="V28" s="58"/>
      <c r="W28" s="58"/>
    </row>
    <row r="29" spans="1:32" ht="15.75" thickBot="1" x14ac:dyDescent="0.3">
      <c r="A29" s="44">
        <f>IF(B29=B28,A28-A30,A30-A28)</f>
        <v>11</v>
      </c>
      <c r="B29" s="86"/>
      <c r="C29" s="1" t="e">
        <f>VLOOKUP(B29,'Team Assignments'!$D$12:$F$75,3,FALSE)</f>
        <v>#N/A</v>
      </c>
      <c r="D29" s="2">
        <f>$AA$15+IF(A29&lt;4,0,VLOOKUP(A29,$Z$15:$AF$27,2,FALSE))</f>
        <v>9</v>
      </c>
      <c r="E29" s="64"/>
      <c r="F29" s="58"/>
      <c r="H29" s="2"/>
      <c r="I29" s="67">
        <f>IF(F87=F86,E86,E88)</f>
        <v>12</v>
      </c>
      <c r="J29" s="53">
        <f>F87</f>
        <v>0</v>
      </c>
      <c r="K29" s="58"/>
      <c r="L29" s="62"/>
      <c r="M29" s="62"/>
      <c r="N29" s="58"/>
      <c r="O29" s="58"/>
      <c r="P29" s="62"/>
      <c r="Q29" s="62"/>
      <c r="R29" s="58"/>
      <c r="S29" s="58"/>
      <c r="T29" s="62"/>
      <c r="U29" s="62"/>
      <c r="V29" s="58"/>
      <c r="W29" s="58"/>
      <c r="X29" s="2"/>
      <c r="Y29" s="2"/>
      <c r="Z29" t="s">
        <v>30</v>
      </c>
    </row>
    <row r="30" spans="1:32" ht="16.5" thickBot="1" x14ac:dyDescent="0.3">
      <c r="A30" s="7">
        <v>14</v>
      </c>
      <c r="B30" s="51" t="str">
        <f>'Team Assignments'!D66</f>
        <v>Colgate</v>
      </c>
      <c r="D30" s="2"/>
      <c r="E30" s="64"/>
      <c r="F30" s="58"/>
      <c r="H30" s="2"/>
      <c r="I30" s="62"/>
      <c r="J30" s="58"/>
      <c r="K30" s="58"/>
      <c r="L30" s="62"/>
      <c r="M30" s="62"/>
      <c r="N30" s="58"/>
      <c r="O30" s="58"/>
      <c r="P30" s="62"/>
      <c r="Q30" s="62"/>
      <c r="R30" s="58"/>
      <c r="S30" s="58"/>
      <c r="T30" s="62"/>
      <c r="U30" s="62"/>
      <c r="V30" s="58"/>
      <c r="W30" s="58"/>
      <c r="X30" s="2"/>
      <c r="Y30" s="2"/>
      <c r="Z30" t="s">
        <v>31</v>
      </c>
    </row>
    <row r="31" spans="1:32" ht="16.5" thickBot="1" x14ac:dyDescent="0.3">
      <c r="A31" s="5"/>
      <c r="D31" s="2"/>
      <c r="E31" s="64"/>
      <c r="F31" s="58"/>
      <c r="H31" s="2"/>
      <c r="I31" s="66">
        <f>IF(F95=F94,E94,E96)</f>
        <v>11</v>
      </c>
      <c r="J31" s="52">
        <f>F95</f>
        <v>0</v>
      </c>
      <c r="K31" s="58"/>
      <c r="L31" s="62"/>
      <c r="M31" s="62"/>
      <c r="N31" s="58"/>
      <c r="O31" s="58"/>
      <c r="P31" s="62"/>
      <c r="Q31" s="62"/>
      <c r="R31" s="58"/>
      <c r="S31" s="58"/>
      <c r="T31" s="62"/>
      <c r="U31" s="62"/>
      <c r="V31" s="58"/>
      <c r="W31" s="58"/>
      <c r="X31" s="2"/>
      <c r="Y31" s="2"/>
      <c r="Z31" t="s">
        <v>32</v>
      </c>
    </row>
    <row r="32" spans="1:32" ht="15.75" x14ac:dyDescent="0.25">
      <c r="A32" s="6">
        <v>7</v>
      </c>
      <c r="B32" s="50" t="str">
        <f>'Team Assignments'!D38</f>
        <v>Dayton</v>
      </c>
      <c r="D32" s="2"/>
      <c r="E32" s="64"/>
      <c r="F32" s="58"/>
      <c r="H32" s="2"/>
      <c r="I32" s="61">
        <f>IF(J32=J31,I31-I33,I33-I31)</f>
        <v>-1</v>
      </c>
      <c r="J32" s="87" t="s">
        <v>93</v>
      </c>
      <c r="K32" s="58" t="str">
        <f>VLOOKUP(J32,'Team Assignments'!$D$12:$F$75,3,FALSE)</f>
        <v>Michael</v>
      </c>
      <c r="L32" s="62">
        <f>$AC$15+IF(I32&lt;4,0,VLOOKUP(I32,$Z$15:$AF$27,2,FALSE))</f>
        <v>4</v>
      </c>
      <c r="M32" s="62"/>
      <c r="N32" s="58"/>
      <c r="O32" s="58"/>
      <c r="P32" s="62"/>
      <c r="Q32" s="62"/>
      <c r="R32" s="58"/>
      <c r="S32" s="58"/>
      <c r="T32" s="62"/>
      <c r="U32" s="62"/>
      <c r="V32" s="58"/>
      <c r="W32" s="58"/>
      <c r="X32" s="2"/>
      <c r="Y32" s="2"/>
      <c r="Z32" t="s">
        <v>33</v>
      </c>
    </row>
    <row r="33" spans="1:29" ht="15.75" thickBot="1" x14ac:dyDescent="0.3">
      <c r="A33" s="44">
        <f>IF(B33=B32,A32-A34,A34-A32)</f>
        <v>3</v>
      </c>
      <c r="B33" s="86"/>
      <c r="C33" s="1" t="e">
        <f>VLOOKUP(B33,'Team Assignments'!$D$12:$F$75,3,FALSE)</f>
        <v>#N/A</v>
      </c>
      <c r="D33" s="2">
        <f>$AA$15+IF(A33&lt;4,0,VLOOKUP(A33,$Z$15:$AF$27,2,FALSE))</f>
        <v>1</v>
      </c>
      <c r="E33" s="64"/>
      <c r="F33" s="58"/>
      <c r="H33" s="2"/>
      <c r="I33" s="67">
        <f>IF(F103=F102,E102,E104)</f>
        <v>10</v>
      </c>
      <c r="J33" s="53">
        <f>F103</f>
        <v>0</v>
      </c>
      <c r="K33" s="58"/>
      <c r="L33" s="62"/>
      <c r="M33" s="62"/>
      <c r="N33" s="58"/>
      <c r="O33" s="58"/>
      <c r="P33" s="62"/>
      <c r="Q33" s="62"/>
      <c r="R33" s="58"/>
      <c r="S33" s="58"/>
      <c r="T33" s="62"/>
      <c r="U33" s="62"/>
      <c r="V33" s="58"/>
      <c r="W33" s="58"/>
      <c r="X33" s="2"/>
      <c r="Y33" s="2"/>
      <c r="Z33" t="s">
        <v>34</v>
      </c>
    </row>
    <row r="34" spans="1:29" ht="16.5" thickBot="1" x14ac:dyDescent="0.3">
      <c r="A34" s="7">
        <v>10</v>
      </c>
      <c r="B34" s="51" t="str">
        <f>'Team Assignments'!D50</f>
        <v>Nevada</v>
      </c>
      <c r="D34" s="2"/>
      <c r="E34" s="66">
        <f>IF(B33=B32,A32,A34)</f>
        <v>10</v>
      </c>
      <c r="F34" s="52"/>
      <c r="H34" s="2"/>
      <c r="I34" s="62"/>
      <c r="J34" s="58"/>
      <c r="K34" s="58"/>
      <c r="L34" s="62"/>
      <c r="M34" s="62"/>
      <c r="N34" s="58"/>
      <c r="O34" s="58"/>
      <c r="P34" s="62"/>
      <c r="Q34" s="62"/>
      <c r="R34" s="58"/>
      <c r="S34" s="58"/>
      <c r="T34" s="62"/>
      <c r="U34" s="62"/>
      <c r="V34" s="58"/>
      <c r="W34" s="58"/>
      <c r="X34" s="2"/>
      <c r="Y34" s="2"/>
      <c r="Z34" t="s">
        <v>35</v>
      </c>
    </row>
    <row r="35" spans="1:29" ht="16.5" thickBot="1" x14ac:dyDescent="0.3">
      <c r="A35" s="5"/>
      <c r="D35" s="2"/>
      <c r="E35" s="61">
        <f>IF(F35=F34,E34-E36,E36-E34)</f>
        <v>-5</v>
      </c>
      <c r="F35" s="57"/>
      <c r="G35" s="1" t="e">
        <f>VLOOKUP(F35,'Team Assignments'!$D$12:$F$75,3,FALSE)</f>
        <v>#N/A</v>
      </c>
      <c r="H35" s="2">
        <f>$AB$15+IF(E35&lt;4,0,VLOOKUP(E35,$Z$15:$AF$27,2,FALSE))</f>
        <v>2</v>
      </c>
      <c r="I35" s="2"/>
      <c r="J35" s="65" t="s">
        <v>29</v>
      </c>
      <c r="K35" s="58"/>
      <c r="L35" s="62"/>
      <c r="M35" s="62"/>
      <c r="N35" s="58"/>
      <c r="O35" s="58"/>
      <c r="P35" s="2"/>
      <c r="Q35" s="2"/>
      <c r="T35" s="2"/>
      <c r="U35" s="2"/>
      <c r="X35" s="2"/>
      <c r="Y35" s="2"/>
    </row>
    <row r="36" spans="1:29" ht="16.5" thickBot="1" x14ac:dyDescent="0.3">
      <c r="A36" s="6">
        <v>2</v>
      </c>
      <c r="B36" s="50" t="str">
        <f>'Team Assignments'!D18</f>
        <v>Arizona</v>
      </c>
      <c r="D36" s="2"/>
      <c r="E36" s="67">
        <f>IF(B37=B36,A36,A38)</f>
        <v>15</v>
      </c>
      <c r="F36" s="53"/>
      <c r="H36" s="2"/>
      <c r="I36" s="66">
        <f>IF(F113=F112,E112,E114)</f>
        <v>16</v>
      </c>
      <c r="J36" s="52">
        <f>F113</f>
        <v>0</v>
      </c>
      <c r="K36" s="58"/>
      <c r="L36" s="62"/>
      <c r="M36" s="62"/>
      <c r="N36" s="58"/>
      <c r="O36" s="58"/>
      <c r="P36" s="2"/>
      <c r="Q36" s="2"/>
      <c r="T36" s="2"/>
      <c r="U36" s="2"/>
      <c r="X36" s="2"/>
      <c r="Y36" s="2"/>
    </row>
    <row r="37" spans="1:29" ht="18.75" x14ac:dyDescent="0.3">
      <c r="A37" s="44">
        <f>IF(B37=B36,A36-A38,A38-A36)</f>
        <v>13</v>
      </c>
      <c r="B37" s="86"/>
      <c r="C37" s="1" t="e">
        <f>VLOOKUP(B37,'Team Assignments'!$D$12:$F$75,3,FALSE)</f>
        <v>#N/A</v>
      </c>
      <c r="D37" s="2">
        <f>$AA$15+IF(A37&lt;4,0,VLOOKUP(A37,$Z$15:$AF$27,2,FALSE))</f>
        <v>11</v>
      </c>
      <c r="E37" s="64"/>
      <c r="F37" s="58"/>
      <c r="H37" s="2"/>
      <c r="I37" s="61">
        <f>IF(J37=J36,I36-I38,I38-I36)</f>
        <v>-4</v>
      </c>
      <c r="J37" s="87" t="s">
        <v>94</v>
      </c>
      <c r="K37" s="58" t="e">
        <f>VLOOKUP(J37,'Team Assignments'!$D$12:$F$75,3,FALSE)</f>
        <v>#N/A</v>
      </c>
      <c r="L37" s="62">
        <f>$AC$15+IF(I37&lt;4,0,VLOOKUP(I37,$Z$15:$AF$27,2,FALSE))</f>
        <v>4</v>
      </c>
      <c r="M37" s="62"/>
      <c r="N37" s="58"/>
      <c r="O37" s="58"/>
      <c r="P37" s="2"/>
      <c r="Q37" s="2"/>
      <c r="T37" s="2"/>
      <c r="U37" s="2"/>
      <c r="X37" s="2"/>
      <c r="Y37" s="2"/>
      <c r="Z37" s="101" t="s">
        <v>36</v>
      </c>
      <c r="AA37" s="102"/>
      <c r="AB37" s="102"/>
    </row>
    <row r="38" spans="1:29" ht="16.5" thickBot="1" x14ac:dyDescent="0.3">
      <c r="A38" s="7">
        <v>15</v>
      </c>
      <c r="B38" s="51" t="str">
        <f>'Team Assignments'!D70</f>
        <v>Long Beach State</v>
      </c>
      <c r="D38" s="2"/>
      <c r="E38" s="64"/>
      <c r="F38" s="58"/>
      <c r="H38" s="2"/>
      <c r="I38" s="67">
        <f>IF(F121=F120,E120,E122)</f>
        <v>12</v>
      </c>
      <c r="J38" s="53">
        <f>F121</f>
        <v>0</v>
      </c>
      <c r="K38" s="58"/>
      <c r="L38" s="62"/>
      <c r="M38" s="62"/>
      <c r="N38" s="58"/>
      <c r="O38" s="58"/>
      <c r="P38" s="2"/>
      <c r="Q38" s="2"/>
      <c r="T38" s="2"/>
      <c r="U38" s="2"/>
      <c r="X38" s="2"/>
      <c r="Y38" s="2"/>
      <c r="Z38" t="s">
        <v>37</v>
      </c>
      <c r="AA38" t="s">
        <v>38</v>
      </c>
      <c r="AB38" t="s">
        <v>66</v>
      </c>
    </row>
    <row r="39" spans="1:29" ht="16.5" customHeight="1" thickBot="1" x14ac:dyDescent="0.3">
      <c r="A39" s="5"/>
      <c r="D39" s="2"/>
      <c r="E39" s="8"/>
      <c r="H39" s="2"/>
      <c r="I39" s="2"/>
      <c r="J39" s="58"/>
      <c r="K39" s="58"/>
      <c r="L39" s="62"/>
      <c r="M39" s="62"/>
      <c r="N39" s="58"/>
      <c r="O39" s="58"/>
      <c r="P39" s="2"/>
      <c r="Q39" s="2"/>
      <c r="T39" s="2"/>
      <c r="U39" s="2"/>
      <c r="X39" s="2"/>
      <c r="Y39" s="2"/>
      <c r="Z39" s="6">
        <v>1</v>
      </c>
      <c r="AA39" s="9" t="s">
        <v>39</v>
      </c>
    </row>
    <row r="40" spans="1:29" ht="15.75" customHeight="1" x14ac:dyDescent="0.25">
      <c r="A40" s="5"/>
      <c r="D40" s="2"/>
      <c r="E40" s="8"/>
      <c r="H40" s="2"/>
      <c r="I40" s="66">
        <f>IF(F129=F128,E128,E130)</f>
        <v>11</v>
      </c>
      <c r="J40" s="52">
        <f>F129</f>
        <v>0</v>
      </c>
      <c r="K40" s="58"/>
      <c r="L40" s="62"/>
      <c r="M40" s="62"/>
      <c r="N40" s="58"/>
      <c r="O40" s="58"/>
      <c r="P40" s="2"/>
      <c r="Q40" s="2"/>
      <c r="T40" s="2"/>
      <c r="U40" s="2"/>
      <c r="X40" s="2"/>
      <c r="Y40" s="2"/>
      <c r="Z40" s="77">
        <v>15</v>
      </c>
      <c r="AA40" s="48" t="s">
        <v>39</v>
      </c>
      <c r="AB40" s="41" t="s">
        <v>21</v>
      </c>
      <c r="AC40" s="42">
        <v>32</v>
      </c>
    </row>
    <row r="41" spans="1:29" ht="16.5" customHeight="1" thickBot="1" x14ac:dyDescent="0.3">
      <c r="A41" s="5"/>
      <c r="B41" s="5" t="s">
        <v>24</v>
      </c>
      <c r="D41" s="2"/>
      <c r="E41" s="8"/>
      <c r="H41" s="2"/>
      <c r="I41" s="61">
        <f>IF(J41=J40,I40-I42,I42-I40)</f>
        <v>-1</v>
      </c>
      <c r="J41" s="87" t="s">
        <v>87</v>
      </c>
      <c r="K41" s="58" t="str">
        <f>VLOOKUP(J41,'Team Assignments'!$D$12:$F$75,3,FALSE)</f>
        <v>Michael</v>
      </c>
      <c r="L41" s="62">
        <f>$AC$15+IF(I41&lt;4,0,VLOOKUP(I41,$Z$15:$AF$27,2,FALSE))</f>
        <v>4</v>
      </c>
      <c r="M41" s="62"/>
      <c r="N41" s="58"/>
      <c r="O41" s="58"/>
      <c r="P41" s="2"/>
      <c r="Q41" s="2"/>
      <c r="T41" s="2"/>
      <c r="U41" s="2"/>
      <c r="X41" s="2"/>
      <c r="Y41" s="2"/>
      <c r="Z41" s="7">
        <v>16</v>
      </c>
      <c r="AA41" s="43" t="s">
        <v>40</v>
      </c>
      <c r="AB41" s="1"/>
      <c r="AC41" s="1"/>
    </row>
    <row r="42" spans="1:29" ht="16.5" customHeight="1" thickBot="1" x14ac:dyDescent="0.3">
      <c r="A42" s="39">
        <v>1</v>
      </c>
      <c r="B42" s="52" t="str">
        <f>'Team Assignments'!D12</f>
        <v>Uconn</v>
      </c>
      <c r="D42" s="2"/>
      <c r="E42" s="8"/>
      <c r="H42" s="2"/>
      <c r="I42" s="67">
        <f>IF(F137=F136,E136,E138)</f>
        <v>10</v>
      </c>
      <c r="J42" s="53">
        <f>F137</f>
        <v>0</v>
      </c>
      <c r="K42" s="58"/>
      <c r="L42" s="62"/>
      <c r="M42" s="62"/>
      <c r="N42" s="58"/>
      <c r="O42" s="58"/>
      <c r="P42" s="2"/>
      <c r="Q42" s="2"/>
      <c r="T42" s="2"/>
      <c r="U42" s="2"/>
      <c r="X42" s="2"/>
      <c r="Y42" s="2"/>
      <c r="AA42" s="1"/>
      <c r="AB42" s="1"/>
      <c r="AC42" s="1"/>
    </row>
    <row r="43" spans="1:29" ht="16.5" customHeight="1" thickBot="1" x14ac:dyDescent="0.3">
      <c r="A43" s="44">
        <f>IF(B43=B42,A42-A44,A44-A42)</f>
        <v>15</v>
      </c>
      <c r="B43" s="87"/>
      <c r="C43" s="1" t="e">
        <f>VLOOKUP(B43,'Team Assignments'!$D$12:$F$75,3,FALSE)</f>
        <v>#N/A</v>
      </c>
      <c r="D43" s="2">
        <f>$AA$15+IF(A43&lt;4,0,VLOOKUP(A43,$Z$15:$AF$27,2,FALSE))</f>
        <v>13</v>
      </c>
      <c r="E43" s="8"/>
      <c r="F43" s="5" t="s">
        <v>24</v>
      </c>
      <c r="H43" s="2"/>
      <c r="I43" s="2"/>
      <c r="J43" s="58"/>
      <c r="K43" s="58"/>
      <c r="L43" s="62"/>
      <c r="M43" s="62"/>
      <c r="N43" s="58"/>
      <c r="O43" s="58"/>
      <c r="P43" s="2"/>
      <c r="Q43" s="2"/>
      <c r="T43" s="2"/>
      <c r="U43" s="2"/>
      <c r="X43" s="2"/>
      <c r="Y43" s="2"/>
      <c r="AA43" s="98" t="s">
        <v>67</v>
      </c>
      <c r="AB43" s="96" t="s">
        <v>41</v>
      </c>
      <c r="AC43" s="100" t="s">
        <v>42</v>
      </c>
    </row>
    <row r="44" spans="1:29" ht="16.5" customHeight="1" thickBot="1" x14ac:dyDescent="0.3">
      <c r="A44" s="40">
        <v>16</v>
      </c>
      <c r="B44" s="53" t="str">
        <f>'Team Assignments'!D72</f>
        <v>Stetson</v>
      </c>
      <c r="D44" s="2"/>
      <c r="E44" s="66">
        <f>IF(B43=B42,A42,A44)</f>
        <v>16</v>
      </c>
      <c r="F44" s="52"/>
      <c r="G44" s="58"/>
      <c r="H44" s="2"/>
      <c r="I44" s="2"/>
      <c r="J44" s="58"/>
      <c r="K44" s="58"/>
      <c r="L44" s="62"/>
      <c r="M44" s="62"/>
      <c r="N44" s="58"/>
      <c r="O44" s="58"/>
      <c r="P44" s="2"/>
      <c r="Q44" s="2"/>
      <c r="T44" s="2"/>
      <c r="U44" s="2"/>
      <c r="X44" s="2"/>
      <c r="Y44" s="2"/>
      <c r="AA44" s="99"/>
      <c r="AB44" s="97"/>
      <c r="AC44" s="97"/>
    </row>
    <row r="45" spans="1:29" ht="16.5" customHeight="1" thickBot="1" x14ac:dyDescent="0.3">
      <c r="A45" s="5"/>
      <c r="D45" s="2"/>
      <c r="E45" s="61">
        <f>IF(F45=F44,E44-E46,E46-E44)</f>
        <v>7</v>
      </c>
      <c r="F45" s="57"/>
      <c r="G45" s="1" t="e">
        <f>VLOOKUP(F45,'Team Assignments'!$D$12:$F$75,3,FALSE)</f>
        <v>#N/A</v>
      </c>
      <c r="H45" s="2">
        <f>$AB$15+IF(E45&lt;4,0,VLOOKUP(E45,$Z$15:$AF$27,2,FALSE))</f>
        <v>6</v>
      </c>
      <c r="I45" s="2"/>
      <c r="J45" s="58"/>
      <c r="K45" s="58"/>
      <c r="L45" s="62"/>
      <c r="M45" s="62"/>
      <c r="N45" s="58"/>
      <c r="O45" s="58"/>
      <c r="P45" s="2"/>
      <c r="Q45" s="2"/>
      <c r="T45" s="2"/>
      <c r="U45" s="2"/>
      <c r="X45" s="2"/>
      <c r="Y45" s="2"/>
    </row>
    <row r="46" spans="1:29" ht="16.5" customHeight="1" thickBot="1" x14ac:dyDescent="0.3">
      <c r="A46" s="6">
        <v>8</v>
      </c>
      <c r="B46" s="50" t="str">
        <f>'Team Assignments'!D40</f>
        <v>Florida Atlantic</v>
      </c>
      <c r="D46" s="2"/>
      <c r="E46" s="67">
        <f>IF(B47=B46,A46,A48)</f>
        <v>9</v>
      </c>
      <c r="F46" s="53"/>
      <c r="G46" s="58"/>
      <c r="H46" s="2"/>
      <c r="I46" s="2"/>
      <c r="L46" s="2"/>
      <c r="M46" s="2"/>
      <c r="P46" s="2"/>
      <c r="Q46" s="2"/>
      <c r="T46" s="2"/>
      <c r="U46" s="2"/>
      <c r="X46" s="2"/>
      <c r="Y46" s="2"/>
    </row>
    <row r="47" spans="1:29" ht="15.75" customHeight="1" x14ac:dyDescent="0.25">
      <c r="A47" s="44">
        <f>IF(B47=B46,A46-A48,A48-A46)</f>
        <v>1</v>
      </c>
      <c r="B47" s="86"/>
      <c r="C47" s="1" t="e">
        <f>VLOOKUP(B47,'Team Assignments'!$D$12:$F$75,3,FALSE)</f>
        <v>#N/A</v>
      </c>
      <c r="D47" s="2">
        <f>$AA$15+IF(A47&lt;4,0,VLOOKUP(A47,$Z$15:$AF$27,2,FALSE))</f>
        <v>1</v>
      </c>
      <c r="E47" s="64"/>
      <c r="F47" s="58"/>
      <c r="G47" s="58"/>
      <c r="H47" s="2"/>
      <c r="I47" s="2"/>
      <c r="L47" s="2"/>
      <c r="M47" s="2"/>
      <c r="P47" s="2"/>
      <c r="Q47" s="2"/>
      <c r="T47" s="2"/>
      <c r="U47" s="2"/>
      <c r="X47" s="2"/>
      <c r="Y47" s="2"/>
    </row>
    <row r="48" spans="1:29" ht="16.5" customHeight="1" thickBot="1" x14ac:dyDescent="0.3">
      <c r="A48" s="7">
        <v>9</v>
      </c>
      <c r="B48" s="51" t="str">
        <f>'Team Assignments'!D44</f>
        <v>Northwestern</v>
      </c>
      <c r="D48" s="2"/>
      <c r="E48" s="64"/>
      <c r="F48" s="58"/>
      <c r="G48" s="58"/>
      <c r="H48" s="2"/>
      <c r="I48" s="2"/>
      <c r="L48" s="2"/>
      <c r="M48" s="2"/>
      <c r="P48" s="2"/>
      <c r="Q48" s="2"/>
      <c r="T48" s="2"/>
      <c r="U48" s="2"/>
      <c r="X48" s="2"/>
      <c r="Y48" s="2"/>
    </row>
    <row r="49" spans="1:25" ht="16.5" customHeight="1" thickBot="1" x14ac:dyDescent="0.3">
      <c r="A49" s="5"/>
      <c r="D49" s="2"/>
      <c r="E49" s="64"/>
      <c r="F49" s="58"/>
      <c r="G49" s="58"/>
      <c r="H49" s="2"/>
      <c r="I49" s="2"/>
      <c r="L49" s="2"/>
      <c r="M49" s="2"/>
      <c r="P49" s="2"/>
      <c r="Q49" s="2"/>
      <c r="T49" s="2"/>
      <c r="U49" s="2"/>
      <c r="X49" s="2"/>
      <c r="Y49" s="2"/>
    </row>
    <row r="50" spans="1:25" ht="15.75" customHeight="1" x14ac:dyDescent="0.25">
      <c r="A50" s="6">
        <v>5</v>
      </c>
      <c r="B50" s="50" t="str">
        <f>'Team Assignments'!D28</f>
        <v>San Diego State</v>
      </c>
      <c r="D50" s="2"/>
      <c r="E50" s="64"/>
      <c r="F50" s="58"/>
      <c r="G50" s="58"/>
      <c r="H50" s="2"/>
      <c r="I50" s="2"/>
      <c r="L50" s="2"/>
      <c r="M50" s="2"/>
      <c r="P50" s="2"/>
      <c r="Q50" s="2"/>
      <c r="T50" s="2"/>
      <c r="U50" s="2"/>
      <c r="X50" s="2"/>
      <c r="Y50" s="2"/>
    </row>
    <row r="51" spans="1:25" ht="16.5" customHeight="1" thickBot="1" x14ac:dyDescent="0.3">
      <c r="A51" s="44">
        <f>IF(B51=B50,A50-A52,A52-A50)</f>
        <v>7</v>
      </c>
      <c r="B51" s="86"/>
      <c r="C51" s="1" t="e">
        <f>VLOOKUP(B51,'Team Assignments'!$D$12:$F$75,3,FALSE)</f>
        <v>#N/A</v>
      </c>
      <c r="D51" s="2">
        <f>$AA$15+IF(A51&lt;4,0,VLOOKUP(A51,$Z$15:$AF$27,2,FALSE))</f>
        <v>5</v>
      </c>
      <c r="E51" s="64"/>
      <c r="F51" s="58"/>
      <c r="G51" s="58"/>
      <c r="H51" s="2"/>
      <c r="I51" s="2"/>
      <c r="L51" s="2"/>
      <c r="M51" s="2"/>
      <c r="P51" s="2"/>
      <c r="Q51" s="2"/>
      <c r="T51" s="2"/>
      <c r="U51" s="2"/>
      <c r="X51" s="2"/>
      <c r="Y51" s="2"/>
    </row>
    <row r="52" spans="1:25" ht="16.5" customHeight="1" thickBot="1" x14ac:dyDescent="0.3">
      <c r="A52" s="7">
        <v>12</v>
      </c>
      <c r="B52" s="51" t="str">
        <f>'Team Assignments'!D56</f>
        <v>UAB</v>
      </c>
      <c r="D52" s="2"/>
      <c r="E52" s="66">
        <f>IF(B51=B50,A50,A52)</f>
        <v>12</v>
      </c>
      <c r="F52" s="52"/>
      <c r="G52" s="58"/>
      <c r="H52" s="2"/>
      <c r="I52" s="2"/>
      <c r="L52" s="2"/>
      <c r="M52" s="2"/>
      <c r="P52" s="2"/>
      <c r="Q52" s="2"/>
      <c r="T52" s="2"/>
      <c r="U52" s="2"/>
      <c r="X52" s="2"/>
      <c r="Y52" s="2"/>
    </row>
    <row r="53" spans="1:25" ht="16.5" customHeight="1" thickBot="1" x14ac:dyDescent="0.3">
      <c r="A53" s="5"/>
      <c r="D53" s="2"/>
      <c r="E53" s="61">
        <f>IF(F53=F52,E52-E54,E54-E52)</f>
        <v>-1</v>
      </c>
      <c r="F53" s="57"/>
      <c r="G53" s="1" t="e">
        <f>VLOOKUP(F53,'Team Assignments'!$D$12:$F$75,3,FALSE)</f>
        <v>#N/A</v>
      </c>
      <c r="H53" s="2">
        <f>$AB$15+IF(E53&lt;4,0,VLOOKUP(E53,$Z$15:$AF$27,2,FALSE))</f>
        <v>2</v>
      </c>
      <c r="I53" s="2"/>
      <c r="L53" s="2"/>
      <c r="M53" s="2"/>
      <c r="P53" s="2"/>
      <c r="Q53" s="2"/>
      <c r="T53" s="2"/>
      <c r="U53" s="2"/>
      <c r="X53" s="2"/>
      <c r="Y53" s="2"/>
    </row>
    <row r="54" spans="1:25" ht="16.5" customHeight="1" thickBot="1" x14ac:dyDescent="0.3">
      <c r="A54" s="39">
        <v>4</v>
      </c>
      <c r="B54" s="52" t="str">
        <f>'Team Assignments'!D24</f>
        <v>Auburn</v>
      </c>
      <c r="D54" s="2"/>
      <c r="E54" s="67">
        <f>IF(B55=B54,A54,A56)</f>
        <v>13</v>
      </c>
      <c r="F54" s="53"/>
      <c r="G54" s="58"/>
      <c r="H54" s="2"/>
      <c r="I54" s="2"/>
      <c r="L54" s="2"/>
      <c r="M54" s="2"/>
      <c r="P54" s="2"/>
      <c r="Q54" s="2"/>
      <c r="T54" s="2"/>
      <c r="U54" s="2"/>
      <c r="X54" s="2"/>
      <c r="Y54" s="2"/>
    </row>
    <row r="55" spans="1:25" ht="15.75" customHeight="1" x14ac:dyDescent="0.25">
      <c r="A55" s="61">
        <f>IF(B55=B54,A54-A56,A56-A54)</f>
        <v>9</v>
      </c>
      <c r="B55" s="87"/>
      <c r="C55" s="1" t="e">
        <f>VLOOKUP(B55,'Team Assignments'!$D$12:$F$75,3,FALSE)</f>
        <v>#N/A</v>
      </c>
      <c r="D55" s="2">
        <f>$AA$15+IF(A55&lt;4,0,VLOOKUP(A55,$Z$15:$AF$27,2,FALSE))</f>
        <v>7</v>
      </c>
      <c r="E55" s="64"/>
      <c r="F55" s="58"/>
      <c r="G55" s="58"/>
      <c r="H55" s="2"/>
      <c r="I55" s="2"/>
      <c r="L55" s="2"/>
      <c r="M55" s="2"/>
      <c r="P55" s="2"/>
      <c r="Q55" s="2"/>
      <c r="T55" s="2"/>
      <c r="U55" s="2"/>
      <c r="X55" s="2"/>
      <c r="Y55" s="2"/>
    </row>
    <row r="56" spans="1:25" ht="16.5" customHeight="1" thickBot="1" x14ac:dyDescent="0.3">
      <c r="A56" s="40">
        <v>13</v>
      </c>
      <c r="B56" s="53" t="str">
        <f>'Team Assignments'!D60</f>
        <v>Yale</v>
      </c>
      <c r="D56" s="2"/>
      <c r="E56" s="64"/>
      <c r="F56" s="58"/>
      <c r="G56" s="58"/>
      <c r="H56" s="2"/>
      <c r="I56" s="2"/>
      <c r="L56" s="2"/>
      <c r="M56" s="2"/>
      <c r="P56" s="2"/>
      <c r="Q56" s="2"/>
      <c r="T56" s="2"/>
      <c r="U56" s="2"/>
      <c r="X56" s="2"/>
      <c r="Y56" s="2"/>
    </row>
    <row r="57" spans="1:25" ht="16.5" customHeight="1" thickBot="1" x14ac:dyDescent="0.3">
      <c r="A57" s="5"/>
      <c r="D57" s="2"/>
      <c r="E57" s="64"/>
      <c r="F57" s="58"/>
      <c r="G57" s="58"/>
      <c r="H57" s="2"/>
      <c r="I57" s="2"/>
      <c r="L57" s="2"/>
      <c r="M57" s="2"/>
      <c r="P57" s="2"/>
      <c r="Q57" s="2"/>
      <c r="T57" s="2"/>
      <c r="U57" s="2"/>
      <c r="X57" s="2"/>
      <c r="Y57" s="2"/>
    </row>
    <row r="58" spans="1:25" ht="15.75" customHeight="1" x14ac:dyDescent="0.25">
      <c r="A58" s="39">
        <v>6</v>
      </c>
      <c r="B58" s="52" t="str">
        <f>'Team Assignments'!D32</f>
        <v>BYU</v>
      </c>
      <c r="D58" s="2"/>
      <c r="E58" s="64"/>
      <c r="F58" s="58"/>
      <c r="G58" s="58"/>
      <c r="H58" s="2"/>
      <c r="I58" s="2"/>
      <c r="L58" s="2"/>
      <c r="M58" s="2"/>
      <c r="P58" s="2"/>
      <c r="Q58" s="2"/>
      <c r="T58" s="2"/>
      <c r="U58" s="2"/>
      <c r="X58" s="2"/>
      <c r="Y58" s="2"/>
    </row>
    <row r="59" spans="1:25" ht="16.5" customHeight="1" thickBot="1" x14ac:dyDescent="0.3">
      <c r="A59" s="61">
        <f>IF(B59=B58,A58-A60,A60-A58)</f>
        <v>5</v>
      </c>
      <c r="B59" s="87"/>
      <c r="C59" s="1" t="e">
        <f>VLOOKUP(B59,'Team Assignments'!$D$12:$F$75,3,FALSE)</f>
        <v>#N/A</v>
      </c>
      <c r="D59" s="2">
        <f>$AA$15+IF(A59&lt;4,0,VLOOKUP(A59,$Z$15:$AF$27,2,FALSE))</f>
        <v>3</v>
      </c>
      <c r="E59" s="64"/>
      <c r="F59" s="58"/>
      <c r="G59" s="58"/>
      <c r="H59" s="2"/>
      <c r="I59" s="2"/>
      <c r="L59" s="2"/>
      <c r="M59" s="2"/>
      <c r="P59" s="2"/>
      <c r="Q59" s="2"/>
      <c r="T59" s="2"/>
      <c r="U59" s="2"/>
      <c r="X59" s="2"/>
      <c r="Y59" s="2"/>
    </row>
    <row r="60" spans="1:25" ht="16.5" customHeight="1" thickBot="1" x14ac:dyDescent="0.3">
      <c r="A60" s="40">
        <v>11</v>
      </c>
      <c r="B60" s="53" t="str">
        <f>'Team Assignments'!D52</f>
        <v>Duquesne</v>
      </c>
      <c r="D60" s="2"/>
      <c r="E60" s="66">
        <f>IF(B59=B58,A58,A60)</f>
        <v>11</v>
      </c>
      <c r="F60" s="52"/>
      <c r="G60" s="58"/>
      <c r="H60" s="2"/>
      <c r="I60" s="2"/>
      <c r="L60" s="2"/>
      <c r="M60" s="2"/>
      <c r="P60" s="2"/>
      <c r="Q60" s="2"/>
      <c r="T60" s="2"/>
      <c r="U60" s="2"/>
      <c r="X60" s="2"/>
      <c r="Y60" s="2"/>
    </row>
    <row r="61" spans="1:25" ht="16.5" customHeight="1" thickBot="1" x14ac:dyDescent="0.3">
      <c r="A61" s="5"/>
      <c r="D61" s="2"/>
      <c r="E61" s="61">
        <f>IF(F61=F60,E60-E62,E62-E60)</f>
        <v>-3</v>
      </c>
      <c r="F61" s="57"/>
      <c r="G61" s="1" t="e">
        <f>VLOOKUP(F61,'Team Assignments'!$D$12:$F$75,3,FALSE)</f>
        <v>#N/A</v>
      </c>
      <c r="H61" s="2">
        <f>$AB$15+IF(E61&lt;4,0,VLOOKUP(E61,$Z$15:$AF$27,2,FALSE))</f>
        <v>2</v>
      </c>
      <c r="I61" s="2"/>
      <c r="L61" s="2"/>
      <c r="M61" s="2"/>
      <c r="P61" s="2"/>
      <c r="Q61" s="2"/>
      <c r="T61" s="2"/>
      <c r="U61" s="2"/>
      <c r="X61" s="2"/>
      <c r="Y61" s="2"/>
    </row>
    <row r="62" spans="1:25" ht="16.5" customHeight="1" thickBot="1" x14ac:dyDescent="0.3">
      <c r="A62" s="39">
        <v>3</v>
      </c>
      <c r="B62" s="52" t="str">
        <f>'Team Assignments'!D20</f>
        <v>Illinois</v>
      </c>
      <c r="D62" s="2"/>
      <c r="E62" s="67">
        <f>IF(B63=B62,A62,A64)</f>
        <v>14</v>
      </c>
      <c r="F62" s="53"/>
      <c r="G62" s="58"/>
      <c r="H62" s="2"/>
      <c r="I62" s="2"/>
      <c r="L62" s="2"/>
      <c r="M62" s="2"/>
      <c r="P62" s="2"/>
      <c r="Q62" s="2"/>
      <c r="T62" s="2"/>
      <c r="U62" s="2"/>
      <c r="X62" s="2"/>
      <c r="Y62" s="2"/>
    </row>
    <row r="63" spans="1:25" ht="15.75" customHeight="1" x14ac:dyDescent="0.25">
      <c r="A63" s="61">
        <f>IF(B63=B62,A62-A64,A64-A62)</f>
        <v>11</v>
      </c>
      <c r="B63" s="87"/>
      <c r="C63" s="1" t="e">
        <f>VLOOKUP(B63,'Team Assignments'!$D$12:$F$75,3,FALSE)</f>
        <v>#N/A</v>
      </c>
      <c r="D63" s="2">
        <f>$AA$15+IF(A63&lt;4,0,VLOOKUP(A63,$Z$15:$AF$27,2,FALSE))</f>
        <v>9</v>
      </c>
      <c r="E63" s="64"/>
      <c r="F63" s="58"/>
      <c r="G63" s="58"/>
      <c r="H63" s="2"/>
      <c r="I63" s="2"/>
      <c r="L63" s="2"/>
      <c r="M63" s="2"/>
      <c r="P63" s="2"/>
      <c r="Q63" s="2"/>
      <c r="T63" s="2"/>
      <c r="U63" s="2"/>
      <c r="X63" s="2"/>
      <c r="Y63" s="2"/>
    </row>
    <row r="64" spans="1:25" ht="16.5" customHeight="1" thickBot="1" x14ac:dyDescent="0.3">
      <c r="A64" s="40">
        <v>14</v>
      </c>
      <c r="B64" s="53" t="str">
        <f>'Team Assignments'!D64</f>
        <v>Morehead State</v>
      </c>
      <c r="D64" s="2"/>
      <c r="E64" s="64"/>
      <c r="F64" s="58"/>
      <c r="G64" s="58"/>
      <c r="H64" s="2"/>
      <c r="I64" s="2"/>
      <c r="L64" s="2"/>
      <c r="M64" s="2"/>
      <c r="P64" s="2"/>
      <c r="Q64" s="2"/>
      <c r="T64" s="2"/>
      <c r="U64" s="2"/>
      <c r="X64" s="2"/>
      <c r="Y64" s="2"/>
    </row>
    <row r="65" spans="1:25" ht="16.5" customHeight="1" thickBot="1" x14ac:dyDescent="0.3">
      <c r="A65" s="5"/>
      <c r="D65" s="2"/>
      <c r="E65" s="64"/>
      <c r="F65" s="58"/>
      <c r="G65" s="58"/>
      <c r="H65" s="2"/>
      <c r="I65" s="2"/>
      <c r="L65" s="2"/>
      <c r="M65" s="2"/>
      <c r="P65" s="2"/>
      <c r="Q65" s="2"/>
      <c r="T65" s="2"/>
      <c r="U65" s="2"/>
      <c r="X65" s="2"/>
      <c r="Y65" s="2"/>
    </row>
    <row r="66" spans="1:25" ht="16.5" customHeight="1" x14ac:dyDescent="0.25">
      <c r="A66" s="39">
        <v>7</v>
      </c>
      <c r="B66" s="52" t="str">
        <f>'Team Assignments'!D36</f>
        <v>Washington State</v>
      </c>
      <c r="D66" s="2"/>
      <c r="E66" s="64"/>
      <c r="F66" s="58"/>
      <c r="G66" s="58"/>
      <c r="H66" s="2"/>
      <c r="I66" s="2"/>
      <c r="L66" s="2"/>
      <c r="M66" s="2"/>
      <c r="P66" s="2"/>
      <c r="Q66" s="2"/>
      <c r="T66" s="2"/>
      <c r="U66" s="2"/>
      <c r="X66" s="2"/>
      <c r="Y66" s="2"/>
    </row>
    <row r="67" spans="1:25" ht="17.25" customHeight="1" thickBot="1" x14ac:dyDescent="0.3">
      <c r="A67" s="61">
        <f>IF(B67=B66,A66-A68,A68-A66)</f>
        <v>3</v>
      </c>
      <c r="B67" s="87"/>
      <c r="C67" s="1" t="e">
        <f>VLOOKUP(B67,'Team Assignments'!$D$12:$F$75,3,FALSE)</f>
        <v>#N/A</v>
      </c>
      <c r="D67" s="2">
        <f>$AA$15+IF(A67&lt;4,0,VLOOKUP(A67,$Z$15:$AF$27,2,FALSE))</f>
        <v>1</v>
      </c>
      <c r="E67" s="64"/>
      <c r="F67" s="58"/>
      <c r="G67" s="58"/>
      <c r="H67" s="2"/>
      <c r="I67" s="2"/>
      <c r="L67" s="2"/>
      <c r="M67" s="2"/>
      <c r="P67" s="2"/>
      <c r="Q67" s="2"/>
      <c r="T67" s="2"/>
      <c r="U67" s="2"/>
      <c r="X67" s="2"/>
      <c r="Y67" s="2"/>
    </row>
    <row r="68" spans="1:25" ht="16.5" customHeight="1" thickBot="1" x14ac:dyDescent="0.3">
      <c r="A68" s="40">
        <v>10</v>
      </c>
      <c r="B68" s="53" t="str">
        <f>'Team Assignments'!D48</f>
        <v>Drake</v>
      </c>
      <c r="D68" s="2"/>
      <c r="E68" s="66">
        <f>IF(B67=B66,A66,A68)</f>
        <v>10</v>
      </c>
      <c r="F68" s="52"/>
      <c r="G68" s="58"/>
      <c r="H68" s="2"/>
      <c r="I68" s="2"/>
      <c r="L68" s="2"/>
      <c r="M68" s="2"/>
      <c r="P68" s="2"/>
      <c r="Q68" s="2"/>
      <c r="T68" s="2"/>
      <c r="U68" s="2"/>
      <c r="X68" s="2"/>
      <c r="Y68" s="2"/>
    </row>
    <row r="69" spans="1:25" ht="16.5" customHeight="1" thickBot="1" x14ac:dyDescent="0.3">
      <c r="A69" s="5"/>
      <c r="D69" s="2"/>
      <c r="E69" s="61">
        <f>IF(F69=F68,E68-E70,E70-E68)</f>
        <v>-5</v>
      </c>
      <c r="F69" s="57"/>
      <c r="G69" s="1" t="e">
        <f>VLOOKUP(F69,'Team Assignments'!$D$12:$F$75,3,FALSE)</f>
        <v>#N/A</v>
      </c>
      <c r="H69" s="2">
        <f>$AB$15+IF(E69&lt;4,0,VLOOKUP(E69,$Z$15:$AF$27,2,FALSE))</f>
        <v>2</v>
      </c>
      <c r="I69" s="2"/>
      <c r="L69" s="2"/>
      <c r="M69" s="2"/>
      <c r="P69" s="2"/>
      <c r="Q69" s="2"/>
      <c r="T69" s="2"/>
      <c r="U69" s="2"/>
      <c r="X69" s="2"/>
      <c r="Y69" s="2"/>
    </row>
    <row r="70" spans="1:25" ht="16.5" customHeight="1" thickBot="1" x14ac:dyDescent="0.3">
      <c r="A70" s="39">
        <v>2</v>
      </c>
      <c r="B70" s="52" t="str">
        <f>'Team Assignments'!D16</f>
        <v>Iowa State</v>
      </c>
      <c r="D70" s="2"/>
      <c r="E70" s="67">
        <f>IF(B71=B70,A70,A72)</f>
        <v>15</v>
      </c>
      <c r="F70" s="53"/>
      <c r="G70" s="58"/>
      <c r="H70" s="2"/>
      <c r="I70" s="2"/>
      <c r="L70" s="2"/>
      <c r="M70" s="2"/>
      <c r="P70" s="2"/>
      <c r="Q70" s="2"/>
      <c r="T70" s="2"/>
      <c r="U70" s="2"/>
      <c r="X70" s="2"/>
      <c r="Y70" s="2"/>
    </row>
    <row r="71" spans="1:25" ht="15.75" customHeight="1" x14ac:dyDescent="0.25">
      <c r="A71" s="61">
        <f>IF(B71=B70,A70-A72,A72-A70)</f>
        <v>13</v>
      </c>
      <c r="B71" s="87"/>
      <c r="C71" s="1" t="e">
        <f>VLOOKUP(B71,'Team Assignments'!$D$12:$F$75,3,FALSE)</f>
        <v>#N/A</v>
      </c>
      <c r="D71" s="2">
        <f>$AA$15+IF(A71&lt;4,0,VLOOKUP(A71,$Z$15:$AF$27,2,FALSE))</f>
        <v>11</v>
      </c>
      <c r="E71" s="64"/>
      <c r="F71" s="58"/>
      <c r="G71" s="58"/>
      <c r="H71" s="2"/>
      <c r="I71" s="2"/>
      <c r="L71" s="2"/>
      <c r="M71" s="2"/>
      <c r="P71" s="2"/>
      <c r="Q71" s="2"/>
      <c r="T71" s="2"/>
      <c r="U71" s="2"/>
      <c r="X71" s="2"/>
      <c r="Y71" s="2"/>
    </row>
    <row r="72" spans="1:25" ht="16.5" customHeight="1" thickBot="1" x14ac:dyDescent="0.3">
      <c r="A72" s="40">
        <v>15</v>
      </c>
      <c r="B72" s="53" t="str">
        <f>'Team Assignments'!D68</f>
        <v>South Dakata State</v>
      </c>
      <c r="D72" s="2"/>
      <c r="E72" s="8"/>
      <c r="H72" s="2"/>
      <c r="I72" s="2"/>
      <c r="L72" s="2"/>
      <c r="M72" s="2"/>
      <c r="P72" s="2"/>
      <c r="Q72" s="2"/>
      <c r="T72" s="2"/>
      <c r="U72" s="2"/>
      <c r="X72" s="2"/>
      <c r="Y72" s="2"/>
    </row>
    <row r="73" spans="1:25" ht="15.75" customHeight="1" x14ac:dyDescent="0.25">
      <c r="A73" s="5"/>
      <c r="D73" s="2"/>
      <c r="E73" s="8"/>
      <c r="H73" s="2"/>
      <c r="I73" s="2"/>
      <c r="L73" s="2"/>
      <c r="M73" s="2"/>
      <c r="P73" s="2"/>
      <c r="Q73" s="2"/>
      <c r="T73" s="2"/>
      <c r="U73" s="2"/>
      <c r="X73" s="2"/>
      <c r="Y73" s="2"/>
    </row>
    <row r="74" spans="1:25" ht="15.75" customHeight="1" x14ac:dyDescent="0.25">
      <c r="A74" s="5"/>
      <c r="D74" s="2"/>
      <c r="E74" s="8"/>
      <c r="H74" s="2"/>
      <c r="I74" s="2"/>
      <c r="L74" s="2"/>
      <c r="M74" s="2"/>
      <c r="P74" s="2"/>
      <c r="Q74" s="2"/>
      <c r="T74" s="2"/>
      <c r="U74" s="2"/>
      <c r="X74" s="2"/>
      <c r="Y74" s="2"/>
    </row>
    <row r="75" spans="1:25" ht="16.5" customHeight="1" thickBot="1" x14ac:dyDescent="0.3">
      <c r="A75" s="5"/>
      <c r="B75" s="5" t="s">
        <v>19</v>
      </c>
      <c r="D75" s="2"/>
      <c r="E75" s="8"/>
      <c r="H75" s="2"/>
      <c r="I75" s="2"/>
      <c r="L75" s="2"/>
      <c r="M75" s="2"/>
      <c r="P75" s="2"/>
      <c r="Q75" s="2"/>
      <c r="T75" s="2"/>
      <c r="U75" s="2"/>
      <c r="X75" s="2"/>
      <c r="Y75" s="2"/>
    </row>
    <row r="76" spans="1:25" ht="15.75" customHeight="1" x14ac:dyDescent="0.25">
      <c r="A76" s="6">
        <v>1</v>
      </c>
      <c r="B76" s="50" t="str">
        <f>'Team Assignments'!D13</f>
        <v>Houston</v>
      </c>
      <c r="D76" s="2"/>
      <c r="E76" s="8"/>
      <c r="H76" s="2"/>
      <c r="I76" s="2"/>
      <c r="L76" s="2"/>
      <c r="M76" s="2"/>
      <c r="P76" s="2"/>
      <c r="Q76" s="2"/>
      <c r="T76" s="2"/>
      <c r="U76" s="2"/>
      <c r="X76" s="2"/>
      <c r="Y76" s="2"/>
    </row>
    <row r="77" spans="1:25" ht="16.5" customHeight="1" thickBot="1" x14ac:dyDescent="0.3">
      <c r="A77" s="44">
        <f>IF(B77=B76,A76-A78,A78-A76)</f>
        <v>15</v>
      </c>
      <c r="B77" s="86"/>
      <c r="C77" s="1" t="e">
        <f>VLOOKUP(B77,'Team Assignments'!$D$12:$F$75,3,FALSE)</f>
        <v>#N/A</v>
      </c>
      <c r="D77" s="2">
        <f>$AA$15+IF(A77&lt;4,0,VLOOKUP(A77,$Z$15:$AF$27,2,FALSE))</f>
        <v>13</v>
      </c>
      <c r="E77" s="64"/>
      <c r="F77" s="65" t="s">
        <v>19</v>
      </c>
      <c r="G77" s="58"/>
      <c r="H77" s="62"/>
      <c r="I77" s="62"/>
      <c r="L77" s="2"/>
      <c r="M77" s="2"/>
      <c r="P77" s="2"/>
      <c r="Q77" s="2"/>
      <c r="T77" s="2"/>
      <c r="U77" s="2"/>
      <c r="X77" s="2"/>
      <c r="Y77" s="2"/>
    </row>
    <row r="78" spans="1:25" ht="16.5" customHeight="1" thickBot="1" x14ac:dyDescent="0.3">
      <c r="A78" s="7">
        <v>16</v>
      </c>
      <c r="B78" s="84" t="str">
        <f>'Team Assignments'!D73</f>
        <v>Longwood</v>
      </c>
      <c r="D78" s="2"/>
      <c r="E78" s="66">
        <f>IF(B77=B76,A76,A78)</f>
        <v>16</v>
      </c>
      <c r="F78" s="52"/>
      <c r="G78" s="58"/>
      <c r="H78" s="62"/>
      <c r="I78" s="62"/>
      <c r="L78" s="2"/>
      <c r="M78" s="2"/>
      <c r="P78" s="2"/>
      <c r="Q78" s="2"/>
      <c r="T78" s="2"/>
      <c r="U78" s="2"/>
      <c r="X78" s="2"/>
      <c r="Y78" s="2"/>
    </row>
    <row r="79" spans="1:25" ht="16.5" customHeight="1" thickBot="1" x14ac:dyDescent="0.3">
      <c r="A79" s="5"/>
      <c r="D79" s="2"/>
      <c r="E79" s="61">
        <f>IF(F79=F78,E78-E80,E80-E78)</f>
        <v>7</v>
      </c>
      <c r="F79" s="57"/>
      <c r="G79" s="1" t="e">
        <f>VLOOKUP(F79,'Team Assignments'!$D$12:$F$75,3,FALSE)</f>
        <v>#N/A</v>
      </c>
      <c r="H79" s="2">
        <f>$AB$15+IF(E79&lt;4,0,VLOOKUP(E79,$Z$15:$AF$27,2,FALSE))</f>
        <v>6</v>
      </c>
      <c r="I79" s="62"/>
      <c r="L79" s="2"/>
      <c r="M79" s="2"/>
      <c r="P79" s="2"/>
      <c r="Q79" s="2"/>
      <c r="T79" s="2"/>
      <c r="U79" s="2"/>
      <c r="X79" s="2"/>
      <c r="Y79" s="2"/>
    </row>
    <row r="80" spans="1:25" ht="16.5" customHeight="1" thickBot="1" x14ac:dyDescent="0.3">
      <c r="A80" s="6">
        <v>8</v>
      </c>
      <c r="B80" s="50" t="str">
        <f>'Team Assignments'!D41</f>
        <v>Nebraska</v>
      </c>
      <c r="D80" s="2"/>
      <c r="E80" s="67">
        <f>IF(B81=B80,A80,A82)</f>
        <v>9</v>
      </c>
      <c r="F80" s="53"/>
      <c r="G80" s="58"/>
      <c r="H80" s="62"/>
      <c r="I80" s="62"/>
      <c r="L80" s="2"/>
      <c r="M80" s="2"/>
      <c r="P80" s="2"/>
      <c r="Q80" s="2"/>
      <c r="T80" s="2"/>
      <c r="U80" s="2"/>
      <c r="X80" s="2"/>
      <c r="Y80" s="2"/>
    </row>
    <row r="81" spans="1:25" ht="15.75" customHeight="1" x14ac:dyDescent="0.25">
      <c r="A81" s="44">
        <f>IF(B81=B80,A80-A82,A82-A80)</f>
        <v>1</v>
      </c>
      <c r="B81" s="86"/>
      <c r="C81" s="1" t="e">
        <f>VLOOKUP(B81,'Team Assignments'!$D$12:$F$75,3,FALSE)</f>
        <v>#N/A</v>
      </c>
      <c r="D81" s="2">
        <f>$AA$15+IF(A81&lt;4,0,VLOOKUP(A81,$Z$15:$AF$27,2,FALSE))</f>
        <v>1</v>
      </c>
      <c r="E81" s="64"/>
      <c r="F81" s="58"/>
      <c r="G81" s="58"/>
      <c r="H81" s="62"/>
      <c r="I81" s="62"/>
      <c r="L81" s="2"/>
      <c r="M81" s="2"/>
      <c r="P81" s="2"/>
      <c r="Q81" s="2"/>
      <c r="T81" s="2"/>
      <c r="U81" s="2"/>
      <c r="X81" s="2"/>
      <c r="Y81" s="2"/>
    </row>
    <row r="82" spans="1:25" ht="16.5" customHeight="1" thickBot="1" x14ac:dyDescent="0.3">
      <c r="A82" s="7">
        <v>9</v>
      </c>
      <c r="B82" s="51" t="str">
        <f>'Team Assignments'!D45</f>
        <v>Texas A&amp;M</v>
      </c>
      <c r="D82" s="2"/>
      <c r="E82" s="64"/>
      <c r="F82" s="58"/>
      <c r="G82" s="58"/>
      <c r="H82" s="62"/>
      <c r="I82" s="62"/>
      <c r="L82" s="2"/>
      <c r="M82" s="2"/>
      <c r="P82" s="2"/>
      <c r="Q82" s="2"/>
      <c r="T82" s="2"/>
      <c r="U82" s="2"/>
      <c r="X82" s="2"/>
      <c r="Y82" s="2"/>
    </row>
    <row r="83" spans="1:25" ht="16.5" customHeight="1" thickBot="1" x14ac:dyDescent="0.3">
      <c r="A83" s="5"/>
      <c r="D83" s="2"/>
      <c r="E83" s="64"/>
      <c r="F83" s="58"/>
      <c r="G83" s="58"/>
      <c r="H83" s="62"/>
      <c r="I83" s="62"/>
      <c r="L83" s="2"/>
      <c r="M83" s="2"/>
      <c r="P83" s="2"/>
      <c r="Q83" s="2"/>
      <c r="T83" s="2"/>
      <c r="U83" s="2"/>
      <c r="X83" s="2"/>
      <c r="Y83" s="2"/>
    </row>
    <row r="84" spans="1:25" ht="15.75" customHeight="1" x14ac:dyDescent="0.25">
      <c r="A84" s="6">
        <v>5</v>
      </c>
      <c r="B84" s="50" t="str">
        <f>'Team Assignments'!D29</f>
        <v>Wisconsin</v>
      </c>
      <c r="D84" s="2"/>
      <c r="E84" s="64"/>
      <c r="F84" s="58"/>
      <c r="G84" s="58"/>
      <c r="H84" s="62"/>
      <c r="I84" s="62"/>
      <c r="L84" s="2"/>
      <c r="M84" s="2"/>
      <c r="P84" s="2"/>
      <c r="Q84" s="2"/>
      <c r="T84" s="2"/>
      <c r="U84" s="2"/>
      <c r="X84" s="2"/>
      <c r="Y84" s="2"/>
    </row>
    <row r="85" spans="1:25" ht="16.5" customHeight="1" thickBot="1" x14ac:dyDescent="0.3">
      <c r="A85" s="44">
        <f>IF(B85=B84,A84-A86,A86-A84)</f>
        <v>7</v>
      </c>
      <c r="B85" s="86"/>
      <c r="C85" s="1" t="e">
        <f>VLOOKUP(B85,'Team Assignments'!$D$12:$F$75,3,FALSE)</f>
        <v>#N/A</v>
      </c>
      <c r="D85" s="2">
        <f>$AA$15+IF(A85&lt;4,0,VLOOKUP(A85,$Z$15:$AF$27,2,FALSE))</f>
        <v>5</v>
      </c>
      <c r="E85" s="64"/>
      <c r="F85" s="58"/>
      <c r="G85" s="58"/>
      <c r="H85" s="62"/>
      <c r="I85" s="62"/>
      <c r="L85" s="2"/>
      <c r="M85" s="2"/>
      <c r="P85" s="2"/>
      <c r="Q85" s="2"/>
      <c r="T85" s="2"/>
      <c r="U85" s="2"/>
      <c r="X85" s="2"/>
      <c r="Y85" s="2"/>
    </row>
    <row r="86" spans="1:25" ht="16.5" customHeight="1" thickBot="1" x14ac:dyDescent="0.3">
      <c r="A86" s="7">
        <v>12</v>
      </c>
      <c r="B86" s="51" t="str">
        <f>'Team Assignments'!D57</f>
        <v>James Madison</v>
      </c>
      <c r="D86" s="2"/>
      <c r="E86" s="66">
        <f>IF(B85=B84,A84,A86)</f>
        <v>12</v>
      </c>
      <c r="F86" s="52"/>
      <c r="G86" s="58"/>
      <c r="H86" s="62"/>
      <c r="I86" s="62"/>
      <c r="L86" s="2"/>
      <c r="M86" s="2"/>
      <c r="P86" s="2"/>
      <c r="Q86" s="2"/>
      <c r="T86" s="2"/>
      <c r="U86" s="2"/>
      <c r="X86" s="2"/>
      <c r="Y86" s="2"/>
    </row>
    <row r="87" spans="1:25" ht="16.5" customHeight="1" thickBot="1" x14ac:dyDescent="0.3">
      <c r="A87" s="5"/>
      <c r="D87" s="2"/>
      <c r="E87" s="61">
        <f>IF(F87=F86,E86-E88,E88-E86)</f>
        <v>-1</v>
      </c>
      <c r="F87" s="57"/>
      <c r="G87" s="1" t="e">
        <f>VLOOKUP(F87,'Team Assignments'!$D$12:$F$75,3,FALSE)</f>
        <v>#N/A</v>
      </c>
      <c r="H87" s="2">
        <f>$AB$15+IF(E87&lt;4,0,VLOOKUP(E87,$Z$15:$AF$27,2,FALSE))</f>
        <v>2</v>
      </c>
      <c r="I87" s="62"/>
      <c r="L87" s="2"/>
      <c r="M87" s="2"/>
      <c r="P87" s="2"/>
      <c r="Q87" s="2"/>
      <c r="T87" s="2"/>
      <c r="U87" s="2"/>
      <c r="X87" s="2"/>
      <c r="Y87" s="2"/>
    </row>
    <row r="88" spans="1:25" ht="16.5" customHeight="1" thickBot="1" x14ac:dyDescent="0.3">
      <c r="A88" s="6">
        <v>4</v>
      </c>
      <c r="B88" s="50" t="str">
        <f>'Team Assignments'!D25</f>
        <v>Duke</v>
      </c>
      <c r="D88" s="2"/>
      <c r="E88" s="67">
        <f>IF(B89=B88,A88,A90)</f>
        <v>13</v>
      </c>
      <c r="F88" s="53"/>
      <c r="G88" s="58"/>
      <c r="H88" s="62"/>
      <c r="I88" s="62"/>
      <c r="L88" s="2"/>
      <c r="M88" s="2"/>
      <c r="P88" s="2"/>
      <c r="Q88" s="2"/>
      <c r="T88" s="2"/>
      <c r="U88" s="2"/>
      <c r="X88" s="2"/>
      <c r="Y88" s="2"/>
    </row>
    <row r="89" spans="1:25" ht="15.75" customHeight="1" x14ac:dyDescent="0.25">
      <c r="A89" s="44">
        <f>IF(B89=B88,A88-A90,A90-A88)</f>
        <v>9</v>
      </c>
      <c r="B89" s="86"/>
      <c r="C89" s="1" t="e">
        <f>VLOOKUP(B89,'Team Assignments'!$D$12:$F$75,3,FALSE)</f>
        <v>#N/A</v>
      </c>
      <c r="D89" s="2">
        <f>$AA$15+IF(A89&lt;4,0,VLOOKUP(A89,$Z$15:$AF$27,2,FALSE))</f>
        <v>7</v>
      </c>
      <c r="E89" s="64"/>
      <c r="F89" s="58"/>
      <c r="G89" s="58"/>
      <c r="H89" s="62"/>
      <c r="I89" s="62"/>
      <c r="L89" s="2"/>
      <c r="M89" s="2"/>
      <c r="P89" s="2"/>
      <c r="Q89" s="2"/>
      <c r="T89" s="2"/>
      <c r="U89" s="2"/>
      <c r="X89" s="2"/>
      <c r="Y89" s="2"/>
    </row>
    <row r="90" spans="1:25" ht="16.5" customHeight="1" thickBot="1" x14ac:dyDescent="0.3">
      <c r="A90" s="7">
        <v>13</v>
      </c>
      <c r="B90" s="51" t="str">
        <f>'Team Assignments'!D61</f>
        <v>Vermont</v>
      </c>
      <c r="D90" s="2"/>
      <c r="E90" s="64"/>
      <c r="F90" s="58"/>
      <c r="G90" s="58"/>
      <c r="H90" s="62"/>
      <c r="I90" s="62"/>
      <c r="L90" s="2"/>
      <c r="M90" s="2"/>
      <c r="P90" s="2"/>
      <c r="Q90" s="2"/>
      <c r="T90" s="2"/>
      <c r="U90" s="2"/>
      <c r="X90" s="2"/>
      <c r="Y90" s="2"/>
    </row>
    <row r="91" spans="1:25" ht="16.5" customHeight="1" thickBot="1" x14ac:dyDescent="0.3">
      <c r="A91" s="5"/>
      <c r="D91" s="2"/>
      <c r="E91" s="64"/>
      <c r="F91" s="58"/>
      <c r="G91" s="58"/>
      <c r="H91" s="62"/>
      <c r="I91" s="62"/>
      <c r="L91" s="2"/>
      <c r="M91" s="2"/>
      <c r="P91" s="2"/>
      <c r="Q91" s="2"/>
      <c r="T91" s="2"/>
      <c r="U91" s="2"/>
      <c r="X91" s="2"/>
      <c r="Y91" s="2"/>
    </row>
    <row r="92" spans="1:25" ht="15.75" customHeight="1" x14ac:dyDescent="0.25">
      <c r="A92" s="6">
        <v>6</v>
      </c>
      <c r="B92" s="50" t="str">
        <f>'Team Assignments'!D33</f>
        <v>Texas Tech</v>
      </c>
      <c r="D92" s="2"/>
      <c r="E92" s="64"/>
      <c r="F92" s="58"/>
      <c r="G92" s="58"/>
      <c r="H92" s="62"/>
      <c r="I92" s="62"/>
      <c r="L92" s="2"/>
      <c r="M92" s="2"/>
      <c r="P92" s="2"/>
      <c r="Q92" s="2"/>
      <c r="T92" s="2"/>
      <c r="U92" s="2"/>
      <c r="X92" s="2"/>
      <c r="Y92" s="2"/>
    </row>
    <row r="93" spans="1:25" ht="16.5" customHeight="1" thickBot="1" x14ac:dyDescent="0.3">
      <c r="A93" s="44">
        <f>IF(B93=B92,A92-A94,A94-A92)</f>
        <v>5</v>
      </c>
      <c r="B93" s="86"/>
      <c r="C93" s="1" t="e">
        <f>VLOOKUP(B93,'Team Assignments'!$D$12:$F$75,3,FALSE)</f>
        <v>#N/A</v>
      </c>
      <c r="D93" s="2">
        <f>$AA$15+IF(A93&lt;4,0,VLOOKUP(A93,$Z$15:$AF$27,2,FALSE))</f>
        <v>3</v>
      </c>
      <c r="E93" s="64"/>
      <c r="F93" s="58"/>
      <c r="G93" s="58"/>
      <c r="H93" s="62"/>
      <c r="I93" s="62"/>
      <c r="L93" s="2"/>
      <c r="M93" s="2"/>
      <c r="P93" s="2"/>
      <c r="Q93" s="2"/>
      <c r="T93" s="2"/>
      <c r="U93" s="2"/>
      <c r="X93" s="2"/>
      <c r="Y93" s="2"/>
    </row>
    <row r="94" spans="1:25" ht="16.5" customHeight="1" thickBot="1" x14ac:dyDescent="0.3">
      <c r="A94" s="7">
        <v>11</v>
      </c>
      <c r="B94" s="51" t="str">
        <f>'Team Assignments'!D53</f>
        <v>NC State</v>
      </c>
      <c r="D94" s="2"/>
      <c r="E94" s="66">
        <f>IF(B93=B92,A92,A94)</f>
        <v>11</v>
      </c>
      <c r="F94" s="52"/>
      <c r="G94" s="58"/>
      <c r="H94" s="62"/>
      <c r="I94" s="62"/>
      <c r="L94" s="2"/>
      <c r="M94" s="2"/>
      <c r="P94" s="2"/>
      <c r="Q94" s="2"/>
      <c r="T94" s="2"/>
      <c r="U94" s="2"/>
      <c r="X94" s="2"/>
      <c r="Y94" s="2"/>
    </row>
    <row r="95" spans="1:25" ht="16.5" customHeight="1" thickBot="1" x14ac:dyDescent="0.3">
      <c r="A95" s="5"/>
      <c r="D95" s="2"/>
      <c r="E95" s="61">
        <f>IF(F95=F94,E94-E96,E96-E94)</f>
        <v>-3</v>
      </c>
      <c r="F95" s="57"/>
      <c r="G95" s="1" t="e">
        <f>VLOOKUP(F95,'Team Assignments'!$D$12:$F$75,3,FALSE)</f>
        <v>#N/A</v>
      </c>
      <c r="H95" s="2">
        <f>$AB$15+IF(E95&lt;4,0,VLOOKUP(E95,$Z$15:$AF$27,2,FALSE))</f>
        <v>2</v>
      </c>
      <c r="I95" s="62"/>
      <c r="L95" s="2"/>
      <c r="M95" s="2"/>
      <c r="P95" s="2"/>
      <c r="Q95" s="2"/>
      <c r="T95" s="2"/>
      <c r="U95" s="2"/>
      <c r="X95" s="2"/>
      <c r="Y95" s="2"/>
    </row>
    <row r="96" spans="1:25" ht="16.5" customHeight="1" thickBot="1" x14ac:dyDescent="0.3">
      <c r="A96" s="6">
        <v>3</v>
      </c>
      <c r="B96" s="50" t="str">
        <f>'Team Assignments'!D21</f>
        <v>Kentucky</v>
      </c>
      <c r="D96" s="2"/>
      <c r="E96" s="67">
        <f>IF(B97=B96,A96,A98)</f>
        <v>14</v>
      </c>
      <c r="F96" s="53"/>
      <c r="G96" s="58"/>
      <c r="H96" s="62"/>
      <c r="I96" s="62"/>
      <c r="L96" s="2"/>
      <c r="M96" s="2"/>
      <c r="P96" s="2"/>
      <c r="Q96" s="2"/>
      <c r="T96" s="2"/>
      <c r="U96" s="2"/>
      <c r="X96" s="2"/>
      <c r="Y96" s="2"/>
    </row>
    <row r="97" spans="1:25" ht="15.75" customHeight="1" x14ac:dyDescent="0.25">
      <c r="A97" s="44">
        <f>IF(B97=B96,A96-A98,A98-A96)</f>
        <v>11</v>
      </c>
      <c r="B97" s="86"/>
      <c r="C97" s="1" t="e">
        <f>VLOOKUP(B97,'Team Assignments'!$D$12:$F$75,3,FALSE)</f>
        <v>#N/A</v>
      </c>
      <c r="D97" s="2">
        <f>$AA$15+IF(A97&lt;4,0,VLOOKUP(A97,$Z$15:$AF$27,2,FALSE))</f>
        <v>9</v>
      </c>
      <c r="E97" s="64"/>
      <c r="F97" s="58"/>
      <c r="G97" s="58"/>
      <c r="H97" s="62"/>
      <c r="I97" s="62"/>
      <c r="L97" s="2"/>
      <c r="M97" s="2"/>
      <c r="P97" s="2"/>
      <c r="Q97" s="2"/>
      <c r="T97" s="2"/>
      <c r="U97" s="2"/>
      <c r="X97" s="2"/>
      <c r="Y97" s="2"/>
    </row>
    <row r="98" spans="1:25" ht="16.5" customHeight="1" thickBot="1" x14ac:dyDescent="0.3">
      <c r="A98" s="7">
        <v>14</v>
      </c>
      <c r="B98" s="51" t="str">
        <f>'Team Assignments'!D65</f>
        <v>Oakland</v>
      </c>
      <c r="D98" s="2"/>
      <c r="E98" s="64"/>
      <c r="F98" s="58"/>
      <c r="G98" s="58"/>
      <c r="H98" s="62"/>
      <c r="I98" s="62"/>
      <c r="L98" s="2"/>
      <c r="M98" s="2"/>
      <c r="P98" s="2"/>
      <c r="Q98" s="2"/>
      <c r="T98" s="2"/>
      <c r="U98" s="2"/>
      <c r="X98" s="2"/>
      <c r="Y98" s="2"/>
    </row>
    <row r="99" spans="1:25" ht="16.5" customHeight="1" thickBot="1" x14ac:dyDescent="0.3">
      <c r="A99" s="5"/>
      <c r="D99" s="2"/>
      <c r="E99" s="64"/>
      <c r="F99" s="58"/>
      <c r="G99" s="58"/>
      <c r="H99" s="62"/>
      <c r="I99" s="62"/>
      <c r="L99" s="2"/>
      <c r="M99" s="2"/>
      <c r="P99" s="2"/>
      <c r="Q99" s="2"/>
      <c r="T99" s="2"/>
      <c r="U99" s="2"/>
      <c r="X99" s="2"/>
      <c r="Y99" s="2"/>
    </row>
    <row r="100" spans="1:25" ht="15.75" customHeight="1" x14ac:dyDescent="0.25">
      <c r="A100" s="6">
        <v>7</v>
      </c>
      <c r="B100" s="50" t="str">
        <f>'Team Assignments'!D37</f>
        <v>Florida</v>
      </c>
      <c r="D100" s="2"/>
      <c r="E100" s="64"/>
      <c r="F100" s="58"/>
      <c r="G100" s="58"/>
      <c r="H100" s="62"/>
      <c r="I100" s="62"/>
      <c r="L100" s="2"/>
      <c r="M100" s="2"/>
      <c r="P100" s="2"/>
      <c r="Q100" s="2"/>
      <c r="T100" s="2"/>
      <c r="U100" s="2"/>
      <c r="X100" s="2"/>
      <c r="Y100" s="2"/>
    </row>
    <row r="101" spans="1:25" ht="16.5" customHeight="1" thickBot="1" x14ac:dyDescent="0.3">
      <c r="A101" s="44">
        <f>IF(B101=B100,A100-A102,A102-A100)</f>
        <v>3</v>
      </c>
      <c r="B101" s="86"/>
      <c r="C101" s="1" t="e">
        <f>VLOOKUP(B101,'Team Assignments'!$D$12:$F$75,3,FALSE)</f>
        <v>#N/A</v>
      </c>
      <c r="D101" s="2">
        <f>$AA$15+IF(A101&lt;4,0,VLOOKUP(A101,$Z$15:$AF$27,2,FALSE))</f>
        <v>1</v>
      </c>
      <c r="E101" s="64"/>
      <c r="F101" s="58"/>
      <c r="G101" s="58"/>
      <c r="H101" s="62"/>
      <c r="I101" s="62"/>
      <c r="L101" s="2"/>
      <c r="M101" s="2"/>
      <c r="P101" s="2"/>
      <c r="Q101" s="2"/>
      <c r="T101" s="2"/>
      <c r="U101" s="2"/>
      <c r="X101" s="2"/>
      <c r="Y101" s="2"/>
    </row>
    <row r="102" spans="1:25" ht="16.5" customHeight="1" thickBot="1" x14ac:dyDescent="0.3">
      <c r="A102" s="7">
        <v>10</v>
      </c>
      <c r="B102" s="51" t="str">
        <f>'Team Assignments'!D49</f>
        <v>Colorado / Boise State</v>
      </c>
      <c r="D102" s="2"/>
      <c r="E102" s="66">
        <f>IF(B101=B100,A100,A102)</f>
        <v>10</v>
      </c>
      <c r="F102" s="52"/>
      <c r="G102" s="58"/>
      <c r="H102" s="64"/>
      <c r="I102" s="64"/>
      <c r="L102" s="2"/>
      <c r="M102" s="2"/>
      <c r="P102" s="2"/>
      <c r="Q102" s="2"/>
      <c r="T102" s="2"/>
      <c r="U102" s="2"/>
      <c r="X102" s="2"/>
      <c r="Y102" s="2"/>
    </row>
    <row r="103" spans="1:25" ht="16.5" customHeight="1" thickBot="1" x14ac:dyDescent="0.3">
      <c r="A103" s="5"/>
      <c r="D103" s="2"/>
      <c r="E103" s="61">
        <f>IF(F103=F102,E102-E104,E104-E102)</f>
        <v>-5</v>
      </c>
      <c r="F103" s="57"/>
      <c r="G103" s="1" t="e">
        <f>VLOOKUP(F103,'Team Assignments'!$D$12:$F$75,3,FALSE)</f>
        <v>#N/A</v>
      </c>
      <c r="H103" s="2">
        <f>$AB$15+IF(E103&lt;4,0,VLOOKUP(E103,$Z$15:$AF$27,2,FALSE))</f>
        <v>2</v>
      </c>
      <c r="I103" s="62"/>
      <c r="L103" s="2"/>
      <c r="M103" s="2"/>
      <c r="P103" s="2"/>
      <c r="Q103" s="2"/>
      <c r="T103" s="2"/>
      <c r="U103" s="2"/>
      <c r="X103" s="2"/>
      <c r="Y103" s="2"/>
    </row>
    <row r="104" spans="1:25" ht="16.5" customHeight="1" thickBot="1" x14ac:dyDescent="0.3">
      <c r="A104" s="6">
        <v>2</v>
      </c>
      <c r="B104" s="50" t="str">
        <f>'Team Assignments'!D17</f>
        <v>Marquette</v>
      </c>
      <c r="D104" s="2"/>
      <c r="E104" s="67">
        <f>IF(B105=B104,A104,A106)</f>
        <v>15</v>
      </c>
      <c r="F104" s="53"/>
      <c r="G104" s="58"/>
      <c r="H104" s="62"/>
      <c r="I104" s="62"/>
      <c r="L104" s="2"/>
      <c r="M104" s="2"/>
      <c r="P104" s="2"/>
      <c r="Q104" s="2"/>
      <c r="T104" s="2"/>
      <c r="U104" s="2"/>
      <c r="X104" s="2"/>
      <c r="Y104" s="2"/>
    </row>
    <row r="105" spans="1:25" ht="15.75" customHeight="1" x14ac:dyDescent="0.25">
      <c r="A105" s="44">
        <f>IF(B105=B104,A104-A106,A106-A104)</f>
        <v>13</v>
      </c>
      <c r="B105" s="86"/>
      <c r="C105" s="1" t="e">
        <f>VLOOKUP(B105,'Team Assignments'!$D$12:$F$75,3,FALSE)</f>
        <v>#N/A</v>
      </c>
      <c r="D105" s="2">
        <f>$AA$15+IF(A105&lt;4,0,VLOOKUP(A105,$Z$15:$AF$27,2,FALSE))</f>
        <v>11</v>
      </c>
      <c r="E105" s="64"/>
      <c r="F105" s="58"/>
      <c r="G105" s="58"/>
      <c r="H105" s="62"/>
      <c r="I105" s="62"/>
      <c r="L105" s="2"/>
      <c r="M105" s="2"/>
      <c r="P105" s="2"/>
      <c r="Q105" s="2"/>
      <c r="T105" s="2"/>
      <c r="U105" s="2"/>
      <c r="X105" s="2"/>
      <c r="Y105" s="2"/>
    </row>
    <row r="106" spans="1:25" ht="16.5" customHeight="1" thickBot="1" x14ac:dyDescent="0.3">
      <c r="A106" s="7">
        <v>15</v>
      </c>
      <c r="B106" s="51" t="str">
        <f>'Team Assignments'!D69</f>
        <v>Western Kentucky</v>
      </c>
      <c r="D106" s="2"/>
      <c r="E106" s="64"/>
      <c r="F106" s="58"/>
      <c r="G106" s="58"/>
      <c r="H106" s="62"/>
      <c r="I106" s="62"/>
      <c r="L106" s="2"/>
      <c r="M106" s="2"/>
      <c r="P106" s="2"/>
      <c r="Q106" s="2"/>
      <c r="T106" s="2"/>
      <c r="U106" s="2"/>
      <c r="X106" s="2"/>
      <c r="Y106" s="2"/>
    </row>
    <row r="107" spans="1:25" ht="15.75" customHeight="1" x14ac:dyDescent="0.25">
      <c r="A107" s="5"/>
      <c r="D107" s="2"/>
      <c r="E107" s="64"/>
      <c r="F107" s="58"/>
      <c r="G107" s="58"/>
      <c r="H107" s="62"/>
      <c r="I107" s="62"/>
      <c r="L107" s="2"/>
      <c r="M107" s="2"/>
      <c r="P107" s="2"/>
      <c r="Q107" s="2"/>
      <c r="T107" s="2"/>
      <c r="U107" s="2"/>
      <c r="X107" s="2"/>
      <c r="Y107" s="2"/>
    </row>
    <row r="108" spans="1:25" ht="15.75" customHeight="1" x14ac:dyDescent="0.25">
      <c r="A108" s="5"/>
      <c r="D108" s="2"/>
      <c r="E108" s="64"/>
      <c r="F108" s="58"/>
      <c r="G108" s="58"/>
      <c r="H108" s="62"/>
      <c r="I108" s="62"/>
      <c r="L108" s="2"/>
      <c r="M108" s="2"/>
      <c r="P108" s="2"/>
      <c r="Q108" s="2"/>
      <c r="T108" s="2"/>
      <c r="U108" s="2"/>
      <c r="X108" s="2"/>
      <c r="Y108" s="2"/>
    </row>
    <row r="109" spans="1:25" ht="16.5" customHeight="1" thickBot="1" x14ac:dyDescent="0.3">
      <c r="A109" s="5"/>
      <c r="B109" s="5" t="s">
        <v>43</v>
      </c>
      <c r="D109" s="2"/>
      <c r="E109" s="64"/>
      <c r="F109" s="58"/>
      <c r="G109" s="58"/>
      <c r="H109" s="62"/>
      <c r="I109" s="62"/>
      <c r="L109" s="2"/>
      <c r="M109" s="2"/>
      <c r="P109" s="2"/>
      <c r="Q109" s="2"/>
      <c r="T109" s="2"/>
      <c r="U109" s="2"/>
      <c r="X109" s="2"/>
      <c r="Y109" s="2"/>
    </row>
    <row r="110" spans="1:25" ht="15.75" customHeight="1" x14ac:dyDescent="0.25">
      <c r="A110" s="6">
        <v>1</v>
      </c>
      <c r="B110" s="50" t="str">
        <f>'Team Assignments'!D15</f>
        <v>Purdue</v>
      </c>
      <c r="D110" s="2"/>
      <c r="E110" s="64"/>
      <c r="F110" s="58"/>
      <c r="G110" s="58"/>
      <c r="H110" s="62"/>
      <c r="I110" s="62"/>
      <c r="L110" s="2"/>
      <c r="M110" s="2"/>
      <c r="P110" s="2"/>
      <c r="Q110" s="2"/>
      <c r="T110" s="2"/>
      <c r="U110" s="2"/>
      <c r="X110" s="2"/>
      <c r="Y110" s="2"/>
    </row>
    <row r="111" spans="1:25" ht="16.5" customHeight="1" thickBot="1" x14ac:dyDescent="0.3">
      <c r="A111" s="44">
        <f>IF(B111=B110,A110-A112,A112-A110)</f>
        <v>15</v>
      </c>
      <c r="B111" s="86"/>
      <c r="C111" s="1" t="e">
        <f>VLOOKUP(B111,'Team Assignments'!$D$12:$F$75,3,FALSE)</f>
        <v>#N/A</v>
      </c>
      <c r="D111" s="2">
        <f>$AA$15+IF(A111&lt;4,0,VLOOKUP(A111,$Z$15:$AF$27,2,FALSE))</f>
        <v>13</v>
      </c>
      <c r="E111" s="64"/>
      <c r="F111" s="65" t="s">
        <v>29</v>
      </c>
      <c r="G111" s="58"/>
      <c r="H111" s="62"/>
      <c r="I111" s="62"/>
      <c r="L111" s="2"/>
      <c r="M111" s="2"/>
      <c r="P111" s="2"/>
      <c r="Q111" s="2"/>
      <c r="T111" s="2"/>
      <c r="U111" s="2"/>
      <c r="X111" s="2"/>
      <c r="Y111" s="2"/>
    </row>
    <row r="112" spans="1:25" ht="16.5" customHeight="1" thickBot="1" x14ac:dyDescent="0.3">
      <c r="A112" s="7">
        <v>16</v>
      </c>
      <c r="B112" s="51" t="str">
        <f>'Team Assignments'!D75</f>
        <v>Grambling St / Montana</v>
      </c>
      <c r="D112" s="2"/>
      <c r="E112" s="66">
        <f>IF(B111=B110,A110,A112)</f>
        <v>16</v>
      </c>
      <c r="F112" s="52"/>
      <c r="G112" s="58"/>
      <c r="H112" s="62"/>
      <c r="I112" s="62"/>
      <c r="L112" s="2"/>
      <c r="M112" s="2"/>
      <c r="P112" s="2"/>
      <c r="Q112" s="2"/>
      <c r="T112" s="2"/>
      <c r="U112" s="2"/>
      <c r="X112" s="2"/>
      <c r="Y112" s="2"/>
    </row>
    <row r="113" spans="1:25" ht="16.5" customHeight="1" thickBot="1" x14ac:dyDescent="0.3">
      <c r="A113" s="5"/>
      <c r="D113" s="2"/>
      <c r="E113" s="61">
        <f>IF(F113=F112,E112-E114,E114-E112)</f>
        <v>7</v>
      </c>
      <c r="F113" s="57"/>
      <c r="G113" s="1" t="e">
        <f>VLOOKUP(F113,'Team Assignments'!$D$12:$F$75,3,FALSE)</f>
        <v>#N/A</v>
      </c>
      <c r="H113" s="2">
        <f>$AB$15+IF(E113&lt;4,0,VLOOKUP(E113,$Z$15:$AF$27,2,FALSE))</f>
        <v>6</v>
      </c>
      <c r="I113" s="62"/>
      <c r="L113" s="2"/>
      <c r="M113" s="2"/>
      <c r="P113" s="2"/>
      <c r="Q113" s="2"/>
      <c r="T113" s="2"/>
      <c r="U113" s="2"/>
      <c r="X113" s="2"/>
      <c r="Y113" s="2"/>
    </row>
    <row r="114" spans="1:25" ht="16.5" customHeight="1" thickBot="1" x14ac:dyDescent="0.3">
      <c r="A114" s="6">
        <v>8</v>
      </c>
      <c r="B114" s="50" t="str">
        <f>'Team Assignments'!D43</f>
        <v>Utah State</v>
      </c>
      <c r="D114" s="2"/>
      <c r="E114" s="67">
        <f>IF(B115=B114,A114,A116)</f>
        <v>9</v>
      </c>
      <c r="F114" s="53"/>
      <c r="G114" s="58"/>
      <c r="H114" s="62"/>
      <c r="I114" s="62"/>
      <c r="L114" s="2"/>
      <c r="M114" s="2"/>
      <c r="P114" s="2"/>
      <c r="Q114" s="2"/>
      <c r="T114" s="2"/>
      <c r="U114" s="2"/>
      <c r="X114" s="2"/>
      <c r="Y114" s="2"/>
    </row>
    <row r="115" spans="1:25" ht="15.75" customHeight="1" x14ac:dyDescent="0.25">
      <c r="A115" s="44">
        <f>IF(B115=B114,A114-A116,A116-A114)</f>
        <v>1</v>
      </c>
      <c r="B115" s="86"/>
      <c r="C115" s="1" t="e">
        <f>VLOOKUP(B115,'Team Assignments'!$D$12:$F$75,3,FALSE)</f>
        <v>#N/A</v>
      </c>
      <c r="D115" s="2">
        <f>$AA$15+IF(A115&lt;4,0,VLOOKUP(A115,$Z$15:$AF$27,2,FALSE))</f>
        <v>1</v>
      </c>
      <c r="E115" s="64"/>
      <c r="F115" s="58"/>
      <c r="G115" s="58"/>
      <c r="H115" s="62"/>
      <c r="I115" s="62"/>
      <c r="L115" s="2"/>
      <c r="M115" s="2"/>
      <c r="P115" s="2"/>
      <c r="Q115" s="2"/>
      <c r="T115" s="2"/>
      <c r="U115" s="2"/>
      <c r="X115" s="2"/>
      <c r="Y115" s="2"/>
    </row>
    <row r="116" spans="1:25" ht="16.5" customHeight="1" thickBot="1" x14ac:dyDescent="0.3">
      <c r="A116" s="7">
        <v>9</v>
      </c>
      <c r="B116" s="51" t="str">
        <f>'Team Assignments'!D47</f>
        <v>TCU</v>
      </c>
      <c r="D116" s="2"/>
      <c r="E116" s="64"/>
      <c r="F116" s="58"/>
      <c r="G116" s="58"/>
      <c r="H116" s="62"/>
      <c r="I116" s="62"/>
      <c r="L116" s="2"/>
      <c r="M116" s="2"/>
      <c r="P116" s="2"/>
      <c r="Q116" s="2"/>
      <c r="T116" s="2"/>
      <c r="U116" s="2"/>
      <c r="X116" s="2"/>
      <c r="Y116" s="2"/>
    </row>
    <row r="117" spans="1:25" ht="16.5" customHeight="1" thickBot="1" x14ac:dyDescent="0.3">
      <c r="A117" s="5"/>
      <c r="D117" s="2"/>
      <c r="E117" s="64"/>
      <c r="F117" s="58"/>
      <c r="G117" s="58"/>
      <c r="H117" s="62"/>
      <c r="I117" s="62"/>
      <c r="L117" s="2"/>
      <c r="M117" s="2"/>
      <c r="P117" s="2"/>
      <c r="Q117" s="2"/>
      <c r="T117" s="2"/>
      <c r="U117" s="2"/>
      <c r="X117" s="2"/>
      <c r="Y117" s="2"/>
    </row>
    <row r="118" spans="1:25" ht="15.75" customHeight="1" x14ac:dyDescent="0.25">
      <c r="A118" s="39">
        <v>5</v>
      </c>
      <c r="B118" s="52" t="str">
        <f>'Team Assignments'!D31</f>
        <v>Gonzaga</v>
      </c>
      <c r="C118" s="58"/>
      <c r="D118" s="2"/>
      <c r="E118" s="64"/>
      <c r="F118" s="58"/>
      <c r="G118" s="58"/>
      <c r="H118" s="62"/>
      <c r="I118" s="62"/>
      <c r="L118" s="2"/>
      <c r="M118" s="2"/>
      <c r="P118" s="2"/>
      <c r="Q118" s="2"/>
      <c r="T118" s="2"/>
      <c r="U118" s="2"/>
      <c r="X118" s="2"/>
      <c r="Y118" s="2"/>
    </row>
    <row r="119" spans="1:25" ht="16.5" customHeight="1" thickBot="1" x14ac:dyDescent="0.3">
      <c r="A119" s="61">
        <f>IF(B119=B118,A118-A120,A120-A118)</f>
        <v>7</v>
      </c>
      <c r="B119" s="87"/>
      <c r="C119" s="58" t="e">
        <f>VLOOKUP(B119,'Team Assignments'!$D$12:$F$75,3,FALSE)</f>
        <v>#N/A</v>
      </c>
      <c r="D119" s="2">
        <f>$AA$15+IF(A119&lt;4,0,VLOOKUP(A119,$Z$15:$AF$27,2,FALSE))</f>
        <v>5</v>
      </c>
      <c r="E119" s="64"/>
      <c r="F119" s="58"/>
      <c r="G119" s="58"/>
      <c r="H119" s="62"/>
      <c r="I119" s="62"/>
      <c r="L119" s="2"/>
      <c r="M119" s="2"/>
      <c r="P119" s="2"/>
      <c r="Q119" s="2"/>
      <c r="T119" s="2"/>
      <c r="U119" s="2"/>
      <c r="X119" s="2"/>
      <c r="Y119" s="2"/>
    </row>
    <row r="120" spans="1:25" ht="16.5" customHeight="1" thickBot="1" x14ac:dyDescent="0.3">
      <c r="A120" s="40">
        <v>12</v>
      </c>
      <c r="B120" s="53" t="str">
        <f>'Team Assignments'!D59</f>
        <v>McNeese</v>
      </c>
      <c r="C120" s="58"/>
      <c r="D120" s="2"/>
      <c r="E120" s="66">
        <f>IF(B119=B118,A118,A120)</f>
        <v>12</v>
      </c>
      <c r="F120" s="52"/>
      <c r="G120" s="58"/>
      <c r="H120" s="62"/>
      <c r="I120" s="62"/>
      <c r="L120" s="2"/>
      <c r="M120" s="2"/>
      <c r="P120" s="2"/>
      <c r="Q120" s="2"/>
      <c r="T120" s="2"/>
      <c r="U120" s="2"/>
      <c r="X120" s="2"/>
      <c r="Y120" s="2"/>
    </row>
    <row r="121" spans="1:25" ht="16.5" customHeight="1" thickBot="1" x14ac:dyDescent="0.3">
      <c r="A121" s="38"/>
      <c r="B121" s="58"/>
      <c r="C121" s="58"/>
      <c r="D121" s="2"/>
      <c r="E121" s="61">
        <f>IF(F121=F120,E120-E122,E122-E120)</f>
        <v>-1</v>
      </c>
      <c r="F121" s="57"/>
      <c r="G121" s="1" t="e">
        <f>VLOOKUP(F121,'Team Assignments'!$D$12:$F$75,3,FALSE)</f>
        <v>#N/A</v>
      </c>
      <c r="H121" s="2">
        <f>$AB$15+IF(E121&lt;4,0,VLOOKUP(E121,$Z$15:$AF$27,2,FALSE))</f>
        <v>2</v>
      </c>
      <c r="I121" s="62"/>
      <c r="L121" s="2"/>
      <c r="M121" s="2"/>
      <c r="P121" s="2"/>
      <c r="Q121" s="2"/>
      <c r="T121" s="2"/>
      <c r="U121" s="2"/>
      <c r="X121" s="2"/>
      <c r="Y121" s="2"/>
    </row>
    <row r="122" spans="1:25" ht="16.5" customHeight="1" thickBot="1" x14ac:dyDescent="0.3">
      <c r="A122" s="39">
        <v>4</v>
      </c>
      <c r="B122" s="52" t="str">
        <f>'Team Assignments'!D27</f>
        <v>Kansas</v>
      </c>
      <c r="C122" s="58"/>
      <c r="D122" s="2"/>
      <c r="E122" s="67">
        <f>IF(B123=B122,A122,A124)</f>
        <v>13</v>
      </c>
      <c r="F122" s="53"/>
      <c r="G122" s="58"/>
      <c r="H122" s="62"/>
      <c r="I122" s="62"/>
      <c r="L122" s="2"/>
      <c r="M122" s="2"/>
      <c r="P122" s="2"/>
      <c r="Q122" s="2"/>
      <c r="T122" s="2"/>
      <c r="U122" s="2"/>
      <c r="X122" s="2"/>
      <c r="Y122" s="2"/>
    </row>
    <row r="123" spans="1:25" ht="15.75" customHeight="1" x14ac:dyDescent="0.25">
      <c r="A123" s="61">
        <f>IF(B123=B122,A122-A124,A124-A122)</f>
        <v>9</v>
      </c>
      <c r="B123" s="87"/>
      <c r="C123" s="58" t="e">
        <f>VLOOKUP(B123,'Team Assignments'!$D$12:$F$75,3,FALSE)</f>
        <v>#N/A</v>
      </c>
      <c r="D123" s="2">
        <f>$AA$15+IF(A123&lt;4,0,VLOOKUP(A123,$Z$15:$AF$27,2,FALSE))</f>
        <v>7</v>
      </c>
      <c r="E123" s="64"/>
      <c r="F123" s="58"/>
      <c r="G123" s="58"/>
      <c r="H123" s="62"/>
      <c r="I123" s="62"/>
      <c r="L123" s="2"/>
      <c r="M123" s="2"/>
      <c r="P123" s="2"/>
      <c r="Q123" s="2"/>
      <c r="T123" s="2"/>
      <c r="U123" s="2"/>
      <c r="X123" s="2"/>
      <c r="Y123" s="2"/>
    </row>
    <row r="124" spans="1:25" ht="16.5" customHeight="1" thickBot="1" x14ac:dyDescent="0.3">
      <c r="A124" s="40">
        <v>13</v>
      </c>
      <c r="B124" s="53" t="str">
        <f>'Team Assignments'!D63</f>
        <v>Samford</v>
      </c>
      <c r="C124" s="58"/>
      <c r="D124" s="2"/>
      <c r="E124" s="64"/>
      <c r="F124" s="58"/>
      <c r="G124" s="58"/>
      <c r="H124" s="62"/>
      <c r="I124" s="62"/>
      <c r="L124" s="2"/>
      <c r="M124" s="2"/>
      <c r="P124" s="2"/>
      <c r="Q124" s="2"/>
      <c r="T124" s="2"/>
      <c r="U124" s="2"/>
      <c r="X124" s="2"/>
      <c r="Y124" s="2"/>
    </row>
    <row r="125" spans="1:25" ht="16.5" customHeight="1" thickBot="1" x14ac:dyDescent="0.3">
      <c r="A125" s="38"/>
      <c r="B125" s="58"/>
      <c r="C125" s="58"/>
      <c r="D125" s="2"/>
      <c r="E125" s="64"/>
      <c r="F125" s="58"/>
      <c r="G125" s="58"/>
      <c r="H125" s="62"/>
      <c r="I125" s="62"/>
      <c r="L125" s="2"/>
      <c r="M125" s="2"/>
      <c r="P125" s="2"/>
      <c r="Q125" s="2"/>
      <c r="T125" s="2"/>
      <c r="U125" s="2"/>
      <c r="X125" s="2"/>
      <c r="Y125" s="2"/>
    </row>
    <row r="126" spans="1:25" ht="15.75" customHeight="1" x14ac:dyDescent="0.25">
      <c r="A126" s="39">
        <v>6</v>
      </c>
      <c r="B126" s="52" t="str">
        <f>'Team Assignments'!D35</f>
        <v>South Carolina</v>
      </c>
      <c r="C126" s="58"/>
      <c r="D126" s="2"/>
      <c r="E126" s="64"/>
      <c r="F126" s="58"/>
      <c r="G126" s="58"/>
      <c r="H126" s="62"/>
      <c r="I126" s="62"/>
      <c r="L126" s="2"/>
      <c r="M126" s="2"/>
      <c r="P126" s="2"/>
      <c r="Q126" s="2"/>
      <c r="T126" s="2"/>
      <c r="U126" s="2"/>
      <c r="X126" s="2"/>
      <c r="Y126" s="2"/>
    </row>
    <row r="127" spans="1:25" ht="16.5" customHeight="1" thickBot="1" x14ac:dyDescent="0.3">
      <c r="A127" s="61">
        <f>IF(B127=B126,A126-A128,A128-A126)</f>
        <v>5</v>
      </c>
      <c r="B127" s="87"/>
      <c r="C127" s="58" t="e">
        <f>VLOOKUP(B127,'Team Assignments'!$D$12:$F$75,3,FALSE)</f>
        <v>#N/A</v>
      </c>
      <c r="D127" s="2">
        <f>$AA$15+IF(A127&lt;4,0,VLOOKUP(A127,$Z$15:$AF$27,2,FALSE))</f>
        <v>3</v>
      </c>
      <c r="E127" s="64"/>
      <c r="F127" s="58"/>
      <c r="G127" s="58"/>
      <c r="H127" s="62"/>
      <c r="I127" s="62"/>
      <c r="L127" s="2"/>
      <c r="M127" s="2"/>
      <c r="P127" s="2"/>
      <c r="Q127" s="2"/>
      <c r="T127" s="2"/>
      <c r="U127" s="2"/>
      <c r="X127" s="2"/>
      <c r="Y127" s="2"/>
    </row>
    <row r="128" spans="1:25" ht="16.5" customHeight="1" thickBot="1" x14ac:dyDescent="0.3">
      <c r="A128" s="40">
        <v>11</v>
      </c>
      <c r="B128" s="85" t="str">
        <f>'Team Assignments'!D55</f>
        <v>Oregon</v>
      </c>
      <c r="C128" s="58"/>
      <c r="D128" s="2"/>
      <c r="E128" s="66">
        <f>IF(B127=B126,A126,A128)</f>
        <v>11</v>
      </c>
      <c r="F128" s="52"/>
      <c r="G128" s="58"/>
      <c r="H128" s="62"/>
      <c r="I128" s="62"/>
      <c r="L128" s="2"/>
      <c r="M128" s="2"/>
      <c r="P128" s="2"/>
      <c r="Q128" s="2"/>
      <c r="T128" s="2"/>
      <c r="U128" s="2"/>
      <c r="X128" s="2"/>
      <c r="Y128" s="2"/>
    </row>
    <row r="129" spans="1:25" ht="16.5" customHeight="1" thickBot="1" x14ac:dyDescent="0.3">
      <c r="A129" s="38"/>
      <c r="B129" s="58"/>
      <c r="C129" s="58"/>
      <c r="D129" s="2"/>
      <c r="E129" s="61">
        <f>IF(F129=F128,E128-E130,E130-E128)</f>
        <v>-3</v>
      </c>
      <c r="F129" s="57"/>
      <c r="G129" s="1" t="e">
        <f>VLOOKUP(F129,'Team Assignments'!$D$12:$F$75,3,FALSE)</f>
        <v>#N/A</v>
      </c>
      <c r="H129" s="2">
        <f>$AB$15+IF(E129&lt;4,0,VLOOKUP(E129,$Z$15:$AF$27,2,FALSE))</f>
        <v>2</v>
      </c>
      <c r="I129" s="62"/>
      <c r="L129" s="2"/>
      <c r="M129" s="2"/>
      <c r="P129" s="2"/>
      <c r="Q129" s="2"/>
      <c r="T129" s="2"/>
      <c r="U129" s="2"/>
      <c r="X129" s="2"/>
      <c r="Y129" s="2"/>
    </row>
    <row r="130" spans="1:25" ht="16.5" customHeight="1" thickBot="1" x14ac:dyDescent="0.3">
      <c r="A130" s="39">
        <v>3</v>
      </c>
      <c r="B130" s="52" t="str">
        <f>'Team Assignments'!D23</f>
        <v>Creighton</v>
      </c>
      <c r="C130" s="58"/>
      <c r="D130" s="2"/>
      <c r="E130" s="67">
        <f>IF(B131=B130,A130,A132)</f>
        <v>14</v>
      </c>
      <c r="F130" s="53"/>
      <c r="G130" s="58"/>
      <c r="H130" s="62"/>
      <c r="I130" s="62"/>
      <c r="L130" s="2"/>
      <c r="M130" s="2"/>
      <c r="P130" s="2"/>
      <c r="Q130" s="2"/>
      <c r="T130" s="2"/>
      <c r="U130" s="2"/>
      <c r="X130" s="2"/>
      <c r="Y130" s="2"/>
    </row>
    <row r="131" spans="1:25" ht="15.75" customHeight="1" x14ac:dyDescent="0.25">
      <c r="A131" s="61">
        <f>IF(B131=B130,A130-A132,A132-A130)</f>
        <v>11</v>
      </c>
      <c r="B131" s="87"/>
      <c r="C131" s="58" t="e">
        <f>VLOOKUP(B131,'Team Assignments'!$D$12:$F$75,3,FALSE)</f>
        <v>#N/A</v>
      </c>
      <c r="D131" s="2">
        <f>$AA$15+IF(A131&lt;4,0,VLOOKUP(A131,$Z$15:$AF$27,2,FALSE))</f>
        <v>9</v>
      </c>
      <c r="E131" s="64"/>
      <c r="F131" s="58"/>
      <c r="G131" s="58"/>
      <c r="H131" s="62"/>
      <c r="I131" s="62"/>
      <c r="L131" s="2"/>
      <c r="M131" s="2"/>
      <c r="P131" s="2"/>
      <c r="Q131" s="2"/>
      <c r="T131" s="2"/>
      <c r="U131" s="2"/>
      <c r="X131" s="2"/>
      <c r="Y131" s="2"/>
    </row>
    <row r="132" spans="1:25" ht="16.5" customHeight="1" thickBot="1" x14ac:dyDescent="0.3">
      <c r="A132" s="40">
        <v>14</v>
      </c>
      <c r="B132" s="53" t="str">
        <f>'Team Assignments'!D67</f>
        <v>Akron</v>
      </c>
      <c r="C132" s="58"/>
      <c r="D132" s="2"/>
      <c r="E132" s="64"/>
      <c r="F132" s="58"/>
      <c r="G132" s="58"/>
      <c r="H132" s="62"/>
      <c r="I132" s="62"/>
      <c r="L132" s="2"/>
      <c r="M132" s="2"/>
      <c r="P132" s="2"/>
      <c r="Q132" s="2"/>
      <c r="T132" s="2"/>
      <c r="U132" s="2"/>
      <c r="X132" s="2"/>
      <c r="Y132" s="2"/>
    </row>
    <row r="133" spans="1:25" ht="16.5" customHeight="1" thickBot="1" x14ac:dyDescent="0.3">
      <c r="A133" s="38"/>
      <c r="B133" s="58"/>
      <c r="C133" s="58"/>
      <c r="D133" s="2"/>
      <c r="E133" s="64"/>
      <c r="F133" s="58"/>
      <c r="G133" s="58"/>
      <c r="H133" s="62"/>
      <c r="I133" s="62"/>
      <c r="L133" s="2"/>
      <c r="M133" s="2"/>
      <c r="P133" s="2"/>
      <c r="Q133" s="2"/>
      <c r="T133" s="2"/>
      <c r="U133" s="2"/>
      <c r="X133" s="2"/>
      <c r="Y133" s="2"/>
    </row>
    <row r="134" spans="1:25" ht="15.75" customHeight="1" x14ac:dyDescent="0.25">
      <c r="A134" s="39">
        <v>7</v>
      </c>
      <c r="B134" s="52" t="str">
        <f>'Team Assignments'!D39</f>
        <v>Texas</v>
      </c>
      <c r="C134" s="58"/>
      <c r="D134" s="2"/>
      <c r="E134" s="64"/>
      <c r="F134" s="58"/>
      <c r="G134" s="58"/>
      <c r="H134" s="62"/>
      <c r="I134" s="62"/>
      <c r="L134" s="2"/>
      <c r="M134" s="2"/>
      <c r="P134" s="2"/>
      <c r="Q134" s="2"/>
      <c r="T134" s="2"/>
      <c r="U134" s="2"/>
      <c r="X134" s="2"/>
      <c r="Y134" s="2"/>
    </row>
    <row r="135" spans="1:25" ht="16.5" customHeight="1" thickBot="1" x14ac:dyDescent="0.3">
      <c r="A135" s="61">
        <f>IF(B135=B134,A134-A136,A136-A134)</f>
        <v>3</v>
      </c>
      <c r="B135" s="87"/>
      <c r="C135" s="58" t="e">
        <f>VLOOKUP(B135,'Team Assignments'!$D$12:$F$75,3,FALSE)</f>
        <v>#N/A</v>
      </c>
      <c r="D135" s="2">
        <f>$AA$15+IF(A135&lt;4,0,VLOOKUP(A135,$Z$15:$AF$27,2,FALSE))</f>
        <v>1</v>
      </c>
      <c r="E135" s="64"/>
      <c r="F135" s="58"/>
      <c r="G135" s="58"/>
      <c r="H135" s="62"/>
      <c r="I135" s="62"/>
      <c r="L135" s="2"/>
      <c r="M135" s="2"/>
      <c r="P135" s="2"/>
      <c r="Q135" s="2"/>
      <c r="T135" s="2"/>
      <c r="U135" s="2"/>
      <c r="X135" s="2"/>
      <c r="Y135" s="2"/>
    </row>
    <row r="136" spans="1:25" ht="16.5" customHeight="1" thickBot="1" x14ac:dyDescent="0.3">
      <c r="A136" s="40">
        <v>10</v>
      </c>
      <c r="B136" s="53" t="str">
        <f>'Team Assignments'!D51</f>
        <v>Co State / Virginia</v>
      </c>
      <c r="C136" s="58"/>
      <c r="D136" s="2"/>
      <c r="E136" s="66">
        <f>IF(B135=B134,A134,A136)</f>
        <v>10</v>
      </c>
      <c r="F136" s="52"/>
      <c r="G136" s="58"/>
      <c r="H136" s="62"/>
      <c r="I136" s="62"/>
      <c r="L136" s="2"/>
      <c r="M136" s="2"/>
      <c r="P136" s="2"/>
      <c r="Q136" s="2"/>
      <c r="T136" s="2"/>
      <c r="U136" s="2"/>
      <c r="X136" s="2"/>
      <c r="Y136" s="2"/>
    </row>
    <row r="137" spans="1:25" ht="16.5" customHeight="1" thickBot="1" x14ac:dyDescent="0.3">
      <c r="A137" s="38"/>
      <c r="B137" s="58"/>
      <c r="C137" s="58"/>
      <c r="D137" s="2"/>
      <c r="E137" s="61">
        <f>IF(F137=F136,E136-E138,E138-E136)</f>
        <v>-5</v>
      </c>
      <c r="F137" s="57"/>
      <c r="G137" s="1" t="e">
        <f>VLOOKUP(F137,'Team Assignments'!$D$12:$F$75,3,FALSE)</f>
        <v>#N/A</v>
      </c>
      <c r="H137" s="2">
        <f>$AB$15+IF(E137&lt;4,0,VLOOKUP(E137,$Z$15:$AF$27,2,FALSE))</f>
        <v>2</v>
      </c>
      <c r="I137" s="62"/>
      <c r="L137" s="2"/>
      <c r="M137" s="2"/>
      <c r="P137" s="2"/>
      <c r="Q137" s="2"/>
      <c r="T137" s="2"/>
      <c r="U137" s="2"/>
      <c r="X137" s="2"/>
      <c r="Y137" s="2"/>
    </row>
    <row r="138" spans="1:25" ht="16.5" customHeight="1" thickBot="1" x14ac:dyDescent="0.3">
      <c r="A138" s="39">
        <v>2</v>
      </c>
      <c r="B138" s="52" t="str">
        <f>'Team Assignments'!D19</f>
        <v>Tennessee</v>
      </c>
      <c r="C138" s="58"/>
      <c r="D138" s="2"/>
      <c r="E138" s="67">
        <f>IF(B139=B138,A138,A140)</f>
        <v>15</v>
      </c>
      <c r="F138" s="53"/>
      <c r="G138" s="58"/>
      <c r="H138" s="62"/>
      <c r="I138" s="62"/>
      <c r="L138" s="2"/>
      <c r="M138" s="2"/>
      <c r="P138" s="2"/>
      <c r="Q138" s="2"/>
      <c r="T138" s="2"/>
      <c r="U138" s="2"/>
      <c r="X138" s="2"/>
      <c r="Y138" s="2"/>
    </row>
    <row r="139" spans="1:25" ht="15.75" customHeight="1" x14ac:dyDescent="0.25">
      <c r="A139" s="61">
        <f>IF(B139=B138,A138-A140,A140-A138)</f>
        <v>13</v>
      </c>
      <c r="B139" s="87"/>
      <c r="C139" s="58" t="e">
        <f>VLOOKUP(B139,'Team Assignments'!$D$12:$F$75,3,FALSE)</f>
        <v>#N/A</v>
      </c>
      <c r="D139" s="2">
        <f>$AA$15+IF(A139&lt;4,0,VLOOKUP(A139,$Z$15:$AF$27,2,FALSE))</f>
        <v>11</v>
      </c>
      <c r="E139" s="64"/>
      <c r="F139" s="58"/>
      <c r="G139" s="58"/>
      <c r="H139" s="62"/>
      <c r="I139" s="62"/>
      <c r="L139" s="2"/>
      <c r="M139" s="2"/>
      <c r="P139" s="2"/>
      <c r="Q139" s="2"/>
      <c r="T139" s="2"/>
      <c r="U139" s="2"/>
      <c r="X139" s="2"/>
      <c r="Y139" s="2"/>
    </row>
    <row r="140" spans="1:25" ht="16.5" customHeight="1" thickBot="1" x14ac:dyDescent="0.3">
      <c r="A140" s="40">
        <v>15</v>
      </c>
      <c r="B140" s="53" t="str">
        <f>'Team Assignments'!D71</f>
        <v>Saint Peters</v>
      </c>
      <c r="C140" s="58"/>
      <c r="D140" s="2"/>
      <c r="E140" s="64"/>
      <c r="F140" s="58"/>
      <c r="G140" s="58"/>
      <c r="H140" s="62"/>
      <c r="I140" s="62"/>
      <c r="L140" s="2"/>
      <c r="M140" s="2"/>
      <c r="P140" s="2"/>
      <c r="Q140" s="2"/>
      <c r="T140" s="2"/>
      <c r="U140" s="2"/>
      <c r="X140" s="2"/>
      <c r="Y140" s="2"/>
    </row>
    <row r="141" spans="1:25" ht="15.75" customHeight="1" x14ac:dyDescent="0.25">
      <c r="A141" s="38"/>
      <c r="B141" s="58"/>
      <c r="C141" s="58"/>
      <c r="D141" s="2"/>
      <c r="E141" s="64"/>
      <c r="F141" s="58"/>
      <c r="G141" s="58"/>
      <c r="H141" s="62"/>
      <c r="I141" s="62"/>
      <c r="L141" s="2"/>
      <c r="M141" s="2"/>
      <c r="P141" s="2"/>
      <c r="Q141" s="2"/>
      <c r="T141" s="2"/>
      <c r="U141" s="2"/>
      <c r="X141" s="2"/>
      <c r="Y141" s="2"/>
    </row>
    <row r="142" spans="1:25" ht="15.75" customHeight="1" x14ac:dyDescent="0.25">
      <c r="A142" s="38"/>
      <c r="B142" s="58"/>
      <c r="C142" s="58"/>
      <c r="D142" s="2"/>
      <c r="E142" s="64"/>
      <c r="F142" s="58"/>
      <c r="G142" s="58"/>
      <c r="H142" s="62"/>
      <c r="I142" s="62"/>
      <c r="L142" s="2"/>
      <c r="M142" s="2"/>
      <c r="P142" s="2"/>
      <c r="Q142" s="2"/>
      <c r="T142" s="2"/>
      <c r="U142" s="2"/>
      <c r="X142" s="2"/>
      <c r="Y142" s="2"/>
    </row>
    <row r="143" spans="1:25" ht="15.75" customHeight="1" x14ac:dyDescent="0.25">
      <c r="A143" s="38"/>
      <c r="B143" s="58"/>
      <c r="C143" s="58"/>
      <c r="D143" s="2"/>
      <c r="E143" s="64"/>
      <c r="F143" s="58"/>
      <c r="G143" s="58"/>
      <c r="H143" s="62"/>
      <c r="I143" s="62"/>
      <c r="L143" s="2"/>
      <c r="M143" s="2"/>
      <c r="P143" s="2"/>
      <c r="Q143" s="2"/>
      <c r="T143" s="2"/>
      <c r="U143" s="2"/>
      <c r="X143" s="2"/>
      <c r="Y143" s="2"/>
    </row>
    <row r="144" spans="1:25" ht="15.75" customHeight="1" x14ac:dyDescent="0.25">
      <c r="A144" s="5"/>
      <c r="D144" s="2"/>
      <c r="E144" s="64"/>
      <c r="F144" s="58"/>
      <c r="G144" s="58"/>
      <c r="H144" s="62"/>
      <c r="I144" s="62"/>
      <c r="L144" s="2"/>
      <c r="M144" s="2"/>
      <c r="P144" s="2"/>
      <c r="Q144" s="2"/>
      <c r="T144" s="2"/>
      <c r="U144" s="2"/>
      <c r="X144" s="2"/>
      <c r="Y144" s="2"/>
    </row>
    <row r="145" spans="1:25" ht="15.75" customHeight="1" x14ac:dyDescent="0.25">
      <c r="A145" s="5"/>
      <c r="D145" s="2"/>
      <c r="E145" s="64"/>
      <c r="F145" s="58"/>
      <c r="G145" s="58"/>
      <c r="H145" s="62"/>
      <c r="I145" s="62"/>
      <c r="L145" s="2"/>
      <c r="M145" s="2"/>
      <c r="P145" s="2"/>
      <c r="Q145" s="2"/>
      <c r="T145" s="2"/>
      <c r="U145" s="2"/>
      <c r="X145" s="2"/>
      <c r="Y145" s="2"/>
    </row>
    <row r="146" spans="1:25" ht="15.75" customHeight="1" x14ac:dyDescent="0.25">
      <c r="A146" s="5"/>
      <c r="D146" s="2"/>
      <c r="E146" s="64"/>
      <c r="F146" s="58"/>
      <c r="G146" s="58"/>
      <c r="H146" s="62"/>
      <c r="I146" s="62"/>
      <c r="L146" s="2"/>
      <c r="M146" s="2"/>
      <c r="P146" s="2"/>
      <c r="Q146" s="2"/>
      <c r="T146" s="2"/>
      <c r="U146" s="2"/>
      <c r="X146" s="2"/>
      <c r="Y146" s="2"/>
    </row>
    <row r="147" spans="1:25" ht="15.75" customHeight="1" x14ac:dyDescent="0.25">
      <c r="A147" s="5"/>
      <c r="D147" s="2"/>
      <c r="E147" s="64"/>
      <c r="F147" s="58"/>
      <c r="G147" s="58"/>
      <c r="H147" s="62"/>
      <c r="I147" s="62"/>
      <c r="L147" s="2"/>
      <c r="M147" s="2"/>
      <c r="P147" s="2"/>
      <c r="Q147" s="2"/>
      <c r="T147" s="2"/>
      <c r="U147" s="2"/>
      <c r="X147" s="2"/>
      <c r="Y147" s="2"/>
    </row>
    <row r="148" spans="1:25" ht="15.75" customHeight="1" x14ac:dyDescent="0.25">
      <c r="A148" s="5"/>
      <c r="D148" s="2"/>
      <c r="E148" s="64"/>
      <c r="F148" s="58"/>
      <c r="G148" s="58"/>
      <c r="H148" s="62"/>
      <c r="I148" s="62"/>
      <c r="L148" s="2"/>
      <c r="M148" s="2"/>
      <c r="P148" s="2"/>
      <c r="Q148" s="2"/>
      <c r="T148" s="2"/>
      <c r="U148" s="2"/>
      <c r="X148" s="2"/>
      <c r="Y148" s="2"/>
    </row>
    <row r="149" spans="1:25" ht="15.75" customHeight="1" x14ac:dyDescent="0.25">
      <c r="A149" s="5"/>
      <c r="D149" s="2"/>
      <c r="E149" s="64"/>
      <c r="F149" s="58"/>
      <c r="G149" s="58"/>
      <c r="H149" s="62"/>
      <c r="I149" s="62"/>
      <c r="L149" s="2"/>
      <c r="M149" s="2"/>
      <c r="P149" s="2"/>
      <c r="Q149" s="2"/>
      <c r="T149" s="2"/>
      <c r="U149" s="2"/>
      <c r="X149" s="2"/>
      <c r="Y149" s="2"/>
    </row>
    <row r="150" spans="1:25" ht="15.75" customHeight="1" x14ac:dyDescent="0.25">
      <c r="A150" s="5"/>
      <c r="D150" s="2"/>
      <c r="E150" s="64"/>
      <c r="F150" s="58"/>
      <c r="G150" s="58"/>
      <c r="H150" s="62"/>
      <c r="I150" s="62"/>
      <c r="L150" s="2"/>
      <c r="M150" s="2"/>
      <c r="P150" s="2"/>
      <c r="Q150" s="2"/>
      <c r="T150" s="2"/>
      <c r="U150" s="2"/>
      <c r="X150" s="2"/>
      <c r="Y150" s="2"/>
    </row>
    <row r="151" spans="1:25" ht="15.75" customHeight="1" x14ac:dyDescent="0.25">
      <c r="A151" s="5"/>
      <c r="D151" s="2"/>
      <c r="E151" s="64"/>
      <c r="F151" s="58"/>
      <c r="G151" s="58"/>
      <c r="H151" s="62"/>
      <c r="I151" s="62"/>
      <c r="L151" s="2"/>
      <c r="M151" s="2"/>
      <c r="P151" s="2"/>
      <c r="Q151" s="2"/>
      <c r="T151" s="2"/>
      <c r="U151" s="2"/>
      <c r="X151" s="2"/>
      <c r="Y151" s="2"/>
    </row>
    <row r="152" spans="1:25" ht="15.75" customHeight="1" x14ac:dyDescent="0.25">
      <c r="A152" s="5"/>
      <c r="D152" s="2"/>
      <c r="E152" s="64"/>
      <c r="F152" s="58"/>
      <c r="G152" s="58"/>
      <c r="H152" s="62"/>
      <c r="I152" s="62"/>
      <c r="L152" s="2"/>
      <c r="M152" s="2"/>
      <c r="P152" s="2"/>
      <c r="Q152" s="2"/>
      <c r="T152" s="2"/>
      <c r="U152" s="2"/>
      <c r="X152" s="2"/>
      <c r="Y152" s="2"/>
    </row>
    <row r="153" spans="1:25" ht="15.75" customHeight="1" x14ac:dyDescent="0.25">
      <c r="A153" s="5"/>
      <c r="D153" s="2"/>
      <c r="E153" s="64"/>
      <c r="F153" s="58"/>
      <c r="G153" s="58"/>
      <c r="H153" s="62"/>
      <c r="I153" s="62"/>
      <c r="L153" s="2"/>
      <c r="M153" s="2"/>
      <c r="P153" s="2"/>
      <c r="Q153" s="2"/>
      <c r="T153" s="2"/>
      <c r="U153" s="2"/>
      <c r="X153" s="2"/>
      <c r="Y153" s="2"/>
    </row>
    <row r="154" spans="1:25" ht="15.75" customHeight="1" x14ac:dyDescent="0.25">
      <c r="A154" s="5"/>
      <c r="D154" s="2"/>
      <c r="E154" s="64"/>
      <c r="F154" s="58"/>
      <c r="G154" s="58"/>
      <c r="H154" s="62"/>
      <c r="I154" s="62"/>
      <c r="L154" s="2"/>
      <c r="M154" s="2"/>
      <c r="P154" s="2"/>
      <c r="Q154" s="2"/>
      <c r="T154" s="2"/>
      <c r="U154" s="2"/>
      <c r="X154" s="2"/>
      <c r="Y154" s="2"/>
    </row>
    <row r="155" spans="1:25" ht="15.75" customHeight="1" x14ac:dyDescent="0.25">
      <c r="A155" s="5"/>
      <c r="D155" s="2"/>
      <c r="E155" s="64"/>
      <c r="F155" s="58"/>
      <c r="G155" s="58"/>
      <c r="H155" s="62"/>
      <c r="I155" s="62"/>
      <c r="L155" s="2"/>
      <c r="M155" s="2"/>
      <c r="P155" s="2"/>
      <c r="Q155" s="2"/>
      <c r="T155" s="2"/>
      <c r="U155" s="2"/>
      <c r="X155" s="2"/>
      <c r="Y155" s="2"/>
    </row>
    <row r="156" spans="1:25" ht="15.75" customHeight="1" x14ac:dyDescent="0.25">
      <c r="A156" s="5"/>
      <c r="D156" s="2"/>
      <c r="E156" s="64"/>
      <c r="F156" s="58"/>
      <c r="G156" s="58"/>
      <c r="H156" s="62"/>
      <c r="I156" s="62"/>
      <c r="L156" s="2"/>
      <c r="M156" s="2"/>
      <c r="P156" s="2"/>
      <c r="Q156" s="2"/>
      <c r="T156" s="2"/>
      <c r="U156" s="2"/>
      <c r="X156" s="2"/>
      <c r="Y156" s="2"/>
    </row>
    <row r="157" spans="1:25" ht="15.75" customHeight="1" x14ac:dyDescent="0.25">
      <c r="A157" s="5"/>
      <c r="D157" s="2"/>
      <c r="E157" s="64"/>
      <c r="F157" s="58"/>
      <c r="G157" s="58"/>
      <c r="H157" s="62"/>
      <c r="I157" s="62"/>
      <c r="L157" s="2"/>
      <c r="M157" s="2"/>
      <c r="P157" s="2"/>
      <c r="Q157" s="2"/>
      <c r="T157" s="2"/>
      <c r="U157" s="2"/>
      <c r="X157" s="2"/>
      <c r="Y157" s="2"/>
    </row>
    <row r="158" spans="1:25" ht="15.75" customHeight="1" x14ac:dyDescent="0.25">
      <c r="A158" s="5"/>
      <c r="D158" s="2"/>
      <c r="E158" s="64"/>
      <c r="F158" s="58"/>
      <c r="G158" s="58"/>
      <c r="H158" s="62"/>
      <c r="I158" s="62"/>
      <c r="L158" s="2"/>
      <c r="M158" s="2"/>
      <c r="P158" s="2"/>
      <c r="Q158" s="2"/>
      <c r="T158" s="2"/>
      <c r="U158" s="2"/>
      <c r="X158" s="2"/>
      <c r="Y158" s="2"/>
    </row>
    <row r="159" spans="1:25" ht="15.75" customHeight="1" x14ac:dyDescent="0.25">
      <c r="A159" s="5"/>
      <c r="D159" s="2"/>
      <c r="E159" s="64"/>
      <c r="F159" s="58"/>
      <c r="G159" s="58"/>
      <c r="H159" s="62"/>
      <c r="I159" s="62"/>
      <c r="L159" s="2"/>
      <c r="M159" s="2"/>
      <c r="P159" s="2"/>
      <c r="Q159" s="2"/>
      <c r="T159" s="2"/>
      <c r="U159" s="2"/>
      <c r="X159" s="2"/>
      <c r="Y159" s="2"/>
    </row>
    <row r="160" spans="1:25" ht="15.75" customHeight="1" x14ac:dyDescent="0.25">
      <c r="A160" s="5"/>
      <c r="D160" s="2"/>
      <c r="E160" s="64"/>
      <c r="F160" s="58"/>
      <c r="G160" s="58"/>
      <c r="H160" s="62"/>
      <c r="I160" s="62"/>
      <c r="L160" s="2"/>
      <c r="M160" s="2"/>
      <c r="P160" s="2"/>
      <c r="Q160" s="2"/>
      <c r="T160" s="2"/>
      <c r="U160" s="2"/>
      <c r="X160" s="2"/>
      <c r="Y160" s="2"/>
    </row>
    <row r="161" spans="1:25" ht="15.75" customHeight="1" x14ac:dyDescent="0.25">
      <c r="A161" s="5"/>
      <c r="D161" s="2"/>
      <c r="E161" s="64"/>
      <c r="F161" s="58"/>
      <c r="G161" s="58"/>
      <c r="H161" s="62"/>
      <c r="I161" s="62"/>
      <c r="L161" s="2"/>
      <c r="M161" s="2"/>
      <c r="P161" s="2"/>
      <c r="Q161" s="2"/>
      <c r="T161" s="2"/>
      <c r="U161" s="2"/>
      <c r="X161" s="2"/>
      <c r="Y161" s="2"/>
    </row>
    <row r="162" spans="1:25" ht="15.75" customHeight="1" x14ac:dyDescent="0.25">
      <c r="A162" s="5"/>
      <c r="D162" s="2"/>
      <c r="E162" s="64"/>
      <c r="F162" s="58"/>
      <c r="G162" s="58"/>
      <c r="H162" s="62"/>
      <c r="I162" s="62"/>
      <c r="L162" s="2"/>
      <c r="M162" s="2"/>
      <c r="P162" s="2"/>
      <c r="Q162" s="2"/>
      <c r="T162" s="2"/>
      <c r="U162" s="2"/>
      <c r="X162" s="2"/>
      <c r="Y162" s="2"/>
    </row>
    <row r="163" spans="1:25" ht="15.75" customHeight="1" x14ac:dyDescent="0.25">
      <c r="A163" s="5"/>
      <c r="D163" s="2"/>
      <c r="E163" s="64"/>
      <c r="F163" s="58"/>
      <c r="G163" s="58"/>
      <c r="H163" s="62"/>
      <c r="I163" s="62"/>
      <c r="L163" s="2"/>
      <c r="M163" s="2"/>
      <c r="P163" s="2"/>
      <c r="Q163" s="2"/>
      <c r="T163" s="2"/>
      <c r="U163" s="2"/>
      <c r="X163" s="2"/>
      <c r="Y163" s="2"/>
    </row>
    <row r="164" spans="1:25" ht="15.75" customHeight="1" x14ac:dyDescent="0.25">
      <c r="A164" s="1"/>
      <c r="D164" s="2"/>
      <c r="E164" s="64"/>
      <c r="F164" s="58"/>
      <c r="G164" s="58"/>
      <c r="H164" s="62"/>
      <c r="I164" s="62"/>
      <c r="L164" s="2"/>
      <c r="M164" s="2"/>
      <c r="P164" s="2"/>
      <c r="Q164" s="2"/>
      <c r="T164" s="2"/>
      <c r="U164" s="2"/>
      <c r="X164" s="2"/>
      <c r="Y164" s="2"/>
    </row>
    <row r="165" spans="1:25" ht="15.75" customHeight="1" x14ac:dyDescent="0.25">
      <c r="E165" s="65"/>
      <c r="F165" s="58"/>
      <c r="G165" s="58"/>
      <c r="H165" s="58"/>
      <c r="I165" s="58"/>
    </row>
    <row r="166" spans="1:25" ht="15.75" customHeight="1" x14ac:dyDescent="0.25">
      <c r="E166" s="65"/>
      <c r="F166" s="58"/>
      <c r="G166" s="58"/>
      <c r="H166" s="58"/>
      <c r="I166" s="58"/>
    </row>
    <row r="167" spans="1:25" ht="15.75" customHeight="1" x14ac:dyDescent="0.25">
      <c r="E167" s="65"/>
      <c r="F167" s="58"/>
      <c r="G167" s="58"/>
      <c r="H167" s="58"/>
      <c r="I167" s="58"/>
    </row>
    <row r="168" spans="1:25" ht="15.75" customHeight="1" x14ac:dyDescent="0.25">
      <c r="E168" s="65"/>
      <c r="F168" s="58"/>
      <c r="G168" s="58"/>
      <c r="H168" s="58"/>
      <c r="I168" s="58"/>
    </row>
    <row r="169" spans="1:25" ht="15.75" customHeight="1" x14ac:dyDescent="0.25">
      <c r="E169" s="65"/>
      <c r="F169" s="58"/>
      <c r="G169" s="58"/>
      <c r="H169" s="58"/>
      <c r="I169" s="58"/>
    </row>
    <row r="170" spans="1:25" ht="15.75" customHeight="1" x14ac:dyDescent="0.25">
      <c r="E170" s="65"/>
      <c r="F170" s="58"/>
      <c r="G170" s="58"/>
      <c r="H170" s="58"/>
      <c r="I170" s="58"/>
    </row>
    <row r="171" spans="1:25" ht="15.75" customHeight="1" x14ac:dyDescent="0.25">
      <c r="E171" s="65"/>
      <c r="F171" s="58"/>
      <c r="G171" s="58"/>
      <c r="H171" s="58"/>
      <c r="I171" s="58"/>
    </row>
    <row r="172" spans="1:25" ht="15.75" customHeight="1" x14ac:dyDescent="0.25">
      <c r="E172" s="65"/>
      <c r="F172" s="58"/>
      <c r="G172" s="58"/>
      <c r="H172" s="58"/>
      <c r="I172" s="58"/>
    </row>
    <row r="173" spans="1:25" ht="15.75" customHeight="1" x14ac:dyDescent="0.25">
      <c r="E173" s="65"/>
      <c r="F173" s="58"/>
      <c r="G173" s="58"/>
      <c r="H173" s="58"/>
      <c r="I173" s="58"/>
    </row>
    <row r="174" spans="1:25" ht="15.75" customHeight="1" x14ac:dyDescent="0.25">
      <c r="E174" s="65"/>
      <c r="F174" s="58"/>
      <c r="G174" s="58"/>
      <c r="H174" s="58"/>
      <c r="I174" s="58"/>
    </row>
    <row r="175" spans="1:25" ht="15.75" customHeight="1" x14ac:dyDescent="0.25">
      <c r="E175" s="65"/>
      <c r="F175" s="58"/>
      <c r="G175" s="58"/>
      <c r="H175" s="58"/>
      <c r="I175" s="58"/>
    </row>
    <row r="176" spans="1:25" ht="15.75" customHeight="1" x14ac:dyDescent="0.25">
      <c r="E176" s="65"/>
      <c r="F176" s="58"/>
      <c r="G176" s="58"/>
      <c r="H176" s="58"/>
      <c r="I176" s="58"/>
    </row>
    <row r="177" spans="5:9" ht="15.75" customHeight="1" x14ac:dyDescent="0.25">
      <c r="E177" s="65"/>
      <c r="F177" s="58"/>
      <c r="G177" s="58"/>
      <c r="H177" s="58"/>
      <c r="I177" s="58"/>
    </row>
    <row r="178" spans="5:9" ht="15.75" customHeight="1" x14ac:dyDescent="0.25">
      <c r="E178" s="65"/>
      <c r="F178" s="58"/>
      <c r="G178" s="58"/>
      <c r="H178" s="58"/>
      <c r="I178" s="58"/>
    </row>
    <row r="179" spans="5:9" ht="15.75" customHeight="1" x14ac:dyDescent="0.25">
      <c r="E179" s="65"/>
      <c r="F179" s="58"/>
      <c r="G179" s="58"/>
      <c r="H179" s="58"/>
      <c r="I179" s="58"/>
    </row>
    <row r="180" spans="5:9" ht="15.75" customHeight="1" x14ac:dyDescent="0.25">
      <c r="E180" s="65"/>
      <c r="F180" s="58"/>
      <c r="G180" s="58"/>
      <c r="H180" s="58"/>
      <c r="I180" s="58"/>
    </row>
    <row r="181" spans="5:9" ht="15.75" customHeight="1" x14ac:dyDescent="0.25">
      <c r="E181" s="65"/>
      <c r="F181" s="58"/>
      <c r="G181" s="58"/>
      <c r="H181" s="58"/>
      <c r="I181" s="58"/>
    </row>
    <row r="182" spans="5:9" ht="15.75" customHeight="1" x14ac:dyDescent="0.25">
      <c r="E182" s="65"/>
      <c r="F182" s="58"/>
      <c r="G182" s="58"/>
      <c r="H182" s="58"/>
      <c r="I182" s="58"/>
    </row>
    <row r="183" spans="5:9" ht="15.75" customHeight="1" x14ac:dyDescent="0.25">
      <c r="E183" s="65"/>
      <c r="F183" s="58"/>
      <c r="G183" s="58"/>
      <c r="H183" s="58"/>
      <c r="I183" s="58"/>
    </row>
    <row r="184" spans="5:9" ht="15.75" customHeight="1" x14ac:dyDescent="0.25">
      <c r="E184" s="65"/>
      <c r="F184" s="58"/>
      <c r="G184" s="58"/>
      <c r="H184" s="58"/>
      <c r="I184" s="58"/>
    </row>
    <row r="185" spans="5:9" ht="15.75" customHeight="1" x14ac:dyDescent="0.25">
      <c r="E185" s="65"/>
      <c r="F185" s="58"/>
      <c r="G185" s="58"/>
      <c r="H185" s="58"/>
      <c r="I185" s="58"/>
    </row>
    <row r="186" spans="5:9" ht="15.75" customHeight="1" x14ac:dyDescent="0.25">
      <c r="E186" s="65"/>
      <c r="F186" s="58"/>
      <c r="G186" s="58"/>
      <c r="H186" s="58"/>
      <c r="I186" s="58"/>
    </row>
    <row r="187" spans="5:9" ht="15.75" customHeight="1" x14ac:dyDescent="0.25">
      <c r="E187" s="65"/>
      <c r="F187" s="58"/>
      <c r="G187" s="58"/>
      <c r="H187" s="58"/>
      <c r="I187" s="58"/>
    </row>
    <row r="188" spans="5:9" ht="15.75" customHeight="1" x14ac:dyDescent="0.25">
      <c r="E188" s="65"/>
      <c r="F188" s="58"/>
      <c r="G188" s="58"/>
      <c r="H188" s="58"/>
      <c r="I188" s="58"/>
    </row>
    <row r="189" spans="5:9" ht="15.75" customHeight="1" x14ac:dyDescent="0.25">
      <c r="E189" s="65"/>
      <c r="F189" s="58"/>
      <c r="G189" s="58"/>
      <c r="H189" s="58"/>
      <c r="I189" s="58"/>
    </row>
    <row r="190" spans="5:9" ht="15.75" customHeight="1" x14ac:dyDescent="0.25">
      <c r="E190" s="65"/>
      <c r="F190" s="58"/>
      <c r="G190" s="58"/>
      <c r="H190" s="58"/>
      <c r="I190" s="58"/>
    </row>
    <row r="191" spans="5:9" ht="15.75" customHeight="1" x14ac:dyDescent="0.25">
      <c r="E191" s="65"/>
      <c r="F191" s="58"/>
      <c r="G191" s="58"/>
      <c r="H191" s="58"/>
      <c r="I191" s="58"/>
    </row>
    <row r="192" spans="5:9" ht="15.75" customHeight="1" x14ac:dyDescent="0.25">
      <c r="E192" s="65"/>
      <c r="F192" s="58"/>
      <c r="G192" s="58"/>
      <c r="H192" s="58"/>
      <c r="I192" s="58"/>
    </row>
    <row r="193" spans="5:9" ht="15.75" customHeight="1" x14ac:dyDescent="0.25">
      <c r="E193" s="65"/>
      <c r="F193" s="58"/>
      <c r="G193" s="58"/>
      <c r="H193" s="58"/>
      <c r="I193" s="58"/>
    </row>
    <row r="194" spans="5:9" ht="15.75" customHeight="1" x14ac:dyDescent="0.25">
      <c r="E194" s="65"/>
      <c r="F194" s="58"/>
      <c r="G194" s="58"/>
      <c r="H194" s="58"/>
      <c r="I194" s="58"/>
    </row>
    <row r="195" spans="5:9" ht="15.75" customHeight="1" x14ac:dyDescent="0.25">
      <c r="E195" s="65"/>
      <c r="F195" s="58"/>
      <c r="G195" s="58"/>
      <c r="H195" s="58"/>
      <c r="I195" s="58"/>
    </row>
    <row r="196" spans="5:9" ht="15.75" customHeight="1" x14ac:dyDescent="0.25">
      <c r="E196" s="65"/>
      <c r="F196" s="58"/>
      <c r="G196" s="58"/>
      <c r="H196" s="58"/>
      <c r="I196" s="58"/>
    </row>
    <row r="197" spans="5:9" ht="15.75" customHeight="1" x14ac:dyDescent="0.25">
      <c r="E197" s="65"/>
      <c r="F197" s="58"/>
      <c r="G197" s="58"/>
      <c r="H197" s="58"/>
      <c r="I197" s="58"/>
    </row>
    <row r="198" spans="5:9" ht="15.75" customHeight="1" x14ac:dyDescent="0.25">
      <c r="E198" s="65"/>
      <c r="F198" s="58"/>
      <c r="G198" s="58"/>
      <c r="H198" s="58"/>
      <c r="I198" s="58"/>
    </row>
    <row r="199" spans="5:9" ht="15.75" customHeight="1" x14ac:dyDescent="0.25">
      <c r="E199" s="65"/>
      <c r="F199" s="58"/>
      <c r="G199" s="58"/>
      <c r="H199" s="58"/>
      <c r="I199" s="58"/>
    </row>
    <row r="200" spans="5:9" ht="15.75" customHeight="1" x14ac:dyDescent="0.25">
      <c r="E200" s="65"/>
      <c r="F200" s="58"/>
      <c r="G200" s="58"/>
      <c r="H200" s="58"/>
      <c r="I200" s="58"/>
    </row>
    <row r="201" spans="5:9" ht="15.75" customHeight="1" x14ac:dyDescent="0.25">
      <c r="E201" s="65"/>
      <c r="F201" s="58"/>
      <c r="G201" s="58"/>
      <c r="H201" s="58"/>
      <c r="I201" s="58"/>
    </row>
    <row r="202" spans="5:9" ht="15.75" customHeight="1" x14ac:dyDescent="0.25">
      <c r="E202" s="65"/>
      <c r="F202" s="58"/>
      <c r="G202" s="58"/>
      <c r="H202" s="58"/>
      <c r="I202" s="58"/>
    </row>
    <row r="203" spans="5:9" ht="15.75" customHeight="1" x14ac:dyDescent="0.25">
      <c r="E203" s="65"/>
      <c r="F203" s="58"/>
      <c r="G203" s="58"/>
      <c r="H203" s="58"/>
      <c r="I203" s="58"/>
    </row>
    <row r="204" spans="5:9" ht="15.75" customHeight="1" x14ac:dyDescent="0.25">
      <c r="E204" s="65"/>
      <c r="F204" s="58"/>
      <c r="G204" s="58"/>
      <c r="H204" s="58"/>
      <c r="I204" s="58"/>
    </row>
    <row r="205" spans="5:9" ht="15.75" customHeight="1" x14ac:dyDescent="0.25">
      <c r="E205" s="65"/>
      <c r="F205" s="58"/>
      <c r="G205" s="58"/>
      <c r="H205" s="58"/>
      <c r="I205" s="58"/>
    </row>
    <row r="206" spans="5:9" ht="15.75" customHeight="1" x14ac:dyDescent="0.25">
      <c r="E206" s="65"/>
      <c r="F206" s="58"/>
      <c r="G206" s="58"/>
      <c r="H206" s="58"/>
      <c r="I206" s="58"/>
    </row>
    <row r="207" spans="5:9" ht="15.75" customHeight="1" x14ac:dyDescent="0.25">
      <c r="E207" s="65"/>
      <c r="F207" s="58"/>
      <c r="G207" s="58"/>
      <c r="H207" s="58"/>
      <c r="I207" s="58"/>
    </row>
    <row r="208" spans="5:9" ht="15.75" customHeight="1" x14ac:dyDescent="0.25">
      <c r="E208" s="65"/>
      <c r="F208" s="58"/>
      <c r="G208" s="58"/>
      <c r="H208" s="58"/>
      <c r="I208" s="58"/>
    </row>
    <row r="209" spans="5:9" ht="15.75" customHeight="1" x14ac:dyDescent="0.25">
      <c r="E209" s="65"/>
      <c r="F209" s="58"/>
      <c r="G209" s="58"/>
      <c r="H209" s="58"/>
      <c r="I209" s="58"/>
    </row>
    <row r="210" spans="5:9" ht="15.75" customHeight="1" x14ac:dyDescent="0.25">
      <c r="E210" s="65"/>
      <c r="F210" s="58"/>
      <c r="G210" s="58"/>
      <c r="H210" s="58"/>
      <c r="I210" s="58"/>
    </row>
    <row r="211" spans="5:9" ht="15.75" customHeight="1" x14ac:dyDescent="0.25">
      <c r="E211" s="65"/>
      <c r="F211" s="58"/>
      <c r="G211" s="58"/>
      <c r="H211" s="58"/>
      <c r="I211" s="58"/>
    </row>
    <row r="212" spans="5:9" ht="15.75" customHeight="1" x14ac:dyDescent="0.25">
      <c r="E212" s="65"/>
      <c r="F212" s="58"/>
      <c r="G212" s="58"/>
      <c r="H212" s="58"/>
      <c r="I212" s="58"/>
    </row>
    <row r="213" spans="5:9" ht="15.75" customHeight="1" x14ac:dyDescent="0.25">
      <c r="E213" s="65"/>
      <c r="F213" s="58"/>
      <c r="G213" s="58"/>
      <c r="H213" s="58"/>
      <c r="I213" s="58"/>
    </row>
    <row r="214" spans="5:9" ht="15.75" customHeight="1" x14ac:dyDescent="0.25">
      <c r="E214" s="65"/>
      <c r="F214" s="58"/>
      <c r="G214" s="58"/>
      <c r="H214" s="58"/>
      <c r="I214" s="58"/>
    </row>
    <row r="215" spans="5:9" ht="15.75" customHeight="1" x14ac:dyDescent="0.25">
      <c r="E215" s="65"/>
      <c r="F215" s="58"/>
      <c r="G215" s="58"/>
      <c r="H215" s="58"/>
      <c r="I215" s="58"/>
    </row>
    <row r="216" spans="5:9" ht="15.75" customHeight="1" x14ac:dyDescent="0.25">
      <c r="E216" s="65"/>
      <c r="F216" s="58"/>
      <c r="G216" s="58"/>
      <c r="H216" s="58"/>
      <c r="I216" s="58"/>
    </row>
    <row r="217" spans="5:9" ht="15.75" customHeight="1" x14ac:dyDescent="0.25">
      <c r="E217" s="65"/>
      <c r="F217" s="58"/>
      <c r="G217" s="58"/>
      <c r="H217" s="58"/>
      <c r="I217" s="58"/>
    </row>
    <row r="218" spans="5:9" ht="15.75" customHeight="1" x14ac:dyDescent="0.25">
      <c r="E218" s="65"/>
      <c r="F218" s="58"/>
      <c r="G218" s="58"/>
      <c r="H218" s="58"/>
      <c r="I218" s="58"/>
    </row>
    <row r="219" spans="5:9" ht="15.75" customHeight="1" x14ac:dyDescent="0.25">
      <c r="E219" s="65"/>
      <c r="F219" s="58"/>
      <c r="G219" s="58"/>
      <c r="H219" s="58"/>
      <c r="I219" s="58"/>
    </row>
    <row r="220" spans="5:9" ht="15.75" customHeight="1" x14ac:dyDescent="0.25">
      <c r="E220" s="65"/>
      <c r="F220" s="58"/>
      <c r="G220" s="58"/>
      <c r="H220" s="58"/>
      <c r="I220" s="58"/>
    </row>
    <row r="221" spans="5:9" ht="15.75" customHeight="1" x14ac:dyDescent="0.25">
      <c r="E221" s="65"/>
      <c r="F221" s="58"/>
      <c r="G221" s="58"/>
      <c r="H221" s="58"/>
      <c r="I221" s="58"/>
    </row>
    <row r="222" spans="5:9" ht="15.75" customHeight="1" x14ac:dyDescent="0.25">
      <c r="E222" s="65"/>
      <c r="F222" s="58"/>
      <c r="G222" s="58"/>
      <c r="H222" s="58"/>
      <c r="I222" s="58"/>
    </row>
    <row r="223" spans="5:9" ht="15.75" customHeight="1" x14ac:dyDescent="0.25">
      <c r="E223" s="65"/>
      <c r="F223" s="58"/>
      <c r="G223" s="58"/>
      <c r="H223" s="58"/>
      <c r="I223" s="58"/>
    </row>
    <row r="224" spans="5:9" ht="15.75" customHeight="1" x14ac:dyDescent="0.25">
      <c r="E224" s="65"/>
      <c r="F224" s="58"/>
      <c r="G224" s="58"/>
      <c r="H224" s="58"/>
      <c r="I224" s="58"/>
    </row>
    <row r="225" spans="5:9" ht="15.75" customHeight="1" x14ac:dyDescent="0.25">
      <c r="E225" s="65"/>
      <c r="F225" s="58"/>
      <c r="G225" s="58"/>
      <c r="H225" s="58"/>
      <c r="I225" s="58"/>
    </row>
    <row r="226" spans="5:9" ht="15.75" customHeight="1" x14ac:dyDescent="0.25">
      <c r="E226" s="65"/>
      <c r="F226" s="58"/>
      <c r="G226" s="58"/>
      <c r="H226" s="58"/>
      <c r="I226" s="58"/>
    </row>
    <row r="227" spans="5:9" ht="15.75" customHeight="1" x14ac:dyDescent="0.25">
      <c r="E227" s="65"/>
      <c r="F227" s="58"/>
      <c r="G227" s="58"/>
      <c r="H227" s="58"/>
      <c r="I227" s="58"/>
    </row>
    <row r="228" spans="5:9" ht="15.75" customHeight="1" x14ac:dyDescent="0.25">
      <c r="E228" s="65"/>
      <c r="F228" s="58"/>
      <c r="G228" s="58"/>
      <c r="H228" s="58"/>
      <c r="I228" s="58"/>
    </row>
    <row r="229" spans="5:9" ht="15.75" customHeight="1" x14ac:dyDescent="0.25">
      <c r="E229" s="65"/>
      <c r="F229" s="58"/>
      <c r="G229" s="58"/>
      <c r="H229" s="58"/>
      <c r="I229" s="58"/>
    </row>
    <row r="230" spans="5:9" ht="15.75" customHeight="1" x14ac:dyDescent="0.25">
      <c r="E230" s="65"/>
      <c r="F230" s="58"/>
      <c r="G230" s="58"/>
      <c r="H230" s="58"/>
      <c r="I230" s="58"/>
    </row>
    <row r="231" spans="5:9" ht="15.75" customHeight="1" x14ac:dyDescent="0.25">
      <c r="E231" s="65"/>
      <c r="F231" s="58"/>
      <c r="G231" s="58"/>
      <c r="H231" s="58"/>
      <c r="I231" s="58"/>
    </row>
    <row r="232" spans="5:9" ht="15.75" customHeight="1" x14ac:dyDescent="0.25">
      <c r="E232" s="65"/>
      <c r="F232" s="58"/>
      <c r="G232" s="58"/>
      <c r="H232" s="58"/>
      <c r="I232" s="58"/>
    </row>
    <row r="233" spans="5:9" ht="15.75" customHeight="1" x14ac:dyDescent="0.25">
      <c r="E233" s="65"/>
      <c r="F233" s="58"/>
      <c r="G233" s="58"/>
      <c r="H233" s="58"/>
      <c r="I233" s="58"/>
    </row>
    <row r="234" spans="5:9" ht="15.75" customHeight="1" x14ac:dyDescent="0.25">
      <c r="E234" s="65"/>
      <c r="F234" s="58"/>
      <c r="G234" s="58"/>
      <c r="H234" s="58"/>
      <c r="I234" s="58"/>
    </row>
    <row r="235" spans="5:9" ht="15.75" customHeight="1" x14ac:dyDescent="0.25">
      <c r="E235" s="65"/>
      <c r="F235" s="58"/>
      <c r="G235" s="58"/>
      <c r="H235" s="58"/>
      <c r="I235" s="58"/>
    </row>
    <row r="236" spans="5:9" ht="15.75" customHeight="1" x14ac:dyDescent="0.25">
      <c r="E236" s="65"/>
      <c r="F236" s="58"/>
      <c r="G236" s="58"/>
      <c r="H236" s="58"/>
      <c r="I236" s="58"/>
    </row>
    <row r="237" spans="5:9" ht="15.75" customHeight="1" x14ac:dyDescent="0.25">
      <c r="E237" s="65"/>
      <c r="F237" s="58"/>
      <c r="G237" s="58"/>
      <c r="H237" s="58"/>
      <c r="I237" s="58"/>
    </row>
    <row r="238" spans="5:9" ht="15.75" customHeight="1" x14ac:dyDescent="0.25">
      <c r="E238" s="65"/>
      <c r="F238" s="58"/>
      <c r="G238" s="58"/>
      <c r="H238" s="58"/>
      <c r="I238" s="58"/>
    </row>
    <row r="239" spans="5:9" ht="15.75" customHeight="1" x14ac:dyDescent="0.25">
      <c r="E239" s="65"/>
      <c r="F239" s="58"/>
      <c r="G239" s="58"/>
      <c r="H239" s="58"/>
      <c r="I239" s="58"/>
    </row>
    <row r="240" spans="5:9" ht="15.75" customHeight="1" x14ac:dyDescent="0.25">
      <c r="E240" s="65"/>
      <c r="F240" s="58"/>
      <c r="G240" s="58"/>
      <c r="H240" s="58"/>
      <c r="I240" s="58"/>
    </row>
    <row r="241" spans="5:9" ht="15.75" customHeight="1" x14ac:dyDescent="0.25">
      <c r="E241" s="65"/>
      <c r="F241" s="58"/>
      <c r="G241" s="58"/>
      <c r="H241" s="58"/>
      <c r="I241" s="58"/>
    </row>
    <row r="242" spans="5:9" ht="15.75" customHeight="1" x14ac:dyDescent="0.25">
      <c r="E242" s="65"/>
      <c r="F242" s="58"/>
      <c r="G242" s="58"/>
      <c r="H242" s="58"/>
      <c r="I242" s="58"/>
    </row>
    <row r="243" spans="5:9" ht="15.75" customHeight="1" x14ac:dyDescent="0.25">
      <c r="E243" s="65"/>
      <c r="F243" s="58"/>
      <c r="G243" s="58"/>
      <c r="H243" s="58"/>
      <c r="I243" s="58"/>
    </row>
    <row r="244" spans="5:9" ht="15.75" customHeight="1" x14ac:dyDescent="0.25">
      <c r="E244" s="65"/>
      <c r="F244" s="58"/>
      <c r="G244" s="58"/>
      <c r="H244" s="58"/>
      <c r="I244" s="58"/>
    </row>
    <row r="245" spans="5:9" ht="15.75" customHeight="1" x14ac:dyDescent="0.25">
      <c r="E245" s="65"/>
      <c r="F245" s="58"/>
      <c r="G245" s="58"/>
      <c r="H245" s="58"/>
      <c r="I245" s="58"/>
    </row>
    <row r="246" spans="5:9" ht="15.75" customHeight="1" x14ac:dyDescent="0.25">
      <c r="E246" s="65"/>
      <c r="F246" s="58"/>
      <c r="G246" s="58"/>
      <c r="H246" s="58"/>
      <c r="I246" s="58"/>
    </row>
    <row r="247" spans="5:9" ht="15.75" customHeight="1" x14ac:dyDescent="0.25">
      <c r="E247" s="65"/>
      <c r="F247" s="58"/>
      <c r="G247" s="58"/>
      <c r="H247" s="58"/>
      <c r="I247" s="58"/>
    </row>
    <row r="248" spans="5:9" ht="15.75" customHeight="1" x14ac:dyDescent="0.25">
      <c r="E248" s="65"/>
      <c r="F248" s="58"/>
      <c r="G248" s="58"/>
      <c r="H248" s="58"/>
      <c r="I248" s="58"/>
    </row>
    <row r="249" spans="5:9" ht="15.75" customHeight="1" x14ac:dyDescent="0.25">
      <c r="E249" s="65"/>
      <c r="F249" s="58"/>
      <c r="G249" s="58"/>
      <c r="H249" s="58"/>
      <c r="I249" s="58"/>
    </row>
    <row r="250" spans="5:9" ht="15.75" customHeight="1" x14ac:dyDescent="0.25">
      <c r="E250" s="65"/>
      <c r="F250" s="58"/>
      <c r="G250" s="58"/>
      <c r="H250" s="58"/>
      <c r="I250" s="58"/>
    </row>
    <row r="251" spans="5:9" ht="15.75" customHeight="1" x14ac:dyDescent="0.25">
      <c r="E251" s="65"/>
      <c r="F251" s="58"/>
      <c r="G251" s="58"/>
      <c r="H251" s="58"/>
      <c r="I251" s="58"/>
    </row>
    <row r="252" spans="5:9" ht="15.75" customHeight="1" x14ac:dyDescent="0.25">
      <c r="E252" s="65"/>
      <c r="F252" s="58"/>
      <c r="G252" s="58"/>
      <c r="H252" s="58"/>
      <c r="I252" s="58"/>
    </row>
    <row r="253" spans="5:9" ht="15.75" customHeight="1" x14ac:dyDescent="0.25">
      <c r="E253" s="65"/>
      <c r="F253" s="58"/>
      <c r="G253" s="58"/>
      <c r="H253" s="58"/>
      <c r="I253" s="58"/>
    </row>
    <row r="254" spans="5:9" ht="15.75" customHeight="1" x14ac:dyDescent="0.25">
      <c r="E254" s="65"/>
      <c r="F254" s="58"/>
      <c r="G254" s="58"/>
      <c r="H254" s="58"/>
      <c r="I254" s="58"/>
    </row>
    <row r="255" spans="5:9" ht="15.75" customHeight="1" x14ac:dyDescent="0.25">
      <c r="E255" s="65"/>
      <c r="F255" s="58"/>
      <c r="G255" s="58"/>
      <c r="H255" s="58"/>
      <c r="I255" s="58"/>
    </row>
    <row r="256" spans="5:9" ht="15.75" customHeight="1" x14ac:dyDescent="0.25">
      <c r="E256" s="65"/>
      <c r="F256" s="58"/>
      <c r="G256" s="58"/>
      <c r="H256" s="58"/>
      <c r="I256" s="58"/>
    </row>
    <row r="257" spans="5:9" ht="15.75" customHeight="1" x14ac:dyDescent="0.25">
      <c r="E257" s="65"/>
      <c r="F257" s="58"/>
      <c r="G257" s="58"/>
      <c r="H257" s="58"/>
      <c r="I257" s="58"/>
    </row>
    <row r="258" spans="5:9" ht="15.75" customHeight="1" x14ac:dyDescent="0.25">
      <c r="E258" s="65"/>
      <c r="F258" s="58"/>
      <c r="G258" s="58"/>
      <c r="H258" s="58"/>
      <c r="I258" s="58"/>
    </row>
    <row r="259" spans="5:9" ht="15.75" customHeight="1" x14ac:dyDescent="0.25">
      <c r="E259" s="65"/>
      <c r="F259" s="58"/>
      <c r="G259" s="58"/>
      <c r="H259" s="58"/>
      <c r="I259" s="58"/>
    </row>
    <row r="260" spans="5:9" ht="15.75" customHeight="1" x14ac:dyDescent="0.25">
      <c r="E260" s="65"/>
      <c r="F260" s="58"/>
      <c r="G260" s="58"/>
      <c r="H260" s="58"/>
      <c r="I260" s="58"/>
    </row>
    <row r="261" spans="5:9" ht="15.75" customHeight="1" x14ac:dyDescent="0.25">
      <c r="E261" s="65"/>
      <c r="F261" s="58"/>
      <c r="G261" s="58"/>
      <c r="H261" s="58"/>
      <c r="I261" s="58"/>
    </row>
    <row r="262" spans="5:9" ht="15.75" customHeight="1" x14ac:dyDescent="0.25">
      <c r="E262" s="65"/>
      <c r="F262" s="58"/>
      <c r="G262" s="58"/>
      <c r="H262" s="58"/>
      <c r="I262" s="58"/>
    </row>
    <row r="263" spans="5:9" ht="15.75" customHeight="1" x14ac:dyDescent="0.25">
      <c r="E263" s="65"/>
      <c r="F263" s="58"/>
      <c r="G263" s="58"/>
      <c r="H263" s="58"/>
      <c r="I263" s="58"/>
    </row>
    <row r="264" spans="5:9" ht="15.75" customHeight="1" x14ac:dyDescent="0.25">
      <c r="E264" s="65"/>
      <c r="F264" s="58"/>
      <c r="G264" s="58"/>
      <c r="H264" s="58"/>
      <c r="I264" s="58"/>
    </row>
    <row r="265" spans="5:9" ht="15.75" customHeight="1" x14ac:dyDescent="0.25">
      <c r="E265" s="65"/>
      <c r="F265" s="58"/>
      <c r="G265" s="58"/>
      <c r="H265" s="58"/>
      <c r="I265" s="58"/>
    </row>
    <row r="266" spans="5:9" ht="15.75" customHeight="1" x14ac:dyDescent="0.25">
      <c r="E266" s="65"/>
      <c r="F266" s="58"/>
      <c r="G266" s="58"/>
      <c r="H266" s="58"/>
      <c r="I266" s="58"/>
    </row>
    <row r="267" spans="5:9" ht="15.75" customHeight="1" x14ac:dyDescent="0.25">
      <c r="E267" s="65"/>
      <c r="F267" s="58"/>
      <c r="G267" s="58"/>
      <c r="H267" s="58"/>
      <c r="I267" s="58"/>
    </row>
    <row r="268" spans="5:9" ht="15.75" customHeight="1" x14ac:dyDescent="0.25">
      <c r="E268" s="65"/>
      <c r="F268" s="58"/>
      <c r="G268" s="58"/>
      <c r="H268" s="58"/>
      <c r="I268" s="58"/>
    </row>
    <row r="269" spans="5:9" ht="15.75" customHeight="1" x14ac:dyDescent="0.25">
      <c r="E269" s="65"/>
      <c r="F269" s="58"/>
      <c r="G269" s="58"/>
      <c r="H269" s="58"/>
      <c r="I269" s="58"/>
    </row>
    <row r="270" spans="5:9" ht="15.75" customHeight="1" x14ac:dyDescent="0.25">
      <c r="E270" s="65"/>
      <c r="F270" s="58"/>
      <c r="G270" s="58"/>
      <c r="H270" s="58"/>
      <c r="I270" s="58"/>
    </row>
    <row r="271" spans="5:9" ht="15.75" customHeight="1" x14ac:dyDescent="0.25">
      <c r="E271" s="65"/>
      <c r="F271" s="58"/>
      <c r="G271" s="58"/>
      <c r="H271" s="58"/>
      <c r="I271" s="58"/>
    </row>
    <row r="272" spans="5:9" ht="15.75" customHeight="1" x14ac:dyDescent="0.25">
      <c r="E272" s="65"/>
      <c r="F272" s="58"/>
      <c r="G272" s="58"/>
      <c r="H272" s="58"/>
      <c r="I272" s="58"/>
    </row>
    <row r="273" spans="5:9" ht="15.75" customHeight="1" x14ac:dyDescent="0.25">
      <c r="E273" s="65"/>
      <c r="F273" s="58"/>
      <c r="G273" s="58"/>
      <c r="H273" s="58"/>
      <c r="I273" s="58"/>
    </row>
    <row r="274" spans="5:9" ht="15.75" customHeight="1" x14ac:dyDescent="0.25">
      <c r="E274" s="65"/>
      <c r="F274" s="58"/>
      <c r="G274" s="58"/>
      <c r="H274" s="58"/>
      <c r="I274" s="58"/>
    </row>
    <row r="275" spans="5:9" ht="15.75" customHeight="1" x14ac:dyDescent="0.25">
      <c r="E275" s="65"/>
      <c r="F275" s="58"/>
      <c r="G275" s="58"/>
      <c r="H275" s="58"/>
      <c r="I275" s="58"/>
    </row>
    <row r="276" spans="5:9" ht="15.75" customHeight="1" x14ac:dyDescent="0.25">
      <c r="E276" s="65"/>
      <c r="F276" s="58"/>
      <c r="G276" s="58"/>
      <c r="H276" s="58"/>
      <c r="I276" s="58"/>
    </row>
    <row r="277" spans="5:9" ht="15.75" customHeight="1" x14ac:dyDescent="0.25">
      <c r="E277" s="65"/>
      <c r="F277" s="58"/>
      <c r="G277" s="58"/>
      <c r="H277" s="58"/>
      <c r="I277" s="58"/>
    </row>
    <row r="278" spans="5:9" ht="15.75" customHeight="1" x14ac:dyDescent="0.25">
      <c r="E278" s="65"/>
      <c r="F278" s="58"/>
      <c r="G278" s="58"/>
      <c r="H278" s="58"/>
      <c r="I278" s="58"/>
    </row>
    <row r="279" spans="5:9" ht="15.75" customHeight="1" x14ac:dyDescent="0.25">
      <c r="E279" s="65"/>
      <c r="F279" s="58"/>
      <c r="G279" s="58"/>
      <c r="H279" s="58"/>
      <c r="I279" s="58"/>
    </row>
    <row r="280" spans="5:9" ht="15.75" customHeight="1" x14ac:dyDescent="0.25">
      <c r="E280" s="65"/>
      <c r="F280" s="58"/>
      <c r="G280" s="58"/>
      <c r="H280" s="58"/>
      <c r="I280" s="58"/>
    </row>
    <row r="281" spans="5:9" ht="15.75" customHeight="1" x14ac:dyDescent="0.25">
      <c r="E281" s="65"/>
      <c r="F281" s="58"/>
      <c r="G281" s="58"/>
      <c r="H281" s="58"/>
      <c r="I281" s="58"/>
    </row>
    <row r="282" spans="5:9" ht="15.75" customHeight="1" x14ac:dyDescent="0.25">
      <c r="E282" s="65"/>
      <c r="F282" s="58"/>
      <c r="G282" s="58"/>
      <c r="H282" s="58"/>
      <c r="I282" s="58"/>
    </row>
    <row r="283" spans="5:9" ht="15.75" customHeight="1" x14ac:dyDescent="0.25">
      <c r="E283" s="65"/>
      <c r="F283" s="58"/>
      <c r="G283" s="58"/>
      <c r="H283" s="58"/>
      <c r="I283" s="58"/>
    </row>
    <row r="284" spans="5:9" ht="15.75" customHeight="1" x14ac:dyDescent="0.25">
      <c r="E284" s="65"/>
      <c r="F284" s="58"/>
      <c r="G284" s="58"/>
      <c r="H284" s="58"/>
      <c r="I284" s="58"/>
    </row>
    <row r="285" spans="5:9" ht="15.75" customHeight="1" x14ac:dyDescent="0.25">
      <c r="E285" s="65"/>
      <c r="F285" s="58"/>
      <c r="G285" s="58"/>
      <c r="H285" s="58"/>
      <c r="I285" s="58"/>
    </row>
    <row r="286" spans="5:9" ht="15.75" customHeight="1" x14ac:dyDescent="0.25">
      <c r="E286" s="65"/>
      <c r="F286" s="58"/>
      <c r="G286" s="58"/>
      <c r="H286" s="58"/>
      <c r="I286" s="58"/>
    </row>
    <row r="287" spans="5:9" ht="15.75" customHeight="1" x14ac:dyDescent="0.25">
      <c r="E287" s="65"/>
      <c r="F287" s="58"/>
      <c r="G287" s="58"/>
      <c r="H287" s="58"/>
      <c r="I287" s="58"/>
    </row>
    <row r="288" spans="5:9" ht="15.75" customHeight="1" x14ac:dyDescent="0.25">
      <c r="E288" s="65"/>
      <c r="F288" s="58"/>
      <c r="G288" s="58"/>
      <c r="H288" s="58"/>
      <c r="I288" s="58"/>
    </row>
    <row r="289" spans="5:9" ht="15.75" customHeight="1" x14ac:dyDescent="0.25">
      <c r="E289" s="65"/>
      <c r="F289" s="58"/>
      <c r="G289" s="58"/>
      <c r="H289" s="58"/>
      <c r="I289" s="58"/>
    </row>
    <row r="290" spans="5:9" ht="15.75" customHeight="1" x14ac:dyDescent="0.25">
      <c r="E290" s="65"/>
      <c r="F290" s="58"/>
      <c r="G290" s="58"/>
      <c r="H290" s="58"/>
      <c r="I290" s="58"/>
    </row>
    <row r="291" spans="5:9" ht="15.75" customHeight="1" x14ac:dyDescent="0.25">
      <c r="E291" s="65"/>
      <c r="F291" s="58"/>
      <c r="G291" s="58"/>
      <c r="H291" s="58"/>
      <c r="I291" s="58"/>
    </row>
    <row r="292" spans="5:9" ht="15.75" customHeight="1" x14ac:dyDescent="0.25">
      <c r="E292" s="65"/>
      <c r="F292" s="58"/>
      <c r="G292" s="58"/>
      <c r="H292" s="58"/>
      <c r="I292" s="58"/>
    </row>
    <row r="293" spans="5:9" ht="15.75" customHeight="1" x14ac:dyDescent="0.25">
      <c r="E293" s="65"/>
      <c r="F293" s="58"/>
      <c r="G293" s="58"/>
      <c r="H293" s="58"/>
      <c r="I293" s="58"/>
    </row>
    <row r="294" spans="5:9" ht="15.75" customHeight="1" x14ac:dyDescent="0.25">
      <c r="E294" s="65"/>
      <c r="F294" s="58"/>
      <c r="G294" s="58"/>
      <c r="H294" s="58"/>
      <c r="I294" s="58"/>
    </row>
    <row r="295" spans="5:9" ht="15.75" customHeight="1" x14ac:dyDescent="0.25">
      <c r="E295" s="65"/>
      <c r="F295" s="58"/>
      <c r="G295" s="58"/>
      <c r="H295" s="58"/>
      <c r="I295" s="58"/>
    </row>
    <row r="296" spans="5:9" ht="15.75" customHeight="1" x14ac:dyDescent="0.25">
      <c r="E296" s="65"/>
      <c r="F296" s="58"/>
      <c r="G296" s="58"/>
      <c r="H296" s="58"/>
      <c r="I296" s="58"/>
    </row>
    <row r="297" spans="5:9" ht="15.75" customHeight="1" x14ac:dyDescent="0.25">
      <c r="E297" s="65"/>
      <c r="F297" s="58"/>
      <c r="G297" s="58"/>
      <c r="H297" s="58"/>
      <c r="I297" s="58"/>
    </row>
    <row r="298" spans="5:9" ht="15.75" customHeight="1" x14ac:dyDescent="0.25">
      <c r="E298" s="65"/>
      <c r="F298" s="58"/>
      <c r="G298" s="58"/>
      <c r="H298" s="58"/>
      <c r="I298" s="58"/>
    </row>
    <row r="299" spans="5:9" ht="15.75" customHeight="1" x14ac:dyDescent="0.25">
      <c r="E299" s="65"/>
      <c r="F299" s="58"/>
      <c r="G299" s="58"/>
      <c r="H299" s="58"/>
      <c r="I299" s="58"/>
    </row>
    <row r="300" spans="5:9" ht="15.75" customHeight="1" x14ac:dyDescent="0.25">
      <c r="E300" s="65"/>
      <c r="F300" s="58"/>
      <c r="G300" s="58"/>
      <c r="H300" s="58"/>
      <c r="I300" s="58"/>
    </row>
    <row r="301" spans="5:9" ht="15.75" customHeight="1" x14ac:dyDescent="0.25">
      <c r="E301" s="65"/>
      <c r="F301" s="58"/>
      <c r="G301" s="58"/>
      <c r="H301" s="58"/>
      <c r="I301" s="58"/>
    </row>
    <row r="302" spans="5:9" ht="15.75" customHeight="1" x14ac:dyDescent="0.25">
      <c r="E302" s="65"/>
      <c r="F302" s="58"/>
      <c r="G302" s="58"/>
      <c r="H302" s="58"/>
      <c r="I302" s="58"/>
    </row>
    <row r="303" spans="5:9" ht="15.75" customHeight="1" x14ac:dyDescent="0.25">
      <c r="E303" s="65"/>
      <c r="F303" s="58"/>
      <c r="G303" s="58"/>
      <c r="H303" s="58"/>
      <c r="I303" s="58"/>
    </row>
    <row r="304" spans="5:9" ht="15.75" customHeight="1" x14ac:dyDescent="0.25">
      <c r="E304" s="65"/>
      <c r="F304" s="58"/>
      <c r="G304" s="58"/>
      <c r="H304" s="58"/>
      <c r="I304" s="58"/>
    </row>
    <row r="305" spans="5:9" ht="15.75" customHeight="1" x14ac:dyDescent="0.25">
      <c r="E305" s="65"/>
      <c r="F305" s="58"/>
      <c r="G305" s="58"/>
      <c r="H305" s="58"/>
      <c r="I305" s="58"/>
    </row>
    <row r="306" spans="5:9" ht="15.75" customHeight="1" x14ac:dyDescent="0.25">
      <c r="E306" s="65"/>
      <c r="F306" s="58"/>
      <c r="G306" s="58"/>
      <c r="H306" s="58"/>
      <c r="I306" s="58"/>
    </row>
    <row r="307" spans="5:9" ht="15.75" customHeight="1" x14ac:dyDescent="0.25">
      <c r="E307" s="65"/>
      <c r="F307" s="58"/>
      <c r="G307" s="58"/>
      <c r="H307" s="58"/>
      <c r="I307" s="58"/>
    </row>
    <row r="308" spans="5:9" ht="15.75" customHeight="1" x14ac:dyDescent="0.25">
      <c r="E308" s="65"/>
      <c r="F308" s="58"/>
      <c r="G308" s="58"/>
      <c r="H308" s="58"/>
      <c r="I308" s="58"/>
    </row>
    <row r="309" spans="5:9" ht="15.75" customHeight="1" x14ac:dyDescent="0.25">
      <c r="E309" s="65"/>
      <c r="F309" s="58"/>
      <c r="G309" s="58"/>
      <c r="H309" s="58"/>
      <c r="I309" s="58"/>
    </row>
    <row r="310" spans="5:9" ht="15.75" customHeight="1" x14ac:dyDescent="0.25">
      <c r="E310" s="65"/>
      <c r="F310" s="58"/>
      <c r="G310" s="58"/>
      <c r="H310" s="58"/>
      <c r="I310" s="58"/>
    </row>
    <row r="311" spans="5:9" ht="15.75" customHeight="1" x14ac:dyDescent="0.25">
      <c r="E311" s="65"/>
      <c r="F311" s="58"/>
      <c r="G311" s="58"/>
      <c r="H311" s="58"/>
      <c r="I311" s="58"/>
    </row>
    <row r="312" spans="5:9" ht="15.75" customHeight="1" x14ac:dyDescent="0.25">
      <c r="E312" s="65"/>
      <c r="F312" s="58"/>
      <c r="G312" s="58"/>
      <c r="H312" s="58"/>
      <c r="I312" s="58"/>
    </row>
    <row r="313" spans="5:9" ht="15.75" customHeight="1" x14ac:dyDescent="0.25"/>
    <row r="314" spans="5:9" ht="15.75" customHeight="1" x14ac:dyDescent="0.25"/>
    <row r="315" spans="5:9" ht="15.75" customHeight="1" x14ac:dyDescent="0.25"/>
    <row r="316" spans="5:9" ht="15.75" customHeight="1" x14ac:dyDescent="0.25"/>
    <row r="317" spans="5:9" ht="15.75" customHeight="1" x14ac:dyDescent="0.25"/>
    <row r="318" spans="5:9" ht="15.75" customHeight="1" x14ac:dyDescent="0.25"/>
    <row r="319" spans="5:9" ht="15.75" customHeight="1" x14ac:dyDescent="0.25"/>
    <row r="320" spans="5:9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</sheetData>
  <mergeCells count="4">
    <mergeCell ref="AB43:AB44"/>
    <mergeCell ref="AA43:AA44"/>
    <mergeCell ref="AC43:AC44"/>
    <mergeCell ref="Z37:AB37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75"/>
  <sheetViews>
    <sheetView tabSelected="1" zoomScale="145" zoomScaleNormal="145" workbookViewId="0">
      <selection activeCell="I19" sqref="I19"/>
    </sheetView>
  </sheetViews>
  <sheetFormatPr defaultColWidth="14.42578125" defaultRowHeight="15" customHeight="1" x14ac:dyDescent="0.25"/>
  <cols>
    <col min="1" max="2" width="11" customWidth="1"/>
    <col min="3" max="3" width="14.42578125" customWidth="1"/>
    <col min="4" max="4" width="21.28515625" customWidth="1"/>
    <col min="5" max="6" width="14.7109375" customWidth="1"/>
    <col min="7" max="7" width="15.28515625" style="1" customWidth="1"/>
    <col min="8" max="8" width="17" customWidth="1"/>
    <col min="9" max="13" width="14.7109375" customWidth="1"/>
    <col min="14" max="14" width="16" customWidth="1"/>
    <col min="15" max="15" width="15.85546875" customWidth="1"/>
    <col min="16" max="16" width="13" customWidth="1"/>
    <col min="17" max="17" width="18.140625" customWidth="1"/>
    <col min="18" max="18" width="14.7109375" customWidth="1"/>
    <col min="19" max="19" width="20.85546875" customWidth="1"/>
    <col min="20" max="20" width="15.140625" customWidth="1"/>
  </cols>
  <sheetData>
    <row r="2" spans="1:19" ht="18.75" x14ac:dyDescent="0.3">
      <c r="C2" s="3" t="s">
        <v>109</v>
      </c>
    </row>
    <row r="3" spans="1:19" ht="15.75" customHeight="1" thickBot="1" x14ac:dyDescent="0.3"/>
    <row r="4" spans="1:19" ht="15.75" customHeight="1" x14ac:dyDescent="0.25">
      <c r="C4" s="10" t="s">
        <v>44</v>
      </c>
      <c r="D4" s="82">
        <v>1</v>
      </c>
      <c r="E4" s="82">
        <v>2</v>
      </c>
      <c r="F4" s="82">
        <v>3</v>
      </c>
      <c r="G4" s="82">
        <v>4</v>
      </c>
      <c r="H4" s="82">
        <v>5</v>
      </c>
      <c r="I4" s="82">
        <v>6</v>
      </c>
      <c r="J4" s="82">
        <v>7</v>
      </c>
      <c r="K4" s="82">
        <v>8</v>
      </c>
      <c r="L4" s="82">
        <v>9</v>
      </c>
      <c r="M4" s="82">
        <v>10</v>
      </c>
      <c r="N4" s="82">
        <v>11</v>
      </c>
      <c r="O4" s="82">
        <v>12</v>
      </c>
      <c r="P4" s="82">
        <v>13</v>
      </c>
      <c r="Q4" s="82">
        <v>14</v>
      </c>
      <c r="R4" s="82">
        <v>15</v>
      </c>
      <c r="S4" s="83">
        <v>16</v>
      </c>
    </row>
    <row r="5" spans="1:19" x14ac:dyDescent="0.25">
      <c r="C5" s="31" t="s">
        <v>15</v>
      </c>
      <c r="D5" s="88" t="str">
        <f t="shared" ref="D5:M5" si="0">VLOOKUP($C$5&amp;D4,$B$12:$E$75,3,FALSE)</f>
        <v>Purdue</v>
      </c>
      <c r="E5" s="93" t="str">
        <f t="shared" si="0"/>
        <v>Arizona</v>
      </c>
      <c r="F5" s="93" t="str">
        <f t="shared" si="0"/>
        <v>Illinois</v>
      </c>
      <c r="G5" s="88" t="str">
        <f t="shared" si="0"/>
        <v>Kansas</v>
      </c>
      <c r="H5" s="88" t="str">
        <f t="shared" si="0"/>
        <v>Gonzaga</v>
      </c>
      <c r="I5" s="88" t="str">
        <f t="shared" si="0"/>
        <v>Texas Tech</v>
      </c>
      <c r="J5" s="88" t="str">
        <f t="shared" si="0"/>
        <v>Washington State</v>
      </c>
      <c r="K5" s="93" t="str">
        <f t="shared" si="0"/>
        <v>Mississippi State</v>
      </c>
      <c r="L5" s="88" t="str">
        <f t="shared" si="0"/>
        <v>Texas A&amp;M</v>
      </c>
      <c r="M5" s="88" t="str">
        <f t="shared" si="0"/>
        <v>Nevada</v>
      </c>
      <c r="N5" s="88" t="str">
        <f t="shared" ref="N5" si="1">VLOOKUP($C$5&amp;N4,$B$12:$E$75,3,FALSE)</f>
        <v>Oregon</v>
      </c>
      <c r="O5" s="88" t="str">
        <f t="shared" ref="O5" si="2">VLOOKUP($C$5&amp;O4,$B$12:$E$75,3,FALSE)</f>
        <v>James Madison</v>
      </c>
      <c r="P5" s="88" t="str">
        <f t="shared" ref="P5" si="3">VLOOKUP($C$5&amp;P4,$B$12:$E$75,3,FALSE)</f>
        <v>Vermont</v>
      </c>
      <c r="Q5" s="88" t="str">
        <f t="shared" ref="Q5" si="4">VLOOKUP($C$5&amp;Q4,$B$12:$E$75,3,FALSE)</f>
        <v>Colgate</v>
      </c>
      <c r="R5" s="88" t="str">
        <f t="shared" ref="R5" si="5">VLOOKUP($C$5&amp;R4,$B$12:$E$75,3,FALSE)</f>
        <v>South Dakata State</v>
      </c>
      <c r="S5" s="90" t="str">
        <f t="shared" ref="S5" si="6">VLOOKUP($C$5&amp;S4,$B$12:$E$75,3,FALSE)</f>
        <v>Stetson</v>
      </c>
    </row>
    <row r="6" spans="1:19" x14ac:dyDescent="0.25">
      <c r="C6" s="11" t="s">
        <v>18</v>
      </c>
      <c r="D6" s="93" t="str">
        <f t="shared" ref="D6:M6" si="7">VLOOKUP($C$6&amp;D4,$B$12:$E$75,3,FALSE)</f>
        <v>Houston</v>
      </c>
      <c r="E6" s="88" t="str">
        <f t="shared" si="7"/>
        <v>Marquette</v>
      </c>
      <c r="F6" s="93" t="str">
        <f t="shared" si="7"/>
        <v>Kentucky</v>
      </c>
      <c r="G6" s="88" t="str">
        <f t="shared" si="7"/>
        <v>Auburn</v>
      </c>
      <c r="H6" s="92" t="str">
        <f t="shared" si="7"/>
        <v xml:space="preserve">St. Marys </v>
      </c>
      <c r="I6" s="93" t="str">
        <f t="shared" si="7"/>
        <v>Clemson</v>
      </c>
      <c r="J6" s="93" t="str">
        <f t="shared" si="7"/>
        <v>Florida</v>
      </c>
      <c r="K6" s="88" t="str">
        <f t="shared" si="7"/>
        <v>Florida Atlantic</v>
      </c>
      <c r="L6" s="29" t="str">
        <f t="shared" si="7"/>
        <v>Michigan State</v>
      </c>
      <c r="M6" s="88" t="str">
        <f t="shared" si="7"/>
        <v>Co State / Virginia</v>
      </c>
      <c r="N6" s="88" t="str">
        <f t="shared" ref="N6:S6" si="8">VLOOKUP($C$6&amp;N4,$B$12:$E$75,3,FALSE)</f>
        <v>Duquesne</v>
      </c>
      <c r="O6" s="88" t="str">
        <f t="shared" si="8"/>
        <v>UAB</v>
      </c>
      <c r="P6" s="88" t="str">
        <f t="shared" si="8"/>
        <v>Samford</v>
      </c>
      <c r="Q6" s="88" t="str">
        <f t="shared" si="8"/>
        <v>Akron</v>
      </c>
      <c r="R6" s="88" t="str">
        <f t="shared" si="8"/>
        <v>Saint Peters</v>
      </c>
      <c r="S6" s="90" t="str">
        <f t="shared" si="8"/>
        <v>Wagner / Howard</v>
      </c>
    </row>
    <row r="7" spans="1:19" x14ac:dyDescent="0.25">
      <c r="C7" s="12" t="s">
        <v>21</v>
      </c>
      <c r="D7" s="93" t="str">
        <f t="shared" ref="D7:M7" si="9">VLOOKUP($C$7&amp;D4,$B$12:$E$75,3,FALSE)</f>
        <v>Uconn</v>
      </c>
      <c r="E7" s="93" t="str">
        <f t="shared" si="9"/>
        <v>Tennessee</v>
      </c>
      <c r="F7" s="88" t="str">
        <f t="shared" si="9"/>
        <v>Baylor</v>
      </c>
      <c r="G7" s="26" t="str">
        <f t="shared" si="9"/>
        <v>Alabama</v>
      </c>
      <c r="H7" s="88" t="str">
        <f t="shared" si="9"/>
        <v>Wisconsin</v>
      </c>
      <c r="I7" s="88" t="str">
        <f t="shared" si="9"/>
        <v>South Carolina</v>
      </c>
      <c r="J7" s="88" t="str">
        <f t="shared" si="9"/>
        <v>Dayton</v>
      </c>
      <c r="K7" s="88" t="str">
        <f t="shared" si="9"/>
        <v>Nebraska</v>
      </c>
      <c r="L7" s="88" t="str">
        <f t="shared" si="9"/>
        <v>TCU</v>
      </c>
      <c r="M7" s="88" t="str">
        <f t="shared" si="9"/>
        <v>Drake</v>
      </c>
      <c r="N7" s="88" t="str">
        <f t="shared" ref="N7:S7" si="10">VLOOKUP($C$7&amp;N4,$B$12:$E$75,3,FALSE)</f>
        <v>NC State</v>
      </c>
      <c r="O7" s="88" t="str">
        <f t="shared" si="10"/>
        <v>Grand Canyon</v>
      </c>
      <c r="P7" s="88" t="str">
        <f t="shared" si="10"/>
        <v>Yale</v>
      </c>
      <c r="Q7" s="88" t="str">
        <f t="shared" si="10"/>
        <v>Morehead State</v>
      </c>
      <c r="R7" s="88" t="str">
        <f t="shared" si="10"/>
        <v>Western Kentucky</v>
      </c>
      <c r="S7" s="90" t="str">
        <f t="shared" si="10"/>
        <v>Grambling St / Montana</v>
      </c>
    </row>
    <row r="8" spans="1:19" ht="15.75" customHeight="1" thickBot="1" x14ac:dyDescent="0.3">
      <c r="C8" s="13" t="s">
        <v>22</v>
      </c>
      <c r="D8" s="88" t="str">
        <f t="shared" ref="D8:M8" si="11">VLOOKUP($C$8&amp;D4,$B$12:$E$75,3,FALSE)</f>
        <v>North Carolina</v>
      </c>
      <c r="E8" s="88" t="str">
        <f t="shared" si="11"/>
        <v>Iowa State</v>
      </c>
      <c r="F8" s="93" t="str">
        <f t="shared" si="11"/>
        <v>Creighton</v>
      </c>
      <c r="G8" s="93" t="str">
        <f t="shared" si="11"/>
        <v>Duke</v>
      </c>
      <c r="H8" s="22" t="str">
        <f t="shared" si="11"/>
        <v>San Diego State</v>
      </c>
      <c r="I8" s="89" t="str">
        <f t="shared" si="11"/>
        <v>BYU</v>
      </c>
      <c r="J8" s="89" t="str">
        <f t="shared" si="11"/>
        <v>Texas</v>
      </c>
      <c r="K8" s="89" t="str">
        <f t="shared" si="11"/>
        <v>Utah State</v>
      </c>
      <c r="L8" s="89" t="str">
        <f t="shared" si="11"/>
        <v>Northwestern</v>
      </c>
      <c r="M8" s="89" t="str">
        <f t="shared" si="11"/>
        <v>Colorado / Boise State</v>
      </c>
      <c r="N8" s="89" t="str">
        <f t="shared" ref="N8:S8" si="12">VLOOKUP($C$8&amp;N4,$B$12:$E$75,3,FALSE)</f>
        <v xml:space="preserve">New Mexico </v>
      </c>
      <c r="O8" s="89" t="str">
        <f t="shared" si="12"/>
        <v>McNeese</v>
      </c>
      <c r="P8" s="89" t="str">
        <f t="shared" si="12"/>
        <v>Charleston</v>
      </c>
      <c r="Q8" s="89" t="str">
        <f t="shared" si="12"/>
        <v>Oakland</v>
      </c>
      <c r="R8" s="93" t="str">
        <f t="shared" si="12"/>
        <v>Long Beach State</v>
      </c>
      <c r="S8" s="91" t="str">
        <f t="shared" si="12"/>
        <v>Longwood</v>
      </c>
    </row>
    <row r="9" spans="1:19" ht="16.5" customHeight="1" thickBot="1" x14ac:dyDescent="0.3"/>
    <row r="10" spans="1:19" ht="15.75" thickBot="1" x14ac:dyDescent="0.3">
      <c r="K10" s="16"/>
      <c r="L10" s="17"/>
      <c r="M10" s="17" t="s">
        <v>56</v>
      </c>
      <c r="N10" s="17" t="s">
        <v>56</v>
      </c>
      <c r="O10" s="18" t="s">
        <v>57</v>
      </c>
      <c r="P10" s="18" t="s">
        <v>57</v>
      </c>
      <c r="Q10" s="18" t="s">
        <v>57</v>
      </c>
      <c r="R10" s="19" t="s">
        <v>57</v>
      </c>
    </row>
    <row r="11" spans="1:19" ht="15.75" customHeight="1" x14ac:dyDescent="0.25">
      <c r="A11" s="32" t="s">
        <v>46</v>
      </c>
      <c r="B11" s="34" t="s">
        <v>65</v>
      </c>
      <c r="C11" s="34" t="s">
        <v>47</v>
      </c>
      <c r="D11" s="34" t="s">
        <v>48</v>
      </c>
      <c r="E11" s="33" t="s">
        <v>16</v>
      </c>
      <c r="F11" s="33" t="s">
        <v>49</v>
      </c>
      <c r="G11" s="33" t="s">
        <v>64</v>
      </c>
      <c r="H11" s="75" t="s">
        <v>75</v>
      </c>
      <c r="I11" t="s">
        <v>51</v>
      </c>
      <c r="K11" s="35" t="s">
        <v>64</v>
      </c>
      <c r="L11" s="17" t="s">
        <v>99</v>
      </c>
      <c r="M11" s="20" t="s">
        <v>58</v>
      </c>
      <c r="N11" s="20" t="s">
        <v>59</v>
      </c>
      <c r="O11" s="20" t="s">
        <v>60</v>
      </c>
      <c r="P11" s="20" t="s">
        <v>61</v>
      </c>
      <c r="Q11" s="20" t="s">
        <v>62</v>
      </c>
      <c r="R11" s="21" t="s">
        <v>63</v>
      </c>
    </row>
    <row r="12" spans="1:19" x14ac:dyDescent="0.25">
      <c r="A12" s="35" t="s">
        <v>50</v>
      </c>
      <c r="B12" s="23" t="str">
        <f t="shared" ref="B12:B43" si="13">CONCATENATE(F12,E12)</f>
        <v>Nina1</v>
      </c>
      <c r="C12" s="23">
        <v>3</v>
      </c>
      <c r="D12" s="20" t="s">
        <v>86</v>
      </c>
      <c r="E12" s="23">
        <v>1</v>
      </c>
      <c r="F12" s="23" t="str">
        <f>IF(C12=1,"Bob",IF(C12=2,"Kris",IF(C12=3,"Nina",IF(C12=4,"Michael"))))</f>
        <v>Nina</v>
      </c>
      <c r="G12" s="20"/>
      <c r="H12" s="21">
        <f>ROUNDDOWN(COUNTIF('Game Tracker'!$B$8:$B$140,'Team Assignments'!D12)/2+COUNTIF('Game Tracker'!$F$10:$F$138,'Team Assignments'!D12)/2+COUNTIF('Game Tracker'!$J$9:$J$42,'Team Assignments'!D12)/2+COUNTIF('Game Tracker'!$N$9:$N$26,'Team Assignments'!D12)/2+COUNTIF('Game Tracker'!$R$9:$R$16,'Team Assignments'!D12)/2+COUNTIF('Game Tracker'!$V$9:$V$11,'Team Assignments'!D12)/2,0)</f>
        <v>2</v>
      </c>
      <c r="I12" s="1">
        <v>1</v>
      </c>
      <c r="J12" s="1" t="s">
        <v>15</v>
      </c>
      <c r="K12" s="22" t="s">
        <v>72</v>
      </c>
      <c r="L12" s="23">
        <v>5</v>
      </c>
      <c r="M12" s="23"/>
      <c r="N12" s="23"/>
      <c r="O12" s="23"/>
      <c r="P12" s="23"/>
      <c r="Q12" s="23"/>
      <c r="R12" s="21">
        <f t="shared" ref="R12:R18" si="14">COUNTIFS($G$12:$G$75,K12,$H$12:$H$75,"&gt;5")</f>
        <v>0</v>
      </c>
    </row>
    <row r="13" spans="1:19" x14ac:dyDescent="0.25">
      <c r="A13" s="35" t="s">
        <v>52</v>
      </c>
      <c r="B13" s="23" t="str">
        <f t="shared" si="13"/>
        <v>Kris1</v>
      </c>
      <c r="C13" s="23">
        <v>2</v>
      </c>
      <c r="D13" s="20" t="s">
        <v>85</v>
      </c>
      <c r="E13" s="23">
        <v>1</v>
      </c>
      <c r="F13" s="23" t="str">
        <f t="shared" ref="F13:F75" si="15">IF(C13=1,"Bob",IF(C13=2,"Kris",IF(C13=3,"Nina",IF(C13=4,"Michael"))))</f>
        <v>Kris</v>
      </c>
      <c r="G13" s="20"/>
      <c r="H13" s="21">
        <f>ROUNDDOWN(COUNTIF('Game Tracker'!$B$8:$B$140,'Team Assignments'!D13)/2+COUNTIF('Game Tracker'!$F$10:$F$138,'Team Assignments'!D13)/2+COUNTIF('Game Tracker'!$J$9:$J$42,'Team Assignments'!D13)/2+COUNTIF('Game Tracker'!$N$9:$N$26,'Team Assignments'!D13)/2+COUNTIF('Game Tracker'!$R$9:$R$16,'Team Assignments'!D13)/2+COUNTIF('Game Tracker'!$V$9:$V$11,'Team Assignments'!D13)/2,0)</f>
        <v>0</v>
      </c>
      <c r="I13" s="1">
        <v>2</v>
      </c>
      <c r="J13" s="1" t="s">
        <v>18</v>
      </c>
      <c r="K13" s="24" t="s">
        <v>111</v>
      </c>
      <c r="L13" s="23">
        <v>6</v>
      </c>
      <c r="M13" s="23"/>
      <c r="N13" s="23"/>
      <c r="O13" s="23"/>
      <c r="P13" s="23"/>
      <c r="Q13" s="23"/>
      <c r="R13" s="21">
        <f t="shared" si="14"/>
        <v>0</v>
      </c>
    </row>
    <row r="14" spans="1:19" x14ac:dyDescent="0.25">
      <c r="A14" s="35" t="s">
        <v>53</v>
      </c>
      <c r="B14" s="23" t="str">
        <f t="shared" si="13"/>
        <v>Michael1</v>
      </c>
      <c r="C14" s="23">
        <v>4</v>
      </c>
      <c r="D14" s="20" t="s">
        <v>112</v>
      </c>
      <c r="E14" s="23">
        <v>1</v>
      </c>
      <c r="F14" s="23" t="str">
        <f t="shared" si="15"/>
        <v>Michael</v>
      </c>
      <c r="G14" s="20"/>
      <c r="H14" s="21">
        <f>ROUNDDOWN(COUNTIF('Game Tracker'!$B$8:$B$140,'Team Assignments'!D14)/2+COUNTIF('Game Tracker'!$F$10:$F$138,'Team Assignments'!D14)/2+COUNTIF('Game Tracker'!$J$9:$J$42,'Team Assignments'!D14)/2+COUNTIF('Game Tracker'!$N$9:$N$26,'Team Assignments'!D14)/2+COUNTIF('Game Tracker'!$R$9:$R$16,'Team Assignments'!D14)/2+COUNTIF('Game Tracker'!$V$9:$V$11,'Team Assignments'!D14)/2,0)</f>
        <v>0</v>
      </c>
      <c r="I14" s="1">
        <v>3</v>
      </c>
      <c r="J14" s="1" t="s">
        <v>45</v>
      </c>
      <c r="K14" s="25" t="s">
        <v>98</v>
      </c>
      <c r="L14" s="23">
        <v>8</v>
      </c>
      <c r="M14" s="23"/>
      <c r="N14" s="23"/>
      <c r="O14" s="23"/>
      <c r="P14" s="23"/>
      <c r="Q14" s="23"/>
      <c r="R14" s="21">
        <f t="shared" si="14"/>
        <v>0</v>
      </c>
    </row>
    <row r="15" spans="1:19" x14ac:dyDescent="0.25">
      <c r="A15" s="35" t="s">
        <v>54</v>
      </c>
      <c r="B15" s="23" t="str">
        <f t="shared" si="13"/>
        <v>Bob1</v>
      </c>
      <c r="C15" s="23">
        <v>1</v>
      </c>
      <c r="D15" s="20" t="s">
        <v>82</v>
      </c>
      <c r="E15" s="23">
        <v>1</v>
      </c>
      <c r="F15" s="23" t="str">
        <f t="shared" si="15"/>
        <v>Bob</v>
      </c>
      <c r="G15" s="20"/>
      <c r="H15" s="21">
        <f>ROUNDDOWN(COUNTIF('Game Tracker'!$B$8:$B$140,'Team Assignments'!D15)/2+COUNTIF('Game Tracker'!$F$10:$F$138,'Team Assignments'!D15)/2+COUNTIF('Game Tracker'!$J$9:$J$42,'Team Assignments'!D15)/2+COUNTIF('Game Tracker'!$N$9:$N$26,'Team Assignments'!D15)/2+COUNTIF('Game Tracker'!$R$9:$R$16,'Team Assignments'!D15)/2+COUNTIF('Game Tracker'!$V$9:$V$11,'Team Assignments'!D15)/2,0)</f>
        <v>0</v>
      </c>
      <c r="I15" s="1">
        <v>4</v>
      </c>
      <c r="J15" s="1" t="s">
        <v>22</v>
      </c>
      <c r="K15" s="26" t="s">
        <v>74</v>
      </c>
      <c r="L15" s="23">
        <v>3</v>
      </c>
      <c r="M15" s="23"/>
      <c r="N15" s="23"/>
      <c r="O15" s="23"/>
      <c r="P15" s="23"/>
      <c r="Q15" s="23"/>
      <c r="R15" s="21">
        <f t="shared" si="14"/>
        <v>0</v>
      </c>
    </row>
    <row r="16" spans="1:19" x14ac:dyDescent="0.25">
      <c r="A16" s="35" t="s">
        <v>50</v>
      </c>
      <c r="B16" s="23" t="str">
        <f t="shared" si="13"/>
        <v>Michael2</v>
      </c>
      <c r="C16" s="23">
        <v>4</v>
      </c>
      <c r="D16" s="20" t="s">
        <v>95</v>
      </c>
      <c r="E16" s="23">
        <v>2</v>
      </c>
      <c r="F16" s="23" t="str">
        <f t="shared" si="15"/>
        <v>Michael</v>
      </c>
      <c r="G16" s="20"/>
      <c r="H16" s="21">
        <f>ROUNDDOWN(COUNTIF('Game Tracker'!$B$8:$B$140,'Team Assignments'!D16)/2+COUNTIF('Game Tracker'!$F$10:$F$138,'Team Assignments'!D16)/2+COUNTIF('Game Tracker'!$J$9:$J$42,'Team Assignments'!D16)/2+COUNTIF('Game Tracker'!$N$9:$N$26,'Team Assignments'!D16)/2+COUNTIF('Game Tracker'!$R$9:$R$16,'Team Assignments'!D16)/2+COUNTIF('Game Tracker'!$V$9:$V$11,'Team Assignments'!D16)/2,0)</f>
        <v>0</v>
      </c>
      <c r="K16" s="27" t="s">
        <v>73</v>
      </c>
      <c r="L16" s="23">
        <v>4</v>
      </c>
      <c r="M16" s="23"/>
      <c r="N16" s="23"/>
      <c r="O16" s="23"/>
      <c r="P16" s="23"/>
      <c r="Q16" s="23"/>
      <c r="R16" s="21">
        <f t="shared" si="14"/>
        <v>0</v>
      </c>
    </row>
    <row r="17" spans="1:18" x14ac:dyDescent="0.25">
      <c r="A17" s="35" t="s">
        <v>52</v>
      </c>
      <c r="B17" s="23" t="str">
        <f t="shared" si="13"/>
        <v>Kris2</v>
      </c>
      <c r="C17" s="23">
        <v>2</v>
      </c>
      <c r="D17" s="20" t="s">
        <v>91</v>
      </c>
      <c r="E17" s="23">
        <v>2</v>
      </c>
      <c r="F17" s="23" t="str">
        <f t="shared" si="15"/>
        <v>Kris</v>
      </c>
      <c r="G17" s="20"/>
      <c r="H17" s="21">
        <f>ROUNDDOWN(COUNTIF('Game Tracker'!$B$8:$B$140,'Team Assignments'!D17)/2+COUNTIF('Game Tracker'!$F$10:$F$138,'Team Assignments'!D17)/2+COUNTIF('Game Tracker'!$J$9:$J$42,'Team Assignments'!D17)/2+COUNTIF('Game Tracker'!$N$9:$N$26,'Team Assignments'!D17)/2+COUNTIF('Game Tracker'!$R$9:$R$16,'Team Assignments'!D17)/2+COUNTIF('Game Tracker'!$V$9:$V$11,'Team Assignments'!D17)/2,0)</f>
        <v>0</v>
      </c>
      <c r="K17" s="74" t="s">
        <v>69</v>
      </c>
      <c r="L17" s="23">
        <v>2</v>
      </c>
      <c r="M17" s="23"/>
      <c r="N17" s="23"/>
      <c r="O17" s="23"/>
      <c r="P17" s="23"/>
      <c r="Q17" s="23"/>
      <c r="R17" s="21">
        <f t="shared" si="14"/>
        <v>0</v>
      </c>
    </row>
    <row r="18" spans="1:18" ht="19.5" customHeight="1" x14ac:dyDescent="0.25">
      <c r="A18" s="35" t="s">
        <v>53</v>
      </c>
      <c r="B18" s="23" t="str">
        <f t="shared" si="13"/>
        <v>Bob2</v>
      </c>
      <c r="C18" s="23">
        <v>1</v>
      </c>
      <c r="D18" s="20" t="s">
        <v>78</v>
      </c>
      <c r="E18" s="23">
        <v>2</v>
      </c>
      <c r="F18" s="23" t="str">
        <f t="shared" si="15"/>
        <v>Bob</v>
      </c>
      <c r="G18" s="20"/>
      <c r="H18" s="21">
        <f>ROUNDDOWN(COUNTIF('Game Tracker'!$B$8:$B$140,'Team Assignments'!D18)/2+COUNTIF('Game Tracker'!$F$10:$F$138,'Team Assignments'!D18)/2+COUNTIF('Game Tracker'!$J$9:$J$42,'Team Assignments'!D18)/2+COUNTIF('Game Tracker'!$N$9:$N$26,'Team Assignments'!D18)/2+COUNTIF('Game Tracker'!$R$9:$R$16,'Team Assignments'!D18)/2+COUNTIF('Game Tracker'!$V$9:$V$11,'Team Assignments'!D18)/2,0)</f>
        <v>0</v>
      </c>
      <c r="K18" s="28" t="s">
        <v>70</v>
      </c>
      <c r="L18" s="23">
        <v>8</v>
      </c>
      <c r="M18" s="23"/>
      <c r="N18" s="23"/>
      <c r="O18" s="23"/>
      <c r="P18" s="23"/>
      <c r="Q18" s="23"/>
      <c r="R18" s="21">
        <f t="shared" si="14"/>
        <v>0</v>
      </c>
    </row>
    <row r="19" spans="1:18" ht="16.5" customHeight="1" x14ac:dyDescent="0.25">
      <c r="A19" s="35" t="s">
        <v>54</v>
      </c>
      <c r="B19" s="23" t="str">
        <f t="shared" si="13"/>
        <v>Nina2</v>
      </c>
      <c r="C19" s="23">
        <v>3</v>
      </c>
      <c r="D19" s="20" t="s">
        <v>83</v>
      </c>
      <c r="E19" s="23">
        <v>2</v>
      </c>
      <c r="F19" s="23" t="str">
        <f t="shared" si="15"/>
        <v>Nina</v>
      </c>
      <c r="G19" s="20"/>
      <c r="H19" s="21">
        <f>ROUNDDOWN(COUNTIF('Game Tracker'!$B$8:$B$140,'Team Assignments'!D19)/2+COUNTIF('Game Tracker'!$F$10:$F$138,'Team Assignments'!D19)/2+COUNTIF('Game Tracker'!$J$9:$J$42,'Team Assignments'!D19)/2+COUNTIF('Game Tracker'!$N$9:$N$26,'Team Assignments'!D19)/2+COUNTIF('Game Tracker'!$R$9:$R$16,'Team Assignments'!D19)/2+COUNTIF('Game Tracker'!$V$9:$V$11,'Team Assignments'!D19)/2,0)</f>
        <v>0</v>
      </c>
      <c r="K19" s="92" t="s">
        <v>110</v>
      </c>
      <c r="L19" s="23">
        <v>6</v>
      </c>
      <c r="M19" s="23"/>
      <c r="N19" s="23"/>
      <c r="O19" s="23"/>
      <c r="P19" s="23"/>
      <c r="Q19" s="23"/>
      <c r="R19" s="21">
        <f t="shared" ref="R19:R21" si="16">COUNTIFS($G$12:$G$75,K19,$H$12:$H$75,"&gt;5")</f>
        <v>0</v>
      </c>
    </row>
    <row r="20" spans="1:18" ht="16.5" customHeight="1" x14ac:dyDescent="0.25">
      <c r="A20" s="35" t="s">
        <v>50</v>
      </c>
      <c r="B20" s="23" t="str">
        <f t="shared" si="13"/>
        <v>Bob3</v>
      </c>
      <c r="C20" s="23">
        <v>1</v>
      </c>
      <c r="D20" s="20" t="s">
        <v>84</v>
      </c>
      <c r="E20" s="23">
        <v>3</v>
      </c>
      <c r="F20" s="23" t="str">
        <f t="shared" si="15"/>
        <v>Bob</v>
      </c>
      <c r="G20" s="20"/>
      <c r="H20" s="21">
        <f>ROUNDDOWN(COUNTIF('Game Tracker'!$B$8:$B$140,'Team Assignments'!D20)/2+COUNTIF('Game Tracker'!$F$10:$F$138,'Team Assignments'!D20)/2+COUNTIF('Game Tracker'!$J$9:$J$42,'Team Assignments'!D20)/2+COUNTIF('Game Tracker'!$N$9:$N$26,'Team Assignments'!D20)/2+COUNTIF('Game Tracker'!$R$9:$R$16,'Team Assignments'!D20)/2+COUNTIF('Game Tracker'!$V$9:$V$11,'Team Assignments'!D20)/2,0)</f>
        <v>0</v>
      </c>
      <c r="K20" s="94" t="s">
        <v>146</v>
      </c>
      <c r="L20" s="23">
        <v>2</v>
      </c>
      <c r="M20" s="23"/>
      <c r="N20" s="23"/>
      <c r="O20" s="23"/>
      <c r="P20" s="23"/>
      <c r="Q20" s="23"/>
      <c r="R20" s="21">
        <f t="shared" si="16"/>
        <v>0</v>
      </c>
    </row>
    <row r="21" spans="1:18" ht="16.5" customHeight="1" x14ac:dyDescent="0.25">
      <c r="A21" s="35" t="s">
        <v>52</v>
      </c>
      <c r="B21" s="23" t="str">
        <f t="shared" si="13"/>
        <v>Kris3</v>
      </c>
      <c r="C21" s="23">
        <v>2</v>
      </c>
      <c r="D21" s="20" t="s">
        <v>79</v>
      </c>
      <c r="E21" s="23">
        <v>3</v>
      </c>
      <c r="F21" s="23" t="str">
        <f t="shared" si="15"/>
        <v>Kris</v>
      </c>
      <c r="G21" s="20"/>
      <c r="H21" s="21">
        <f>ROUNDDOWN(COUNTIF('Game Tracker'!$B$8:$B$140,'Team Assignments'!D21)/2+COUNTIF('Game Tracker'!$F$10:$F$138,'Team Assignments'!D21)/2+COUNTIF('Game Tracker'!$J$9:$J$42,'Team Assignments'!D21)/2+COUNTIF('Game Tracker'!$N$9:$N$26,'Team Assignments'!D21)/2+COUNTIF('Game Tracker'!$R$9:$R$16,'Team Assignments'!D21)/2+COUNTIF('Game Tracker'!$V$9:$V$11,'Team Assignments'!D21)/2,0)</f>
        <v>0</v>
      </c>
      <c r="K21" s="95" t="s">
        <v>147</v>
      </c>
      <c r="L21" s="23">
        <v>2</v>
      </c>
      <c r="M21" s="23"/>
      <c r="N21" s="23"/>
      <c r="O21" s="23"/>
      <c r="P21" s="23"/>
      <c r="Q21" s="23"/>
      <c r="R21" s="21">
        <f t="shared" si="16"/>
        <v>0</v>
      </c>
    </row>
    <row r="22" spans="1:18" ht="16.5" customHeight="1" x14ac:dyDescent="0.25">
      <c r="A22" s="35" t="s">
        <v>53</v>
      </c>
      <c r="B22" s="23" t="str">
        <f t="shared" si="13"/>
        <v>Nina3</v>
      </c>
      <c r="C22" s="23">
        <v>3</v>
      </c>
      <c r="D22" s="20" t="s">
        <v>77</v>
      </c>
      <c r="E22" s="23">
        <v>3</v>
      </c>
      <c r="F22" s="23" t="str">
        <f t="shared" si="15"/>
        <v>Nina</v>
      </c>
      <c r="G22" s="20"/>
      <c r="H22" s="21">
        <f>ROUNDDOWN(COUNTIF('Game Tracker'!$B$8:$B$140,'Team Assignments'!D22)/2+COUNTIF('Game Tracker'!$F$10:$F$138,'Team Assignments'!D22)/2+COUNTIF('Game Tracker'!$J$9:$J$42,'Team Assignments'!D22)/2+COUNTIF('Game Tracker'!$N$9:$N$26,'Team Assignments'!D22)/2+COUNTIF('Game Tracker'!$R$9:$R$16,'Team Assignments'!D22)/2+COUNTIF('Game Tracker'!$V$9:$V$11,'Team Assignments'!D22)/2,0)</f>
        <v>0</v>
      </c>
      <c r="K22" s="29" t="s">
        <v>71</v>
      </c>
      <c r="L22" s="23">
        <f>L23-SUM(L12:L21)</f>
        <v>22</v>
      </c>
      <c r="M22" s="23"/>
      <c r="N22" s="23"/>
      <c r="O22" s="23"/>
      <c r="P22" s="23"/>
      <c r="Q22" s="23"/>
      <c r="R22" s="21">
        <f>COUNTIFS($G$12:$G$75,K22,$H$12:$H$75,"&gt;5")</f>
        <v>0</v>
      </c>
    </row>
    <row r="23" spans="1:18" ht="16.5" customHeight="1" thickBot="1" x14ac:dyDescent="0.3">
      <c r="A23" s="35" t="s">
        <v>54</v>
      </c>
      <c r="B23" s="23" t="str">
        <f t="shared" si="13"/>
        <v>Michael3</v>
      </c>
      <c r="C23" s="23">
        <v>4</v>
      </c>
      <c r="D23" s="20" t="s">
        <v>93</v>
      </c>
      <c r="E23" s="23">
        <v>3</v>
      </c>
      <c r="F23" s="23" t="str">
        <f t="shared" si="15"/>
        <v>Michael</v>
      </c>
      <c r="G23" s="20"/>
      <c r="H23" s="21">
        <f>ROUNDDOWN(COUNTIF('Game Tracker'!$B$8:$B$140,'Team Assignments'!D23)/2+COUNTIF('Game Tracker'!$F$10:$F$138,'Team Assignments'!D23)/2+COUNTIF('Game Tracker'!$J$9:$J$42,'Team Assignments'!D23)/2+COUNTIF('Game Tracker'!$N$9:$N$26,'Team Assignments'!D23)/2+COUNTIF('Game Tracker'!$R$9:$R$16,'Team Assignments'!D23)/2+COUNTIF('Game Tracker'!$V$9:$V$11,'Team Assignments'!D23)/2,0)</f>
        <v>1</v>
      </c>
      <c r="J23" s="1"/>
      <c r="K23" s="76" t="s">
        <v>14</v>
      </c>
      <c r="L23" s="30">
        <v>68</v>
      </c>
      <c r="M23" s="30">
        <v>32</v>
      </c>
      <c r="N23" s="30">
        <f>SUM(N12:N22)</f>
        <v>0</v>
      </c>
      <c r="O23" s="30">
        <f>SUM(O12:O22)</f>
        <v>0</v>
      </c>
      <c r="P23" s="30">
        <f>SUM(P12:P22)</f>
        <v>0</v>
      </c>
      <c r="Q23" s="30">
        <f>SUM(Q12:Q22)</f>
        <v>0</v>
      </c>
      <c r="R23" s="37">
        <f>SUM(R12:R22)</f>
        <v>0</v>
      </c>
    </row>
    <row r="24" spans="1:18" ht="15.75" customHeight="1" x14ac:dyDescent="0.25">
      <c r="A24" s="35" t="s">
        <v>50</v>
      </c>
      <c r="B24" s="23" t="str">
        <f t="shared" si="13"/>
        <v>Kris4</v>
      </c>
      <c r="C24" s="23">
        <v>2</v>
      </c>
      <c r="D24" s="20" t="s">
        <v>81</v>
      </c>
      <c r="E24" s="23">
        <v>4</v>
      </c>
      <c r="F24" s="23" t="str">
        <f t="shared" si="15"/>
        <v>Kris</v>
      </c>
      <c r="G24" s="20"/>
      <c r="H24" s="21">
        <f>ROUNDDOWN(COUNTIF('Game Tracker'!$B$8:$B$140,'Team Assignments'!D24)/2+COUNTIF('Game Tracker'!$F$10:$F$138,'Team Assignments'!D24)/2+COUNTIF('Game Tracker'!$J$9:$J$42,'Team Assignments'!D24)/2+COUNTIF('Game Tracker'!$N$9:$N$26,'Team Assignments'!D24)/2+COUNTIF('Game Tracker'!$R$9:$R$16,'Team Assignments'!D24)/2+COUNTIF('Game Tracker'!$V$9:$V$11,'Team Assignments'!D24)/2,0)</f>
        <v>0</v>
      </c>
      <c r="J24" s="1"/>
      <c r="K24" s="1"/>
      <c r="L24" s="1"/>
      <c r="M24" s="1"/>
    </row>
    <row r="25" spans="1:18" ht="16.5" customHeight="1" x14ac:dyDescent="0.25">
      <c r="A25" s="35" t="s">
        <v>52</v>
      </c>
      <c r="B25" s="23" t="str">
        <f t="shared" si="13"/>
        <v>Michael4</v>
      </c>
      <c r="C25" s="23">
        <v>4</v>
      </c>
      <c r="D25" s="20" t="s">
        <v>80</v>
      </c>
      <c r="E25" s="23">
        <v>4</v>
      </c>
      <c r="F25" s="23" t="str">
        <f t="shared" si="15"/>
        <v>Michael</v>
      </c>
      <c r="G25" s="20"/>
      <c r="H25" s="21">
        <f>ROUNDDOWN(COUNTIF('Game Tracker'!$B$8:$B$140,'Team Assignments'!D25)/2+COUNTIF('Game Tracker'!$F$10:$F$138,'Team Assignments'!D25)/2+COUNTIF('Game Tracker'!$J$9:$J$42,'Team Assignments'!D25)/2+COUNTIF('Game Tracker'!$N$9:$N$26,'Team Assignments'!D25)/2+COUNTIF('Game Tracker'!$R$9:$R$16,'Team Assignments'!D25)/2+COUNTIF('Game Tracker'!$V$9:$V$11,'Team Assignments'!D25)/2,0)</f>
        <v>0</v>
      </c>
      <c r="J25" s="1"/>
      <c r="K25" s="1"/>
      <c r="L25" s="1"/>
      <c r="M25" s="1"/>
    </row>
    <row r="26" spans="1:18" ht="16.5" customHeight="1" x14ac:dyDescent="0.25">
      <c r="A26" s="35" t="s">
        <v>53</v>
      </c>
      <c r="B26" s="23" t="str">
        <f t="shared" si="13"/>
        <v>Nina4</v>
      </c>
      <c r="C26" s="23">
        <v>3</v>
      </c>
      <c r="D26" s="20" t="s">
        <v>88</v>
      </c>
      <c r="E26" s="23">
        <v>4</v>
      </c>
      <c r="F26" s="23" t="str">
        <f t="shared" si="15"/>
        <v>Nina</v>
      </c>
      <c r="G26" s="20"/>
      <c r="H26" s="21">
        <f>ROUNDDOWN(COUNTIF('Game Tracker'!$B$8:$B$140,'Team Assignments'!D26)/2+COUNTIF('Game Tracker'!$F$10:$F$138,'Team Assignments'!D26)/2+COUNTIF('Game Tracker'!$J$9:$J$42,'Team Assignments'!D26)/2+COUNTIF('Game Tracker'!$N$9:$N$26,'Team Assignments'!D26)/2+COUNTIF('Game Tracker'!$R$9:$R$16,'Team Assignments'!D26)/2+COUNTIF('Game Tracker'!$V$9:$V$11,'Team Assignments'!D26)/2,0)</f>
        <v>0</v>
      </c>
      <c r="J26" s="1"/>
      <c r="K26" s="1"/>
      <c r="L26" s="1"/>
      <c r="M26" s="1"/>
    </row>
    <row r="27" spans="1:18" ht="15.75" customHeight="1" x14ac:dyDescent="0.25">
      <c r="A27" s="35" t="s">
        <v>54</v>
      </c>
      <c r="B27" s="23" t="str">
        <f t="shared" si="13"/>
        <v>Bob4</v>
      </c>
      <c r="C27" s="23">
        <v>1</v>
      </c>
      <c r="D27" s="20" t="s">
        <v>39</v>
      </c>
      <c r="E27" s="23">
        <v>4</v>
      </c>
      <c r="F27" s="23" t="str">
        <f t="shared" si="15"/>
        <v>Bob</v>
      </c>
      <c r="G27" s="20"/>
      <c r="H27" s="21">
        <f>ROUNDDOWN(COUNTIF('Game Tracker'!$B$8:$B$140,'Team Assignments'!D27)/2+COUNTIF('Game Tracker'!$F$10:$F$138,'Team Assignments'!D27)/2+COUNTIF('Game Tracker'!$J$9:$J$42,'Team Assignments'!D27)/2+COUNTIF('Game Tracker'!$N$9:$N$26,'Team Assignments'!D27)/2+COUNTIF('Game Tracker'!$R$9:$R$16,'Team Assignments'!D27)/2+COUNTIF('Game Tracker'!$V$9:$V$11,'Team Assignments'!D27)/2,0)</f>
        <v>0</v>
      </c>
      <c r="J27" s="1"/>
      <c r="K27" s="1"/>
      <c r="L27" s="1"/>
      <c r="M27" s="1"/>
    </row>
    <row r="28" spans="1:18" ht="15.75" customHeight="1" x14ac:dyDescent="0.25">
      <c r="A28" s="35" t="s">
        <v>50</v>
      </c>
      <c r="B28" s="23" t="str">
        <f t="shared" si="13"/>
        <v>Michael5</v>
      </c>
      <c r="C28" s="23">
        <v>4</v>
      </c>
      <c r="D28" s="20" t="s">
        <v>90</v>
      </c>
      <c r="E28" s="23">
        <v>5</v>
      </c>
      <c r="F28" s="23" t="str">
        <f t="shared" si="15"/>
        <v>Michael</v>
      </c>
      <c r="G28" s="20"/>
      <c r="H28" s="21">
        <f>ROUNDDOWN(COUNTIF('Game Tracker'!$B$8:$B$140,'Team Assignments'!D28)/2+COUNTIF('Game Tracker'!$F$10:$F$138,'Team Assignments'!D28)/2+COUNTIF('Game Tracker'!$J$9:$J$42,'Team Assignments'!D28)/2+COUNTIF('Game Tracker'!$N$9:$N$26,'Team Assignments'!D28)/2+COUNTIF('Game Tracker'!$R$9:$R$16,'Team Assignments'!D28)/2+COUNTIF('Game Tracker'!$V$9:$V$11,'Team Assignments'!D28)/2,0)</f>
        <v>2</v>
      </c>
      <c r="J28" s="1"/>
      <c r="K28" s="1"/>
      <c r="L28" s="1"/>
      <c r="M28" s="1"/>
    </row>
    <row r="29" spans="1:18" ht="15.75" customHeight="1" x14ac:dyDescent="0.25">
      <c r="A29" s="35" t="s">
        <v>52</v>
      </c>
      <c r="B29" s="23" t="str">
        <f t="shared" si="13"/>
        <v>Nina5</v>
      </c>
      <c r="C29" s="23">
        <v>3</v>
      </c>
      <c r="D29" s="20" t="s">
        <v>113</v>
      </c>
      <c r="E29" s="23">
        <v>5</v>
      </c>
      <c r="F29" s="23" t="str">
        <f t="shared" si="15"/>
        <v>Nina</v>
      </c>
      <c r="G29" s="20"/>
      <c r="H29" s="21">
        <f>ROUNDDOWN(COUNTIF('Game Tracker'!$B$8:$B$140,'Team Assignments'!D29)/2+COUNTIF('Game Tracker'!$F$10:$F$138,'Team Assignments'!D29)/2+COUNTIF('Game Tracker'!$J$9:$J$42,'Team Assignments'!D29)/2+COUNTIF('Game Tracker'!$N$9:$N$26,'Team Assignments'!D29)/2+COUNTIF('Game Tracker'!$R$9:$R$16,'Team Assignments'!D29)/2+COUNTIF('Game Tracker'!$V$9:$V$11,'Team Assignments'!D29)/2,0)</f>
        <v>0</v>
      </c>
      <c r="J29" s="1"/>
      <c r="K29" s="1"/>
      <c r="L29" s="1"/>
      <c r="M29" s="1"/>
    </row>
    <row r="30" spans="1:18" ht="15.75" customHeight="1" x14ac:dyDescent="0.25">
      <c r="A30" s="35" t="s">
        <v>53</v>
      </c>
      <c r="B30" s="23" t="str">
        <f t="shared" si="13"/>
        <v>Kris5</v>
      </c>
      <c r="C30" s="23">
        <v>2</v>
      </c>
      <c r="D30" s="20" t="s">
        <v>114</v>
      </c>
      <c r="E30" s="23">
        <v>5</v>
      </c>
      <c r="F30" s="23" t="str">
        <f t="shared" si="15"/>
        <v>Kris</v>
      </c>
      <c r="G30" s="20"/>
      <c r="H30" s="21">
        <f>ROUNDDOWN(COUNTIF('Game Tracker'!$B$8:$B$140,'Team Assignments'!D30)/2+COUNTIF('Game Tracker'!$F$10:$F$138,'Team Assignments'!D30)/2+COUNTIF('Game Tracker'!$J$9:$J$42,'Team Assignments'!D30)/2+COUNTIF('Game Tracker'!$N$9:$N$26,'Team Assignments'!D30)/2+COUNTIF('Game Tracker'!$R$9:$R$16,'Team Assignments'!D30)/2+COUNTIF('Game Tracker'!$V$9:$V$11,'Team Assignments'!D30)/2,0)</f>
        <v>0</v>
      </c>
      <c r="J30" s="1"/>
      <c r="K30" s="1"/>
      <c r="L30" s="1"/>
      <c r="M30" s="1"/>
    </row>
    <row r="31" spans="1:18" ht="15.75" customHeight="1" x14ac:dyDescent="0.25">
      <c r="A31" s="35" t="s">
        <v>54</v>
      </c>
      <c r="B31" s="23" t="str">
        <f t="shared" si="13"/>
        <v>Bob5</v>
      </c>
      <c r="C31" s="23">
        <v>1</v>
      </c>
      <c r="D31" s="20" t="s">
        <v>76</v>
      </c>
      <c r="E31" s="23">
        <v>5</v>
      </c>
      <c r="F31" s="23" t="str">
        <f t="shared" si="15"/>
        <v>Bob</v>
      </c>
      <c r="G31" s="20"/>
      <c r="H31" s="21">
        <f>ROUNDDOWN(COUNTIF('Game Tracker'!$B$8:$B$140,'Team Assignments'!D31)/2+COUNTIF('Game Tracker'!$F$10:$F$138,'Team Assignments'!D31)/2+COUNTIF('Game Tracker'!$J$9:$J$42,'Team Assignments'!D31)/2+COUNTIF('Game Tracker'!$N$9:$N$26,'Team Assignments'!D31)/2+COUNTIF('Game Tracker'!$R$9:$R$16,'Team Assignments'!D31)/2+COUNTIF('Game Tracker'!$V$9:$V$11,'Team Assignments'!D31)/2,0)</f>
        <v>1</v>
      </c>
      <c r="J31" s="1"/>
      <c r="K31" s="1"/>
      <c r="L31" s="1"/>
      <c r="M31" s="1"/>
    </row>
    <row r="32" spans="1:18" ht="15.75" customHeight="1" x14ac:dyDescent="0.25">
      <c r="A32" s="35" t="s">
        <v>50</v>
      </c>
      <c r="B32" s="23" t="str">
        <f t="shared" si="13"/>
        <v>Michael6</v>
      </c>
      <c r="C32" s="23">
        <v>4</v>
      </c>
      <c r="D32" s="20" t="s">
        <v>115</v>
      </c>
      <c r="E32" s="23">
        <v>6</v>
      </c>
      <c r="F32" s="23" t="str">
        <f t="shared" si="15"/>
        <v>Michael</v>
      </c>
      <c r="G32" s="20"/>
      <c r="H32" s="21">
        <f>ROUNDDOWN(COUNTIF('Game Tracker'!$B$8:$B$140,'Team Assignments'!D32)/2+COUNTIF('Game Tracker'!$F$10:$F$138,'Team Assignments'!D32)/2+COUNTIF('Game Tracker'!$J$9:$J$42,'Team Assignments'!D32)/2+COUNTIF('Game Tracker'!$N$9:$N$26,'Team Assignments'!D32)/2+COUNTIF('Game Tracker'!$R$9:$R$16,'Team Assignments'!D32)/2+COUNTIF('Game Tracker'!$V$9:$V$11,'Team Assignments'!D32)/2,0)</f>
        <v>0</v>
      </c>
      <c r="J32" s="1"/>
      <c r="K32" s="1"/>
      <c r="L32" s="1"/>
      <c r="M32" s="1"/>
    </row>
    <row r="33" spans="1:13" ht="15.75" customHeight="1" x14ac:dyDescent="0.25">
      <c r="A33" s="35" t="s">
        <v>52</v>
      </c>
      <c r="B33" s="23" t="str">
        <f t="shared" si="13"/>
        <v>Bob6</v>
      </c>
      <c r="C33" s="23">
        <v>1</v>
      </c>
      <c r="D33" s="20" t="s">
        <v>116</v>
      </c>
      <c r="E33" s="23">
        <v>6</v>
      </c>
      <c r="F33" s="23" t="str">
        <f t="shared" si="15"/>
        <v>Bob</v>
      </c>
      <c r="G33" s="20"/>
      <c r="H33" s="21">
        <f>ROUNDDOWN(COUNTIF('Game Tracker'!$B$8:$B$140,'Team Assignments'!D33)/2+COUNTIF('Game Tracker'!$F$10:$F$138,'Team Assignments'!D33)/2+COUNTIF('Game Tracker'!$J$9:$J$42,'Team Assignments'!D33)/2+COUNTIF('Game Tracker'!$N$9:$N$26,'Team Assignments'!D33)/2+COUNTIF('Game Tracker'!$R$9:$R$16,'Team Assignments'!D33)/2+COUNTIF('Game Tracker'!$V$9:$V$11,'Team Assignments'!D33)/2,0)</f>
        <v>0</v>
      </c>
      <c r="J33" s="1"/>
      <c r="K33" s="1"/>
      <c r="L33" s="1"/>
      <c r="M33" s="1"/>
    </row>
    <row r="34" spans="1:13" ht="15.75" customHeight="1" x14ac:dyDescent="0.25">
      <c r="A34" s="35" t="s">
        <v>53</v>
      </c>
      <c r="B34" s="23" t="str">
        <f t="shared" si="13"/>
        <v>Kris6</v>
      </c>
      <c r="C34" s="23">
        <v>2</v>
      </c>
      <c r="D34" s="20" t="s">
        <v>117</v>
      </c>
      <c r="E34" s="23">
        <v>6</v>
      </c>
      <c r="F34" s="23" t="str">
        <f t="shared" si="15"/>
        <v>Kris</v>
      </c>
      <c r="G34" s="20"/>
      <c r="H34" s="21">
        <f>ROUNDDOWN(COUNTIF('Game Tracker'!$B$8:$B$140,'Team Assignments'!D34)/2+COUNTIF('Game Tracker'!$F$10:$F$138,'Team Assignments'!D34)/2+COUNTIF('Game Tracker'!$J$9:$J$42,'Team Assignments'!D34)/2+COUNTIF('Game Tracker'!$N$9:$N$26,'Team Assignments'!D34)/2+COUNTIF('Game Tracker'!$R$9:$R$16,'Team Assignments'!D34)/2+COUNTIF('Game Tracker'!$V$9:$V$11,'Team Assignments'!D34)/2,0)</f>
        <v>0</v>
      </c>
      <c r="J34" s="1"/>
      <c r="K34" s="1"/>
      <c r="L34" s="1"/>
      <c r="M34" s="1"/>
    </row>
    <row r="35" spans="1:13" ht="15.75" customHeight="1" x14ac:dyDescent="0.25">
      <c r="A35" s="35" t="s">
        <v>54</v>
      </c>
      <c r="B35" s="23" t="str">
        <f t="shared" si="13"/>
        <v>Nina6</v>
      </c>
      <c r="C35" s="23">
        <v>3</v>
      </c>
      <c r="D35" s="20" t="s">
        <v>118</v>
      </c>
      <c r="E35" s="23">
        <v>6</v>
      </c>
      <c r="F35" s="23" t="str">
        <f t="shared" si="15"/>
        <v>Nina</v>
      </c>
      <c r="G35" s="20"/>
      <c r="H35" s="21">
        <f>ROUNDDOWN(COUNTIF('Game Tracker'!$B$8:$B$140,'Team Assignments'!D35)/2+COUNTIF('Game Tracker'!$F$10:$F$138,'Team Assignments'!D35)/2+COUNTIF('Game Tracker'!$J$9:$J$42,'Team Assignments'!D35)/2+COUNTIF('Game Tracker'!$N$9:$N$26,'Team Assignments'!D35)/2+COUNTIF('Game Tracker'!$R$9:$R$16,'Team Assignments'!D35)/2+COUNTIF('Game Tracker'!$V$9:$V$11,'Team Assignments'!D35)/2,0)</f>
        <v>0</v>
      </c>
      <c r="J35" s="1"/>
      <c r="K35" s="1"/>
      <c r="L35" s="1"/>
      <c r="M35" s="1"/>
    </row>
    <row r="36" spans="1:13" ht="15.75" customHeight="1" x14ac:dyDescent="0.25">
      <c r="A36" s="35" t="s">
        <v>50</v>
      </c>
      <c r="B36" s="23" t="str">
        <f t="shared" si="13"/>
        <v>Bob7</v>
      </c>
      <c r="C36" s="23">
        <v>1</v>
      </c>
      <c r="D36" s="20" t="s">
        <v>119</v>
      </c>
      <c r="E36" s="23">
        <v>7</v>
      </c>
      <c r="F36" s="23" t="str">
        <f t="shared" si="15"/>
        <v>Bob</v>
      </c>
      <c r="G36" s="20"/>
      <c r="H36" s="21">
        <f>ROUNDDOWN(COUNTIF('Game Tracker'!$B$8:$B$140,'Team Assignments'!D36)/2+COUNTIF('Game Tracker'!$F$10:$F$138,'Team Assignments'!D36)/2+COUNTIF('Game Tracker'!$J$9:$J$42,'Team Assignments'!D36)/2+COUNTIF('Game Tracker'!$N$9:$N$26,'Team Assignments'!D36)/2+COUNTIF('Game Tracker'!$R$9:$R$16,'Team Assignments'!D36)/2+COUNTIF('Game Tracker'!$V$9:$V$11,'Team Assignments'!D36)/2,0)</f>
        <v>0</v>
      </c>
      <c r="J36" s="1"/>
      <c r="K36" s="1"/>
      <c r="L36" s="1"/>
      <c r="M36" s="1"/>
    </row>
    <row r="37" spans="1:13" ht="15.75" customHeight="1" x14ac:dyDescent="0.25">
      <c r="A37" s="35" t="s">
        <v>52</v>
      </c>
      <c r="B37" s="23" t="str">
        <f t="shared" si="13"/>
        <v>Kris7</v>
      </c>
      <c r="C37" s="23">
        <v>2</v>
      </c>
      <c r="D37" s="20" t="s">
        <v>120</v>
      </c>
      <c r="E37" s="23">
        <v>7</v>
      </c>
      <c r="F37" s="23" t="str">
        <f t="shared" si="15"/>
        <v>Kris</v>
      </c>
      <c r="G37" s="20"/>
      <c r="H37" s="21">
        <f>ROUNDDOWN(COUNTIF('Game Tracker'!$B$8:$B$140,'Team Assignments'!D37)/2+COUNTIF('Game Tracker'!$F$10:$F$138,'Team Assignments'!D37)/2+COUNTIF('Game Tracker'!$J$9:$J$42,'Team Assignments'!D37)/2+COUNTIF('Game Tracker'!$N$9:$N$26,'Team Assignments'!D37)/2+COUNTIF('Game Tracker'!$R$9:$R$16,'Team Assignments'!D37)/2+COUNTIF('Game Tracker'!$V$9:$V$11,'Team Assignments'!D37)/2,0)</f>
        <v>0</v>
      </c>
      <c r="J37" s="1"/>
      <c r="K37" s="1"/>
      <c r="L37" s="1"/>
      <c r="M37" s="1"/>
    </row>
    <row r="38" spans="1:13" ht="15.75" customHeight="1" x14ac:dyDescent="0.25">
      <c r="A38" s="35" t="s">
        <v>53</v>
      </c>
      <c r="B38" s="23" t="str">
        <f t="shared" si="13"/>
        <v>Nina7</v>
      </c>
      <c r="C38" s="23">
        <v>3</v>
      </c>
      <c r="D38" s="20" t="s">
        <v>121</v>
      </c>
      <c r="E38" s="23">
        <v>7</v>
      </c>
      <c r="F38" s="23" t="str">
        <f t="shared" si="15"/>
        <v>Nina</v>
      </c>
      <c r="G38" s="20"/>
      <c r="H38" s="21">
        <f>ROUNDDOWN(COUNTIF('Game Tracker'!$B$8:$B$140,'Team Assignments'!D38)/2+COUNTIF('Game Tracker'!$F$10:$F$138,'Team Assignments'!D38)/2+COUNTIF('Game Tracker'!$J$9:$J$42,'Team Assignments'!D38)/2+COUNTIF('Game Tracker'!$N$9:$N$26,'Team Assignments'!D38)/2+COUNTIF('Game Tracker'!$R$9:$R$16,'Team Assignments'!D38)/2+COUNTIF('Game Tracker'!$V$9:$V$11,'Team Assignments'!D38)/2,0)</f>
        <v>0</v>
      </c>
      <c r="J38" s="1"/>
      <c r="K38" s="1"/>
      <c r="L38" s="1"/>
      <c r="M38" s="1"/>
    </row>
    <row r="39" spans="1:13" ht="15.75" customHeight="1" x14ac:dyDescent="0.25">
      <c r="A39" s="35" t="s">
        <v>54</v>
      </c>
      <c r="B39" s="23" t="str">
        <f t="shared" si="13"/>
        <v>Michael7</v>
      </c>
      <c r="C39" s="23">
        <v>4</v>
      </c>
      <c r="D39" s="20" t="s">
        <v>87</v>
      </c>
      <c r="E39" s="23">
        <v>7</v>
      </c>
      <c r="F39" s="23" t="str">
        <f t="shared" si="15"/>
        <v>Michael</v>
      </c>
      <c r="G39" s="20"/>
      <c r="H39" s="21">
        <f>ROUNDDOWN(COUNTIF('Game Tracker'!$B$8:$B$140,'Team Assignments'!D39)/2+COUNTIF('Game Tracker'!$F$10:$F$138,'Team Assignments'!D39)/2+COUNTIF('Game Tracker'!$J$9:$J$42,'Team Assignments'!D39)/2+COUNTIF('Game Tracker'!$N$9:$N$26,'Team Assignments'!D39)/2+COUNTIF('Game Tracker'!$R$9:$R$16,'Team Assignments'!D39)/2+COUNTIF('Game Tracker'!$V$9:$V$11,'Team Assignments'!D39)/2,0)</f>
        <v>1</v>
      </c>
      <c r="J39" s="1"/>
      <c r="K39" s="1"/>
      <c r="L39" s="1"/>
      <c r="M39" s="1"/>
    </row>
    <row r="40" spans="1:13" ht="15.75" customHeight="1" x14ac:dyDescent="0.25">
      <c r="A40" s="35" t="s">
        <v>50</v>
      </c>
      <c r="B40" s="23" t="str">
        <f t="shared" si="13"/>
        <v>Kris8</v>
      </c>
      <c r="C40" s="23">
        <v>2</v>
      </c>
      <c r="D40" s="20" t="s">
        <v>103</v>
      </c>
      <c r="E40" s="23">
        <v>8</v>
      </c>
      <c r="F40" s="23" t="str">
        <f t="shared" si="15"/>
        <v>Kris</v>
      </c>
      <c r="G40" s="20"/>
      <c r="H40" s="21">
        <f>ROUNDDOWN(COUNTIF('Game Tracker'!$B$8:$B$140,'Team Assignments'!D40)/2+COUNTIF('Game Tracker'!$F$10:$F$138,'Team Assignments'!D40)/2+COUNTIF('Game Tracker'!$J$9:$J$42,'Team Assignments'!D40)/2+COUNTIF('Game Tracker'!$N$9:$N$26,'Team Assignments'!D40)/2+COUNTIF('Game Tracker'!$R$9:$R$16,'Team Assignments'!D40)/2+COUNTIF('Game Tracker'!$V$9:$V$11,'Team Assignments'!D40)/2,0)</f>
        <v>2</v>
      </c>
      <c r="J40" s="1"/>
      <c r="K40" s="1"/>
      <c r="L40" s="1"/>
      <c r="M40" s="1"/>
    </row>
    <row r="41" spans="1:13" ht="15.75" customHeight="1" x14ac:dyDescent="0.25">
      <c r="A41" s="35" t="s">
        <v>52</v>
      </c>
      <c r="B41" s="23" t="str">
        <f t="shared" si="13"/>
        <v>Nina8</v>
      </c>
      <c r="C41" s="23">
        <v>3</v>
      </c>
      <c r="D41" s="20" t="s">
        <v>122</v>
      </c>
      <c r="E41" s="23">
        <v>8</v>
      </c>
      <c r="F41" s="23" t="str">
        <f t="shared" si="15"/>
        <v>Nina</v>
      </c>
      <c r="G41" s="20"/>
      <c r="H41" s="21">
        <f>ROUNDDOWN(COUNTIF('Game Tracker'!$B$8:$B$140,'Team Assignments'!D41)/2+COUNTIF('Game Tracker'!$F$10:$F$138,'Team Assignments'!D41)/2+COUNTIF('Game Tracker'!$J$9:$J$42,'Team Assignments'!D41)/2+COUNTIF('Game Tracker'!$N$9:$N$26,'Team Assignments'!D41)/2+COUNTIF('Game Tracker'!$R$9:$R$16,'Team Assignments'!D41)/2+COUNTIF('Game Tracker'!$V$9:$V$11,'Team Assignments'!D41)/2,0)</f>
        <v>0</v>
      </c>
      <c r="J41" s="1"/>
      <c r="K41" s="1"/>
      <c r="L41" s="1"/>
      <c r="M41" s="1"/>
    </row>
    <row r="42" spans="1:13" ht="15.75" customHeight="1" x14ac:dyDescent="0.25">
      <c r="A42" s="35" t="s">
        <v>53</v>
      </c>
      <c r="B42" s="23" t="str">
        <f t="shared" si="13"/>
        <v>Bob8</v>
      </c>
      <c r="C42" s="23">
        <v>1</v>
      </c>
      <c r="D42" s="20" t="s">
        <v>123</v>
      </c>
      <c r="E42" s="23">
        <v>8</v>
      </c>
      <c r="F42" s="23" t="str">
        <f t="shared" si="15"/>
        <v>Bob</v>
      </c>
      <c r="G42" s="20"/>
      <c r="H42" s="21">
        <f>ROUNDDOWN(COUNTIF('Game Tracker'!$B$8:$B$140,'Team Assignments'!D42)/2+COUNTIF('Game Tracker'!$F$10:$F$138,'Team Assignments'!D42)/2+COUNTIF('Game Tracker'!$J$9:$J$42,'Team Assignments'!D42)/2+COUNTIF('Game Tracker'!$N$9:$N$26,'Team Assignments'!D42)/2+COUNTIF('Game Tracker'!$R$9:$R$16,'Team Assignments'!D42)/2+COUNTIF('Game Tracker'!$V$9:$V$11,'Team Assignments'!D42)/2,0)</f>
        <v>0</v>
      </c>
      <c r="J42" s="1"/>
      <c r="K42" s="1"/>
      <c r="L42" s="1"/>
      <c r="M42" s="1"/>
    </row>
    <row r="43" spans="1:13" ht="15.75" customHeight="1" x14ac:dyDescent="0.25">
      <c r="A43" s="35" t="s">
        <v>54</v>
      </c>
      <c r="B43" s="23" t="str">
        <f t="shared" si="13"/>
        <v>Michael8</v>
      </c>
      <c r="C43" s="23">
        <v>4</v>
      </c>
      <c r="D43" s="20" t="s">
        <v>104</v>
      </c>
      <c r="E43" s="23">
        <v>8</v>
      </c>
      <c r="F43" s="23" t="str">
        <f t="shared" si="15"/>
        <v>Michael</v>
      </c>
      <c r="G43" s="20"/>
      <c r="H43" s="21">
        <f>ROUNDDOWN(COUNTIF('Game Tracker'!$B$8:$B$140,'Team Assignments'!D43)/2+COUNTIF('Game Tracker'!$F$10:$F$138,'Team Assignments'!D43)/2+COUNTIF('Game Tracker'!$J$9:$J$42,'Team Assignments'!D43)/2+COUNTIF('Game Tracker'!$N$9:$N$26,'Team Assignments'!D43)/2+COUNTIF('Game Tracker'!$R$9:$R$16,'Team Assignments'!D43)/2+COUNTIF('Game Tracker'!$V$9:$V$11,'Team Assignments'!D43)/2,0)</f>
        <v>0</v>
      </c>
      <c r="J43" s="1"/>
      <c r="K43" s="1"/>
      <c r="L43" s="1"/>
      <c r="M43" s="1"/>
    </row>
    <row r="44" spans="1:13" ht="15.75" customHeight="1" x14ac:dyDescent="0.25">
      <c r="A44" s="35" t="s">
        <v>50</v>
      </c>
      <c r="B44" s="23" t="str">
        <f t="shared" ref="B44:B75" si="17">CONCATENATE(F44,E44)</f>
        <v>Michael9</v>
      </c>
      <c r="C44" s="23">
        <v>4</v>
      </c>
      <c r="D44" s="20" t="s">
        <v>101</v>
      </c>
      <c r="E44" s="23">
        <v>9</v>
      </c>
      <c r="F44" s="23" t="str">
        <f t="shared" si="15"/>
        <v>Michael</v>
      </c>
      <c r="G44" s="20"/>
      <c r="H44" s="21">
        <f>ROUNDDOWN(COUNTIF('Game Tracker'!$B$8:$B$140,'Team Assignments'!D44)/2+COUNTIF('Game Tracker'!$F$10:$F$138,'Team Assignments'!D44)/2+COUNTIF('Game Tracker'!$J$9:$J$42,'Team Assignments'!D44)/2+COUNTIF('Game Tracker'!$N$9:$N$26,'Team Assignments'!D44)/2+COUNTIF('Game Tracker'!$R$9:$R$16,'Team Assignments'!D44)/2+COUNTIF('Game Tracker'!$V$9:$V$11,'Team Assignments'!D44)/2,0)</f>
        <v>0</v>
      </c>
      <c r="J44" s="1"/>
      <c r="K44" s="1"/>
      <c r="L44" s="1"/>
      <c r="M44" s="1"/>
    </row>
    <row r="45" spans="1:13" ht="15.75" customHeight="1" x14ac:dyDescent="0.25">
      <c r="A45" s="35" t="s">
        <v>52</v>
      </c>
      <c r="B45" s="23" t="str">
        <f t="shared" si="17"/>
        <v>Bob9</v>
      </c>
      <c r="C45" s="23">
        <v>1</v>
      </c>
      <c r="D45" s="20" t="s">
        <v>102</v>
      </c>
      <c r="E45" s="23">
        <v>9</v>
      </c>
      <c r="F45" s="23" t="str">
        <f t="shared" si="15"/>
        <v>Bob</v>
      </c>
      <c r="G45" s="20"/>
      <c r="H45" s="21">
        <f>ROUNDDOWN(COUNTIF('Game Tracker'!$B$8:$B$140,'Team Assignments'!D45)/2+COUNTIF('Game Tracker'!$F$10:$F$138,'Team Assignments'!D45)/2+COUNTIF('Game Tracker'!$J$9:$J$42,'Team Assignments'!D45)/2+COUNTIF('Game Tracker'!$N$9:$N$26,'Team Assignments'!D45)/2+COUNTIF('Game Tracker'!$R$9:$R$16,'Team Assignments'!D45)/2+COUNTIF('Game Tracker'!$V$9:$V$11,'Team Assignments'!D45)/2,0)</f>
        <v>0</v>
      </c>
      <c r="J45" s="1"/>
      <c r="K45" s="1"/>
      <c r="L45" s="1"/>
      <c r="M45" s="1"/>
    </row>
    <row r="46" spans="1:13" ht="15.75" customHeight="1" x14ac:dyDescent="0.25">
      <c r="A46" s="35" t="s">
        <v>53</v>
      </c>
      <c r="B46" s="23" t="str">
        <f t="shared" si="17"/>
        <v>Kris9</v>
      </c>
      <c r="C46" s="23">
        <v>2</v>
      </c>
      <c r="D46" s="20" t="s">
        <v>89</v>
      </c>
      <c r="E46" s="23">
        <v>9</v>
      </c>
      <c r="F46" s="23" t="str">
        <f t="shared" si="15"/>
        <v>Kris</v>
      </c>
      <c r="G46" s="20"/>
      <c r="H46" s="21">
        <f>ROUNDDOWN(COUNTIF('Game Tracker'!$B$8:$B$140,'Team Assignments'!D46)/2+COUNTIF('Game Tracker'!$F$10:$F$138,'Team Assignments'!D46)/2+COUNTIF('Game Tracker'!$J$9:$J$42,'Team Assignments'!D46)/2+COUNTIF('Game Tracker'!$N$9:$N$26,'Team Assignments'!D46)/2+COUNTIF('Game Tracker'!$R$9:$R$16,'Team Assignments'!D46)/2+COUNTIF('Game Tracker'!$V$9:$V$11,'Team Assignments'!D46)/2,0)</f>
        <v>0</v>
      </c>
      <c r="J46" s="1"/>
      <c r="K46" s="1"/>
      <c r="L46" s="1"/>
      <c r="M46" s="1"/>
    </row>
    <row r="47" spans="1:13" ht="15.75" customHeight="1" x14ac:dyDescent="0.25">
      <c r="A47" s="35" t="s">
        <v>54</v>
      </c>
      <c r="B47" s="23" t="str">
        <f t="shared" si="17"/>
        <v>Nina9</v>
      </c>
      <c r="C47" s="23">
        <v>3</v>
      </c>
      <c r="D47" s="20" t="s">
        <v>92</v>
      </c>
      <c r="E47" s="23">
        <v>9</v>
      </c>
      <c r="F47" s="23" t="str">
        <f t="shared" si="15"/>
        <v>Nina</v>
      </c>
      <c r="G47" s="20"/>
      <c r="H47" s="21">
        <f>ROUNDDOWN(COUNTIF('Game Tracker'!$B$8:$B$140,'Team Assignments'!D47)/2+COUNTIF('Game Tracker'!$F$10:$F$138,'Team Assignments'!D47)/2+COUNTIF('Game Tracker'!$J$9:$J$42,'Team Assignments'!D47)/2+COUNTIF('Game Tracker'!$N$9:$N$26,'Team Assignments'!D47)/2+COUNTIF('Game Tracker'!$R$9:$R$16,'Team Assignments'!D47)/2+COUNTIF('Game Tracker'!$V$9:$V$11,'Team Assignments'!D47)/2,0)</f>
        <v>1</v>
      </c>
      <c r="J47" s="1"/>
      <c r="K47" s="1"/>
      <c r="L47" s="1"/>
      <c r="M47" s="1"/>
    </row>
    <row r="48" spans="1:13" ht="15.75" customHeight="1" x14ac:dyDescent="0.25">
      <c r="A48" s="35" t="s">
        <v>50</v>
      </c>
      <c r="B48" s="23" t="str">
        <f t="shared" si="17"/>
        <v>Nina10</v>
      </c>
      <c r="C48" s="23">
        <v>3</v>
      </c>
      <c r="D48" s="20" t="s">
        <v>107</v>
      </c>
      <c r="E48" s="23">
        <v>10</v>
      </c>
      <c r="F48" s="23" t="str">
        <f t="shared" si="15"/>
        <v>Nina</v>
      </c>
      <c r="G48" s="20"/>
      <c r="H48" s="21">
        <f>ROUNDDOWN(COUNTIF('Game Tracker'!$B$8:$B$140,'Team Assignments'!D48)/2+COUNTIF('Game Tracker'!$F$10:$F$138,'Team Assignments'!D48)/2+COUNTIF('Game Tracker'!$J$9:$J$42,'Team Assignments'!D48)/2+COUNTIF('Game Tracker'!$N$9:$N$26,'Team Assignments'!D48)/2+COUNTIF('Game Tracker'!$R$9:$R$16,'Team Assignments'!D48)/2+COUNTIF('Game Tracker'!$V$9:$V$11,'Team Assignments'!D48)/2,0)</f>
        <v>0</v>
      </c>
      <c r="J48" s="1"/>
      <c r="K48" s="1"/>
      <c r="L48" s="1"/>
      <c r="M48" s="1"/>
    </row>
    <row r="49" spans="1:13" ht="15.75" customHeight="1" x14ac:dyDescent="0.25">
      <c r="A49" s="35" t="s">
        <v>52</v>
      </c>
      <c r="B49" s="23" t="str">
        <f t="shared" si="17"/>
        <v>Michael10</v>
      </c>
      <c r="C49" s="23">
        <v>4</v>
      </c>
      <c r="D49" s="20" t="s">
        <v>145</v>
      </c>
      <c r="E49" s="23">
        <v>10</v>
      </c>
      <c r="F49" s="23" t="str">
        <f t="shared" si="15"/>
        <v>Michael</v>
      </c>
      <c r="G49" s="20"/>
      <c r="H49" s="21">
        <f>ROUNDDOWN(COUNTIF('Game Tracker'!$B$8:$B$140,'Team Assignments'!D49)/2+COUNTIF('Game Tracker'!$F$10:$F$138,'Team Assignments'!D49)/2+COUNTIF('Game Tracker'!$J$9:$J$42,'Team Assignments'!D49)/2+COUNTIF('Game Tracker'!$N$9:$N$26,'Team Assignments'!D49)/2+COUNTIF('Game Tracker'!$R$9:$R$16,'Team Assignments'!D49)/2+COUNTIF('Game Tracker'!$V$9:$V$11,'Team Assignments'!D49)/2,0)</f>
        <v>0</v>
      </c>
      <c r="J49" s="1"/>
      <c r="K49" s="1"/>
      <c r="L49" s="1"/>
      <c r="M49" s="1"/>
    </row>
    <row r="50" spans="1:13" ht="15.75" customHeight="1" x14ac:dyDescent="0.25">
      <c r="A50" s="35" t="s">
        <v>53</v>
      </c>
      <c r="B50" s="23" t="str">
        <f t="shared" si="17"/>
        <v>Bob10</v>
      </c>
      <c r="C50" s="23">
        <v>1</v>
      </c>
      <c r="D50" s="20" t="s">
        <v>124</v>
      </c>
      <c r="E50" s="23">
        <v>10</v>
      </c>
      <c r="F50" s="23" t="str">
        <f t="shared" si="15"/>
        <v>Bob</v>
      </c>
      <c r="G50" s="20"/>
      <c r="H50" s="21">
        <f>ROUNDDOWN(COUNTIF('Game Tracker'!$B$8:$B$140,'Team Assignments'!D50)/2+COUNTIF('Game Tracker'!$F$10:$F$138,'Team Assignments'!D50)/2+COUNTIF('Game Tracker'!$J$9:$J$42,'Team Assignments'!D50)/2+COUNTIF('Game Tracker'!$N$9:$N$26,'Team Assignments'!D50)/2+COUNTIF('Game Tracker'!$R$9:$R$16,'Team Assignments'!D50)/2+COUNTIF('Game Tracker'!$V$9:$V$11,'Team Assignments'!D50)/2,0)</f>
        <v>0</v>
      </c>
      <c r="J50" s="1"/>
      <c r="K50" s="1"/>
      <c r="L50" s="1"/>
      <c r="M50" s="1"/>
    </row>
    <row r="51" spans="1:13" ht="15.75" customHeight="1" x14ac:dyDescent="0.25">
      <c r="A51" s="35" t="s">
        <v>54</v>
      </c>
      <c r="B51" s="23" t="str">
        <f t="shared" si="17"/>
        <v>Kris10</v>
      </c>
      <c r="C51" s="23">
        <v>2</v>
      </c>
      <c r="D51" s="20" t="s">
        <v>143</v>
      </c>
      <c r="E51" s="23">
        <v>10</v>
      </c>
      <c r="F51" s="23" t="str">
        <f t="shared" si="15"/>
        <v>Kris</v>
      </c>
      <c r="G51" s="20"/>
      <c r="H51" s="21">
        <f>ROUNDDOWN(COUNTIF('Game Tracker'!$B$8:$B$140,'Team Assignments'!D51)/2+COUNTIF('Game Tracker'!$F$10:$F$138,'Team Assignments'!D51)/2+COUNTIF('Game Tracker'!$J$9:$J$42,'Team Assignments'!D51)/2+COUNTIF('Game Tracker'!$N$9:$N$26,'Team Assignments'!D51)/2+COUNTIF('Game Tracker'!$R$9:$R$16,'Team Assignments'!D51)/2+COUNTIF('Game Tracker'!$V$9:$V$11,'Team Assignments'!D51)/2,0)</f>
        <v>0</v>
      </c>
      <c r="J51" s="1"/>
      <c r="K51" s="1"/>
      <c r="L51" s="1"/>
      <c r="M51" s="1"/>
    </row>
    <row r="52" spans="1:13" ht="15.75" customHeight="1" x14ac:dyDescent="0.25">
      <c r="A52" s="35" t="s">
        <v>50</v>
      </c>
      <c r="B52" s="23" t="str">
        <f t="shared" si="17"/>
        <v>Kris11</v>
      </c>
      <c r="C52" s="23">
        <v>2</v>
      </c>
      <c r="D52" s="20" t="s">
        <v>125</v>
      </c>
      <c r="E52" s="23">
        <v>11</v>
      </c>
      <c r="F52" s="23" t="str">
        <f t="shared" si="15"/>
        <v>Kris</v>
      </c>
      <c r="G52" s="20"/>
      <c r="H52" s="21">
        <f>ROUNDDOWN(COUNTIF('Game Tracker'!$B$8:$B$140,'Team Assignments'!D52)/2+COUNTIF('Game Tracker'!$F$10:$F$138,'Team Assignments'!D52)/2+COUNTIF('Game Tracker'!$J$9:$J$42,'Team Assignments'!D52)/2+COUNTIF('Game Tracker'!$N$9:$N$26,'Team Assignments'!D52)/2+COUNTIF('Game Tracker'!$R$9:$R$16,'Team Assignments'!D52)/2+COUNTIF('Game Tracker'!$V$9:$V$11,'Team Assignments'!D52)/2,0)</f>
        <v>0</v>
      </c>
      <c r="J52" s="1"/>
      <c r="K52" s="1"/>
      <c r="L52" s="1"/>
      <c r="M52" s="1"/>
    </row>
    <row r="53" spans="1:13" ht="15.75" customHeight="1" x14ac:dyDescent="0.25">
      <c r="A53" s="35" t="s">
        <v>52</v>
      </c>
      <c r="B53" s="23" t="str">
        <f t="shared" si="17"/>
        <v>Nina11</v>
      </c>
      <c r="C53" s="23">
        <v>3</v>
      </c>
      <c r="D53" s="20" t="s">
        <v>105</v>
      </c>
      <c r="E53" s="23">
        <v>11</v>
      </c>
      <c r="F53" s="23" t="str">
        <f t="shared" si="15"/>
        <v>Nina</v>
      </c>
      <c r="G53" s="20"/>
      <c r="H53" s="21">
        <f>ROUNDDOWN(COUNTIF('Game Tracker'!$B$8:$B$140,'Team Assignments'!D53)/2+COUNTIF('Game Tracker'!$F$10:$F$138,'Team Assignments'!D53)/2+COUNTIF('Game Tracker'!$J$9:$J$42,'Team Assignments'!D53)/2+COUNTIF('Game Tracker'!$N$9:$N$26,'Team Assignments'!D53)/2+COUNTIF('Game Tracker'!$R$9:$R$16,'Team Assignments'!D53)/2+COUNTIF('Game Tracker'!$V$9:$V$11,'Team Assignments'!D53)/2,0)</f>
        <v>0</v>
      </c>
      <c r="J53" s="1"/>
      <c r="K53" s="1"/>
      <c r="L53" s="1"/>
      <c r="M53" s="1"/>
    </row>
    <row r="54" spans="1:13" ht="15.75" customHeight="1" x14ac:dyDescent="0.25">
      <c r="A54" s="35" t="s">
        <v>53</v>
      </c>
      <c r="B54" s="23" t="str">
        <f t="shared" si="17"/>
        <v>Michael11</v>
      </c>
      <c r="C54" s="23">
        <v>4</v>
      </c>
      <c r="D54" s="20" t="s">
        <v>126</v>
      </c>
      <c r="E54" s="23">
        <v>11</v>
      </c>
      <c r="F54" s="23" t="str">
        <f t="shared" si="15"/>
        <v>Michael</v>
      </c>
      <c r="G54" s="20"/>
      <c r="H54" s="21">
        <f>ROUNDDOWN(COUNTIF('Game Tracker'!$B$8:$B$140,'Team Assignments'!D54)/2+COUNTIF('Game Tracker'!$F$10:$F$138,'Team Assignments'!D54)/2+COUNTIF('Game Tracker'!$J$9:$J$42,'Team Assignments'!D54)/2+COUNTIF('Game Tracker'!$N$9:$N$26,'Team Assignments'!D54)/2+COUNTIF('Game Tracker'!$R$9:$R$16,'Team Assignments'!D54)/2+COUNTIF('Game Tracker'!$V$9:$V$11,'Team Assignments'!D54)/2,0)</f>
        <v>0</v>
      </c>
      <c r="J54" s="1"/>
      <c r="K54" s="1"/>
      <c r="L54" s="1"/>
      <c r="M54" s="1"/>
    </row>
    <row r="55" spans="1:13" ht="15.75" customHeight="1" x14ac:dyDescent="0.25">
      <c r="A55" s="35" t="s">
        <v>54</v>
      </c>
      <c r="B55" s="23" t="str">
        <f t="shared" si="17"/>
        <v>Bob11</v>
      </c>
      <c r="C55" s="23">
        <v>1</v>
      </c>
      <c r="D55" s="20" t="s">
        <v>127</v>
      </c>
      <c r="E55" s="23">
        <v>11</v>
      </c>
      <c r="F55" s="23" t="str">
        <f t="shared" si="15"/>
        <v>Bob</v>
      </c>
      <c r="G55" s="20"/>
      <c r="H55" s="21">
        <f>ROUNDDOWN(COUNTIF('Game Tracker'!$B$8:$B$140,'Team Assignments'!D55)/2+COUNTIF('Game Tracker'!$F$10:$F$138,'Team Assignments'!D55)/2+COUNTIF('Game Tracker'!$J$9:$J$42,'Team Assignments'!D55)/2+COUNTIF('Game Tracker'!$N$9:$N$26,'Team Assignments'!D55)/2+COUNTIF('Game Tracker'!$R$9:$R$16,'Team Assignments'!D55)/2+COUNTIF('Game Tracker'!$V$9:$V$11,'Team Assignments'!D55)/2,0)</f>
        <v>0</v>
      </c>
      <c r="J55" s="1"/>
      <c r="K55" s="1"/>
      <c r="L55" s="1"/>
      <c r="M55" s="1"/>
    </row>
    <row r="56" spans="1:13" ht="15.75" customHeight="1" x14ac:dyDescent="0.25">
      <c r="A56" s="35" t="s">
        <v>50</v>
      </c>
      <c r="B56" s="23" t="str">
        <f t="shared" si="17"/>
        <v>Kris12</v>
      </c>
      <c r="C56" s="23">
        <v>2</v>
      </c>
      <c r="D56" s="20" t="s">
        <v>129</v>
      </c>
      <c r="E56" s="23">
        <v>12</v>
      </c>
      <c r="F56" s="23" t="str">
        <f t="shared" si="15"/>
        <v>Kris</v>
      </c>
      <c r="G56" s="20"/>
      <c r="H56" s="21">
        <f>ROUNDDOWN(COUNTIF('Game Tracker'!$B$8:$B$140,'Team Assignments'!D56)/2+COUNTIF('Game Tracker'!$F$10:$F$138,'Team Assignments'!D56)/2+COUNTIF('Game Tracker'!$J$9:$J$42,'Team Assignments'!D56)/2+COUNTIF('Game Tracker'!$N$9:$N$26,'Team Assignments'!D56)/2+COUNTIF('Game Tracker'!$R$9:$R$16,'Team Assignments'!D56)/2+COUNTIF('Game Tracker'!$V$9:$V$11,'Team Assignments'!D56)/2,0)</f>
        <v>0</v>
      </c>
      <c r="J56" s="1"/>
      <c r="K56" s="1"/>
      <c r="L56" s="1"/>
      <c r="M56" s="1"/>
    </row>
    <row r="57" spans="1:13" ht="15.75" customHeight="1" x14ac:dyDescent="0.25">
      <c r="A57" s="35" t="s">
        <v>52</v>
      </c>
      <c r="B57" s="23" t="str">
        <f t="shared" si="17"/>
        <v>Bob12</v>
      </c>
      <c r="C57" s="23">
        <v>1</v>
      </c>
      <c r="D57" s="20" t="s">
        <v>130</v>
      </c>
      <c r="E57" s="23">
        <v>12</v>
      </c>
      <c r="F57" s="23" t="str">
        <f t="shared" si="15"/>
        <v>Bob</v>
      </c>
      <c r="G57" s="20"/>
      <c r="H57" s="21">
        <f>ROUNDDOWN(COUNTIF('Game Tracker'!$B$8:$B$140,'Team Assignments'!D57)/2+COUNTIF('Game Tracker'!$F$10:$F$138,'Team Assignments'!D57)/2+COUNTIF('Game Tracker'!$J$9:$J$42,'Team Assignments'!D57)/2+COUNTIF('Game Tracker'!$N$9:$N$26,'Team Assignments'!D57)/2+COUNTIF('Game Tracker'!$R$9:$R$16,'Team Assignments'!D57)/2+COUNTIF('Game Tracker'!$V$9:$V$11,'Team Assignments'!D57)/2,0)</f>
        <v>0</v>
      </c>
      <c r="J57" s="1"/>
      <c r="K57" s="1"/>
      <c r="L57" s="1"/>
      <c r="M57" s="1"/>
    </row>
    <row r="58" spans="1:13" ht="15.75" customHeight="1" x14ac:dyDescent="0.25">
      <c r="A58" s="35" t="s">
        <v>53</v>
      </c>
      <c r="B58" s="23" t="str">
        <f t="shared" si="17"/>
        <v>Nina12</v>
      </c>
      <c r="C58" s="23">
        <v>3</v>
      </c>
      <c r="D58" s="20" t="s">
        <v>108</v>
      </c>
      <c r="E58" s="23">
        <v>12</v>
      </c>
      <c r="F58" s="23" t="str">
        <f t="shared" si="15"/>
        <v>Nina</v>
      </c>
      <c r="G58" s="20"/>
      <c r="H58" s="21">
        <f>ROUNDDOWN(COUNTIF('Game Tracker'!$B$8:$B$140,'Team Assignments'!D58)/2+COUNTIF('Game Tracker'!$F$10:$F$138,'Team Assignments'!D58)/2+COUNTIF('Game Tracker'!$J$9:$J$42,'Team Assignments'!D58)/2+COUNTIF('Game Tracker'!$N$9:$N$26,'Team Assignments'!D58)/2+COUNTIF('Game Tracker'!$R$9:$R$16,'Team Assignments'!D58)/2+COUNTIF('Game Tracker'!$V$9:$V$11,'Team Assignments'!D58)/2,0)</f>
        <v>0</v>
      </c>
      <c r="J58" s="1"/>
      <c r="K58" s="1"/>
      <c r="L58" s="1"/>
      <c r="M58" s="1"/>
    </row>
    <row r="59" spans="1:13" ht="15.75" customHeight="1" x14ac:dyDescent="0.25">
      <c r="A59" s="35" t="s">
        <v>54</v>
      </c>
      <c r="B59" s="23" t="str">
        <f t="shared" si="17"/>
        <v>Michael12</v>
      </c>
      <c r="C59" s="23">
        <v>4</v>
      </c>
      <c r="D59" s="20" t="s">
        <v>128</v>
      </c>
      <c r="E59" s="23">
        <v>12</v>
      </c>
      <c r="F59" s="23" t="str">
        <f t="shared" si="15"/>
        <v>Michael</v>
      </c>
      <c r="G59" s="20"/>
      <c r="H59" s="21">
        <f>ROUNDDOWN(COUNTIF('Game Tracker'!$B$8:$B$140,'Team Assignments'!D59)/2+COUNTIF('Game Tracker'!$F$10:$F$138,'Team Assignments'!D59)/2+COUNTIF('Game Tracker'!$J$9:$J$42,'Team Assignments'!D59)/2+COUNTIF('Game Tracker'!$N$9:$N$26,'Team Assignments'!D59)/2+COUNTIF('Game Tracker'!$R$9:$R$16,'Team Assignments'!D59)/2+COUNTIF('Game Tracker'!$V$9:$V$11,'Team Assignments'!D59)/2,0)</f>
        <v>0</v>
      </c>
      <c r="J59" s="1"/>
      <c r="K59" s="1"/>
      <c r="L59" s="1"/>
      <c r="M59" s="1"/>
    </row>
    <row r="60" spans="1:13" ht="15.75" customHeight="1" x14ac:dyDescent="0.25">
      <c r="A60" s="35" t="s">
        <v>50</v>
      </c>
      <c r="B60" s="23" t="str">
        <f t="shared" si="17"/>
        <v>Nina13</v>
      </c>
      <c r="C60" s="23">
        <v>3</v>
      </c>
      <c r="D60" s="20" t="s">
        <v>131</v>
      </c>
      <c r="E60" s="23">
        <v>13</v>
      </c>
      <c r="F60" s="23" t="str">
        <f t="shared" si="15"/>
        <v>Nina</v>
      </c>
      <c r="G60" s="20"/>
      <c r="H60" s="21">
        <f>ROUNDDOWN(COUNTIF('Game Tracker'!$B$8:$B$140,'Team Assignments'!D60)/2+COUNTIF('Game Tracker'!$F$10:$F$138,'Team Assignments'!D60)/2+COUNTIF('Game Tracker'!$J$9:$J$42,'Team Assignments'!D60)/2+COUNTIF('Game Tracker'!$N$9:$N$26,'Team Assignments'!D60)/2+COUNTIF('Game Tracker'!$R$9:$R$16,'Team Assignments'!D60)/2+COUNTIF('Game Tracker'!$V$9:$V$11,'Team Assignments'!D60)/2,0)</f>
        <v>0</v>
      </c>
      <c r="J60" s="1"/>
      <c r="K60" s="1"/>
      <c r="L60" s="1"/>
      <c r="M60" s="1"/>
    </row>
    <row r="61" spans="1:13" ht="15.75" customHeight="1" x14ac:dyDescent="0.25">
      <c r="A61" s="35" t="s">
        <v>52</v>
      </c>
      <c r="B61" s="23" t="str">
        <f t="shared" si="17"/>
        <v>Bob13</v>
      </c>
      <c r="C61" s="23">
        <v>1</v>
      </c>
      <c r="D61" s="20" t="s">
        <v>96</v>
      </c>
      <c r="E61" s="23">
        <v>13</v>
      </c>
      <c r="F61" s="23" t="str">
        <f t="shared" si="15"/>
        <v>Bob</v>
      </c>
      <c r="G61" s="20"/>
      <c r="H61" s="21">
        <f>ROUNDDOWN(COUNTIF('Game Tracker'!$B$8:$B$140,'Team Assignments'!D61)/2+COUNTIF('Game Tracker'!$F$10:$F$138,'Team Assignments'!D61)/2+COUNTIF('Game Tracker'!$J$9:$J$42,'Team Assignments'!D61)/2+COUNTIF('Game Tracker'!$N$9:$N$26,'Team Assignments'!D61)/2+COUNTIF('Game Tracker'!$R$9:$R$16,'Team Assignments'!D61)/2+COUNTIF('Game Tracker'!$V$9:$V$11,'Team Assignments'!D61)/2,0)</f>
        <v>0</v>
      </c>
      <c r="J61" s="1"/>
      <c r="K61" s="1"/>
      <c r="L61" s="1"/>
      <c r="M61" s="1"/>
    </row>
    <row r="62" spans="1:13" ht="15.75" customHeight="1" x14ac:dyDescent="0.25">
      <c r="A62" s="35" t="s">
        <v>53</v>
      </c>
      <c r="B62" s="23" t="str">
        <f t="shared" si="17"/>
        <v>Michael13</v>
      </c>
      <c r="C62" s="23">
        <v>4</v>
      </c>
      <c r="D62" s="20" t="s">
        <v>106</v>
      </c>
      <c r="E62" s="23">
        <v>13</v>
      </c>
      <c r="F62" s="23" t="str">
        <f t="shared" si="15"/>
        <v>Michael</v>
      </c>
      <c r="G62" s="20"/>
      <c r="H62" s="21">
        <f>ROUNDDOWN(COUNTIF('Game Tracker'!$B$8:$B$140,'Team Assignments'!D62)/2+COUNTIF('Game Tracker'!$F$10:$F$138,'Team Assignments'!D62)/2+COUNTIF('Game Tracker'!$J$9:$J$42,'Team Assignments'!D62)/2+COUNTIF('Game Tracker'!$N$9:$N$26,'Team Assignments'!D62)/2+COUNTIF('Game Tracker'!$R$9:$R$16,'Team Assignments'!D62)/2+COUNTIF('Game Tracker'!$V$9:$V$11,'Team Assignments'!D62)/2,0)</f>
        <v>0</v>
      </c>
      <c r="J62" s="1"/>
      <c r="K62" s="1"/>
      <c r="L62" s="1"/>
      <c r="M62" s="1"/>
    </row>
    <row r="63" spans="1:13" ht="15.75" customHeight="1" x14ac:dyDescent="0.25">
      <c r="A63" s="35" t="s">
        <v>54</v>
      </c>
      <c r="B63" s="23" t="str">
        <f t="shared" si="17"/>
        <v>Kris13</v>
      </c>
      <c r="C63" s="23">
        <v>2</v>
      </c>
      <c r="D63" s="20" t="s">
        <v>132</v>
      </c>
      <c r="E63" s="23">
        <v>13</v>
      </c>
      <c r="F63" s="23" t="str">
        <f t="shared" si="15"/>
        <v>Kris</v>
      </c>
      <c r="G63" s="20"/>
      <c r="H63" s="21">
        <f>ROUNDDOWN(COUNTIF('Game Tracker'!$B$8:$B$140,'Team Assignments'!D63)/2+COUNTIF('Game Tracker'!$F$10:$F$138,'Team Assignments'!D63)/2+COUNTIF('Game Tracker'!$J$9:$J$42,'Team Assignments'!D63)/2+COUNTIF('Game Tracker'!$N$9:$N$26,'Team Assignments'!D63)/2+COUNTIF('Game Tracker'!$R$9:$R$16,'Team Assignments'!D63)/2+COUNTIF('Game Tracker'!$V$9:$V$11,'Team Assignments'!D63)/2,0)</f>
        <v>0</v>
      </c>
      <c r="J63" s="1"/>
      <c r="K63" s="1"/>
      <c r="L63" s="1"/>
      <c r="M63" s="1"/>
    </row>
    <row r="64" spans="1:13" ht="15.75" customHeight="1" x14ac:dyDescent="0.25">
      <c r="A64" s="35" t="s">
        <v>50</v>
      </c>
      <c r="B64" s="23" t="str">
        <f t="shared" si="17"/>
        <v>Nina14</v>
      </c>
      <c r="C64" s="23">
        <v>3</v>
      </c>
      <c r="D64" s="20" t="s">
        <v>135</v>
      </c>
      <c r="E64" s="23">
        <v>14</v>
      </c>
      <c r="F64" s="23" t="str">
        <f t="shared" si="15"/>
        <v>Nina</v>
      </c>
      <c r="G64" s="20"/>
      <c r="H64" s="21">
        <f>ROUNDDOWN(COUNTIF('Game Tracker'!$B$8:$B$140,'Team Assignments'!D64)/2+COUNTIF('Game Tracker'!$F$10:$F$138,'Team Assignments'!D64)/2+COUNTIF('Game Tracker'!$J$9:$J$42,'Team Assignments'!D64)/2+COUNTIF('Game Tracker'!$N$9:$N$26,'Team Assignments'!D64)/2+COUNTIF('Game Tracker'!$R$9:$R$16,'Team Assignments'!D64)/2+COUNTIF('Game Tracker'!$V$9:$V$11,'Team Assignments'!D64)/2,0)</f>
        <v>0</v>
      </c>
      <c r="J64" s="1"/>
      <c r="K64" s="1"/>
      <c r="L64" s="1"/>
      <c r="M64" s="1"/>
    </row>
    <row r="65" spans="1:14" ht="15.75" customHeight="1" x14ac:dyDescent="0.25">
      <c r="A65" s="35" t="s">
        <v>52</v>
      </c>
      <c r="B65" s="23" t="str">
        <f t="shared" si="17"/>
        <v>Michael14</v>
      </c>
      <c r="C65" s="23">
        <v>4</v>
      </c>
      <c r="D65" s="20" t="s">
        <v>134</v>
      </c>
      <c r="E65" s="23">
        <v>14</v>
      </c>
      <c r="F65" s="23" t="str">
        <f t="shared" si="15"/>
        <v>Michael</v>
      </c>
      <c r="G65" s="20"/>
      <c r="H65" s="21">
        <f>ROUNDDOWN(COUNTIF('Game Tracker'!$B$8:$B$140,'Team Assignments'!D65)/2+COUNTIF('Game Tracker'!$F$10:$F$138,'Team Assignments'!D65)/2+COUNTIF('Game Tracker'!$J$9:$J$42,'Team Assignments'!D65)/2+COUNTIF('Game Tracker'!$N$9:$N$26,'Team Assignments'!D65)/2+COUNTIF('Game Tracker'!$R$9:$R$16,'Team Assignments'!D65)/2+COUNTIF('Game Tracker'!$V$9:$V$11,'Team Assignments'!D65)/2,0)</f>
        <v>0</v>
      </c>
      <c r="I65" s="1"/>
      <c r="J65" s="1"/>
      <c r="K65" s="1"/>
      <c r="L65" s="1"/>
      <c r="M65" s="1"/>
      <c r="N65" s="1"/>
    </row>
    <row r="66" spans="1:14" ht="15.75" customHeight="1" x14ac:dyDescent="0.25">
      <c r="A66" s="35" t="s">
        <v>53</v>
      </c>
      <c r="B66" s="23" t="str">
        <f t="shared" si="17"/>
        <v>Bob14</v>
      </c>
      <c r="C66" s="23">
        <v>1</v>
      </c>
      <c r="D66" s="20" t="s">
        <v>97</v>
      </c>
      <c r="E66" s="23">
        <v>14</v>
      </c>
      <c r="F66" s="23" t="str">
        <f t="shared" si="15"/>
        <v>Bob</v>
      </c>
      <c r="G66" s="20"/>
      <c r="H66" s="21">
        <f>ROUNDDOWN(COUNTIF('Game Tracker'!$B$8:$B$140,'Team Assignments'!D66)/2+COUNTIF('Game Tracker'!$F$10:$F$138,'Team Assignments'!D66)/2+COUNTIF('Game Tracker'!$J$9:$J$42,'Team Assignments'!D66)/2+COUNTIF('Game Tracker'!$N$9:$N$26,'Team Assignments'!D66)/2+COUNTIF('Game Tracker'!$R$9:$R$16,'Team Assignments'!D66)/2+COUNTIF('Game Tracker'!$V$9:$V$11,'Team Assignments'!D66)/2,0)</f>
        <v>0</v>
      </c>
      <c r="I66" s="1"/>
      <c r="J66" s="1"/>
      <c r="K66" s="1"/>
      <c r="L66" s="1"/>
      <c r="M66" s="1"/>
      <c r="N66" s="1"/>
    </row>
    <row r="67" spans="1:14" ht="15.75" customHeight="1" x14ac:dyDescent="0.25">
      <c r="A67" s="35" t="s">
        <v>54</v>
      </c>
      <c r="B67" s="23" t="str">
        <f t="shared" si="17"/>
        <v>Kris14</v>
      </c>
      <c r="C67" s="23">
        <v>2</v>
      </c>
      <c r="D67" s="20" t="s">
        <v>133</v>
      </c>
      <c r="E67" s="23">
        <v>14</v>
      </c>
      <c r="F67" s="23" t="str">
        <f t="shared" si="15"/>
        <v>Kris</v>
      </c>
      <c r="G67" s="20"/>
      <c r="H67" s="21">
        <f>ROUNDDOWN(COUNTIF('Game Tracker'!$B$8:$B$140,'Team Assignments'!D67)/2+COUNTIF('Game Tracker'!$F$10:$F$138,'Team Assignments'!D67)/2+COUNTIF('Game Tracker'!$J$9:$J$42,'Team Assignments'!D67)/2+COUNTIF('Game Tracker'!$N$9:$N$26,'Team Assignments'!D67)/2+COUNTIF('Game Tracker'!$R$9:$R$16,'Team Assignments'!D67)/2+COUNTIF('Game Tracker'!$V$9:$V$11,'Team Assignments'!D67)/2,0)</f>
        <v>0</v>
      </c>
      <c r="I67" s="1"/>
      <c r="J67" s="1"/>
      <c r="K67" s="1"/>
      <c r="L67" s="1"/>
      <c r="M67" s="1"/>
      <c r="N67" s="1"/>
    </row>
    <row r="68" spans="1:14" ht="15.75" customHeight="1" x14ac:dyDescent="0.25">
      <c r="A68" s="35" t="s">
        <v>50</v>
      </c>
      <c r="B68" s="23" t="str">
        <f t="shared" si="17"/>
        <v>Bob15</v>
      </c>
      <c r="C68" s="23">
        <v>1</v>
      </c>
      <c r="D68" s="20" t="s">
        <v>136</v>
      </c>
      <c r="E68" s="23">
        <v>15</v>
      </c>
      <c r="F68" s="23" t="str">
        <f t="shared" si="15"/>
        <v>Bob</v>
      </c>
      <c r="G68" s="20"/>
      <c r="H68" s="21">
        <f>ROUNDDOWN(COUNTIF('Game Tracker'!$B$8:$B$140,'Team Assignments'!D68)/2+COUNTIF('Game Tracker'!$F$10:$F$138,'Team Assignments'!D68)/2+COUNTIF('Game Tracker'!$J$9:$J$42,'Team Assignments'!D68)/2+COUNTIF('Game Tracker'!$N$9:$N$26,'Team Assignments'!D68)/2+COUNTIF('Game Tracker'!$R$9:$R$16,'Team Assignments'!D68)/2+COUNTIF('Game Tracker'!$V$9:$V$11,'Team Assignments'!D68)/2,0)</f>
        <v>0</v>
      </c>
      <c r="J68" s="1"/>
      <c r="K68" s="1"/>
      <c r="L68" s="1"/>
      <c r="M68" s="1"/>
      <c r="N68" s="1"/>
    </row>
    <row r="69" spans="1:14" ht="15.75" customHeight="1" x14ac:dyDescent="0.25">
      <c r="A69" s="35" t="s">
        <v>52</v>
      </c>
      <c r="B69" s="23" t="str">
        <f t="shared" si="17"/>
        <v>Nina15</v>
      </c>
      <c r="C69" s="23">
        <v>3</v>
      </c>
      <c r="D69" s="20" t="s">
        <v>137</v>
      </c>
      <c r="E69" s="23">
        <v>15</v>
      </c>
      <c r="F69" s="23" t="str">
        <f t="shared" si="15"/>
        <v>Nina</v>
      </c>
      <c r="G69" s="20"/>
      <c r="H69" s="21">
        <f>ROUNDDOWN(COUNTIF('Game Tracker'!$B$8:$B$140,'Team Assignments'!D69)/2+COUNTIF('Game Tracker'!$F$10:$F$138,'Team Assignments'!D69)/2+COUNTIF('Game Tracker'!$J$9:$J$42,'Team Assignments'!D69)/2+COUNTIF('Game Tracker'!$N$9:$N$26,'Team Assignments'!D69)/2+COUNTIF('Game Tracker'!$R$9:$R$16,'Team Assignments'!D69)/2+COUNTIF('Game Tracker'!$V$9:$V$11,'Team Assignments'!D69)/2,0)</f>
        <v>0</v>
      </c>
      <c r="J69" s="1"/>
      <c r="K69" s="1"/>
      <c r="L69" s="1"/>
      <c r="M69" s="1"/>
    </row>
    <row r="70" spans="1:14" ht="15.75" customHeight="1" x14ac:dyDescent="0.25">
      <c r="A70" s="35" t="s">
        <v>53</v>
      </c>
      <c r="B70" s="23" t="str">
        <f t="shared" si="17"/>
        <v>Michael15</v>
      </c>
      <c r="C70" s="23">
        <v>4</v>
      </c>
      <c r="D70" s="20" t="s">
        <v>138</v>
      </c>
      <c r="E70" s="23">
        <v>15</v>
      </c>
      <c r="F70" s="23" t="str">
        <f t="shared" si="15"/>
        <v>Michael</v>
      </c>
      <c r="G70" s="20"/>
      <c r="H70" s="21">
        <f>ROUNDDOWN(COUNTIF('Game Tracker'!$B$8:$B$140,'Team Assignments'!D70)/2+COUNTIF('Game Tracker'!$F$10:$F$138,'Team Assignments'!D70)/2+COUNTIF('Game Tracker'!$J$9:$J$42,'Team Assignments'!D70)/2+COUNTIF('Game Tracker'!$N$9:$N$26,'Team Assignments'!D70)/2+COUNTIF('Game Tracker'!$R$9:$R$16,'Team Assignments'!D70)/2+COUNTIF('Game Tracker'!$V$9:$V$11,'Team Assignments'!D70)/2,0)</f>
        <v>0</v>
      </c>
      <c r="J70" s="1"/>
      <c r="K70" s="1"/>
      <c r="L70" s="1"/>
      <c r="M70" s="1"/>
    </row>
    <row r="71" spans="1:14" ht="15.75" customHeight="1" x14ac:dyDescent="0.25">
      <c r="A71" s="35" t="s">
        <v>54</v>
      </c>
      <c r="B71" s="23" t="str">
        <f t="shared" si="17"/>
        <v>Kris15</v>
      </c>
      <c r="C71" s="23">
        <v>2</v>
      </c>
      <c r="D71" s="20" t="s">
        <v>139</v>
      </c>
      <c r="E71" s="23">
        <v>15</v>
      </c>
      <c r="F71" s="23" t="str">
        <f t="shared" si="15"/>
        <v>Kris</v>
      </c>
      <c r="G71" s="20"/>
      <c r="H71" s="21">
        <f>ROUNDDOWN(COUNTIF('Game Tracker'!$B$8:$B$140,'Team Assignments'!D71)/2+COUNTIF('Game Tracker'!$F$10:$F$138,'Team Assignments'!D71)/2+COUNTIF('Game Tracker'!$J$9:$J$42,'Team Assignments'!D71)/2+COUNTIF('Game Tracker'!$N$9:$N$26,'Team Assignments'!D71)/2+COUNTIF('Game Tracker'!$R$9:$R$16,'Team Assignments'!D71)/2+COUNTIF('Game Tracker'!$V$9:$V$11,'Team Assignments'!D71)/2,0)</f>
        <v>0</v>
      </c>
      <c r="J71" s="1"/>
      <c r="K71" s="1"/>
      <c r="L71" s="1"/>
      <c r="M71" s="1"/>
    </row>
    <row r="72" spans="1:14" ht="15.75" customHeight="1" x14ac:dyDescent="0.25">
      <c r="A72" s="35" t="s">
        <v>50</v>
      </c>
      <c r="B72" s="23" t="str">
        <f t="shared" si="17"/>
        <v>Bob16</v>
      </c>
      <c r="C72" s="23">
        <v>1</v>
      </c>
      <c r="D72" s="20" t="s">
        <v>140</v>
      </c>
      <c r="E72" s="23">
        <v>16</v>
      </c>
      <c r="F72" s="23" t="str">
        <f t="shared" si="15"/>
        <v>Bob</v>
      </c>
      <c r="G72" s="20"/>
      <c r="H72" s="21">
        <f>ROUNDDOWN(COUNTIF('Game Tracker'!$B$8:$B$140,'Team Assignments'!D72)/2+COUNTIF('Game Tracker'!$F$10:$F$138,'Team Assignments'!D72)/2+COUNTIF('Game Tracker'!$J$9:$J$42,'Team Assignments'!D72)/2+COUNTIF('Game Tracker'!$N$9:$N$26,'Team Assignments'!D72)/2+COUNTIF('Game Tracker'!$R$9:$R$16,'Team Assignments'!D72)/2+COUNTIF('Game Tracker'!$V$9:$V$11,'Team Assignments'!D72)/2,0)</f>
        <v>0</v>
      </c>
      <c r="J72" s="1"/>
      <c r="K72" s="1"/>
      <c r="L72" s="1"/>
      <c r="M72" s="1"/>
    </row>
    <row r="73" spans="1:14" ht="15.75" customHeight="1" x14ac:dyDescent="0.25">
      <c r="A73" s="35" t="s">
        <v>52</v>
      </c>
      <c r="B73" s="23" t="str">
        <f t="shared" si="17"/>
        <v>Michael16</v>
      </c>
      <c r="C73" s="23">
        <v>4</v>
      </c>
      <c r="D73" s="20" t="s">
        <v>141</v>
      </c>
      <c r="E73" s="23">
        <v>16</v>
      </c>
      <c r="F73" s="23" t="str">
        <f t="shared" si="15"/>
        <v>Michael</v>
      </c>
      <c r="G73" s="20"/>
      <c r="H73" s="21">
        <f>ROUNDDOWN(COUNTIF('Game Tracker'!$B$8:$B$140,'Team Assignments'!D73)/2+COUNTIF('Game Tracker'!$F$10:$F$138,'Team Assignments'!D73)/2+COUNTIF('Game Tracker'!$J$9:$J$42,'Team Assignments'!D73)/2+COUNTIF('Game Tracker'!$N$9:$N$26,'Team Assignments'!D73)/2+COUNTIF('Game Tracker'!$R$9:$R$16,'Team Assignments'!D73)/2+COUNTIF('Game Tracker'!$V$9:$V$11,'Team Assignments'!D73)/2,0)</f>
        <v>0</v>
      </c>
      <c r="J73" s="1"/>
      <c r="K73" s="1"/>
      <c r="L73" s="1"/>
      <c r="M73" s="1"/>
    </row>
    <row r="74" spans="1:14" ht="15.75" customHeight="1" x14ac:dyDescent="0.25">
      <c r="A74" s="35" t="s">
        <v>53</v>
      </c>
      <c r="B74" s="23" t="str">
        <f t="shared" si="17"/>
        <v>Kris16</v>
      </c>
      <c r="C74" s="23">
        <v>2</v>
      </c>
      <c r="D74" s="20" t="s">
        <v>142</v>
      </c>
      <c r="E74" s="23">
        <v>16</v>
      </c>
      <c r="F74" s="23" t="str">
        <f t="shared" si="15"/>
        <v>Kris</v>
      </c>
      <c r="G74" s="20"/>
      <c r="H74" s="21">
        <f>ROUNDDOWN(COUNTIF('Game Tracker'!$B$8:$B$140,'Team Assignments'!D74)/2+COUNTIF('Game Tracker'!$F$10:$F$138,'Team Assignments'!D74)/2+COUNTIF('Game Tracker'!$J$9:$J$42,'Team Assignments'!D74)/2+COUNTIF('Game Tracker'!$N$9:$N$26,'Team Assignments'!D74)/2+COUNTIF('Game Tracker'!$R$9:$R$16,'Team Assignments'!D74)/2+COUNTIF('Game Tracker'!$V$9:$V$11,'Team Assignments'!D74)/2,0)</f>
        <v>0</v>
      </c>
      <c r="J74" s="1"/>
      <c r="K74" s="1"/>
      <c r="L74" s="1"/>
      <c r="M74" s="1"/>
    </row>
    <row r="75" spans="1:14" ht="15.75" customHeight="1" thickBot="1" x14ac:dyDescent="0.3">
      <c r="A75" s="36" t="s">
        <v>54</v>
      </c>
      <c r="B75" s="30" t="str">
        <f t="shared" si="17"/>
        <v>Nina16</v>
      </c>
      <c r="C75" s="30">
        <v>3</v>
      </c>
      <c r="D75" s="81" t="s">
        <v>144</v>
      </c>
      <c r="E75" s="30">
        <v>16</v>
      </c>
      <c r="F75" s="23" t="str">
        <f t="shared" si="15"/>
        <v>Nina</v>
      </c>
      <c r="G75" s="81"/>
      <c r="H75" s="37">
        <f>ROUNDDOWN(COUNTIF('Game Tracker'!$B$8:$B$140,'Team Assignments'!D75)/2+COUNTIF('Game Tracker'!$F$10:$F$138,'Team Assignments'!D75)/2+COUNTIF('Game Tracker'!$J$9:$J$42,'Team Assignments'!D75)/2+COUNTIF('Game Tracker'!$N$9:$N$26,'Team Assignments'!D75)/2+COUNTIF('Game Tracker'!$R$9:$R$16,'Team Assignments'!D75)/2+COUNTIF('Game Tracker'!$V$9:$V$11,'Team Assignments'!D75)/2,0)</f>
        <v>0</v>
      </c>
    </row>
    <row r="76" spans="1:14" ht="15.75" customHeight="1" x14ac:dyDescent="0.25"/>
    <row r="77" spans="1:14" ht="15.75" customHeight="1" x14ac:dyDescent="0.25"/>
    <row r="78" spans="1:14" ht="15.75" customHeight="1" x14ac:dyDescent="0.25"/>
    <row r="79" spans="1:14" ht="15.75" customHeight="1" x14ac:dyDescent="0.25"/>
    <row r="80" spans="1:14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Game Tracker</vt:lpstr>
      <vt:lpstr>Team Assignments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</dc:creator>
  <cp:lastModifiedBy>Booie</cp:lastModifiedBy>
  <dcterms:created xsi:type="dcterms:W3CDTF">2017-02-24T04:24:27Z</dcterms:created>
  <dcterms:modified xsi:type="dcterms:W3CDTF">2024-03-18T02:43:31Z</dcterms:modified>
</cp:coreProperties>
</file>