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2" activeTab="2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AF7" i="3" l="1"/>
  <c r="AF8" i="3"/>
  <c r="AF9" i="3"/>
  <c r="AF10" i="3"/>
  <c r="AF11" i="3"/>
  <c r="AF12" i="3"/>
  <c r="AF6" i="3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5" i="5"/>
  <c r="Y11" i="9" l="1"/>
  <c r="Z11" i="9"/>
  <c r="W20" i="9"/>
  <c r="W11" i="9"/>
  <c r="X11" i="9"/>
  <c r="H10" i="2"/>
  <c r="H11" i="2"/>
  <c r="H12" i="2"/>
  <c r="H13" i="2"/>
  <c r="H9" i="2"/>
  <c r="F13" i="2"/>
  <c r="F12" i="2"/>
  <c r="F11" i="2"/>
  <c r="F10" i="2"/>
  <c r="F9" i="2"/>
  <c r="C10" i="2"/>
  <c r="C11" i="2"/>
  <c r="C12" i="2"/>
  <c r="C13" i="2"/>
  <c r="C9" i="2"/>
  <c r="D20" i="3" l="1"/>
  <c r="E20" i="3"/>
  <c r="F20" i="3"/>
  <c r="G20" i="3"/>
  <c r="H20" i="3"/>
  <c r="I20" i="3"/>
  <c r="J20" i="3"/>
  <c r="K20" i="3"/>
  <c r="L20" i="3"/>
  <c r="D21" i="3"/>
  <c r="E21" i="3"/>
  <c r="E22" i="3" s="1"/>
  <c r="F21" i="3"/>
  <c r="G21" i="3"/>
  <c r="H21" i="3"/>
  <c r="H22" i="3" s="1"/>
  <c r="I21" i="3"/>
  <c r="I22" i="3" s="1"/>
  <c r="J21" i="3"/>
  <c r="K21" i="3"/>
  <c r="L21" i="3"/>
  <c r="L22" i="3" s="1"/>
  <c r="C21" i="3"/>
  <c r="C20" i="3"/>
  <c r="X8" i="3"/>
  <c r="M3" i="3"/>
  <c r="V7" i="3" s="1"/>
  <c r="N3" i="3"/>
  <c r="W7" i="3" s="1"/>
  <c r="M4" i="3"/>
  <c r="X7" i="3" s="1"/>
  <c r="N4" i="3"/>
  <c r="Y7" i="3" s="1"/>
  <c r="AA7" i="3" s="1"/>
  <c r="M5" i="3"/>
  <c r="T8" i="3" s="1"/>
  <c r="N5" i="3"/>
  <c r="U8" i="3" s="1"/>
  <c r="M6" i="3"/>
  <c r="V8" i="3" s="1"/>
  <c r="V17" i="3" s="1"/>
  <c r="N6" i="3"/>
  <c r="W8" i="3" s="1"/>
  <c r="M7" i="3"/>
  <c r="N7" i="3"/>
  <c r="Y8" i="3" s="1"/>
  <c r="AA8" i="3" s="1"/>
  <c r="M8" i="3"/>
  <c r="T10" i="3" s="1"/>
  <c r="N8" i="3"/>
  <c r="U10" i="3" s="1"/>
  <c r="M9" i="3"/>
  <c r="V10" i="3" s="1"/>
  <c r="N9" i="3"/>
  <c r="W10" i="3" s="1"/>
  <c r="M10" i="3"/>
  <c r="X10" i="3" s="1"/>
  <c r="N10" i="3"/>
  <c r="Y10" i="3" s="1"/>
  <c r="AA10" i="3" s="1"/>
  <c r="M11" i="3"/>
  <c r="T11" i="3" s="1"/>
  <c r="N11" i="3"/>
  <c r="U11" i="3" s="1"/>
  <c r="M12" i="3"/>
  <c r="V11" i="3" s="1"/>
  <c r="V20" i="3" s="1"/>
  <c r="N12" i="3"/>
  <c r="W11" i="3" s="1"/>
  <c r="M13" i="3"/>
  <c r="X11" i="3" s="1"/>
  <c r="N13" i="3"/>
  <c r="Y11" i="3" s="1"/>
  <c r="AA11" i="3" s="1"/>
  <c r="M14" i="3"/>
  <c r="T6" i="3" s="1"/>
  <c r="N14" i="3"/>
  <c r="U6" i="3" s="1"/>
  <c r="M15" i="3"/>
  <c r="V6" i="3" s="1"/>
  <c r="N15" i="3"/>
  <c r="W6" i="3" s="1"/>
  <c r="M16" i="3"/>
  <c r="X6" i="3" s="1"/>
  <c r="N16" i="3"/>
  <c r="Y6" i="3" s="1"/>
  <c r="AA6" i="3" s="1"/>
  <c r="M17" i="3"/>
  <c r="T9" i="3" s="1"/>
  <c r="N17" i="3"/>
  <c r="U9" i="3" s="1"/>
  <c r="M18" i="3"/>
  <c r="V9" i="3" s="1"/>
  <c r="V18" i="3" s="1"/>
  <c r="N18" i="3"/>
  <c r="W9" i="3" s="1"/>
  <c r="M19" i="3"/>
  <c r="X9" i="3" s="1"/>
  <c r="N19" i="3"/>
  <c r="Y9" i="3" s="1"/>
  <c r="AA9" i="3" s="1"/>
  <c r="M2" i="3"/>
  <c r="T7" i="3" s="1"/>
  <c r="N2" i="3"/>
  <c r="U7" i="3" s="1"/>
  <c r="Y16" i="9"/>
  <c r="Y17" i="9"/>
  <c r="Y18" i="9"/>
  <c r="Y19" i="9"/>
  <c r="Y15" i="9"/>
  <c r="W16" i="9"/>
  <c r="W17" i="9"/>
  <c r="W18" i="9"/>
  <c r="W19" i="9"/>
  <c r="W15" i="9"/>
  <c r="U21" i="9"/>
  <c r="U20" i="9"/>
  <c r="U19" i="9"/>
  <c r="U18" i="9"/>
  <c r="U17" i="9"/>
  <c r="U16" i="9"/>
  <c r="U15" i="9"/>
  <c r="S16" i="9"/>
  <c r="S17" i="9"/>
  <c r="S18" i="9"/>
  <c r="S19" i="9"/>
  <c r="S20" i="9"/>
  <c r="S21" i="9"/>
  <c r="S15" i="9"/>
  <c r="Z6" i="9"/>
  <c r="Z7" i="9"/>
  <c r="Z8" i="9"/>
  <c r="Z9" i="9"/>
  <c r="Z10" i="9"/>
  <c r="Y7" i="9"/>
  <c r="Y8" i="9"/>
  <c r="Y9" i="9"/>
  <c r="Y10" i="9"/>
  <c r="Y6" i="9"/>
  <c r="T6" i="9"/>
  <c r="T7" i="9"/>
  <c r="S7" i="9"/>
  <c r="U7" i="9"/>
  <c r="V7" i="9"/>
  <c r="W7" i="9"/>
  <c r="X7" i="9"/>
  <c r="S8" i="9"/>
  <c r="T8" i="9"/>
  <c r="U8" i="9"/>
  <c r="V8" i="9"/>
  <c r="W8" i="9"/>
  <c r="X8" i="9"/>
  <c r="S9" i="9"/>
  <c r="T9" i="9"/>
  <c r="U9" i="9"/>
  <c r="V9" i="9"/>
  <c r="W9" i="9"/>
  <c r="X9" i="9"/>
  <c r="S10" i="9"/>
  <c r="T10" i="9"/>
  <c r="U10" i="9"/>
  <c r="V10" i="9"/>
  <c r="W10" i="9"/>
  <c r="X10" i="9"/>
  <c r="S11" i="9"/>
  <c r="T11" i="9"/>
  <c r="U11" i="9"/>
  <c r="V11" i="9"/>
  <c r="S12" i="9"/>
  <c r="T12" i="9"/>
  <c r="U12" i="9"/>
  <c r="V12" i="9"/>
  <c r="X6" i="9"/>
  <c r="W6" i="9"/>
  <c r="V6" i="9"/>
  <c r="U6" i="9"/>
  <c r="S6" i="9"/>
  <c r="N19" i="9"/>
  <c r="M15" i="9"/>
  <c r="M16" i="9"/>
  <c r="D20" i="9"/>
  <c r="E20" i="9"/>
  <c r="F20" i="9"/>
  <c r="G20" i="9"/>
  <c r="H20" i="9"/>
  <c r="I20" i="9"/>
  <c r="J20" i="9"/>
  <c r="K20" i="9"/>
  <c r="L20" i="9"/>
  <c r="D21" i="9"/>
  <c r="D22" i="9" s="1"/>
  <c r="E21" i="9"/>
  <c r="F21" i="9"/>
  <c r="G21" i="9"/>
  <c r="G22" i="9" s="1"/>
  <c r="H21" i="9"/>
  <c r="H22" i="9" s="1"/>
  <c r="I21" i="9"/>
  <c r="J21" i="9"/>
  <c r="K21" i="9"/>
  <c r="K22" i="9" s="1"/>
  <c r="L21" i="9"/>
  <c r="L22" i="9" s="1"/>
  <c r="C21" i="9"/>
  <c r="C20" i="9"/>
  <c r="D17" i="9"/>
  <c r="E17" i="9"/>
  <c r="F17" i="9"/>
  <c r="G17" i="9"/>
  <c r="H17" i="9"/>
  <c r="I17" i="9"/>
  <c r="J17" i="9"/>
  <c r="K17" i="9"/>
  <c r="L17" i="9"/>
  <c r="D18" i="9"/>
  <c r="E18" i="9"/>
  <c r="E19" i="9" s="1"/>
  <c r="F18" i="9"/>
  <c r="F19" i="9" s="1"/>
  <c r="G18" i="9"/>
  <c r="H18" i="9"/>
  <c r="I18" i="9"/>
  <c r="I19" i="9" s="1"/>
  <c r="J18" i="9"/>
  <c r="J19" i="9" s="1"/>
  <c r="K18" i="9"/>
  <c r="L18" i="9"/>
  <c r="C18" i="9"/>
  <c r="C17" i="9"/>
  <c r="M17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2" i="9"/>
  <c r="D22" i="3" l="1"/>
  <c r="M20" i="3"/>
  <c r="T12" i="3" s="1"/>
  <c r="J22" i="3"/>
  <c r="F22" i="3"/>
  <c r="T16" i="3"/>
  <c r="T19" i="3"/>
  <c r="K22" i="3"/>
  <c r="G22" i="3"/>
  <c r="T15" i="3"/>
  <c r="M21" i="3"/>
  <c r="V12" i="3" s="1"/>
  <c r="Z9" i="3"/>
  <c r="Z18" i="3" s="1"/>
  <c r="X18" i="3"/>
  <c r="V16" i="3"/>
  <c r="X19" i="3"/>
  <c r="Z10" i="3"/>
  <c r="Z19" i="3" s="1"/>
  <c r="X16" i="3"/>
  <c r="Z7" i="3"/>
  <c r="Z16" i="3" s="1"/>
  <c r="X17" i="3"/>
  <c r="Z6" i="3"/>
  <c r="Z15" i="3" s="1"/>
  <c r="X15" i="3"/>
  <c r="T18" i="3"/>
  <c r="V15" i="3"/>
  <c r="X20" i="3"/>
  <c r="Z11" i="3"/>
  <c r="Z20" i="3" s="1"/>
  <c r="T20" i="3"/>
  <c r="V19" i="3"/>
  <c r="T17" i="3"/>
  <c r="C22" i="3"/>
  <c r="N21" i="3"/>
  <c r="W12" i="3" s="1"/>
  <c r="N20" i="3"/>
  <c r="U12" i="3" s="1"/>
  <c r="T21" i="3" s="1"/>
  <c r="Z8" i="3"/>
  <c r="Z17" i="3" s="1"/>
  <c r="K19" i="9"/>
  <c r="G19" i="9"/>
  <c r="L19" i="9"/>
  <c r="H19" i="9"/>
  <c r="D19" i="9"/>
  <c r="C22" i="9"/>
  <c r="I22" i="9"/>
  <c r="N22" i="9" s="1"/>
  <c r="E22" i="9"/>
  <c r="J22" i="9"/>
  <c r="F22" i="9"/>
  <c r="N18" i="9"/>
  <c r="M20" i="9"/>
  <c r="N20" i="9"/>
  <c r="M21" i="9"/>
  <c r="N21" i="9"/>
  <c r="N17" i="9"/>
  <c r="M18" i="9"/>
  <c r="C19" i="9"/>
  <c r="V21" i="3" l="1"/>
  <c r="M22" i="3"/>
  <c r="X12" i="3" s="1"/>
  <c r="N22" i="3"/>
  <c r="Y12" i="3" s="1"/>
  <c r="AA12" i="3" s="1"/>
  <c r="M22" i="9"/>
  <c r="M19" i="9"/>
  <c r="Z12" i="3" l="1"/>
  <c r="Z21" i="3" s="1"/>
  <c r="X21" i="3"/>
</calcChain>
</file>

<file path=xl/sharedStrings.xml><?xml version="1.0" encoding="utf-8"?>
<sst xmlns="http://schemas.openxmlformats.org/spreadsheetml/2006/main" count="437" uniqueCount="91">
  <si>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</si>
  <si>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</si>
  <si>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</si>
  <si>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</si>
  <si>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</si>
  <si>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</si>
  <si>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</si>
  <si>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</si>
  <si>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</si>
  <si>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</si>
  <si>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</si>
  <si>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</si>
  <si>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</si>
  <si>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</si>
  <si>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</si>
  <si>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</si>
  <si>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</si>
  <si>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</si>
  <si>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</si>
  <si>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</si>
  <si>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</si>
  <si>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</si>
  <si>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</si>
  <si>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</si>
  <si>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</si>
  <si>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</si>
  <si>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</si>
  <si>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</si>
  <si>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</si>
  <si>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</si>
  <si>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</si>
  <si>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</si>
  <si>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</si>
  <si>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</si>
  <si>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</si>
  <si>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</si>
  <si>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</si>
  <si>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</si>
  <si>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</si>
  <si>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</si>
  <si>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</si>
  <si>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</si>
  <si>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</si>
  <si>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</si>
  <si>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</si>
  <si>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</si>
  <si>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</si>
  <si>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</si>
  <si>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</si>
  <si>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</si>
  <si>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</si>
  <si>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</si>
  <si>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</si>
  <si>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</si>
  <si>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</si>
  <si>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</si>
  <si>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</si>
  <si>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</si>
  <si>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</si>
  <si>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</si>
  <si>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</si>
  <si>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</si>
  <si>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</si>
  <si>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</si>
  <si>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</si>
  <si>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</si>
  <si>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</si>
  <si>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</si>
  <si>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</si>
  <si>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</si>
  <si>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</si>
  <si>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</si>
  <si>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</si>
  <si>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</si>
  <si>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</si>
  <si>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</si>
  <si>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</si>
  <si>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非森林</t>
  </si>
  <si>
    <t>A</t>
  </si>
  <si>
    <t>B</t>
  </si>
  <si>
    <t>Mean</t>
    <phoneticPr fontId="2" type="noConversion"/>
  </si>
  <si>
    <t>se</t>
    <phoneticPr fontId="2" type="noConversion"/>
  </si>
  <si>
    <t>Forest</t>
  </si>
  <si>
    <t>Forest</t>
    <phoneticPr fontId="2" type="noConversion"/>
  </si>
  <si>
    <t>Total</t>
  </si>
  <si>
    <t>Total</t>
    <phoneticPr fontId="2" type="noConversion"/>
  </si>
  <si>
    <t>混淆林</t>
    <phoneticPr fontId="2" type="noConversion"/>
  </si>
  <si>
    <t>TW</t>
    <phoneticPr fontId="2" type="noConversion"/>
  </si>
  <si>
    <t>County</t>
    <phoneticPr fontId="2" type="noConversion"/>
  </si>
  <si>
    <t>TW</t>
  </si>
  <si>
    <t>各分區森林的面積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</si>
</sst>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16" sqref="K16"/>
    </sheetView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10982</v>
      </c>
      <c r="D2">
        <v>155</v>
      </c>
    </row>
    <row r="3" spans="1:4" x14ac:dyDescent="0.3">
      <c r="A3" t="s">
        <v>6</v>
      </c>
      <c r="B3" t="s">
        <v>6</v>
      </c>
      <c r="C3">
        <v>1869</v>
      </c>
      <c r="D3">
        <v>31</v>
      </c>
    </row>
    <row r="4" spans="1:4" x14ac:dyDescent="0.3">
      <c r="A4" t="s">
        <v>7</v>
      </c>
      <c r="B4" t="s">
        <v>8</v>
      </c>
      <c r="C4">
        <v>1381</v>
      </c>
      <c r="D4">
        <v>10</v>
      </c>
    </row>
    <row r="5" spans="1:4" x14ac:dyDescent="0.3">
      <c r="A5" t="s">
        <v>9</v>
      </c>
      <c r="B5" t="s">
        <v>10</v>
      </c>
      <c r="C5">
        <v>974</v>
      </c>
      <c r="D5">
        <v>23</v>
      </c>
    </row>
    <row r="6" spans="1:4" x14ac:dyDescent="0.3">
      <c r="A6" t="s">
        <v>9</v>
      </c>
      <c r="B6" t="s">
        <v>11</v>
      </c>
      <c r="C6">
        <v>646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78</v>
      </c>
      <c r="C1" s="1" t="s">
        <v>79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77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1" sqref="H21"/>
    </sheetView>
  </sheetViews>
  <sheetFormatPr defaultRowHeight="15" x14ac:dyDescent="0.3"/>
  <cols>
    <col min="2" max="2" width="8.25" bestFit="1" customWidth="1"/>
    <col min="3" max="3" width="9.5" bestFit="1" customWidth="1"/>
    <col min="4" max="4" width="6.5" bestFit="1" customWidth="1"/>
    <col min="5" max="5" width="8.125" bestFit="1" customWidth="1"/>
    <col min="6" max="6" width="9.375" bestFit="1" customWidth="1"/>
    <col min="7" max="7" width="10" customWidth="1"/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 s="4">
        <v>21.5</v>
      </c>
      <c r="D2" s="4">
        <v>0.5</v>
      </c>
      <c r="E2">
        <v>3350</v>
      </c>
      <c r="F2">
        <v>1675</v>
      </c>
      <c r="G2" s="4">
        <v>41.999999999999993</v>
      </c>
      <c r="H2" s="3">
        <v>1.2851385999519949E-2</v>
      </c>
      <c r="I2" s="3">
        <v>6.2075117133124694E-4</v>
      </c>
    </row>
    <row r="3" spans="1:9" x14ac:dyDescent="0.3">
      <c r="A3">
        <v>2016</v>
      </c>
      <c r="B3">
        <v>37</v>
      </c>
      <c r="C3" s="4">
        <v>18.5</v>
      </c>
      <c r="D3" s="4">
        <v>4.5</v>
      </c>
      <c r="E3">
        <v>3260</v>
      </c>
      <c r="F3">
        <v>1630</v>
      </c>
      <c r="G3" s="4">
        <v>72.999999999999986</v>
      </c>
      <c r="H3" s="3">
        <v>1.149639213884901E-2</v>
      </c>
      <c r="I3" s="3">
        <v>3.275605292107962E-3</v>
      </c>
    </row>
    <row r="4" spans="1:9" x14ac:dyDescent="0.3">
      <c r="A4">
        <v>2017</v>
      </c>
      <c r="B4">
        <v>33</v>
      </c>
      <c r="C4" s="4">
        <v>16.5</v>
      </c>
      <c r="D4" s="4">
        <v>1.5</v>
      </c>
      <c r="E4">
        <v>2987</v>
      </c>
      <c r="F4">
        <v>1493.5</v>
      </c>
      <c r="G4" s="4">
        <v>32.5</v>
      </c>
      <c r="H4" s="3">
        <v>1.107497423172875E-2</v>
      </c>
      <c r="I4" s="3">
        <v>1.2453543103657079E-3</v>
      </c>
    </row>
    <row r="5" spans="1:9" x14ac:dyDescent="0.3">
      <c r="A5">
        <v>2018</v>
      </c>
      <c r="B5">
        <v>58</v>
      </c>
      <c r="C5" s="4">
        <v>29</v>
      </c>
      <c r="D5" s="4">
        <v>2</v>
      </c>
      <c r="E5">
        <v>3210</v>
      </c>
      <c r="F5">
        <v>1605</v>
      </c>
      <c r="G5" s="4">
        <v>65</v>
      </c>
      <c r="H5" s="3">
        <v>1.8148767400264412E-2</v>
      </c>
      <c r="I5" s="3">
        <v>1.9811027296057228E-3</v>
      </c>
    </row>
    <row r="6" spans="1:9" x14ac:dyDescent="0.3">
      <c r="A6">
        <v>2019</v>
      </c>
      <c r="B6">
        <v>54</v>
      </c>
      <c r="C6" s="4">
        <v>27</v>
      </c>
      <c r="D6" s="4">
        <v>3</v>
      </c>
      <c r="E6">
        <v>3065</v>
      </c>
      <c r="F6">
        <v>1532.5</v>
      </c>
      <c r="G6" s="4">
        <v>34.5</v>
      </c>
      <c r="H6" s="3">
        <v>1.7583112305452162E-2</v>
      </c>
      <c r="I6" s="3">
        <v>1.561750489697814E-3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1675 ± 42</v>
      </c>
      <c r="H9" t="str">
        <f>ROUND(H2,3)&amp;" ± "&amp;ROUND(I2,3)</f>
        <v>0.013 ± 0.001</v>
      </c>
    </row>
    <row r="10" spans="1:9" x14ac:dyDescent="0.3">
      <c r="C10" t="str">
        <f t="shared" ref="C10:C13" si="0">ROUND(C3,1)&amp;" ± "&amp;ROUND(D3,1)</f>
        <v>18.5 ± 4.5</v>
      </c>
      <c r="F10" t="str">
        <f t="shared" ref="F10" si="1">ROUND(F3,1)&amp;" ± "&amp;ROUND(G3,1)</f>
        <v>1630 ± 73</v>
      </c>
      <c r="H10" t="str">
        <f t="shared" ref="H10:H13" si="2">ROUND(H3,3)&amp;" ± "&amp;ROUND(I3,3)</f>
        <v>0.011 ± 0.003</v>
      </c>
    </row>
    <row r="11" spans="1:9" x14ac:dyDescent="0.3">
      <c r="C11" t="str">
        <f t="shared" si="0"/>
        <v>16.5 ± 1.5</v>
      </c>
      <c r="F11" t="str">
        <f t="shared" ref="F11" si="3">ROUND(F4,1)&amp;" ± "&amp;ROUND(G4,1)</f>
        <v>1493.5 ± 32.5</v>
      </c>
      <c r="H11" t="str">
        <f t="shared" si="2"/>
        <v>0.011 ± 0.001</v>
      </c>
    </row>
    <row r="12" spans="1:9" x14ac:dyDescent="0.3">
      <c r="C12" t="str">
        <f t="shared" si="0"/>
        <v>29 ± 2</v>
      </c>
      <c r="F12" t="str">
        <f t="shared" ref="F12" si="4">ROUND(F5,1)&amp;" ± "&amp;ROUND(G5,1)</f>
        <v>1605 ± 65</v>
      </c>
      <c r="H12" t="str">
        <f t="shared" si="2"/>
        <v>0.018 ± 0.002</v>
      </c>
    </row>
    <row r="13" spans="1:9" x14ac:dyDescent="0.3">
      <c r="C13" t="str">
        <f t="shared" si="0"/>
        <v>27 ± 3</v>
      </c>
      <c r="F13" t="str">
        <f t="shared" ref="F13" si="5">ROUND(F6,1)&amp;" ± "&amp;ROUND(G6,1)</f>
        <v>1532.5 ± 34.5</v>
      </c>
      <c r="H13" t="str">
        <f t="shared" si="2"/>
        <v>0.018 ± 0.002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topLeftCell="V1" workbookViewId="0">
      <selection activeCell="Y17" sqref="Y17"/>
    </sheetView>
  </sheetViews>
  <sheetFormatPr defaultRowHeight="15" x14ac:dyDescent="0.3"/>
  <sheetData>
    <row r="1" spans="1:32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80</v>
      </c>
      <c r="N1" s="1" t="s">
        <v>81</v>
      </c>
    </row>
    <row r="2" spans="1:32" x14ac:dyDescent="0.3">
      <c r="A2" t="s">
        <v>35</v>
      </c>
      <c r="B2" t="s">
        <v>2</v>
      </c>
      <c r="C2">
        <v>439</v>
      </c>
      <c r="D2">
        <v>432</v>
      </c>
      <c r="E2">
        <v>471</v>
      </c>
      <c r="F2">
        <v>460</v>
      </c>
      <c r="G2">
        <v>473</v>
      </c>
      <c r="H2">
        <v>441</v>
      </c>
      <c r="I2">
        <v>518</v>
      </c>
      <c r="J2">
        <v>503</v>
      </c>
      <c r="K2">
        <v>503</v>
      </c>
      <c r="L2">
        <v>491</v>
      </c>
      <c r="M2">
        <f>AVERAGE(C2:L2)</f>
        <v>473.1</v>
      </c>
      <c r="N2" s="3">
        <f>_xlfn.STDEV.P(C2:L2)/SQRT(10)</f>
        <v>9.0459383150671542</v>
      </c>
    </row>
    <row r="3" spans="1:32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19" si="0">AVERAGE(C3:L3)</f>
        <v>4</v>
      </c>
      <c r="N3" s="3">
        <f t="shared" ref="N3:N19" si="1">_xlfn.STDEV.P(C3:L3)/SQRT(10)</f>
        <v>0.56568542494923801</v>
      </c>
    </row>
    <row r="4" spans="1:32" x14ac:dyDescent="0.3">
      <c r="A4" t="s">
        <v>35</v>
      </c>
      <c r="B4" t="s">
        <v>36</v>
      </c>
      <c r="C4">
        <v>9.1116173120728925E-3</v>
      </c>
      <c r="D4">
        <v>9.2592592592592587E-3</v>
      </c>
      <c r="E4">
        <v>8.4925690021231421E-3</v>
      </c>
      <c r="F4">
        <v>6.5217391304347823E-3</v>
      </c>
      <c r="G4">
        <v>2.1141649048625789E-3</v>
      </c>
      <c r="H4">
        <v>4.5351473922902504E-3</v>
      </c>
      <c r="I4">
        <v>9.6525096525096523E-3</v>
      </c>
      <c r="J4">
        <v>7.9522862823061622E-3</v>
      </c>
      <c r="K4">
        <v>9.9403578528827041E-3</v>
      </c>
      <c r="L4">
        <v>1.6293279022403261E-2</v>
      </c>
      <c r="M4">
        <f t="shared" si="0"/>
        <v>8.3872929811144668E-3</v>
      </c>
      <c r="N4" s="3">
        <f t="shared" si="1"/>
        <v>1.1210447648071031E-3</v>
      </c>
      <c r="T4" t="s">
        <v>2</v>
      </c>
      <c r="U4" t="s">
        <v>2</v>
      </c>
      <c r="V4" t="s">
        <v>3</v>
      </c>
      <c r="W4" t="s">
        <v>3</v>
      </c>
      <c r="X4" t="s">
        <v>36</v>
      </c>
      <c r="Y4" t="s">
        <v>36</v>
      </c>
    </row>
    <row r="5" spans="1:32" x14ac:dyDescent="0.3">
      <c r="A5" t="s">
        <v>37</v>
      </c>
      <c r="B5" t="s">
        <v>2</v>
      </c>
      <c r="C5">
        <v>201</v>
      </c>
      <c r="D5">
        <v>192</v>
      </c>
      <c r="E5">
        <v>187</v>
      </c>
      <c r="F5">
        <v>182</v>
      </c>
      <c r="G5">
        <v>184</v>
      </c>
      <c r="H5">
        <v>184</v>
      </c>
      <c r="I5">
        <v>156</v>
      </c>
      <c r="J5">
        <v>150</v>
      </c>
      <c r="K5">
        <v>153</v>
      </c>
      <c r="L5">
        <v>151</v>
      </c>
      <c r="M5">
        <f t="shared" si="0"/>
        <v>174</v>
      </c>
      <c r="N5" s="3">
        <f t="shared" si="1"/>
        <v>5.793099343184096</v>
      </c>
      <c r="S5" s="1" t="s">
        <v>23</v>
      </c>
      <c r="T5" s="1" t="s">
        <v>80</v>
      </c>
      <c r="U5" s="1" t="s">
        <v>81</v>
      </c>
      <c r="V5" s="1" t="s">
        <v>80</v>
      </c>
      <c r="W5" s="1" t="s">
        <v>81</v>
      </c>
      <c r="X5" s="1" t="s">
        <v>80</v>
      </c>
      <c r="Y5" s="1" t="s">
        <v>81</v>
      </c>
      <c r="AD5" t="s">
        <v>90</v>
      </c>
    </row>
    <row r="6" spans="1:32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3">
        <f t="shared" si="1"/>
        <v>0.56920997883030822</v>
      </c>
      <c r="S6" t="s">
        <v>40</v>
      </c>
      <c r="T6">
        <f>SUMIFS($M:$M,$A:$A,$S6,$B:$B,T$4)</f>
        <v>563.29999999999995</v>
      </c>
      <c r="U6" s="4">
        <f>SUMIFS($N:$N,$A:$A,$S6,$B:$B,U$4)</f>
        <v>25.586344013946185</v>
      </c>
      <c r="V6" s="4">
        <f>SUMIFS($M:$M,$A:$A,$S6,$B:$B,V$4)</f>
        <v>1.5</v>
      </c>
      <c r="W6" s="4">
        <f>SUMIFS($N:$N,$A:$A,$S6,$B:$B,W$4)</f>
        <v>0.40620192023179796</v>
      </c>
      <c r="X6" s="3">
        <f>SUMIFS($M:$M,$A:$A,$S6,$B:$B,X$4)</f>
        <v>2.6389519493006698E-3</v>
      </c>
      <c r="Y6" s="3">
        <f>SUMIFS($N:$N,$A:$A,$S6,$B:$B,Y$4)</f>
        <v>6.8151022421614334E-4</v>
      </c>
      <c r="Z6" s="3">
        <f>X6/0.1/0.1/PI()</f>
        <v>8.4000449462638876E-2</v>
      </c>
      <c r="AA6" s="3">
        <f>Y6/0.1/0.1/PI()</f>
        <v>2.1693144190333025E-2</v>
      </c>
      <c r="AC6" t="s">
        <v>40</v>
      </c>
      <c r="AD6">
        <v>6167.5657119999996</v>
      </c>
      <c r="AF6" s="9">
        <f>0.1*0.1*PI()*T6/AD6</f>
        <v>2.8692992088012476E-3</v>
      </c>
    </row>
    <row r="7" spans="1:32" x14ac:dyDescent="0.3">
      <c r="A7" t="s">
        <v>37</v>
      </c>
      <c r="B7" t="s">
        <v>36</v>
      </c>
      <c r="C7">
        <v>1.9900497512437811E-2</v>
      </c>
      <c r="D7">
        <v>2.0833333333333329E-2</v>
      </c>
      <c r="E7">
        <v>5.3475935828877002E-3</v>
      </c>
      <c r="F7">
        <v>2.7472527472527469E-2</v>
      </c>
      <c r="G7">
        <v>1.630434782608696E-2</v>
      </c>
      <c r="H7">
        <v>3.2608695652173912E-2</v>
      </c>
      <c r="I7">
        <v>3.8461538461538457E-2</v>
      </c>
      <c r="J7">
        <v>5.3333333333333337E-2</v>
      </c>
      <c r="K7">
        <v>2.61437908496732E-2</v>
      </c>
      <c r="L7">
        <v>3.3112582781456963E-2</v>
      </c>
      <c r="M7">
        <f t="shared" si="0"/>
        <v>2.7351824080544918E-2</v>
      </c>
      <c r="N7" s="3">
        <f t="shared" si="1"/>
        <v>3.9560149272207584E-3</v>
      </c>
      <c r="S7" t="s">
        <v>35</v>
      </c>
      <c r="T7">
        <f t="shared" ref="T7:T12" si="2">SUMIFS($M:$M,$A:$A,$S7,$B:$B,T$4)</f>
        <v>473.1</v>
      </c>
      <c r="U7" s="4">
        <f t="shared" ref="U7:U12" si="3">SUMIFS($N:$N,$A:$A,$S7,$B:$B,U$4)</f>
        <v>9.0459383150671542</v>
      </c>
      <c r="V7" s="4">
        <f t="shared" ref="V7:V12" si="4">SUMIFS($M:$M,$A:$A,$S7,$B:$B,V$4)</f>
        <v>4</v>
      </c>
      <c r="W7" s="4">
        <f t="shared" ref="W7:W12" si="5">SUMIFS($N:$N,$A:$A,$S7,$B:$B,W$4)</f>
        <v>0.56568542494923801</v>
      </c>
      <c r="X7" s="3">
        <f t="shared" ref="X7:X12" si="6">SUMIFS($M:$M,$A:$A,$S7,$B:$B,X$4)</f>
        <v>8.3872929811144668E-3</v>
      </c>
      <c r="Y7" s="3">
        <f t="shared" ref="Y7:Y12" si="7">SUMIFS($N:$N,$A:$A,$S7,$B:$B,Y$4)</f>
        <v>1.1210447648071031E-3</v>
      </c>
      <c r="Z7" s="3">
        <f t="shared" ref="Z7:Z12" si="8">X7/0.1/0.1/PI()</f>
        <v>0.26697582742086523</v>
      </c>
      <c r="AA7" s="3">
        <f t="shared" ref="AA7:AA12" si="9">Y7/0.1/0.1/PI()</f>
        <v>3.5683963149268333E-2</v>
      </c>
      <c r="AC7" t="s">
        <v>35</v>
      </c>
      <c r="AD7">
        <v>4177.9869639999997</v>
      </c>
      <c r="AF7" s="9">
        <f t="shared" ref="AF7:AF12" si="10">0.1*0.1*PI()*T7/AD7</f>
        <v>3.5574248967745977E-3</v>
      </c>
    </row>
    <row r="8" spans="1:32" x14ac:dyDescent="0.3">
      <c r="A8" t="s">
        <v>38</v>
      </c>
      <c r="B8" t="s">
        <v>2</v>
      </c>
      <c r="C8">
        <v>170</v>
      </c>
      <c r="D8">
        <v>170</v>
      </c>
      <c r="E8">
        <v>162</v>
      </c>
      <c r="F8">
        <v>140</v>
      </c>
      <c r="G8">
        <v>169</v>
      </c>
      <c r="H8">
        <v>161</v>
      </c>
      <c r="I8">
        <v>154</v>
      </c>
      <c r="J8">
        <v>153</v>
      </c>
      <c r="K8">
        <v>166</v>
      </c>
      <c r="L8">
        <v>166</v>
      </c>
      <c r="M8">
        <f t="shared" si="0"/>
        <v>161.1</v>
      </c>
      <c r="N8" s="3">
        <f t="shared" si="1"/>
        <v>2.8825336077832642</v>
      </c>
      <c r="S8" t="s">
        <v>37</v>
      </c>
      <c r="T8">
        <f t="shared" si="2"/>
        <v>174</v>
      </c>
      <c r="U8" s="4">
        <f t="shared" si="3"/>
        <v>5.793099343184096</v>
      </c>
      <c r="V8" s="4">
        <f t="shared" si="4"/>
        <v>4.5999999999999996</v>
      </c>
      <c r="W8" s="4">
        <f t="shared" si="5"/>
        <v>0.56920997883030822</v>
      </c>
      <c r="X8" s="3">
        <f t="shared" si="6"/>
        <v>2.7351824080544918E-2</v>
      </c>
      <c r="Y8" s="3">
        <f t="shared" si="7"/>
        <v>3.9560149272207584E-3</v>
      </c>
      <c r="Z8" s="3">
        <f t="shared" si="8"/>
        <v>0.8706356009997317</v>
      </c>
      <c r="AA8" s="3">
        <f t="shared" si="9"/>
        <v>0.12592386612250164</v>
      </c>
      <c r="AC8" t="s">
        <v>37</v>
      </c>
      <c r="AD8">
        <v>1424.349935</v>
      </c>
      <c r="AF8" s="9">
        <f t="shared" si="10"/>
        <v>3.8378007278430776E-3</v>
      </c>
    </row>
    <row r="9" spans="1:32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3">
        <f t="shared" si="1"/>
        <v>0.72180329730474346</v>
      </c>
      <c r="S9" t="s">
        <v>41</v>
      </c>
      <c r="T9">
        <f t="shared" si="2"/>
        <v>152.19999999999999</v>
      </c>
      <c r="U9" s="4">
        <f t="shared" si="3"/>
        <v>4.6600429182572984</v>
      </c>
      <c r="V9" s="4">
        <f t="shared" si="4"/>
        <v>3.1</v>
      </c>
      <c r="W9" s="4">
        <f t="shared" si="5"/>
        <v>0.47853944456021591</v>
      </c>
      <c r="X9" s="3">
        <f t="shared" si="6"/>
        <v>2.1161638760477774E-2</v>
      </c>
      <c r="Y9" s="3">
        <f t="shared" si="7"/>
        <v>3.7054456840571229E-3</v>
      </c>
      <c r="Z9" s="3">
        <f t="shared" si="8"/>
        <v>0.67359588253101732</v>
      </c>
      <c r="AA9" s="3">
        <f t="shared" si="9"/>
        <v>0.11794799939524411</v>
      </c>
      <c r="AC9" t="s">
        <v>41</v>
      </c>
      <c r="AD9">
        <v>3236.5496349999999</v>
      </c>
      <c r="AF9" s="9">
        <f t="shared" si="10"/>
        <v>1.4773461117532547E-3</v>
      </c>
    </row>
    <row r="10" spans="1:32" x14ac:dyDescent="0.3">
      <c r="A10" t="s">
        <v>38</v>
      </c>
      <c r="B10" t="s">
        <v>36</v>
      </c>
      <c r="C10">
        <v>2.9411764705882349E-2</v>
      </c>
      <c r="D10">
        <v>5.2941176470588241E-2</v>
      </c>
      <c r="E10">
        <v>3.7037037037037042E-2</v>
      </c>
      <c r="F10">
        <v>7.1428571428571425E-2</v>
      </c>
      <c r="G10">
        <v>3.5502958579881658E-2</v>
      </c>
      <c r="H10">
        <v>2.4844720496894412E-2</v>
      </c>
      <c r="I10">
        <v>4.5454545454545463E-2</v>
      </c>
      <c r="J10">
        <v>2.61437908496732E-2</v>
      </c>
      <c r="K10">
        <v>5.4216867469879519E-2</v>
      </c>
      <c r="L10">
        <v>1.8072289156626509E-2</v>
      </c>
      <c r="M10">
        <f t="shared" si="0"/>
        <v>3.9505372164957989E-2</v>
      </c>
      <c r="N10" s="3">
        <f t="shared" si="1"/>
        <v>4.9277467058146916E-3</v>
      </c>
      <c r="S10" t="s">
        <v>38</v>
      </c>
      <c r="T10">
        <f t="shared" si="2"/>
        <v>161.1</v>
      </c>
      <c r="U10" s="4">
        <f t="shared" si="3"/>
        <v>2.8825336077832642</v>
      </c>
      <c r="V10" s="4">
        <f t="shared" si="4"/>
        <v>6.3</v>
      </c>
      <c r="W10" s="4">
        <f t="shared" si="5"/>
        <v>0.72180329730474346</v>
      </c>
      <c r="X10" s="3">
        <f t="shared" si="6"/>
        <v>3.9505372164957989E-2</v>
      </c>
      <c r="Y10" s="3">
        <f t="shared" si="7"/>
        <v>4.9277467058146916E-3</v>
      </c>
      <c r="Z10" s="3">
        <f t="shared" si="8"/>
        <v>1.2574950517476069</v>
      </c>
      <c r="AA10" s="3">
        <f t="shared" si="9"/>
        <v>0.15685504930704239</v>
      </c>
      <c r="AC10" t="s">
        <v>38</v>
      </c>
      <c r="AD10">
        <v>3674.9536549999998</v>
      </c>
      <c r="AF10" s="9">
        <f t="shared" si="10"/>
        <v>1.3771890042877718E-3</v>
      </c>
    </row>
    <row r="11" spans="1:32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3">
        <f t="shared" si="1"/>
        <v>3.1662280397975127</v>
      </c>
      <c r="S11" t="s">
        <v>39</v>
      </c>
      <c r="T11">
        <f t="shared" si="2"/>
        <v>63.5</v>
      </c>
      <c r="U11" s="4">
        <f t="shared" si="3"/>
        <v>3.1662280397975127</v>
      </c>
      <c r="V11" s="4">
        <f t="shared" si="4"/>
        <v>3</v>
      </c>
      <c r="W11" s="4">
        <f t="shared" si="5"/>
        <v>0.9797958971132712</v>
      </c>
      <c r="X11" s="3">
        <f t="shared" si="6"/>
        <v>4.1677702355668464E-2</v>
      </c>
      <c r="Y11" s="3">
        <f t="shared" si="7"/>
        <v>1.2872754306953798E-2</v>
      </c>
      <c r="Z11" s="3">
        <f t="shared" si="8"/>
        <v>1.3266424693234733</v>
      </c>
      <c r="AA11" s="3">
        <f t="shared" si="9"/>
        <v>0.40975249583183637</v>
      </c>
      <c r="AC11" t="s">
        <v>39</v>
      </c>
      <c r="AD11">
        <v>2854.7790019999998</v>
      </c>
      <c r="AF11" s="9">
        <f t="shared" si="10"/>
        <v>6.9879711656556419E-4</v>
      </c>
    </row>
    <row r="12" spans="1:32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3">
        <f t="shared" si="1"/>
        <v>0.9797958971132712</v>
      </c>
      <c r="S12" t="s">
        <v>87</v>
      </c>
      <c r="T12">
        <f t="shared" si="2"/>
        <v>1587.2</v>
      </c>
      <c r="U12" s="4">
        <f t="shared" si="3"/>
        <v>26.530661507018625</v>
      </c>
      <c r="V12" s="4">
        <f t="shared" si="4"/>
        <v>22.5</v>
      </c>
      <c r="W12" s="4">
        <f t="shared" si="5"/>
        <v>1.7392527130926085</v>
      </c>
      <c r="X12" s="3">
        <f t="shared" si="6"/>
        <v>1.423092641516285E-2</v>
      </c>
      <c r="Y12" s="3">
        <f t="shared" si="7"/>
        <v>1.1397994025310772E-3</v>
      </c>
      <c r="Z12" s="3">
        <f t="shared" si="8"/>
        <v>0.45298445675003862</v>
      </c>
      <c r="AA12" s="3">
        <f t="shared" si="9"/>
        <v>3.6280941809201973E-2</v>
      </c>
      <c r="AC12" t="s">
        <v>89</v>
      </c>
      <c r="AD12">
        <v>21536.184902999998</v>
      </c>
      <c r="AF12" s="9">
        <f t="shared" si="10"/>
        <v>2.3153292387841275E-3</v>
      </c>
    </row>
    <row r="13" spans="1:32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3">
        <f t="shared" si="1"/>
        <v>1.2872754306953798E-2</v>
      </c>
    </row>
    <row r="14" spans="1:32" x14ac:dyDescent="0.3">
      <c r="A14" t="s">
        <v>40</v>
      </c>
      <c r="B14" t="s">
        <v>2</v>
      </c>
      <c r="C14">
        <v>704</v>
      </c>
      <c r="D14">
        <v>636</v>
      </c>
      <c r="E14">
        <v>668</v>
      </c>
      <c r="F14">
        <v>560</v>
      </c>
      <c r="G14">
        <v>516</v>
      </c>
      <c r="H14">
        <v>501</v>
      </c>
      <c r="I14">
        <v>603</v>
      </c>
      <c r="J14">
        <v>502</v>
      </c>
      <c r="K14">
        <v>495</v>
      </c>
      <c r="L14">
        <v>448</v>
      </c>
      <c r="M14">
        <f t="shared" si="0"/>
        <v>563.29999999999995</v>
      </c>
      <c r="N14" s="3">
        <f t="shared" si="1"/>
        <v>25.586344013946185</v>
      </c>
    </row>
    <row r="15" spans="1:32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1</v>
      </c>
      <c r="G15">
        <v>0</v>
      </c>
      <c r="H15">
        <v>0</v>
      </c>
      <c r="I15">
        <v>2</v>
      </c>
      <c r="J15">
        <v>3</v>
      </c>
      <c r="K15">
        <v>1</v>
      </c>
      <c r="L15">
        <v>2</v>
      </c>
      <c r="M15">
        <f t="shared" si="0"/>
        <v>1.5</v>
      </c>
      <c r="N15" s="3">
        <f t="shared" si="1"/>
        <v>0.40620192023179796</v>
      </c>
      <c r="T15" t="str">
        <f>ROUND(T6,1)&amp;" ± "&amp;ROUND(U6,1)</f>
        <v>563.3 ± 25.6</v>
      </c>
      <c r="V15" t="str">
        <f>ROUND(V6,1)&amp;" ± "&amp;ROUND(W6,1)</f>
        <v>1.5 ± 0.4</v>
      </c>
      <c r="X15" t="str">
        <f>ROUND(X6,3)&amp;" ± "&amp;ROUND(Y6,3)</f>
        <v>0.003 ± 0.001</v>
      </c>
      <c r="Z15" t="str">
        <f>ROUND(Z6,3)&amp;" ± "&amp;ROUND(AA6,3)</f>
        <v>0.084 ± 0.022</v>
      </c>
    </row>
    <row r="16" spans="1:32" x14ac:dyDescent="0.3">
      <c r="A16" t="s">
        <v>40</v>
      </c>
      <c r="B16" t="s">
        <v>36</v>
      </c>
      <c r="C16">
        <v>5.681818181818182E-3</v>
      </c>
      <c r="D16">
        <v>3.1446540880503151E-3</v>
      </c>
      <c r="E16">
        <v>0</v>
      </c>
      <c r="F16">
        <v>1.7857142857142861E-3</v>
      </c>
      <c r="G16">
        <v>0</v>
      </c>
      <c r="H16">
        <v>0</v>
      </c>
      <c r="I16">
        <v>3.3167495854063019E-3</v>
      </c>
      <c r="J16">
        <v>5.9760956175298804E-3</v>
      </c>
      <c r="K16">
        <v>2.0202020202020202E-3</v>
      </c>
      <c r="L16">
        <v>4.464285714285714E-3</v>
      </c>
      <c r="M16">
        <f t="shared" si="0"/>
        <v>2.6389519493006698E-3</v>
      </c>
      <c r="N16" s="3">
        <f t="shared" si="1"/>
        <v>6.8151022421614334E-4</v>
      </c>
      <c r="T16" t="str">
        <f t="shared" ref="T16:V21" si="11">ROUND(T7,1)&amp;" ± "&amp;ROUND(U7,1)</f>
        <v>473.1 ± 9</v>
      </c>
      <c r="V16" t="str">
        <f t="shared" si="11"/>
        <v>4 ± 0.6</v>
      </c>
      <c r="X16" t="str">
        <f t="shared" ref="X16:Z21" si="12">ROUND(X7,3)&amp;" ± "&amp;ROUND(Y7,3)</f>
        <v>0.008 ± 0.001</v>
      </c>
      <c r="Z16" t="str">
        <f t="shared" si="12"/>
        <v>0.267 ± 0.036</v>
      </c>
    </row>
    <row r="17" spans="1:26" x14ac:dyDescent="0.3">
      <c r="A17" t="s">
        <v>41</v>
      </c>
      <c r="B17" t="s">
        <v>2</v>
      </c>
      <c r="C17">
        <v>144</v>
      </c>
      <c r="D17">
        <v>144</v>
      </c>
      <c r="E17">
        <v>156</v>
      </c>
      <c r="F17">
        <v>156</v>
      </c>
      <c r="G17">
        <v>129</v>
      </c>
      <c r="H17">
        <v>129</v>
      </c>
      <c r="I17">
        <v>164</v>
      </c>
      <c r="J17">
        <v>157</v>
      </c>
      <c r="K17">
        <v>175</v>
      </c>
      <c r="L17">
        <v>168</v>
      </c>
      <c r="M17">
        <f t="shared" si="0"/>
        <v>152.19999999999999</v>
      </c>
      <c r="N17" s="3">
        <f t="shared" si="1"/>
        <v>4.6600429182572984</v>
      </c>
      <c r="T17" t="str">
        <f t="shared" si="11"/>
        <v>174 ± 5.8</v>
      </c>
      <c r="V17" t="str">
        <f t="shared" si="11"/>
        <v>4.6 ± 0.6</v>
      </c>
      <c r="X17" t="str">
        <f t="shared" si="12"/>
        <v>0.027 ± 0.004</v>
      </c>
      <c r="Z17" t="str">
        <f t="shared" si="12"/>
        <v>0.871 ± 0.126</v>
      </c>
    </row>
    <row r="18" spans="1:2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6</v>
      </c>
      <c r="I18">
        <v>3</v>
      </c>
      <c r="J18">
        <v>4</v>
      </c>
      <c r="K18">
        <v>3</v>
      </c>
      <c r="L18">
        <v>0</v>
      </c>
      <c r="M18">
        <f t="shared" si="0"/>
        <v>3.1</v>
      </c>
      <c r="N18" s="3">
        <f t="shared" si="1"/>
        <v>0.47853944456021591</v>
      </c>
      <c r="T18" t="str">
        <f t="shared" si="11"/>
        <v>152.2 ± 4.7</v>
      </c>
      <c r="V18" t="str">
        <f t="shared" si="11"/>
        <v>3.1 ± 0.5</v>
      </c>
      <c r="X18" t="str">
        <f t="shared" si="12"/>
        <v>0.021 ± 0.004</v>
      </c>
      <c r="Z18" t="str">
        <f t="shared" si="12"/>
        <v>0.674 ± 0.118</v>
      </c>
    </row>
    <row r="19" spans="1:26" x14ac:dyDescent="0.3">
      <c r="A19" t="s">
        <v>41</v>
      </c>
      <c r="B19" t="s">
        <v>36</v>
      </c>
      <c r="C19">
        <v>1.388888888888889E-2</v>
      </c>
      <c r="D19">
        <v>2.0833333333333329E-2</v>
      </c>
      <c r="E19">
        <v>1.282051282051282E-2</v>
      </c>
      <c r="F19">
        <v>2.564102564102564E-2</v>
      </c>
      <c r="G19">
        <v>3.1007751937984499E-2</v>
      </c>
      <c r="H19">
        <v>4.6511627906976737E-2</v>
      </c>
      <c r="I19">
        <v>1.8292682926829271E-2</v>
      </c>
      <c r="J19">
        <v>2.5477707006369432E-2</v>
      </c>
      <c r="K19">
        <v>1.714285714285714E-2</v>
      </c>
      <c r="L19">
        <v>0</v>
      </c>
      <c r="M19">
        <f t="shared" si="0"/>
        <v>2.1161638760477774E-2</v>
      </c>
      <c r="N19" s="3">
        <f t="shared" si="1"/>
        <v>3.7054456840571229E-3</v>
      </c>
      <c r="T19" t="str">
        <f t="shared" si="11"/>
        <v>161.1 ± 2.9</v>
      </c>
      <c r="V19" t="str">
        <f t="shared" si="11"/>
        <v>6.3 ± 0.7</v>
      </c>
      <c r="X19" t="str">
        <f t="shared" si="12"/>
        <v>0.04 ± 0.005</v>
      </c>
      <c r="Z19" t="str">
        <f t="shared" si="12"/>
        <v>1.257 ± 0.157</v>
      </c>
    </row>
    <row r="20" spans="1:26" x14ac:dyDescent="0.3">
      <c r="A20" t="s">
        <v>87</v>
      </c>
      <c r="B20" t="s">
        <v>2</v>
      </c>
      <c r="C20">
        <f>SUMIF($B$1:$B$19,$B20,C$1:C$19)</f>
        <v>1717</v>
      </c>
      <c r="D20">
        <f t="shared" ref="D20:L21" si="13">SUMIF($B$1:$B$19,$B20,D$1:D$19)</f>
        <v>1633</v>
      </c>
      <c r="E20">
        <f t="shared" si="13"/>
        <v>1703</v>
      </c>
      <c r="F20">
        <f t="shared" si="13"/>
        <v>1557</v>
      </c>
      <c r="G20">
        <f t="shared" si="13"/>
        <v>1526</v>
      </c>
      <c r="H20">
        <f t="shared" si="13"/>
        <v>1461</v>
      </c>
      <c r="I20">
        <f t="shared" si="13"/>
        <v>1670</v>
      </c>
      <c r="J20">
        <f t="shared" si="13"/>
        <v>1540</v>
      </c>
      <c r="K20">
        <f t="shared" si="13"/>
        <v>1567</v>
      </c>
      <c r="L20">
        <f t="shared" si="13"/>
        <v>1498</v>
      </c>
      <c r="M20">
        <f t="shared" ref="M20:M22" si="14">AVERAGE(C20:L20)</f>
        <v>1587.2</v>
      </c>
      <c r="N20" s="3">
        <f t="shared" ref="N20:N22" si="15">_xlfn.STDEV.P(C20:L20)/SQRT(10)</f>
        <v>26.530661507018625</v>
      </c>
      <c r="T20" t="str">
        <f>ROUND(T11,1)&amp;" ± "&amp;ROUND(U11,1)</f>
        <v>63.5 ± 3.2</v>
      </c>
      <c r="V20" t="str">
        <f>ROUND(V11,1)&amp;" ± "&amp;ROUND(W11,1)</f>
        <v>3 ± 1</v>
      </c>
      <c r="X20" t="str">
        <f t="shared" si="12"/>
        <v>0.042 ± 0.013</v>
      </c>
      <c r="Z20" t="str">
        <f t="shared" si="12"/>
        <v>1.327 ± 0.41</v>
      </c>
    </row>
    <row r="21" spans="1:26" x14ac:dyDescent="0.3">
      <c r="A21" t="s">
        <v>87</v>
      </c>
      <c r="B21" t="s">
        <v>3</v>
      </c>
      <c r="C21">
        <f>SUMIF($B$1:$B$19,$B21,C$1:C$19)</f>
        <v>21</v>
      </c>
      <c r="D21">
        <f t="shared" si="13"/>
        <v>22</v>
      </c>
      <c r="E21">
        <f t="shared" si="13"/>
        <v>14</v>
      </c>
      <c r="F21">
        <f t="shared" si="13"/>
        <v>23</v>
      </c>
      <c r="G21">
        <f t="shared" si="13"/>
        <v>15</v>
      </c>
      <c r="H21">
        <f t="shared" si="13"/>
        <v>18</v>
      </c>
      <c r="I21">
        <f t="shared" si="13"/>
        <v>27</v>
      </c>
      <c r="J21">
        <f t="shared" si="13"/>
        <v>31</v>
      </c>
      <c r="K21">
        <f t="shared" si="13"/>
        <v>30</v>
      </c>
      <c r="L21">
        <f t="shared" si="13"/>
        <v>24</v>
      </c>
      <c r="M21">
        <f t="shared" si="14"/>
        <v>22.5</v>
      </c>
      <c r="N21" s="3">
        <f t="shared" si="15"/>
        <v>1.7392527130926085</v>
      </c>
      <c r="T21" t="str">
        <f t="shared" si="11"/>
        <v>1587.2 ± 26.5</v>
      </c>
      <c r="V21" t="str">
        <f t="shared" si="11"/>
        <v>22.5 ± 1.7</v>
      </c>
      <c r="X21" t="str">
        <f t="shared" si="12"/>
        <v>0.014 ± 0.001</v>
      </c>
      <c r="Z21" t="str">
        <f t="shared" si="12"/>
        <v>0.453 ± 0.036</v>
      </c>
    </row>
    <row r="22" spans="1:26" x14ac:dyDescent="0.3">
      <c r="A22" t="s">
        <v>87</v>
      </c>
      <c r="B22" t="s">
        <v>36</v>
      </c>
      <c r="C22">
        <f>C21/C20</f>
        <v>1.2230634828188701E-2</v>
      </c>
      <c r="D22">
        <f t="shared" ref="D22:L22" si="16">D21/D20</f>
        <v>1.3472137170851195E-2</v>
      </c>
      <c r="E22">
        <f t="shared" si="16"/>
        <v>8.2207868467410444E-3</v>
      </c>
      <c r="F22">
        <f t="shared" si="16"/>
        <v>1.4771997430956968E-2</v>
      </c>
      <c r="G22">
        <f t="shared" si="16"/>
        <v>9.8296199213630409E-3</v>
      </c>
      <c r="H22">
        <f t="shared" si="16"/>
        <v>1.2320328542094456E-2</v>
      </c>
      <c r="I22">
        <f t="shared" si="16"/>
        <v>1.6167664670658683E-2</v>
      </c>
      <c r="J22">
        <f t="shared" si="16"/>
        <v>2.012987012987013E-2</v>
      </c>
      <c r="K22">
        <f t="shared" si="16"/>
        <v>1.9144862795149969E-2</v>
      </c>
      <c r="L22">
        <f t="shared" si="16"/>
        <v>1.602136181575434E-2</v>
      </c>
      <c r="M22">
        <f t="shared" si="14"/>
        <v>1.423092641516285E-2</v>
      </c>
      <c r="N22" s="3">
        <f t="shared" si="15"/>
        <v>1.1397994025310772E-3</v>
      </c>
    </row>
  </sheetData>
  <sortState ref="S5:S9">
    <sortCondition ref="S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E12" sqref="E12"/>
    </sheetView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87</v>
      </c>
      <c r="D2">
        <v>87</v>
      </c>
      <c r="E2">
        <v>77</v>
      </c>
      <c r="F2">
        <v>68</v>
      </c>
      <c r="G2">
        <v>47</v>
      </c>
      <c r="H2">
        <v>46</v>
      </c>
      <c r="I2">
        <v>36</v>
      </c>
      <c r="J2">
        <v>37</v>
      </c>
      <c r="K2">
        <v>47</v>
      </c>
      <c r="L2">
        <v>36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2</v>
      </c>
      <c r="K3">
        <v>1</v>
      </c>
      <c r="L3">
        <v>0</v>
      </c>
    </row>
    <row r="4" spans="1:12" x14ac:dyDescent="0.3">
      <c r="A4" t="s">
        <v>43</v>
      </c>
      <c r="B4" t="s">
        <v>36</v>
      </c>
      <c r="C4">
        <v>2.298850574712644E-2</v>
      </c>
      <c r="D4">
        <v>2.298850574712644E-2</v>
      </c>
      <c r="E4">
        <v>0</v>
      </c>
      <c r="F4">
        <v>1.470588235294118E-2</v>
      </c>
      <c r="G4">
        <v>0</v>
      </c>
      <c r="H4">
        <v>0</v>
      </c>
      <c r="I4">
        <v>0</v>
      </c>
      <c r="J4">
        <v>5.4054054054054057E-2</v>
      </c>
      <c r="K4">
        <v>2.1276595744680851E-2</v>
      </c>
      <c r="L4">
        <v>0</v>
      </c>
    </row>
    <row r="5" spans="1:12" x14ac:dyDescent="0.3">
      <c r="A5" t="s">
        <v>44</v>
      </c>
      <c r="B5" t="s">
        <v>2</v>
      </c>
      <c r="C5">
        <v>10</v>
      </c>
      <c r="D5">
        <v>10</v>
      </c>
      <c r="E5">
        <v>10</v>
      </c>
      <c r="F5">
        <v>10</v>
      </c>
      <c r="G5">
        <v>6</v>
      </c>
      <c r="H5">
        <v>6</v>
      </c>
      <c r="I5">
        <v>6</v>
      </c>
      <c r="J5">
        <v>6</v>
      </c>
      <c r="K5">
        <v>10</v>
      </c>
      <c r="L5">
        <v>10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164</v>
      </c>
      <c r="D8">
        <v>130</v>
      </c>
      <c r="E8">
        <v>172</v>
      </c>
      <c r="F8">
        <v>98</v>
      </c>
      <c r="G8">
        <v>132</v>
      </c>
      <c r="H8">
        <v>130</v>
      </c>
      <c r="I8">
        <v>104</v>
      </c>
      <c r="J8">
        <v>92</v>
      </c>
      <c r="K8">
        <v>97</v>
      </c>
      <c r="L8">
        <v>96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237</v>
      </c>
      <c r="D11">
        <v>218</v>
      </c>
      <c r="E11">
        <v>160</v>
      </c>
      <c r="F11">
        <v>146</v>
      </c>
      <c r="G11">
        <v>144</v>
      </c>
      <c r="H11">
        <v>132</v>
      </c>
      <c r="I11">
        <v>180</v>
      </c>
      <c r="J11">
        <v>173</v>
      </c>
      <c r="K11">
        <v>144</v>
      </c>
      <c r="L11">
        <v>127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4.2194092827004216E-3</v>
      </c>
      <c r="D13">
        <v>0</v>
      </c>
      <c r="E13">
        <v>0</v>
      </c>
      <c r="F13">
        <v>0</v>
      </c>
      <c r="G13">
        <v>0</v>
      </c>
      <c r="H13">
        <v>0</v>
      </c>
      <c r="I13">
        <v>5.5555555555555558E-3</v>
      </c>
      <c r="J13">
        <v>5.7803468208092483E-3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79</v>
      </c>
      <c r="D14">
        <v>75</v>
      </c>
      <c r="E14">
        <v>100</v>
      </c>
      <c r="F14">
        <v>90</v>
      </c>
      <c r="G14">
        <v>82</v>
      </c>
      <c r="H14">
        <v>82</v>
      </c>
      <c r="I14">
        <v>70</v>
      </c>
      <c r="J14">
        <v>62</v>
      </c>
      <c r="K14">
        <v>73</v>
      </c>
      <c r="L14">
        <v>73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1.3698630136986301E-2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80</v>
      </c>
      <c r="D23">
        <v>76</v>
      </c>
      <c r="E23">
        <v>102</v>
      </c>
      <c r="F23">
        <v>101</v>
      </c>
      <c r="G23">
        <v>58</v>
      </c>
      <c r="H23">
        <v>58</v>
      </c>
      <c r="I23">
        <v>92</v>
      </c>
      <c r="J23">
        <v>82</v>
      </c>
      <c r="K23">
        <v>85</v>
      </c>
      <c r="L23">
        <v>67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1.2500000000000001E-2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1.0869565217391301E-2</v>
      </c>
      <c r="J25">
        <v>0</v>
      </c>
      <c r="K25">
        <v>0</v>
      </c>
      <c r="L25">
        <v>1.492537313432836E-2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139</v>
      </c>
      <c r="J26">
        <v>136</v>
      </c>
      <c r="K26">
        <v>126</v>
      </c>
      <c r="L26">
        <v>116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7.1942446043165471E-3</v>
      </c>
      <c r="J28">
        <v>7.3529411764705881E-3</v>
      </c>
      <c r="K28">
        <v>1.5873015873015869E-2</v>
      </c>
      <c r="L28">
        <v>8.6206896551724137E-3</v>
      </c>
    </row>
    <row r="29" spans="1:12" x14ac:dyDescent="0.3">
      <c r="A29" t="s">
        <v>52</v>
      </c>
      <c r="B29" t="s">
        <v>2</v>
      </c>
      <c r="C29">
        <v>34</v>
      </c>
      <c r="D29">
        <v>34</v>
      </c>
      <c r="E29">
        <v>34</v>
      </c>
      <c r="F29">
        <v>34</v>
      </c>
      <c r="G29">
        <v>34</v>
      </c>
      <c r="H29">
        <v>34</v>
      </c>
      <c r="I29">
        <v>33</v>
      </c>
      <c r="J29">
        <v>33</v>
      </c>
      <c r="K29">
        <v>34</v>
      </c>
      <c r="L29">
        <v>34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45</v>
      </c>
      <c r="D35">
        <v>45</v>
      </c>
      <c r="E35">
        <v>50</v>
      </c>
      <c r="F35">
        <v>50</v>
      </c>
      <c r="G35">
        <v>52</v>
      </c>
      <c r="H35">
        <v>52</v>
      </c>
      <c r="I35">
        <v>46</v>
      </c>
      <c r="J35">
        <v>41</v>
      </c>
      <c r="K35">
        <v>42</v>
      </c>
      <c r="L35">
        <v>42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8.8888888888888892E-2</v>
      </c>
      <c r="D37">
        <v>8.8888888888888892E-2</v>
      </c>
      <c r="E37">
        <v>0</v>
      </c>
      <c r="F37">
        <v>0.1</v>
      </c>
      <c r="G37">
        <v>3.8461538461538457E-2</v>
      </c>
      <c r="H37">
        <v>9.6153846153846159E-2</v>
      </c>
      <c r="I37">
        <v>6.5217391304347824E-2</v>
      </c>
      <c r="J37">
        <v>0.14634146341463411</v>
      </c>
      <c r="K37">
        <v>4.7619047619047623E-2</v>
      </c>
      <c r="L37">
        <v>0.119047619047619</v>
      </c>
    </row>
    <row r="38" spans="1:12" x14ac:dyDescent="0.3">
      <c r="A38" t="s">
        <v>55</v>
      </c>
      <c r="B38" t="s">
        <v>2</v>
      </c>
      <c r="C38">
        <v>70</v>
      </c>
      <c r="D38">
        <v>64</v>
      </c>
      <c r="E38">
        <v>52</v>
      </c>
      <c r="F38">
        <v>52</v>
      </c>
      <c r="G38">
        <v>44</v>
      </c>
      <c r="H38">
        <v>44</v>
      </c>
      <c r="I38">
        <v>33</v>
      </c>
      <c r="J38">
        <v>34</v>
      </c>
      <c r="K38">
        <v>34</v>
      </c>
      <c r="L38">
        <v>34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1.9230769230769228E-2</v>
      </c>
      <c r="F40">
        <v>0</v>
      </c>
      <c r="G40">
        <v>0</v>
      </c>
      <c r="H40">
        <v>0</v>
      </c>
      <c r="I40">
        <v>3.03030303030303E-2</v>
      </c>
      <c r="J40">
        <v>2.9411764705882349E-2</v>
      </c>
      <c r="K40">
        <v>2.9411764705882349E-2</v>
      </c>
      <c r="L40">
        <v>0</v>
      </c>
    </row>
    <row r="41" spans="1:12" x14ac:dyDescent="0.3">
      <c r="A41" t="s">
        <v>56</v>
      </c>
      <c r="B41" t="s">
        <v>2</v>
      </c>
      <c r="C41">
        <v>17</v>
      </c>
      <c r="D41">
        <v>17</v>
      </c>
      <c r="E41">
        <v>11</v>
      </c>
      <c r="F41">
        <v>11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69</v>
      </c>
      <c r="D44">
        <v>66</v>
      </c>
      <c r="E44">
        <v>74</v>
      </c>
      <c r="F44">
        <v>69</v>
      </c>
      <c r="G44">
        <v>75</v>
      </c>
      <c r="H44">
        <v>75</v>
      </c>
      <c r="I44">
        <v>64</v>
      </c>
      <c r="J44">
        <v>62</v>
      </c>
      <c r="K44">
        <v>64</v>
      </c>
      <c r="L44">
        <v>62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1.3333333333333331E-2</v>
      </c>
      <c r="H46">
        <v>1.3333333333333331E-2</v>
      </c>
      <c r="I46">
        <v>3.125E-2</v>
      </c>
      <c r="J46">
        <v>1.6129032258064519E-2</v>
      </c>
      <c r="K46">
        <v>1.5625E-2</v>
      </c>
      <c r="L46">
        <v>0</v>
      </c>
    </row>
    <row r="47" spans="1:12" x14ac:dyDescent="0.3">
      <c r="A47" t="s">
        <v>58</v>
      </c>
      <c r="B47" t="s">
        <v>2</v>
      </c>
      <c r="C47">
        <v>91</v>
      </c>
      <c r="D47">
        <v>91</v>
      </c>
      <c r="E47">
        <v>108</v>
      </c>
      <c r="F47">
        <v>108</v>
      </c>
      <c r="G47">
        <v>85</v>
      </c>
      <c r="H47">
        <v>85</v>
      </c>
      <c r="I47">
        <v>104</v>
      </c>
      <c r="J47">
        <v>97</v>
      </c>
      <c r="K47">
        <v>126</v>
      </c>
      <c r="L47">
        <v>119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2.197802197802198E-2</v>
      </c>
      <c r="D49">
        <v>0</v>
      </c>
      <c r="E49">
        <v>9.2592592592592587E-3</v>
      </c>
      <c r="F49">
        <v>1.8518518518518521E-2</v>
      </c>
      <c r="G49">
        <v>2.3529411764705879E-2</v>
      </c>
      <c r="H49">
        <v>2.3529411764705879E-2</v>
      </c>
      <c r="I49">
        <v>1.9230769230769228E-2</v>
      </c>
      <c r="J49">
        <v>3.0927835051546389E-2</v>
      </c>
      <c r="K49">
        <v>1.5873015873015869E-2</v>
      </c>
      <c r="L49">
        <v>0</v>
      </c>
    </row>
    <row r="50" spans="1:12" x14ac:dyDescent="0.3">
      <c r="A50" t="s">
        <v>59</v>
      </c>
      <c r="B50" t="s">
        <v>2</v>
      </c>
      <c r="C50">
        <v>53</v>
      </c>
      <c r="D50">
        <v>53</v>
      </c>
      <c r="E50">
        <v>48</v>
      </c>
      <c r="F50">
        <v>48</v>
      </c>
      <c r="G50">
        <v>44</v>
      </c>
      <c r="H50">
        <v>44</v>
      </c>
      <c r="I50">
        <v>60</v>
      </c>
      <c r="J50">
        <v>60</v>
      </c>
      <c r="K50">
        <v>49</v>
      </c>
      <c r="L50">
        <v>49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4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5.6603773584905662E-2</v>
      </c>
      <c r="E52">
        <v>2.0833333333333329E-2</v>
      </c>
      <c r="F52">
        <v>4.1666666666666657E-2</v>
      </c>
      <c r="G52">
        <v>4.5454545454545463E-2</v>
      </c>
      <c r="H52">
        <v>9.0909090909090912E-2</v>
      </c>
      <c r="I52">
        <v>1.666666666666667E-2</v>
      </c>
      <c r="J52">
        <v>1.666666666666667E-2</v>
      </c>
      <c r="K52">
        <v>2.0408163265306121E-2</v>
      </c>
      <c r="L52">
        <v>0</v>
      </c>
    </row>
    <row r="53" spans="1:12" x14ac:dyDescent="0.3">
      <c r="A53" t="s">
        <v>60</v>
      </c>
      <c r="B53" t="s">
        <v>2</v>
      </c>
      <c r="C53">
        <v>170</v>
      </c>
      <c r="D53">
        <v>170</v>
      </c>
      <c r="E53">
        <v>162</v>
      </c>
      <c r="F53">
        <v>140</v>
      </c>
      <c r="G53">
        <v>169</v>
      </c>
      <c r="H53">
        <v>161</v>
      </c>
      <c r="I53">
        <v>154</v>
      </c>
      <c r="J53">
        <v>153</v>
      </c>
      <c r="K53">
        <v>166</v>
      </c>
      <c r="L53">
        <v>166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2.9411764705882349E-2</v>
      </c>
      <c r="D55">
        <v>5.2941176470588241E-2</v>
      </c>
      <c r="E55">
        <v>3.7037037037037042E-2</v>
      </c>
      <c r="F55">
        <v>7.1428571428571425E-2</v>
      </c>
      <c r="G55">
        <v>3.5502958579881658E-2</v>
      </c>
      <c r="H55">
        <v>2.4844720496894412E-2</v>
      </c>
      <c r="I55">
        <v>4.5454545454545463E-2</v>
      </c>
      <c r="J55">
        <v>2.61437908496732E-2</v>
      </c>
      <c r="K55">
        <v>5.4216867469879519E-2</v>
      </c>
      <c r="L55">
        <v>1.8072289156626509E-2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20" sqref="P20"/>
    </sheetView>
  </sheetViews>
  <sheetFormatPr defaultRowHeight="15" x14ac:dyDescent="0.3"/>
  <sheetData>
    <row r="1" spans="1:16" s="1" customFormat="1" x14ac:dyDescent="0.3">
      <c r="A1" s="1" t="s">
        <v>88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  <row r="15" spans="1:16" x14ac:dyDescent="0.3">
      <c r="B15">
        <f>SUM(B2:B14)</f>
        <v>44</v>
      </c>
      <c r="C15">
        <f t="shared" ref="C15:P15" si="0">SUM(C2:C14)</f>
        <v>37</v>
      </c>
      <c r="D15">
        <f t="shared" si="0"/>
        <v>34</v>
      </c>
      <c r="E15">
        <f t="shared" si="0"/>
        <v>61</v>
      </c>
      <c r="F15">
        <f t="shared" si="0"/>
        <v>56</v>
      </c>
      <c r="G15">
        <f t="shared" si="0"/>
        <v>28</v>
      </c>
      <c r="H15">
        <f t="shared" si="0"/>
        <v>25</v>
      </c>
      <c r="I15">
        <f t="shared" si="0"/>
        <v>17</v>
      </c>
      <c r="J15">
        <f t="shared" si="0"/>
        <v>36</v>
      </c>
      <c r="K15">
        <f t="shared" si="0"/>
        <v>34</v>
      </c>
      <c r="L15">
        <f t="shared" si="0"/>
        <v>41</v>
      </c>
      <c r="M15">
        <f t="shared" si="0"/>
        <v>35</v>
      </c>
      <c r="N15">
        <f t="shared" si="0"/>
        <v>31</v>
      </c>
      <c r="O15">
        <f t="shared" si="0"/>
        <v>56</v>
      </c>
      <c r="P15">
        <f t="shared" si="0"/>
        <v>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46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49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51</v>
      </c>
      <c r="B6">
        <v>4</v>
      </c>
      <c r="C6">
        <v>1</v>
      </c>
      <c r="D6">
        <v>1</v>
      </c>
      <c r="E6">
        <v>5</v>
      </c>
      <c r="F6">
        <v>2</v>
      </c>
      <c r="G6">
        <v>4</v>
      </c>
      <c r="H6">
        <v>1</v>
      </c>
      <c r="I6">
        <v>1</v>
      </c>
      <c r="J6">
        <v>4</v>
      </c>
      <c r="K6">
        <v>2</v>
      </c>
      <c r="L6">
        <v>4</v>
      </c>
      <c r="M6">
        <v>1</v>
      </c>
      <c r="N6">
        <v>1</v>
      </c>
      <c r="O6">
        <v>5</v>
      </c>
      <c r="P6">
        <v>2</v>
      </c>
    </row>
    <row r="7" spans="1:16" x14ac:dyDescent="0.3">
      <c r="A7" t="s">
        <v>53</v>
      </c>
      <c r="B7">
        <v>1</v>
      </c>
      <c r="C7">
        <v>1</v>
      </c>
      <c r="D7">
        <v>1</v>
      </c>
      <c r="E7">
        <v>4</v>
      </c>
      <c r="F7">
        <v>7</v>
      </c>
      <c r="G7">
        <v>1</v>
      </c>
      <c r="H7">
        <v>1</v>
      </c>
      <c r="I7">
        <v>1</v>
      </c>
      <c r="J7">
        <v>4</v>
      </c>
      <c r="K7">
        <v>6</v>
      </c>
      <c r="L7">
        <v>1</v>
      </c>
      <c r="M7">
        <v>1</v>
      </c>
      <c r="N7">
        <v>1</v>
      </c>
      <c r="O7">
        <v>4</v>
      </c>
      <c r="P7">
        <v>6</v>
      </c>
    </row>
    <row r="8" spans="1:16" x14ac:dyDescent="0.3">
      <c r="A8" t="s">
        <v>54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55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5</v>
      </c>
      <c r="E11">
        <v>1</v>
      </c>
      <c r="F11">
        <v>7</v>
      </c>
      <c r="G11">
        <v>2</v>
      </c>
      <c r="H11">
        <v>3</v>
      </c>
      <c r="I11">
        <v>3</v>
      </c>
      <c r="J11">
        <v>1</v>
      </c>
      <c r="K11">
        <v>5</v>
      </c>
      <c r="L11">
        <v>6</v>
      </c>
      <c r="M11">
        <v>4</v>
      </c>
      <c r="N11">
        <v>5</v>
      </c>
      <c r="O11">
        <v>1</v>
      </c>
      <c r="P11">
        <v>7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9</v>
      </c>
      <c r="C13">
        <v>5</v>
      </c>
      <c r="D13">
        <v>2</v>
      </c>
      <c r="E13">
        <v>12</v>
      </c>
      <c r="F13">
        <v>6</v>
      </c>
      <c r="G13">
        <v>5</v>
      </c>
      <c r="H13">
        <v>5</v>
      </c>
      <c r="I13">
        <v>2</v>
      </c>
      <c r="J13">
        <v>8</v>
      </c>
      <c r="K13">
        <v>5</v>
      </c>
      <c r="L13">
        <v>7</v>
      </c>
      <c r="M13">
        <v>5</v>
      </c>
      <c r="N13">
        <v>2</v>
      </c>
      <c r="O13">
        <v>12</v>
      </c>
      <c r="P13">
        <v>6</v>
      </c>
    </row>
    <row r="14" spans="1:16" x14ac:dyDescent="0.3">
      <c r="A14" t="s">
        <v>61</v>
      </c>
      <c r="C14">
        <v>1</v>
      </c>
      <c r="D14">
        <v>1</v>
      </c>
      <c r="E14">
        <v>4</v>
      </c>
      <c r="F14">
        <v>3</v>
      </c>
      <c r="H14">
        <v>1</v>
      </c>
      <c r="I14">
        <v>1</v>
      </c>
      <c r="J14">
        <v>4</v>
      </c>
      <c r="K14">
        <v>3</v>
      </c>
      <c r="M14">
        <v>1</v>
      </c>
      <c r="N14">
        <v>1</v>
      </c>
      <c r="O14">
        <v>4</v>
      </c>
      <c r="P14"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46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49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51</v>
      </c>
      <c r="B6">
        <v>4</v>
      </c>
      <c r="C6">
        <v>1</v>
      </c>
      <c r="D6">
        <v>1</v>
      </c>
      <c r="E6">
        <v>5</v>
      </c>
      <c r="F6">
        <v>1</v>
      </c>
      <c r="G6">
        <v>4</v>
      </c>
      <c r="H6">
        <v>1</v>
      </c>
      <c r="I6">
        <v>1</v>
      </c>
      <c r="J6">
        <v>4</v>
      </c>
      <c r="K6">
        <v>1</v>
      </c>
      <c r="L6">
        <v>4</v>
      </c>
      <c r="M6">
        <v>1</v>
      </c>
      <c r="N6">
        <v>1</v>
      </c>
      <c r="O6">
        <v>5</v>
      </c>
      <c r="P6">
        <v>1</v>
      </c>
    </row>
    <row r="7" spans="1:16" x14ac:dyDescent="0.3">
      <c r="A7" t="s">
        <v>53</v>
      </c>
      <c r="B7">
        <v>1</v>
      </c>
      <c r="C7">
        <v>1</v>
      </c>
      <c r="D7">
        <v>1</v>
      </c>
      <c r="E7">
        <v>3</v>
      </c>
      <c r="F7">
        <v>7</v>
      </c>
      <c r="G7">
        <v>1</v>
      </c>
      <c r="H7">
        <v>1</v>
      </c>
      <c r="I7">
        <v>1</v>
      </c>
      <c r="J7">
        <v>3</v>
      </c>
      <c r="K7">
        <v>6</v>
      </c>
      <c r="L7">
        <v>1</v>
      </c>
      <c r="M7">
        <v>1</v>
      </c>
      <c r="N7">
        <v>1</v>
      </c>
      <c r="O7">
        <v>3</v>
      </c>
      <c r="P7">
        <v>6</v>
      </c>
    </row>
    <row r="8" spans="1:16" x14ac:dyDescent="0.3">
      <c r="A8" t="s">
        <v>54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55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2</v>
      </c>
      <c r="F11">
        <v>6</v>
      </c>
      <c r="G11">
        <v>2</v>
      </c>
      <c r="H11">
        <v>3</v>
      </c>
      <c r="I11">
        <v>2</v>
      </c>
      <c r="K11">
        <v>4</v>
      </c>
      <c r="L11">
        <v>6</v>
      </c>
      <c r="M11">
        <v>4</v>
      </c>
      <c r="N11">
        <v>2</v>
      </c>
      <c r="P11">
        <v>6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8</v>
      </c>
      <c r="C13">
        <v>5</v>
      </c>
      <c r="D13">
        <v>1</v>
      </c>
      <c r="E13">
        <v>11</v>
      </c>
      <c r="F13">
        <v>6</v>
      </c>
      <c r="G13">
        <v>4</v>
      </c>
      <c r="H13">
        <v>5</v>
      </c>
      <c r="I13">
        <v>1</v>
      </c>
      <c r="J13">
        <v>7</v>
      </c>
      <c r="K13">
        <v>5</v>
      </c>
      <c r="L13">
        <v>6</v>
      </c>
      <c r="M13">
        <v>5</v>
      </c>
      <c r="N13">
        <v>1</v>
      </c>
      <c r="O13">
        <v>11</v>
      </c>
      <c r="P13">
        <v>6</v>
      </c>
    </row>
    <row r="14" spans="1:16" x14ac:dyDescent="0.3">
      <c r="A14" t="s">
        <v>61</v>
      </c>
      <c r="D14">
        <v>1</v>
      </c>
      <c r="E14">
        <v>4</v>
      </c>
      <c r="F14">
        <v>2</v>
      </c>
      <c r="I14">
        <v>1</v>
      </c>
      <c r="J14">
        <v>4</v>
      </c>
      <c r="K14">
        <v>2</v>
      </c>
      <c r="N14">
        <v>1</v>
      </c>
      <c r="O14">
        <v>4</v>
      </c>
      <c r="P14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P1" workbookViewId="0">
      <selection activeCell="AE23" sqref="AE23"/>
    </sheetView>
  </sheetViews>
  <sheetFormatPr defaultRowHeight="15" x14ac:dyDescent="0.3"/>
  <cols>
    <col min="18" max="18" width="11.625" customWidth="1"/>
    <col min="20" max="20" width="10" bestFit="1" customWidth="1"/>
  </cols>
  <sheetData>
    <row r="1" spans="1:26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80</v>
      </c>
      <c r="N1" s="1" t="s">
        <v>81</v>
      </c>
    </row>
    <row r="2" spans="1:26" x14ac:dyDescent="0.3">
      <c r="A2" t="s">
        <v>4</v>
      </c>
      <c r="B2" t="s">
        <v>2</v>
      </c>
      <c r="C2">
        <v>1180</v>
      </c>
      <c r="D2">
        <v>1116</v>
      </c>
      <c r="E2">
        <v>1193</v>
      </c>
      <c r="F2">
        <v>1077</v>
      </c>
      <c r="G2">
        <v>1040</v>
      </c>
      <c r="H2">
        <v>1000</v>
      </c>
      <c r="I2">
        <v>1164</v>
      </c>
      <c r="J2">
        <v>1065</v>
      </c>
      <c r="K2">
        <v>1095</v>
      </c>
      <c r="L2">
        <v>1052</v>
      </c>
      <c r="M2">
        <f>AVERAGE(C2:L2)</f>
        <v>1098.2</v>
      </c>
      <c r="N2" s="3">
        <f>_xlfn.STDEV.P(C2:L2)/SQRT(10)</f>
        <v>19.248792169899907</v>
      </c>
    </row>
    <row r="3" spans="1:26" x14ac:dyDescent="0.3">
      <c r="A3" t="s">
        <v>4</v>
      </c>
      <c r="B3" t="s">
        <v>3</v>
      </c>
      <c r="C3">
        <v>15</v>
      </c>
      <c r="D3">
        <v>17</v>
      </c>
      <c r="E3">
        <v>12</v>
      </c>
      <c r="F3">
        <v>15</v>
      </c>
      <c r="G3">
        <v>11</v>
      </c>
      <c r="H3">
        <v>11</v>
      </c>
      <c r="I3">
        <v>18</v>
      </c>
      <c r="J3">
        <v>21</v>
      </c>
      <c r="K3">
        <v>23</v>
      </c>
      <c r="L3">
        <v>12</v>
      </c>
      <c r="M3">
        <f t="shared" ref="M3:M22" si="0">AVERAGE(C3:L3)</f>
        <v>15.5</v>
      </c>
      <c r="N3" s="3">
        <f t="shared" ref="N3:N22" si="1">_xlfn.STDEV.P(C3:L3)/SQRT(10)</f>
        <v>1.2668859459319928</v>
      </c>
    </row>
    <row r="4" spans="1:26" x14ac:dyDescent="0.3">
      <c r="A4" t="s">
        <v>4</v>
      </c>
      <c r="B4" t="s">
        <v>36</v>
      </c>
      <c r="C4">
        <v>1.271186440677966E-2</v>
      </c>
      <c r="D4">
        <v>1.523297491039427E-2</v>
      </c>
      <c r="E4">
        <v>1.005867560771165E-2</v>
      </c>
      <c r="F4">
        <v>1.3927576601671311E-2</v>
      </c>
      <c r="G4">
        <v>1.0576923076923079E-2</v>
      </c>
      <c r="H4">
        <v>1.0999999999999999E-2</v>
      </c>
      <c r="I4">
        <v>1.54639175257732E-2</v>
      </c>
      <c r="J4">
        <v>1.9718309859154931E-2</v>
      </c>
      <c r="K4">
        <v>2.100456621004566E-2</v>
      </c>
      <c r="L4">
        <v>1.140684410646388E-2</v>
      </c>
      <c r="M4">
        <f t="shared" si="0"/>
        <v>1.4110165230491764E-2</v>
      </c>
      <c r="N4" s="3">
        <f t="shared" si="1"/>
        <v>1.1399360632857142E-3</v>
      </c>
      <c r="S4" t="s">
        <v>2</v>
      </c>
      <c r="T4" t="s">
        <v>2</v>
      </c>
      <c r="U4" t="s">
        <v>3</v>
      </c>
      <c r="V4" t="s">
        <v>3</v>
      </c>
      <c r="W4" t="s">
        <v>36</v>
      </c>
      <c r="X4" t="s">
        <v>36</v>
      </c>
    </row>
    <row r="5" spans="1:26" x14ac:dyDescent="0.3">
      <c r="A5" t="s">
        <v>7</v>
      </c>
      <c r="B5" t="s">
        <v>2</v>
      </c>
      <c r="C5">
        <v>164</v>
      </c>
      <c r="D5">
        <v>156</v>
      </c>
      <c r="E5">
        <v>144</v>
      </c>
      <c r="F5">
        <v>142</v>
      </c>
      <c r="G5">
        <v>141</v>
      </c>
      <c r="H5">
        <v>122</v>
      </c>
      <c r="I5">
        <v>131</v>
      </c>
      <c r="J5">
        <v>125</v>
      </c>
      <c r="K5">
        <v>136</v>
      </c>
      <c r="L5">
        <v>120</v>
      </c>
      <c r="M5">
        <f t="shared" si="0"/>
        <v>138.1</v>
      </c>
      <c r="N5" s="3">
        <f t="shared" si="1"/>
        <v>4.3161325280857632</v>
      </c>
      <c r="R5" t="s">
        <v>0</v>
      </c>
      <c r="S5" s="1" t="s">
        <v>80</v>
      </c>
      <c r="T5" s="1" t="s">
        <v>81</v>
      </c>
      <c r="U5" s="1" t="s">
        <v>80</v>
      </c>
      <c r="V5" s="1" t="s">
        <v>81</v>
      </c>
      <c r="W5" s="1" t="s">
        <v>80</v>
      </c>
      <c r="X5" s="1" t="s">
        <v>81</v>
      </c>
    </row>
    <row r="6" spans="1:26" x14ac:dyDescent="0.3">
      <c r="A6" t="s">
        <v>7</v>
      </c>
      <c r="B6" t="s">
        <v>3</v>
      </c>
      <c r="C6">
        <v>2</v>
      </c>
      <c r="D6">
        <v>0</v>
      </c>
      <c r="E6">
        <v>1</v>
      </c>
      <c r="F6">
        <v>2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f t="shared" si="0"/>
        <v>1</v>
      </c>
      <c r="N6" s="3">
        <f t="shared" si="1"/>
        <v>0.19999999999999998</v>
      </c>
      <c r="R6" t="s">
        <v>82</v>
      </c>
      <c r="S6" s="5">
        <f>SUMIFS($M:$M,$A:$A,$R6,$B:$B,S$4)</f>
        <v>1587.2</v>
      </c>
      <c r="T6" s="6">
        <f>SUMIFS($N:$N,$A:$A,$R6,$B:$B,T$4)</f>
        <v>26.530661507018625</v>
      </c>
      <c r="U6" s="6">
        <f>SUMIFS($M:$M,$A:$A,$R6,$B:$B,U$4)</f>
        <v>22.5</v>
      </c>
      <c r="V6" s="6">
        <f>SUMIFS($N:$N,$A:$A,$R6,$B:$B,V$4)</f>
        <v>1.7392527130926085</v>
      </c>
      <c r="W6" s="7">
        <f>SUMIFS($M:$M,$A:$A,$R6,$B:$B,W$4)</f>
        <v>1.423092641516285E-2</v>
      </c>
      <c r="X6" s="7">
        <f>SUMIFS($N:$N,$A:$A,$R6,$B:$B,X$4)</f>
        <v>1.1397994025310772E-3</v>
      </c>
      <c r="Y6" s="2">
        <f>W6/0.1/0.1/PI()</f>
        <v>0.45298445675003862</v>
      </c>
      <c r="Z6" s="2">
        <f>X6/0.1/0.1/PI()</f>
        <v>3.6280941809201973E-2</v>
      </c>
    </row>
    <row r="7" spans="1:26" x14ac:dyDescent="0.3">
      <c r="A7" t="s">
        <v>7</v>
      </c>
      <c r="B7" t="s">
        <v>36</v>
      </c>
      <c r="C7">
        <v>1.2195121951219509E-2</v>
      </c>
      <c r="D7">
        <v>0</v>
      </c>
      <c r="E7">
        <v>6.9444444444444441E-3</v>
      </c>
      <c r="F7">
        <v>1.408450704225352E-2</v>
      </c>
      <c r="G7">
        <v>7.0921985815602844E-3</v>
      </c>
      <c r="H7">
        <v>8.1967213114754103E-3</v>
      </c>
      <c r="I7">
        <v>7.6335877862595417E-3</v>
      </c>
      <c r="J7">
        <v>0</v>
      </c>
      <c r="K7">
        <v>7.3529411764705881E-3</v>
      </c>
      <c r="L7">
        <v>8.3333333333333332E-3</v>
      </c>
      <c r="M7">
        <f t="shared" si="0"/>
        <v>7.1832855627016632E-3</v>
      </c>
      <c r="N7" s="3">
        <f t="shared" si="1"/>
        <v>1.3363798254055301E-3</v>
      </c>
      <c r="R7" t="s">
        <v>4</v>
      </c>
      <c r="S7" s="5">
        <f t="shared" ref="S7:S12" si="2">SUMIFS($M:$M,$A:$A,$R7,$B:$B,S$4)</f>
        <v>1098.2</v>
      </c>
      <c r="T7" s="6">
        <f>SUMIFS($N:$N,$A:$A,$R7,$B:$B,T$4)</f>
        <v>19.248792169899907</v>
      </c>
      <c r="U7" s="6">
        <f t="shared" ref="U7:U12" si="3">SUMIFS($M:$M,$A:$A,$R7,$B:$B,U$4)</f>
        <v>15.5</v>
      </c>
      <c r="V7" s="6">
        <f t="shared" ref="V7:V12" si="4">SUMIFS($N:$N,$A:$A,$R7,$B:$B,V$4)</f>
        <v>1.2668859459319928</v>
      </c>
      <c r="W7" s="7">
        <f t="shared" ref="W7:W11" si="5">SUMIFS($M:$M,$A:$A,$R7,$B:$B,W$4)</f>
        <v>1.4110165230491764E-2</v>
      </c>
      <c r="X7" s="7">
        <f t="shared" ref="X7:X11" si="6">SUMIFS($N:$N,$A:$A,$R7,$B:$B,X$4)</f>
        <v>1.1399360632857142E-3</v>
      </c>
      <c r="Y7" s="2">
        <f t="shared" ref="Y7:Z10" si="7">W7/0.1/0.1/PI()</f>
        <v>0.44914050885523138</v>
      </c>
      <c r="Z7" s="2">
        <f t="shared" si="7"/>
        <v>3.6285291856127402E-2</v>
      </c>
    </row>
    <row r="8" spans="1:26" x14ac:dyDescent="0.3">
      <c r="A8" t="s">
        <v>9</v>
      </c>
      <c r="B8" t="s">
        <v>2</v>
      </c>
      <c r="C8">
        <v>183</v>
      </c>
      <c r="D8">
        <v>182</v>
      </c>
      <c r="E8">
        <v>163</v>
      </c>
      <c r="F8">
        <v>157</v>
      </c>
      <c r="G8">
        <v>157</v>
      </c>
      <c r="H8">
        <v>153</v>
      </c>
      <c r="I8">
        <v>169</v>
      </c>
      <c r="J8">
        <v>163</v>
      </c>
      <c r="K8">
        <v>160</v>
      </c>
      <c r="L8">
        <v>153</v>
      </c>
      <c r="M8">
        <f t="shared" si="0"/>
        <v>164</v>
      </c>
      <c r="N8" s="3">
        <f t="shared" si="1"/>
        <v>3.2680269276736382</v>
      </c>
      <c r="R8" t="s">
        <v>7</v>
      </c>
      <c r="S8" s="5">
        <f t="shared" si="2"/>
        <v>138.1</v>
      </c>
      <c r="T8" s="6">
        <f t="shared" ref="T8:T12" si="8">SUMIFS($N:$N,$A:$A,$R8,$B:$B,T$4)</f>
        <v>4.3161325280857632</v>
      </c>
      <c r="U8" s="6">
        <f t="shared" si="3"/>
        <v>1</v>
      </c>
      <c r="V8" s="6">
        <f t="shared" si="4"/>
        <v>0.19999999999999998</v>
      </c>
      <c r="W8" s="7">
        <f t="shared" si="5"/>
        <v>7.1832855627016632E-3</v>
      </c>
      <c r="X8" s="7">
        <f t="shared" si="6"/>
        <v>1.3363798254055301E-3</v>
      </c>
      <c r="Y8" s="2">
        <f t="shared" si="7"/>
        <v>0.22865108098892334</v>
      </c>
      <c r="Z8" s="2">
        <f t="shared" si="7"/>
        <v>4.2538291012314836E-2</v>
      </c>
    </row>
    <row r="9" spans="1:26" x14ac:dyDescent="0.3">
      <c r="A9" t="s">
        <v>9</v>
      </c>
      <c r="B9" t="s">
        <v>3</v>
      </c>
      <c r="C9">
        <v>2</v>
      </c>
      <c r="D9">
        <v>4</v>
      </c>
      <c r="E9">
        <v>1</v>
      </c>
      <c r="F9">
        <v>3</v>
      </c>
      <c r="G9">
        <v>2</v>
      </c>
      <c r="H9">
        <v>2</v>
      </c>
      <c r="I9">
        <v>6</v>
      </c>
      <c r="J9">
        <v>6</v>
      </c>
      <c r="K9">
        <v>2</v>
      </c>
      <c r="L9">
        <v>1</v>
      </c>
      <c r="M9">
        <f t="shared" si="0"/>
        <v>2.9</v>
      </c>
      <c r="N9" s="3">
        <f t="shared" si="1"/>
        <v>0.55587768438749174</v>
      </c>
      <c r="R9" t="s">
        <v>6</v>
      </c>
      <c r="S9" s="5">
        <f t="shared" si="2"/>
        <v>186.9</v>
      </c>
      <c r="T9" s="6">
        <f t="shared" si="8"/>
        <v>3.2324912992922346</v>
      </c>
      <c r="U9" s="6">
        <f t="shared" si="3"/>
        <v>3.1</v>
      </c>
      <c r="V9" s="6">
        <f t="shared" si="4"/>
        <v>0.84202137740083538</v>
      </c>
      <c r="W9" s="7">
        <f t="shared" si="5"/>
        <v>1.7114187201485366E-2</v>
      </c>
      <c r="X9" s="7">
        <f t="shared" si="6"/>
        <v>4.8868479760962435E-3</v>
      </c>
      <c r="Y9" s="2">
        <f t="shared" si="7"/>
        <v>0.54476149802328933</v>
      </c>
      <c r="Z9" s="2">
        <f t="shared" si="7"/>
        <v>0.15555320230686831</v>
      </c>
    </row>
    <row r="10" spans="1:26" x14ac:dyDescent="0.3">
      <c r="A10" t="s">
        <v>86</v>
      </c>
      <c r="B10" t="s">
        <v>36</v>
      </c>
      <c r="C10">
        <v>1.092896174863388E-2</v>
      </c>
      <c r="D10">
        <v>2.197802197802198E-2</v>
      </c>
      <c r="E10">
        <v>6.1349693251533744E-3</v>
      </c>
      <c r="F10">
        <v>1.9108280254777069E-2</v>
      </c>
      <c r="G10">
        <v>1.2738853503184711E-2</v>
      </c>
      <c r="H10">
        <v>1.30718954248366E-2</v>
      </c>
      <c r="I10">
        <v>3.5502958579881658E-2</v>
      </c>
      <c r="J10">
        <v>3.6809815950920248E-2</v>
      </c>
      <c r="K10">
        <v>1.2500000000000001E-2</v>
      </c>
      <c r="L10">
        <v>6.5359477124183009E-3</v>
      </c>
      <c r="M10">
        <f t="shared" si="0"/>
        <v>1.7530970447782783E-2</v>
      </c>
      <c r="N10" s="3">
        <f t="shared" si="1"/>
        <v>3.2854751540883835E-3</v>
      </c>
      <c r="R10" t="s">
        <v>86</v>
      </c>
      <c r="S10" s="6">
        <f t="shared" si="2"/>
        <v>164</v>
      </c>
      <c r="T10" s="6">
        <f t="shared" si="8"/>
        <v>3.2680269276736382</v>
      </c>
      <c r="U10" s="6">
        <f t="shared" si="3"/>
        <v>2.9</v>
      </c>
      <c r="V10" s="6">
        <f t="shared" si="4"/>
        <v>0.55587768438749174</v>
      </c>
      <c r="W10" s="7">
        <f t="shared" si="5"/>
        <v>1.7530970447782783E-2</v>
      </c>
      <c r="X10" s="7">
        <f t="shared" si="6"/>
        <v>3.2854751540883835E-3</v>
      </c>
      <c r="Y10" s="2">
        <f t="shared" si="7"/>
        <v>0.55802812079251352</v>
      </c>
      <c r="Z10" s="2">
        <f t="shared" si="7"/>
        <v>0.10457992223575453</v>
      </c>
    </row>
    <row r="11" spans="1:26" x14ac:dyDescent="0.3">
      <c r="A11" t="s">
        <v>6</v>
      </c>
      <c r="B11" t="s">
        <v>2</v>
      </c>
      <c r="C11">
        <v>190</v>
      </c>
      <c r="D11">
        <v>179</v>
      </c>
      <c r="E11">
        <v>203</v>
      </c>
      <c r="F11">
        <v>181</v>
      </c>
      <c r="G11">
        <v>188</v>
      </c>
      <c r="H11">
        <v>186</v>
      </c>
      <c r="I11">
        <v>206</v>
      </c>
      <c r="J11">
        <v>187</v>
      </c>
      <c r="K11">
        <v>176</v>
      </c>
      <c r="L11">
        <v>173</v>
      </c>
      <c r="M11">
        <f t="shared" si="0"/>
        <v>186.9</v>
      </c>
      <c r="N11" s="3">
        <f t="shared" si="1"/>
        <v>3.2324912992922346</v>
      </c>
      <c r="R11" t="s">
        <v>77</v>
      </c>
      <c r="S11" s="5">
        <f t="shared" si="2"/>
        <v>1150.9000000000001</v>
      </c>
      <c r="T11" s="6">
        <f t="shared" si="8"/>
        <v>13.58340899774427</v>
      </c>
      <c r="U11" s="6">
        <f t="shared" si="3"/>
        <v>0.7</v>
      </c>
      <c r="V11" s="6">
        <f t="shared" si="4"/>
        <v>0.20248456731316586</v>
      </c>
      <c r="W11" s="7">
        <f t="shared" si="5"/>
        <v>6.1048499704993589E-4</v>
      </c>
      <c r="X11" s="8">
        <f t="shared" si="6"/>
        <v>1.7422302022759704E-4</v>
      </c>
      <c r="Y11" s="2">
        <f t="shared" ref="Y11" si="9">W11/0.1/0.1/PI()</f>
        <v>1.9432340992787688E-2</v>
      </c>
      <c r="Z11" s="2">
        <f t="shared" ref="Z11" si="10">X11/0.1/0.1/PI()</f>
        <v>5.5456909739242666E-3</v>
      </c>
    </row>
    <row r="12" spans="1:26" x14ac:dyDescent="0.3">
      <c r="A12" t="s">
        <v>6</v>
      </c>
      <c r="B12" t="s">
        <v>3</v>
      </c>
      <c r="C12">
        <v>2</v>
      </c>
      <c r="D12">
        <v>1</v>
      </c>
      <c r="E12">
        <v>0</v>
      </c>
      <c r="F12">
        <v>3</v>
      </c>
      <c r="G12">
        <v>1</v>
      </c>
      <c r="H12">
        <v>4</v>
      </c>
      <c r="I12">
        <v>2</v>
      </c>
      <c r="J12">
        <v>4</v>
      </c>
      <c r="K12">
        <v>4</v>
      </c>
      <c r="L12">
        <v>10</v>
      </c>
      <c r="M12">
        <f t="shared" si="0"/>
        <v>3.1</v>
      </c>
      <c r="N12" s="3">
        <f t="shared" si="1"/>
        <v>0.84202137740083538</v>
      </c>
      <c r="R12" t="s">
        <v>84</v>
      </c>
      <c r="S12" s="5">
        <f t="shared" si="2"/>
        <v>2738.1</v>
      </c>
      <c r="T12" s="6">
        <f t="shared" si="8"/>
        <v>34.780871179428495</v>
      </c>
      <c r="U12" s="6">
        <f t="shared" si="3"/>
        <v>23.2</v>
      </c>
      <c r="V12" s="6">
        <f t="shared" si="4"/>
        <v>1.8697593428032389</v>
      </c>
      <c r="W12" s="7"/>
      <c r="X12" s="8"/>
    </row>
    <row r="13" spans="1:26" x14ac:dyDescent="0.3">
      <c r="A13" t="s">
        <v>6</v>
      </c>
      <c r="B13" t="s">
        <v>36</v>
      </c>
      <c r="C13">
        <v>1.0526315789473681E-2</v>
      </c>
      <c r="D13">
        <v>5.5865921787709499E-3</v>
      </c>
      <c r="E13">
        <v>0</v>
      </c>
      <c r="F13">
        <v>1.6574585635359119E-2</v>
      </c>
      <c r="G13">
        <v>5.3191489361702126E-3</v>
      </c>
      <c r="H13">
        <v>2.150537634408602E-2</v>
      </c>
      <c r="I13">
        <v>9.7087378640776691E-3</v>
      </c>
      <c r="J13">
        <v>2.1390374331550801E-2</v>
      </c>
      <c r="K13">
        <v>2.2727272727272731E-2</v>
      </c>
      <c r="L13">
        <v>5.7803468208092477E-2</v>
      </c>
      <c r="M13">
        <f t="shared" si="0"/>
        <v>1.7114187201485366E-2</v>
      </c>
      <c r="N13" s="3">
        <f t="shared" si="1"/>
        <v>4.8868479760962435E-3</v>
      </c>
    </row>
    <row r="14" spans="1:26" x14ac:dyDescent="0.3">
      <c r="A14" t="s">
        <v>77</v>
      </c>
      <c r="B14" t="s">
        <v>2</v>
      </c>
      <c r="C14">
        <v>1152</v>
      </c>
      <c r="D14">
        <v>1107</v>
      </c>
      <c r="E14">
        <v>1210</v>
      </c>
      <c r="F14">
        <v>1157</v>
      </c>
      <c r="G14">
        <v>1133</v>
      </c>
      <c r="H14">
        <v>1093</v>
      </c>
      <c r="I14">
        <v>1183</v>
      </c>
      <c r="J14">
        <v>1091</v>
      </c>
      <c r="K14">
        <v>1218</v>
      </c>
      <c r="L14">
        <v>1165</v>
      </c>
      <c r="M14">
        <f t="shared" si="0"/>
        <v>1150.9000000000001</v>
      </c>
      <c r="N14" s="3">
        <f t="shared" si="1"/>
        <v>13.58340899774427</v>
      </c>
    </row>
    <row r="15" spans="1:26" x14ac:dyDescent="0.3">
      <c r="A15" t="s">
        <v>77</v>
      </c>
      <c r="B15" t="s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2</v>
      </c>
      <c r="J15">
        <v>1</v>
      </c>
      <c r="K15">
        <v>1</v>
      </c>
      <c r="L15">
        <v>1</v>
      </c>
      <c r="M15">
        <f>AVERAGE(C15:L15)</f>
        <v>0.7</v>
      </c>
      <c r="N15" s="3">
        <f t="shared" si="1"/>
        <v>0.20248456731316586</v>
      </c>
      <c r="S15" t="str">
        <f>ROUND(S6,1)&amp;" ± "&amp;ROUND(T6,1)</f>
        <v>1587.2 ± 26.5</v>
      </c>
      <c r="U15" t="str">
        <f>ROUND(U6,1)&amp;" ± "&amp;ROUND(V6,1)</f>
        <v>22.5 ± 1.7</v>
      </c>
      <c r="W15" t="str">
        <f>ROUND(W6,3)&amp;" ± "&amp;ROUND(X6,3)</f>
        <v>0.014 ± 0.001</v>
      </c>
      <c r="Y15" t="str">
        <f>ROUND(Y6,3)&amp;" ± "&amp;ROUND(Z6,3)</f>
        <v>0.453 ± 0.036</v>
      </c>
    </row>
    <row r="16" spans="1:26" x14ac:dyDescent="0.3">
      <c r="A16" t="s">
        <v>77</v>
      </c>
      <c r="B16" t="s">
        <v>36</v>
      </c>
      <c r="C16">
        <v>0</v>
      </c>
      <c r="D16">
        <v>9.0334236675700087E-4</v>
      </c>
      <c r="E16">
        <v>0</v>
      </c>
      <c r="F16">
        <v>0</v>
      </c>
      <c r="G16">
        <v>0</v>
      </c>
      <c r="H16">
        <v>9.1491308325709062E-4</v>
      </c>
      <c r="I16">
        <v>1.69061707523246E-3</v>
      </c>
      <c r="J16">
        <v>9.1659028414298811E-4</v>
      </c>
      <c r="K16">
        <v>8.2101806239737272E-4</v>
      </c>
      <c r="L16">
        <v>8.5836909871244631E-4</v>
      </c>
      <c r="M16">
        <f t="shared" si="0"/>
        <v>6.1048499704993589E-4</v>
      </c>
      <c r="N16" s="3">
        <f t="shared" si="1"/>
        <v>1.7422302022759704E-4</v>
      </c>
      <c r="S16" t="str">
        <f t="shared" ref="S16:U21" si="11">ROUND(S7,1)&amp;" ± "&amp;ROUND(T7,1)</f>
        <v>1098.2 ± 19.2</v>
      </c>
      <c r="U16" t="str">
        <f t="shared" si="11"/>
        <v>15.5 ± 1.3</v>
      </c>
      <c r="W16" t="str">
        <f t="shared" ref="W16:W20" si="12">ROUND(W7,3)&amp;" ± "&amp;ROUND(X7,3)</f>
        <v>0.014 ± 0.001</v>
      </c>
      <c r="Y16" t="str">
        <f t="shared" ref="Y16:Y19" si="13">ROUND(Y7,3)&amp;" ± "&amp;ROUND(Z7,3)</f>
        <v>0.449 ± 0.036</v>
      </c>
    </row>
    <row r="17" spans="1:25" x14ac:dyDescent="0.3">
      <c r="A17" t="s">
        <v>83</v>
      </c>
      <c r="B17" t="s">
        <v>2</v>
      </c>
      <c r="C17">
        <f>SUMIF($B$2:$B$13,$B17,C$2:C$13)</f>
        <v>1717</v>
      </c>
      <c r="D17">
        <f t="shared" ref="D17:L18" si="14">SUMIF($B$2:$B$13,$B17,D$2:D$13)</f>
        <v>1633</v>
      </c>
      <c r="E17">
        <f t="shared" si="14"/>
        <v>1703</v>
      </c>
      <c r="F17">
        <f t="shared" si="14"/>
        <v>1557</v>
      </c>
      <c r="G17">
        <f t="shared" si="14"/>
        <v>1526</v>
      </c>
      <c r="H17">
        <f t="shared" si="14"/>
        <v>1461</v>
      </c>
      <c r="I17">
        <f t="shared" si="14"/>
        <v>1670</v>
      </c>
      <c r="J17">
        <f t="shared" si="14"/>
        <v>1540</v>
      </c>
      <c r="K17">
        <f t="shared" si="14"/>
        <v>1567</v>
      </c>
      <c r="L17">
        <f t="shared" si="14"/>
        <v>1498</v>
      </c>
      <c r="M17">
        <f t="shared" si="0"/>
        <v>1587.2</v>
      </c>
      <c r="N17" s="3">
        <f t="shared" si="1"/>
        <v>26.530661507018625</v>
      </c>
      <c r="S17" t="str">
        <f t="shared" si="11"/>
        <v>138.1 ± 4.3</v>
      </c>
      <c r="U17" t="str">
        <f t="shared" si="11"/>
        <v>1 ± 0.2</v>
      </c>
      <c r="W17" t="str">
        <f t="shared" si="12"/>
        <v>0.007 ± 0.001</v>
      </c>
      <c r="Y17" t="str">
        <f t="shared" si="13"/>
        <v>0.229 ± 0.043</v>
      </c>
    </row>
    <row r="18" spans="1:25" x14ac:dyDescent="0.3">
      <c r="A18" t="s">
        <v>83</v>
      </c>
      <c r="B18" t="s">
        <v>3</v>
      </c>
      <c r="C18">
        <f>SUMIF($B$2:$B$13,$B18,C$2:C$13)</f>
        <v>21</v>
      </c>
      <c r="D18">
        <f t="shared" si="14"/>
        <v>22</v>
      </c>
      <c r="E18">
        <f t="shared" si="14"/>
        <v>14</v>
      </c>
      <c r="F18">
        <f t="shared" si="14"/>
        <v>23</v>
      </c>
      <c r="G18">
        <f t="shared" si="14"/>
        <v>15</v>
      </c>
      <c r="H18">
        <f t="shared" si="14"/>
        <v>18</v>
      </c>
      <c r="I18">
        <f t="shared" si="14"/>
        <v>27</v>
      </c>
      <c r="J18">
        <f t="shared" si="14"/>
        <v>31</v>
      </c>
      <c r="K18">
        <f t="shared" si="14"/>
        <v>30</v>
      </c>
      <c r="L18">
        <f t="shared" si="14"/>
        <v>24</v>
      </c>
      <c r="M18">
        <f t="shared" si="0"/>
        <v>22.5</v>
      </c>
      <c r="N18" s="3">
        <f t="shared" si="1"/>
        <v>1.7392527130926085</v>
      </c>
      <c r="S18" t="str">
        <f t="shared" si="11"/>
        <v>186.9 ± 3.2</v>
      </c>
      <c r="U18" t="str">
        <f t="shared" si="11"/>
        <v>3.1 ± 0.8</v>
      </c>
      <c r="W18" t="str">
        <f t="shared" si="12"/>
        <v>0.017 ± 0.005</v>
      </c>
      <c r="Y18" t="str">
        <f t="shared" si="13"/>
        <v>0.545 ± 0.156</v>
      </c>
    </row>
    <row r="19" spans="1:25" x14ac:dyDescent="0.3">
      <c r="A19" t="s">
        <v>83</v>
      </c>
      <c r="B19" t="s">
        <v>36</v>
      </c>
      <c r="C19">
        <f>C18/C17</f>
        <v>1.2230634828188701E-2</v>
      </c>
      <c r="D19">
        <f t="shared" ref="D19:L19" si="15">D18/D17</f>
        <v>1.3472137170851195E-2</v>
      </c>
      <c r="E19">
        <f t="shared" si="15"/>
        <v>8.2207868467410444E-3</v>
      </c>
      <c r="F19">
        <f t="shared" si="15"/>
        <v>1.4771997430956968E-2</v>
      </c>
      <c r="G19">
        <f t="shared" si="15"/>
        <v>9.8296199213630409E-3</v>
      </c>
      <c r="H19">
        <f t="shared" si="15"/>
        <v>1.2320328542094456E-2</v>
      </c>
      <c r="I19">
        <f t="shared" si="15"/>
        <v>1.6167664670658683E-2</v>
      </c>
      <c r="J19">
        <f t="shared" si="15"/>
        <v>2.012987012987013E-2</v>
      </c>
      <c r="K19">
        <f t="shared" si="15"/>
        <v>1.9144862795149969E-2</v>
      </c>
      <c r="L19">
        <f t="shared" si="15"/>
        <v>1.602136181575434E-2</v>
      </c>
      <c r="M19">
        <f>AVERAGE(C19:L19)</f>
        <v>1.423092641516285E-2</v>
      </c>
      <c r="N19" s="3">
        <f>_xlfn.STDEV.P(C19:L19)/SQRT(10)</f>
        <v>1.1397994025310772E-3</v>
      </c>
      <c r="S19" t="str">
        <f t="shared" si="11"/>
        <v>164 ± 3.3</v>
      </c>
      <c r="U19" t="str">
        <f t="shared" si="11"/>
        <v>2.9 ± 0.6</v>
      </c>
      <c r="W19" t="str">
        <f t="shared" si="12"/>
        <v>0.018 ± 0.003</v>
      </c>
      <c r="Y19" t="str">
        <f t="shared" si="13"/>
        <v>0.558 ± 0.105</v>
      </c>
    </row>
    <row r="20" spans="1:25" x14ac:dyDescent="0.3">
      <c r="A20" t="s">
        <v>85</v>
      </c>
      <c r="B20" t="s">
        <v>2</v>
      </c>
      <c r="C20">
        <f>SUMIF($B$2:$B$16,$B20,C$2:C$16)</f>
        <v>2869</v>
      </c>
      <c r="D20">
        <f t="shared" ref="D20:L21" si="16">SUMIF($B$2:$B$16,$B20,D$2:D$16)</f>
        <v>2740</v>
      </c>
      <c r="E20">
        <f t="shared" si="16"/>
        <v>2913</v>
      </c>
      <c r="F20">
        <f t="shared" si="16"/>
        <v>2714</v>
      </c>
      <c r="G20">
        <f t="shared" si="16"/>
        <v>2659</v>
      </c>
      <c r="H20">
        <f t="shared" si="16"/>
        <v>2554</v>
      </c>
      <c r="I20">
        <f t="shared" si="16"/>
        <v>2853</v>
      </c>
      <c r="J20">
        <f t="shared" si="16"/>
        <v>2631</v>
      </c>
      <c r="K20">
        <f t="shared" si="16"/>
        <v>2785</v>
      </c>
      <c r="L20">
        <f t="shared" si="16"/>
        <v>2663</v>
      </c>
      <c r="M20">
        <f t="shared" si="0"/>
        <v>2738.1</v>
      </c>
      <c r="N20" s="3">
        <f t="shared" si="1"/>
        <v>34.780871179428495</v>
      </c>
      <c r="S20" t="str">
        <f t="shared" si="11"/>
        <v>1150.9 ± 13.6</v>
      </c>
      <c r="U20" t="str">
        <f t="shared" si="11"/>
        <v>0.7 ± 0.2</v>
      </c>
      <c r="W20" t="str">
        <f t="shared" si="12"/>
        <v>0.001 ± 0</v>
      </c>
    </row>
    <row r="21" spans="1:25" x14ac:dyDescent="0.3">
      <c r="A21" t="s">
        <v>85</v>
      </c>
      <c r="B21" t="s">
        <v>3</v>
      </c>
      <c r="C21">
        <f>SUMIF($B$2:$B$16,$B21,C$2:C$16)</f>
        <v>21</v>
      </c>
      <c r="D21">
        <f t="shared" si="16"/>
        <v>23</v>
      </c>
      <c r="E21">
        <f t="shared" si="16"/>
        <v>14</v>
      </c>
      <c r="F21">
        <f t="shared" si="16"/>
        <v>23</v>
      </c>
      <c r="G21">
        <f t="shared" si="16"/>
        <v>15</v>
      </c>
      <c r="H21">
        <f t="shared" si="16"/>
        <v>19</v>
      </c>
      <c r="I21">
        <f t="shared" si="16"/>
        <v>29</v>
      </c>
      <c r="J21">
        <f t="shared" si="16"/>
        <v>32</v>
      </c>
      <c r="K21">
        <f t="shared" si="16"/>
        <v>31</v>
      </c>
      <c r="L21">
        <f t="shared" si="16"/>
        <v>25</v>
      </c>
      <c r="M21">
        <f t="shared" si="0"/>
        <v>23.2</v>
      </c>
      <c r="N21" s="3">
        <f t="shared" si="1"/>
        <v>1.8697593428032389</v>
      </c>
      <c r="S21" t="str">
        <f t="shared" si="11"/>
        <v>2738.1 ± 34.8</v>
      </c>
      <c r="U21" t="str">
        <f t="shared" si="11"/>
        <v>23.2 ± 1.9</v>
      </c>
    </row>
    <row r="22" spans="1:25" x14ac:dyDescent="0.3">
      <c r="A22" t="s">
        <v>85</v>
      </c>
      <c r="B22" t="s">
        <v>36</v>
      </c>
      <c r="C22">
        <f>C21/C20</f>
        <v>7.3196235622168E-3</v>
      </c>
      <c r="D22">
        <f t="shared" ref="D22" si="17">D21/D20</f>
        <v>8.3941605839416063E-3</v>
      </c>
      <c r="E22">
        <f t="shared" ref="E22" si="18">E21/E20</f>
        <v>4.8060418812221079E-3</v>
      </c>
      <c r="F22">
        <f t="shared" ref="F22" si="19">F21/F20</f>
        <v>8.4745762711864406E-3</v>
      </c>
      <c r="G22">
        <f t="shared" ref="G22" si="20">G21/G20</f>
        <v>5.6412185031966908E-3</v>
      </c>
      <c r="H22">
        <f t="shared" ref="H22" si="21">H21/H20</f>
        <v>7.4393108848864525E-3</v>
      </c>
      <c r="I22">
        <f t="shared" ref="I22" si="22">I21/I20</f>
        <v>1.0164738871363477E-2</v>
      </c>
      <c r="J22">
        <f t="shared" ref="J22" si="23">J21/J20</f>
        <v>1.2162675788673508E-2</v>
      </c>
      <c r="K22">
        <f t="shared" ref="K22" si="24">K21/K20</f>
        <v>1.1131059245960502E-2</v>
      </c>
      <c r="L22">
        <f t="shared" ref="L22" si="25">L21/L20</f>
        <v>9.3879083740142696E-3</v>
      </c>
      <c r="M22">
        <f t="shared" si="0"/>
        <v>8.4921313966661843E-3</v>
      </c>
      <c r="N22" s="3">
        <f t="shared" si="1"/>
        <v>6.945857818981099E-4</v>
      </c>
    </row>
  </sheetData>
  <phoneticPr fontId="2" type="noConversion"/>
  <pageMargins left="0.7" right="0.7" top="0.75" bottom="0.75" header="0.3" footer="0.3"/>
  <ignoredErrors>
    <ignoredError sqref="T6:T12 V6:V12 U6:U12 W6:W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2020-04-29T03:32:27Z</dcterms:created>
  <dcterms:modified xsi:type="dcterms:W3CDTF">2020-05-04T09:02:44Z</dcterms:modified>
</cp:coreProperties>
</file>