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mp\Macaca-population-trend\result\"/>
    </mc:Choice>
  </mc:AlternateContent>
  <bookViews>
    <workbookView xWindow="240" yWindow="12" windowWidth="16092" windowHeight="9660" firstSheet="4" activeTab="8"/>
  </bookViews>
  <sheets>
    <sheet name="TypeName_point" sheetId="1" r:id="rId1"/>
    <sheet name="Year_point" sheetId="2" r:id="rId2"/>
    <sheet name="Region_point" sheetId="3" r:id="rId3"/>
    <sheet name="County_point" sheetId="4" r:id="rId4"/>
    <sheet name="group_County" sheetId="5" r:id="rId5"/>
    <sheet name="single_County" sheetId="6" r:id="rId6"/>
    <sheet name="group_County_only_forest" sheetId="7" r:id="rId7"/>
    <sheet name="single_County_only_forest" sheetId="8" r:id="rId8"/>
    <sheet name="Forest_Macaca" sheetId="9" r:id="rId9"/>
    <sheet name="Macaca_dist" sheetId="10" r:id="rId10"/>
  </sheets>
  <calcPr calcId="162913"/>
</workbook>
</file>

<file path=xl/calcChain.xml><?xml version="1.0" encoding="utf-8"?>
<calcChain xmlns="http://schemas.openxmlformats.org/spreadsheetml/2006/main">
  <c r="U19" i="9" l="1"/>
  <c r="Z15" i="9"/>
  <c r="Z16" i="9"/>
  <c r="Z17" i="9"/>
  <c r="Z14" i="9"/>
  <c r="Y15" i="9"/>
  <c r="Y16" i="9"/>
  <c r="Y17" i="9"/>
  <c r="Y14" i="9"/>
  <c r="X15" i="9"/>
  <c r="X16" i="9"/>
  <c r="X17" i="9"/>
  <c r="X14" i="9"/>
  <c r="W15" i="9"/>
  <c r="W16" i="9"/>
  <c r="W17" i="9"/>
  <c r="W14" i="9"/>
  <c r="V15" i="9"/>
  <c r="V16" i="9"/>
  <c r="V17" i="9"/>
  <c r="V14" i="9"/>
  <c r="U15" i="9"/>
  <c r="U16" i="9"/>
  <c r="U17" i="9"/>
  <c r="U14" i="9"/>
  <c r="U13" i="9"/>
  <c r="O2" i="9" l="1"/>
  <c r="O3" i="9"/>
  <c r="O4" i="9"/>
  <c r="O5" i="9"/>
  <c r="O6" i="9"/>
  <c r="O7" i="9"/>
  <c r="O8" i="9"/>
  <c r="O9" i="9"/>
  <c r="O10" i="9"/>
  <c r="O11" i="9"/>
  <c r="O12" i="9"/>
  <c r="O13" i="9"/>
  <c r="O31" i="9"/>
  <c r="O32" i="9"/>
  <c r="O33" i="9"/>
  <c r="O34" i="9"/>
  <c r="O35" i="9"/>
  <c r="O36" i="9"/>
  <c r="O37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X13" i="9"/>
  <c r="AJ17" i="3" l="1"/>
  <c r="AF23" i="3" l="1"/>
  <c r="AJ23" i="3" s="1"/>
  <c r="AJ18" i="3"/>
  <c r="AJ19" i="3"/>
  <c r="AJ20" i="3"/>
  <c r="AJ21" i="3"/>
  <c r="AJ22" i="3"/>
  <c r="H10" i="2" l="1"/>
  <c r="H11" i="2"/>
  <c r="H12" i="2"/>
  <c r="H13" i="2"/>
  <c r="H9" i="2"/>
  <c r="C13" i="2"/>
  <c r="C12" i="2"/>
  <c r="C11" i="2"/>
  <c r="C10" i="2"/>
  <c r="C9" i="2"/>
  <c r="F10" i="2"/>
  <c r="F11" i="2"/>
  <c r="F12" i="2"/>
  <c r="F13" i="2"/>
  <c r="F9" i="2"/>
  <c r="Y24" i="3"/>
  <c r="Y23" i="3"/>
  <c r="Y22" i="3"/>
  <c r="Y21" i="3"/>
  <c r="Y20" i="3"/>
  <c r="Y19" i="3"/>
  <c r="Y18" i="3"/>
  <c r="Y10" i="3"/>
  <c r="Y11" i="3"/>
  <c r="Y12" i="3"/>
  <c r="Y13" i="3"/>
  <c r="Y14" i="3"/>
  <c r="Y15" i="3"/>
  <c r="Z10" i="3"/>
  <c r="Z11" i="3"/>
  <c r="Z12" i="3"/>
  <c r="Z13" i="3"/>
  <c r="Z14" i="3"/>
  <c r="Z15" i="3"/>
  <c r="Z9" i="3"/>
  <c r="Y9" i="3"/>
  <c r="W19" i="3"/>
  <c r="W20" i="3"/>
  <c r="W21" i="3"/>
  <c r="W22" i="3"/>
  <c r="W23" i="3"/>
  <c r="W24" i="3"/>
  <c r="W18" i="3"/>
  <c r="U24" i="3"/>
  <c r="U23" i="3"/>
  <c r="U22" i="3"/>
  <c r="U21" i="3"/>
  <c r="U20" i="3"/>
  <c r="U19" i="3"/>
  <c r="U18" i="3"/>
  <c r="S19" i="3"/>
  <c r="S20" i="3"/>
  <c r="S21" i="3"/>
  <c r="S22" i="3"/>
  <c r="S23" i="3"/>
  <c r="S24" i="3"/>
  <c r="S18" i="3"/>
  <c r="S10" i="3"/>
  <c r="T10" i="3"/>
  <c r="U10" i="3"/>
  <c r="V10" i="3"/>
  <c r="W10" i="3"/>
  <c r="X10" i="3"/>
  <c r="S11" i="3"/>
  <c r="T11" i="3"/>
  <c r="U11" i="3"/>
  <c r="V11" i="3"/>
  <c r="W11" i="3"/>
  <c r="X11" i="3"/>
  <c r="S12" i="3"/>
  <c r="T12" i="3"/>
  <c r="U12" i="3"/>
  <c r="V12" i="3"/>
  <c r="W12" i="3"/>
  <c r="X12" i="3"/>
  <c r="S13" i="3"/>
  <c r="T13" i="3"/>
  <c r="U13" i="3"/>
  <c r="V13" i="3"/>
  <c r="W13" i="3"/>
  <c r="X13" i="3"/>
  <c r="S14" i="3"/>
  <c r="T14" i="3"/>
  <c r="U14" i="3"/>
  <c r="V14" i="3"/>
  <c r="W14" i="3"/>
  <c r="X14" i="3"/>
  <c r="S15" i="3"/>
  <c r="T15" i="3"/>
  <c r="U15" i="3"/>
  <c r="V15" i="3"/>
  <c r="W15" i="3"/>
  <c r="X15" i="3"/>
  <c r="X9" i="3"/>
  <c r="W9" i="3"/>
  <c r="V9" i="3"/>
  <c r="U9" i="3"/>
  <c r="T9" i="3"/>
  <c r="S9" i="3"/>
  <c r="D34" i="9"/>
  <c r="AA14" i="9"/>
  <c r="AA15" i="9"/>
  <c r="AA16" i="9"/>
  <c r="AA17" i="9"/>
  <c r="AA18" i="9"/>
  <c r="AA19" i="9"/>
  <c r="AA20" i="9"/>
  <c r="W26" i="9"/>
  <c r="U26" i="9" l="1"/>
  <c r="U27" i="9"/>
  <c r="W27" i="9"/>
  <c r="U28" i="9"/>
  <c r="W28" i="9"/>
  <c r="U29" i="9"/>
  <c r="W29" i="9"/>
  <c r="U18" i="9"/>
  <c r="V18" i="9"/>
  <c r="U30" i="9" s="1"/>
  <c r="W18" i="9"/>
  <c r="X18" i="9"/>
  <c r="W30" i="9" s="1"/>
  <c r="Y18" i="9"/>
  <c r="Z18" i="9"/>
  <c r="V19" i="9"/>
  <c r="U31" i="9" s="1"/>
  <c r="W19" i="9"/>
  <c r="X19" i="9"/>
  <c r="W31" i="9" s="1"/>
  <c r="Y19" i="9"/>
  <c r="Z19" i="9"/>
  <c r="U20" i="9"/>
  <c r="V20" i="9"/>
  <c r="U32" i="9" s="1"/>
  <c r="W20" i="9"/>
  <c r="X20" i="9"/>
  <c r="W32" i="9" s="1"/>
  <c r="Y20" i="9"/>
  <c r="Z20" i="9"/>
  <c r="Z13" i="9"/>
  <c r="Y13" i="9"/>
  <c r="AA13" i="9" s="1"/>
  <c r="W13" i="9"/>
  <c r="W25" i="9" s="1"/>
  <c r="V13" i="9"/>
  <c r="U25" i="9" s="1"/>
  <c r="N29" i="9"/>
  <c r="D29" i="9"/>
  <c r="D31" i="9"/>
  <c r="N35" i="9"/>
  <c r="N36" i="9"/>
  <c r="N37" i="9"/>
  <c r="E37" i="9"/>
  <c r="F37" i="9"/>
  <c r="G37" i="9"/>
  <c r="H37" i="9"/>
  <c r="I37" i="9"/>
  <c r="J37" i="9"/>
  <c r="K37" i="9"/>
  <c r="L37" i="9"/>
  <c r="M37" i="9"/>
  <c r="D37" i="9"/>
  <c r="E35" i="9"/>
  <c r="F35" i="9"/>
  <c r="G35" i="9"/>
  <c r="H35" i="9"/>
  <c r="I35" i="9"/>
  <c r="J35" i="9"/>
  <c r="K35" i="9"/>
  <c r="L35" i="9"/>
  <c r="M35" i="9"/>
  <c r="E36" i="9"/>
  <c r="F36" i="9"/>
  <c r="G36" i="9"/>
  <c r="H36" i="9"/>
  <c r="I36" i="9"/>
  <c r="J36" i="9"/>
  <c r="K36" i="9"/>
  <c r="L36" i="9"/>
  <c r="M36" i="9"/>
  <c r="D36" i="9"/>
  <c r="D35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30" i="9"/>
  <c r="N31" i="9"/>
  <c r="N32" i="9"/>
  <c r="N33" i="9"/>
  <c r="N34" i="9"/>
  <c r="N2" i="9"/>
  <c r="M34" i="9"/>
  <c r="L34" i="9"/>
  <c r="K34" i="9"/>
  <c r="J34" i="9"/>
  <c r="I34" i="9"/>
  <c r="H34" i="9"/>
  <c r="G34" i="9"/>
  <c r="F34" i="9"/>
  <c r="E34" i="9"/>
  <c r="E31" i="9"/>
  <c r="F31" i="9"/>
  <c r="G31" i="9"/>
  <c r="H31" i="9"/>
  <c r="I31" i="9"/>
  <c r="J31" i="9"/>
  <c r="K31" i="9"/>
  <c r="L31" i="9"/>
  <c r="M31" i="9"/>
  <c r="E29" i="9"/>
  <c r="F29" i="9"/>
  <c r="G29" i="9"/>
  <c r="H29" i="9"/>
  <c r="I29" i="9"/>
  <c r="J29" i="9"/>
  <c r="K29" i="9"/>
  <c r="L29" i="9"/>
  <c r="M29" i="9"/>
  <c r="E30" i="9"/>
  <c r="F30" i="9"/>
  <c r="G30" i="9"/>
  <c r="H30" i="9"/>
  <c r="I30" i="9"/>
  <c r="J30" i="9"/>
  <c r="K30" i="9"/>
  <c r="L30" i="9"/>
  <c r="M30" i="9"/>
  <c r="E32" i="9"/>
  <c r="F32" i="9"/>
  <c r="G32" i="9"/>
  <c r="H32" i="9"/>
  <c r="I32" i="9"/>
  <c r="J32" i="9"/>
  <c r="K32" i="9"/>
  <c r="L32" i="9"/>
  <c r="M32" i="9"/>
  <c r="E33" i="9"/>
  <c r="F33" i="9"/>
  <c r="G33" i="9"/>
  <c r="H33" i="9"/>
  <c r="I33" i="9"/>
  <c r="J33" i="9"/>
  <c r="K33" i="9"/>
  <c r="L33" i="9"/>
  <c r="M33" i="9"/>
  <c r="D32" i="9"/>
  <c r="D33" i="9"/>
  <c r="D30" i="9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" i="3"/>
  <c r="D20" i="3"/>
  <c r="E20" i="3"/>
  <c r="F20" i="3"/>
  <c r="G20" i="3"/>
  <c r="H20" i="3"/>
  <c r="I20" i="3"/>
  <c r="J20" i="3"/>
  <c r="K20" i="3"/>
  <c r="L20" i="3"/>
  <c r="D21" i="3"/>
  <c r="D22" i="3" s="1"/>
  <c r="E21" i="3"/>
  <c r="E22" i="3" s="1"/>
  <c r="F21" i="3"/>
  <c r="F22" i="3" s="1"/>
  <c r="G21" i="3"/>
  <c r="G22" i="3" s="1"/>
  <c r="H21" i="3"/>
  <c r="H22" i="3" s="1"/>
  <c r="I21" i="3"/>
  <c r="I22" i="3" s="1"/>
  <c r="J21" i="3"/>
  <c r="J22" i="3" s="1"/>
  <c r="K21" i="3"/>
  <c r="K22" i="3" s="1"/>
  <c r="L21" i="3"/>
  <c r="L22" i="3" s="1"/>
  <c r="C21" i="3"/>
  <c r="M21" i="3" s="1"/>
  <c r="C20" i="3"/>
  <c r="N20" i="3" s="1"/>
  <c r="Y32" i="9" l="1"/>
  <c r="AB20" i="9"/>
  <c r="AA32" i="9" s="1"/>
  <c r="Y28" i="9"/>
  <c r="AB16" i="9"/>
  <c r="AA28" i="9" s="1"/>
  <c r="Y31" i="9"/>
  <c r="AB19" i="9"/>
  <c r="AA31" i="9" s="1"/>
  <c r="AB17" i="9"/>
  <c r="AA29" i="9" s="1"/>
  <c r="Y29" i="9"/>
  <c r="AB15" i="9"/>
  <c r="AA27" i="9" s="1"/>
  <c r="Y27" i="9"/>
  <c r="AB13" i="9"/>
  <c r="AA25" i="9" s="1"/>
  <c r="Y25" i="9"/>
  <c r="Y30" i="9"/>
  <c r="AB18" i="9"/>
  <c r="AA30" i="9" s="1"/>
  <c r="Y26" i="9"/>
  <c r="AB14" i="9"/>
  <c r="AA26" i="9" s="1"/>
  <c r="M20" i="3"/>
  <c r="N21" i="3"/>
  <c r="C22" i="3"/>
  <c r="N22" i="3" l="1"/>
  <c r="M22" i="3"/>
</calcChain>
</file>

<file path=xl/sharedStrings.xml><?xml version="1.0" encoding="utf-8"?>
<sst xmlns="http://schemas.openxmlformats.org/spreadsheetml/2006/main" count="510" uniqueCount="96">
  <si>
    <t>TypeName.1</t>
  </si>
  <si>
    <t>TypeName</t>
  </si>
  <si>
    <t>N</t>
  </si>
  <si>
    <t>m</t>
  </si>
  <si>
    <t>闊葉林</t>
  </si>
  <si>
    <t>闊葉樹林型</t>
  </si>
  <si>
    <t>竹林</t>
  </si>
  <si>
    <t>針葉林</t>
  </si>
  <si>
    <t>針葉樹林型</t>
  </si>
  <si>
    <t>混淆林</t>
  </si>
  <si>
    <t>竹闊混淆林</t>
  </si>
  <si>
    <t>針闊葉樹混淆</t>
  </si>
  <si>
    <t>竹針混淆林</t>
  </si>
  <si>
    <t>針闊葉樹混</t>
  </si>
  <si>
    <t>Year</t>
  </si>
  <si>
    <t>Sum.m</t>
  </si>
  <si>
    <t>Mean.m</t>
  </si>
  <si>
    <t>Se.m</t>
  </si>
  <si>
    <t>Sum.N</t>
  </si>
  <si>
    <t>Mean.N</t>
  </si>
  <si>
    <t>Se.N</t>
  </si>
  <si>
    <t>Encounter_rate</t>
  </si>
  <si>
    <t>Se</t>
  </si>
  <si>
    <t>Region2</t>
  </si>
  <si>
    <t>variable</t>
  </si>
  <si>
    <t>2015_1</t>
  </si>
  <si>
    <t>2015_2</t>
  </si>
  <si>
    <t>2016_1</t>
  </si>
  <si>
    <t>2016_2</t>
  </si>
  <si>
    <t>2017_1</t>
  </si>
  <si>
    <t>2017_2</t>
  </si>
  <si>
    <t>2018_1</t>
  </si>
  <si>
    <t>2018_2</t>
  </si>
  <si>
    <t>2019_1</t>
  </si>
  <si>
    <t>2019_2</t>
  </si>
  <si>
    <t>Center1</t>
  </si>
  <si>
    <t>E</t>
  </si>
  <si>
    <t>Center2</t>
  </si>
  <si>
    <t>East1</t>
  </si>
  <si>
    <t>East2</t>
  </si>
  <si>
    <t>North</t>
  </si>
  <si>
    <t>South</t>
  </si>
  <si>
    <t>County</t>
  </si>
  <si>
    <t>宜蘭縣</t>
  </si>
  <si>
    <t>基隆市</t>
  </si>
  <si>
    <t>台北市</t>
  </si>
  <si>
    <t>新北市</t>
  </si>
  <si>
    <t>桃園市</t>
  </si>
  <si>
    <t>新竹市</t>
  </si>
  <si>
    <t>新竹縣</t>
  </si>
  <si>
    <t>苗栗縣</t>
  </si>
  <si>
    <t>台中市</t>
  </si>
  <si>
    <t>彰化縣</t>
  </si>
  <si>
    <t>南投縣</t>
  </si>
  <si>
    <t>雲林縣</t>
  </si>
  <si>
    <t>嘉義縣</t>
  </si>
  <si>
    <t>嘉義市</t>
  </si>
  <si>
    <t>台南市</t>
  </si>
  <si>
    <t>高雄市</t>
  </si>
  <si>
    <t>屏東縣</t>
  </si>
  <si>
    <t>花蓮縣</t>
  </si>
  <si>
    <t>台東縣</t>
  </si>
  <si>
    <t>ll_2015</t>
  </si>
  <si>
    <t>ll_2016</t>
  </si>
  <si>
    <t>ll_2017</t>
  </si>
  <si>
    <t>ll_2018</t>
  </si>
  <si>
    <t>ll_2019</t>
  </si>
  <si>
    <t>mm_2015</t>
  </si>
  <si>
    <t>mm_2016</t>
  </si>
  <si>
    <t>mm_2017</t>
  </si>
  <si>
    <t>mm_2018</t>
  </si>
  <si>
    <t>mm_2019</t>
  </si>
  <si>
    <t>kk_2015</t>
  </si>
  <si>
    <t>kk_2016</t>
  </si>
  <si>
    <t>kk_2017</t>
  </si>
  <si>
    <t>kk_2018</t>
  </si>
  <si>
    <t>kk_2019</t>
  </si>
  <si>
    <t>analysis</t>
  </si>
  <si>
    <t>Y</t>
  </si>
  <si>
    <t>Z</t>
  </si>
  <si>
    <t>非森林</t>
  </si>
  <si>
    <t>A</t>
  </si>
  <si>
    <t>B</t>
  </si>
  <si>
    <t>mean</t>
    <phoneticPr fontId="2" type="noConversion"/>
  </si>
  <si>
    <t>se</t>
    <phoneticPr fontId="2" type="noConversion"/>
  </si>
  <si>
    <t>TW</t>
    <phoneticPr fontId="2" type="noConversion"/>
  </si>
  <si>
    <t>Y</t>
    <phoneticPr fontId="2" type="noConversion"/>
  </si>
  <si>
    <t>N</t>
    <phoneticPr fontId="2" type="noConversion"/>
  </si>
  <si>
    <t>森林&lt;50</t>
    <phoneticPr fontId="2" type="noConversion"/>
  </si>
  <si>
    <t>森林&gt;=50</t>
    <phoneticPr fontId="2" type="noConversion"/>
  </si>
  <si>
    <t>TW</t>
  </si>
  <si>
    <t>area</t>
  </si>
  <si>
    <t>mean</t>
  </si>
  <si>
    <t>混淆林</t>
    <phoneticPr fontId="2" type="noConversion"/>
  </si>
  <si>
    <t>竹林</t>
    <phoneticPr fontId="2" type="noConversion"/>
  </si>
  <si>
    <t>森林&gt;=50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</si>
</sst>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"/>
    <numFmt numFmtId="178" formatCode="0.0000"/>
  </numFmts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/>
    </xf>
    <xf numFmtId="176" fontId="0" fillId="0" borderId="0" xfId="0" applyNumberFormat="1"/>
    <xf numFmtId="2" fontId="0" fillId="0" borderId="0" xfId="0" applyNumberFormat="1"/>
    <xf numFmtId="0" fontId="0" fillId="2" borderId="0" xfId="0" applyFill="1"/>
    <xf numFmtId="176" fontId="0" fillId="2" borderId="0" xfId="0" applyNumberFormat="1" applyFill="1"/>
    <xf numFmtId="177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0" xfId="0" applyNumberFormat="1"/>
    <xf numFmtId="10" fontId="0" fillId="0" borderId="0" xfId="1" applyNumberFormat="1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9642</v>
      </c>
      <c r="D2">
        <v>152</v>
      </c>
    </row>
    <row r="3" spans="1:4" x14ac:dyDescent="0.3">
      <c r="A3" t="s">
        <v>6</v>
      </c>
      <c r="B3" t="s">
        <v>6</v>
      </c>
      <c r="C3">
        <v>1569</v>
      </c>
      <c r="D3">
        <v>31</v>
      </c>
    </row>
    <row r="4" spans="1:4" x14ac:dyDescent="0.3">
      <c r="A4" t="s">
        <v>7</v>
      </c>
      <c r="B4" t="s">
        <v>8</v>
      </c>
      <c r="C4">
        <v>1331</v>
      </c>
      <c r="D4">
        <v>10</v>
      </c>
    </row>
    <row r="5" spans="1:4" x14ac:dyDescent="0.3">
      <c r="A5" t="s">
        <v>9</v>
      </c>
      <c r="B5" t="s">
        <v>10</v>
      </c>
      <c r="C5">
        <v>954</v>
      </c>
      <c r="D5">
        <v>23</v>
      </c>
    </row>
    <row r="6" spans="1:4" x14ac:dyDescent="0.3">
      <c r="A6" t="s">
        <v>9</v>
      </c>
      <c r="B6" t="s">
        <v>11</v>
      </c>
      <c r="C6">
        <v>634</v>
      </c>
      <c r="D6">
        <v>6</v>
      </c>
    </row>
    <row r="7" spans="1:4" x14ac:dyDescent="0.3">
      <c r="A7" t="s">
        <v>9</v>
      </c>
      <c r="B7" t="s">
        <v>12</v>
      </c>
      <c r="C7">
        <v>10</v>
      </c>
      <c r="D7">
        <v>0</v>
      </c>
    </row>
    <row r="8" spans="1:4" x14ac:dyDescent="0.3">
      <c r="A8" t="s">
        <v>9</v>
      </c>
      <c r="B8" t="s">
        <v>13</v>
      </c>
      <c r="C8">
        <v>10</v>
      </c>
      <c r="D8">
        <v>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"/>
    </sheetView>
  </sheetViews>
  <sheetFormatPr defaultRowHeight="15" x14ac:dyDescent="0.3"/>
  <sheetData>
    <row r="1" spans="1:3" s="1" customFormat="1" x14ac:dyDescent="0.3">
      <c r="A1" s="1" t="s">
        <v>0</v>
      </c>
      <c r="B1" s="1" t="s">
        <v>81</v>
      </c>
      <c r="C1" s="1" t="s">
        <v>82</v>
      </c>
    </row>
    <row r="2" spans="1:3" x14ac:dyDescent="0.3">
      <c r="A2" t="s">
        <v>4</v>
      </c>
      <c r="B2">
        <v>87</v>
      </c>
      <c r="C2">
        <v>68</v>
      </c>
    </row>
    <row r="3" spans="1:3" x14ac:dyDescent="0.3">
      <c r="A3" t="s">
        <v>7</v>
      </c>
      <c r="B3">
        <v>4</v>
      </c>
      <c r="C3">
        <v>6</v>
      </c>
    </row>
    <row r="4" spans="1:3" x14ac:dyDescent="0.3">
      <c r="A4" t="s">
        <v>9</v>
      </c>
      <c r="B4">
        <v>12</v>
      </c>
      <c r="C4">
        <v>17</v>
      </c>
    </row>
    <row r="5" spans="1:3" x14ac:dyDescent="0.3">
      <c r="A5" t="s">
        <v>6</v>
      </c>
      <c r="B5">
        <v>14</v>
      </c>
      <c r="C5">
        <v>17</v>
      </c>
    </row>
    <row r="6" spans="1:3" x14ac:dyDescent="0.3">
      <c r="A6" t="s">
        <v>80</v>
      </c>
      <c r="B6">
        <v>4</v>
      </c>
      <c r="C6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R22" sqref="R22"/>
    </sheetView>
  </sheetViews>
  <sheetFormatPr defaultRowHeight="15" x14ac:dyDescent="0.3"/>
  <cols>
    <col min="8" max="8" width="17.125" bestFit="1" customWidth="1"/>
    <col min="9" max="9" width="12.75" bestFit="1" customWidth="1"/>
  </cols>
  <sheetData>
    <row r="1" spans="1:9" s="1" customFormat="1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3">
      <c r="A2">
        <v>2015</v>
      </c>
      <c r="B2">
        <v>43</v>
      </c>
      <c r="C2">
        <v>21.5</v>
      </c>
      <c r="D2">
        <v>0.5</v>
      </c>
      <c r="E2">
        <v>3001</v>
      </c>
      <c r="F2">
        <v>1500.5</v>
      </c>
      <c r="G2">
        <v>36.499999999999993</v>
      </c>
      <c r="H2">
        <v>1.434515111760544E-2</v>
      </c>
      <c r="I2">
        <v>6.8217128676614335E-4</v>
      </c>
    </row>
    <row r="3" spans="1:9" x14ac:dyDescent="0.3">
      <c r="A3">
        <v>2016</v>
      </c>
      <c r="B3">
        <v>36</v>
      </c>
      <c r="C3">
        <v>18</v>
      </c>
      <c r="D3">
        <v>4</v>
      </c>
      <c r="E3">
        <v>2848</v>
      </c>
      <c r="F3">
        <v>1424</v>
      </c>
      <c r="G3">
        <v>62.999999999999993</v>
      </c>
      <c r="H3">
        <v>1.278975712605006E-2</v>
      </c>
      <c r="I3">
        <v>3.3748277380204728E-3</v>
      </c>
    </row>
    <row r="4" spans="1:9" x14ac:dyDescent="0.3">
      <c r="A4">
        <v>2017</v>
      </c>
      <c r="B4">
        <v>32</v>
      </c>
      <c r="C4">
        <v>16</v>
      </c>
      <c r="D4">
        <v>1</v>
      </c>
      <c r="E4">
        <v>2664</v>
      </c>
      <c r="F4">
        <v>1332</v>
      </c>
      <c r="G4">
        <v>30</v>
      </c>
      <c r="H4">
        <v>1.203502574825582E-2</v>
      </c>
      <c r="I4">
        <v>1.0218098892249799E-3</v>
      </c>
    </row>
    <row r="5" spans="1:9" x14ac:dyDescent="0.3">
      <c r="A5">
        <v>2018</v>
      </c>
      <c r="B5">
        <v>58</v>
      </c>
      <c r="C5">
        <v>29</v>
      </c>
      <c r="D5">
        <v>2</v>
      </c>
      <c r="E5">
        <v>2907</v>
      </c>
      <c r="F5">
        <v>1453.5</v>
      </c>
      <c r="G5">
        <v>62.5</v>
      </c>
      <c r="H5">
        <v>2.0048075737543841E-2</v>
      </c>
      <c r="I5">
        <v>2.2380493523195661E-3</v>
      </c>
    </row>
    <row r="6" spans="1:9" x14ac:dyDescent="0.3">
      <c r="A6">
        <v>2019</v>
      </c>
      <c r="B6">
        <v>53</v>
      </c>
      <c r="C6">
        <v>26.5</v>
      </c>
      <c r="D6">
        <v>2.5</v>
      </c>
      <c r="E6">
        <v>2730</v>
      </c>
      <c r="F6">
        <v>1365</v>
      </c>
      <c r="G6">
        <v>31</v>
      </c>
      <c r="H6">
        <v>1.9382321733116249E-2</v>
      </c>
      <c r="I6">
        <v>1.391317235365126E-3</v>
      </c>
    </row>
    <row r="9" spans="1:9" x14ac:dyDescent="0.3">
      <c r="C9" t="str">
        <f>ROUND(C2,1)&amp;" ± "&amp;ROUND(D2,1)</f>
        <v>21.5 ± 0.5</v>
      </c>
      <c r="F9" t="str">
        <f>ROUND(F2,1)&amp;" ± "&amp;ROUND(G2,1)</f>
        <v>1500.5 ± 36.5</v>
      </c>
      <c r="H9" t="str">
        <f>ROUND(H2,3)&amp;" ± "&amp;ROUND(I2,3)</f>
        <v>0.014 ± 0.001</v>
      </c>
    </row>
    <row r="10" spans="1:9" x14ac:dyDescent="0.3">
      <c r="C10" t="str">
        <f t="shared" ref="C10" si="0">ROUND(C3,1)&amp;" ± "&amp;ROUND(D3,1)</f>
        <v>18 ± 4</v>
      </c>
      <c r="F10" t="str">
        <f t="shared" ref="F10:F13" si="1">ROUND(F3,1)&amp;" ± "&amp;ROUND(G3,1)</f>
        <v>1424 ± 63</v>
      </c>
      <c r="H10" t="str">
        <f t="shared" ref="H10:H13" si="2">ROUND(H3,3)&amp;" ± "&amp;ROUND(I3,3)</f>
        <v>0.013 ± 0.003</v>
      </c>
    </row>
    <row r="11" spans="1:9" x14ac:dyDescent="0.3">
      <c r="C11" t="str">
        <f t="shared" ref="C11" si="3">ROUND(C4,1)&amp;" ± "&amp;ROUND(D4,1)</f>
        <v>16 ± 1</v>
      </c>
      <c r="F11" t="str">
        <f t="shared" si="1"/>
        <v>1332 ± 30</v>
      </c>
      <c r="H11" t="str">
        <f t="shared" si="2"/>
        <v>0.012 ± 0.001</v>
      </c>
    </row>
    <row r="12" spans="1:9" x14ac:dyDescent="0.3">
      <c r="C12" t="str">
        <f t="shared" ref="C12" si="4">ROUND(C5,1)&amp;" ± "&amp;ROUND(D5,1)</f>
        <v>29 ± 2</v>
      </c>
      <c r="F12" t="str">
        <f t="shared" si="1"/>
        <v>1453.5 ± 62.5</v>
      </c>
      <c r="H12" t="str">
        <f t="shared" si="2"/>
        <v>0.02 ± 0.002</v>
      </c>
    </row>
    <row r="13" spans="1:9" x14ac:dyDescent="0.3">
      <c r="C13" t="str">
        <f t="shared" ref="C13" si="5">ROUND(C6,1)&amp;" ± "&amp;ROUND(D6,1)</f>
        <v>26.5 ± 2.5</v>
      </c>
      <c r="F13" t="str">
        <f t="shared" si="1"/>
        <v>1365 ± 31</v>
      </c>
      <c r="H13" t="str">
        <f t="shared" si="2"/>
        <v>0.019 ± 0.001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topLeftCell="P7" workbookViewId="0">
      <selection activeCell="AF9" sqref="AF9"/>
    </sheetView>
  </sheetViews>
  <sheetFormatPr defaultRowHeight="15" x14ac:dyDescent="0.3"/>
  <cols>
    <col min="32" max="32" width="11.75" customWidth="1"/>
  </cols>
  <sheetData>
    <row r="1" spans="1:34" s="1" customFormat="1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83</v>
      </c>
      <c r="N1" s="1" t="s">
        <v>84</v>
      </c>
    </row>
    <row r="2" spans="1:34" x14ac:dyDescent="0.3">
      <c r="A2" t="s">
        <v>35</v>
      </c>
      <c r="B2" t="s">
        <v>2</v>
      </c>
      <c r="C2">
        <v>422</v>
      </c>
      <c r="D2">
        <v>415</v>
      </c>
      <c r="E2">
        <v>454</v>
      </c>
      <c r="F2">
        <v>443</v>
      </c>
      <c r="G2">
        <v>456</v>
      </c>
      <c r="H2">
        <v>424</v>
      </c>
      <c r="I2">
        <v>500</v>
      </c>
      <c r="J2">
        <v>485</v>
      </c>
      <c r="K2">
        <v>485</v>
      </c>
      <c r="L2">
        <v>473</v>
      </c>
      <c r="M2">
        <f>AVERAGE(C2:L2)</f>
        <v>455.7</v>
      </c>
      <c r="N2" s="2">
        <f>_xlfn.STDEV.P($C2:$L2)/SQRT(10)</f>
        <v>8.9107238763189152</v>
      </c>
    </row>
    <row r="3" spans="1:34" x14ac:dyDescent="0.3">
      <c r="A3" t="s">
        <v>35</v>
      </c>
      <c r="B3" t="s">
        <v>3</v>
      </c>
      <c r="C3">
        <v>4</v>
      </c>
      <c r="D3">
        <v>4</v>
      </c>
      <c r="E3">
        <v>4</v>
      </c>
      <c r="F3">
        <v>3</v>
      </c>
      <c r="G3">
        <v>1</v>
      </c>
      <c r="H3">
        <v>2</v>
      </c>
      <c r="I3">
        <v>5</v>
      </c>
      <c r="J3">
        <v>4</v>
      </c>
      <c r="K3">
        <v>5</v>
      </c>
      <c r="L3">
        <v>8</v>
      </c>
      <c r="M3">
        <f t="shared" ref="M3:M22" si="0">AVERAGE(C3:L3)</f>
        <v>4</v>
      </c>
      <c r="N3" s="2">
        <f t="shared" ref="N3:N22" si="1">_xlfn.STDEV.P($C3:$L3)/SQRT(10)</f>
        <v>0.56568542494923801</v>
      </c>
    </row>
    <row r="4" spans="1:34" x14ac:dyDescent="0.3">
      <c r="A4" t="s">
        <v>35</v>
      </c>
      <c r="B4" t="s">
        <v>36</v>
      </c>
      <c r="C4">
        <v>9.4786729857819912E-3</v>
      </c>
      <c r="D4">
        <v>9.6385542168674707E-3</v>
      </c>
      <c r="E4">
        <v>8.8105726872246704E-3</v>
      </c>
      <c r="F4">
        <v>6.7720090293453723E-3</v>
      </c>
      <c r="G4">
        <v>2.1929824561403512E-3</v>
      </c>
      <c r="H4">
        <v>4.7169811320754724E-3</v>
      </c>
      <c r="I4">
        <v>0.01</v>
      </c>
      <c r="J4">
        <v>8.2474226804123713E-3</v>
      </c>
      <c r="K4">
        <v>1.030927835051546E-2</v>
      </c>
      <c r="L4">
        <v>1.6913319238900638E-2</v>
      </c>
      <c r="M4">
        <f t="shared" si="0"/>
        <v>8.7079792777263795E-3</v>
      </c>
      <c r="N4" s="2">
        <f t="shared" si="1"/>
        <v>1.1634641680267597E-3</v>
      </c>
    </row>
    <row r="5" spans="1:34" x14ac:dyDescent="0.3">
      <c r="A5" t="s">
        <v>37</v>
      </c>
      <c r="B5" t="s">
        <v>2</v>
      </c>
      <c r="C5">
        <v>181</v>
      </c>
      <c r="D5">
        <v>175</v>
      </c>
      <c r="E5">
        <v>153</v>
      </c>
      <c r="F5">
        <v>153</v>
      </c>
      <c r="G5">
        <v>155</v>
      </c>
      <c r="H5">
        <v>155</v>
      </c>
      <c r="I5">
        <v>132</v>
      </c>
      <c r="J5">
        <v>131</v>
      </c>
      <c r="K5">
        <v>133</v>
      </c>
      <c r="L5">
        <v>133</v>
      </c>
      <c r="M5">
        <f t="shared" si="0"/>
        <v>150.1</v>
      </c>
      <c r="N5" s="2">
        <f t="shared" si="1"/>
        <v>5.4008332690428427</v>
      </c>
    </row>
    <row r="6" spans="1:34" x14ac:dyDescent="0.3">
      <c r="A6" t="s">
        <v>37</v>
      </c>
      <c r="B6" t="s">
        <v>3</v>
      </c>
      <c r="C6">
        <v>4</v>
      </c>
      <c r="D6">
        <v>4</v>
      </c>
      <c r="E6">
        <v>1</v>
      </c>
      <c r="F6">
        <v>5</v>
      </c>
      <c r="G6">
        <v>3</v>
      </c>
      <c r="H6">
        <v>6</v>
      </c>
      <c r="I6">
        <v>6</v>
      </c>
      <c r="J6">
        <v>8</v>
      </c>
      <c r="K6">
        <v>4</v>
      </c>
      <c r="L6">
        <v>5</v>
      </c>
      <c r="M6">
        <f t="shared" si="0"/>
        <v>4.5999999999999996</v>
      </c>
      <c r="N6" s="2">
        <f t="shared" si="1"/>
        <v>0.56920997883030822</v>
      </c>
    </row>
    <row r="7" spans="1:34" x14ac:dyDescent="0.3">
      <c r="A7" t="s">
        <v>37</v>
      </c>
      <c r="B7" t="s">
        <v>36</v>
      </c>
      <c r="C7">
        <v>2.209944751381215E-2</v>
      </c>
      <c r="D7">
        <v>2.2857142857142861E-2</v>
      </c>
      <c r="E7">
        <v>6.5359477124183009E-3</v>
      </c>
      <c r="F7">
        <v>3.2679738562091512E-2</v>
      </c>
      <c r="G7">
        <v>1.935483870967742E-2</v>
      </c>
      <c r="H7">
        <v>3.870967741935484E-2</v>
      </c>
      <c r="I7">
        <v>4.5454545454545463E-2</v>
      </c>
      <c r="J7">
        <v>6.1068702290076327E-2</v>
      </c>
      <c r="K7">
        <v>3.007518796992481E-2</v>
      </c>
      <c r="L7">
        <v>3.7593984962406013E-2</v>
      </c>
      <c r="M7">
        <f t="shared" si="0"/>
        <v>3.1642921345144973E-2</v>
      </c>
      <c r="N7" s="2">
        <f t="shared" si="1"/>
        <v>4.5772802169899447E-3</v>
      </c>
      <c r="S7" t="s">
        <v>2</v>
      </c>
      <c r="T7" t="s">
        <v>2</v>
      </c>
      <c r="U7" t="s">
        <v>3</v>
      </c>
      <c r="V7" t="s">
        <v>3</v>
      </c>
      <c r="W7" t="s">
        <v>36</v>
      </c>
      <c r="X7" t="s">
        <v>36</v>
      </c>
    </row>
    <row r="8" spans="1:34" x14ac:dyDescent="0.3">
      <c r="A8" t="s">
        <v>38</v>
      </c>
      <c r="B8" t="s">
        <v>2</v>
      </c>
      <c r="C8">
        <v>162</v>
      </c>
      <c r="D8">
        <v>162</v>
      </c>
      <c r="E8">
        <v>149</v>
      </c>
      <c r="F8">
        <v>127</v>
      </c>
      <c r="G8">
        <v>156</v>
      </c>
      <c r="H8">
        <v>148</v>
      </c>
      <c r="I8">
        <v>141</v>
      </c>
      <c r="J8">
        <v>140</v>
      </c>
      <c r="K8">
        <v>152</v>
      </c>
      <c r="L8">
        <v>152</v>
      </c>
      <c r="M8">
        <f t="shared" si="0"/>
        <v>148.9</v>
      </c>
      <c r="N8" s="2">
        <f t="shared" si="1"/>
        <v>3.2169861672068158</v>
      </c>
      <c r="S8" s="1" t="s">
        <v>83</v>
      </c>
      <c r="T8" s="1" t="s">
        <v>84</v>
      </c>
      <c r="U8" s="1" t="s">
        <v>83</v>
      </c>
      <c r="V8" s="1" t="s">
        <v>84</v>
      </c>
      <c r="W8" s="1" t="s">
        <v>83</v>
      </c>
      <c r="X8" s="1" t="s">
        <v>84</v>
      </c>
    </row>
    <row r="9" spans="1:34" x14ac:dyDescent="0.3">
      <c r="A9" t="s">
        <v>38</v>
      </c>
      <c r="B9" t="s">
        <v>3</v>
      </c>
      <c r="C9">
        <v>5</v>
      </c>
      <c r="D9">
        <v>9</v>
      </c>
      <c r="E9">
        <v>6</v>
      </c>
      <c r="F9">
        <v>10</v>
      </c>
      <c r="G9">
        <v>6</v>
      </c>
      <c r="H9">
        <v>4</v>
      </c>
      <c r="I9">
        <v>7</v>
      </c>
      <c r="J9">
        <v>4</v>
      </c>
      <c r="K9">
        <v>9</v>
      </c>
      <c r="L9">
        <v>3</v>
      </c>
      <c r="M9">
        <f t="shared" si="0"/>
        <v>6.3</v>
      </c>
      <c r="N9" s="2">
        <f t="shared" si="1"/>
        <v>0.72180329730474346</v>
      </c>
      <c r="R9" t="s">
        <v>40</v>
      </c>
      <c r="S9">
        <f>SUMIFS($M$2:$M$22,$B$2:$B$22,S$7,$A$2:$A$22,$R9)</f>
        <v>480.4</v>
      </c>
      <c r="T9">
        <f>SUMIFS($N$2:$N$22,$B$2:$B$22,T$7,$A$2:$A$22,$R9)</f>
        <v>21.898493098841296</v>
      </c>
      <c r="U9">
        <f>SUMIFS($M$2:$M$22,$B$2:$B$22,U$7,$A$2:$A$22,$R9)</f>
        <v>1.3</v>
      </c>
      <c r="V9">
        <f>SUMIFS($N$2:$N$22,$B$2:$B$22,V$7,$A$2:$A$22,$R9)</f>
        <v>0.44833023542919781</v>
      </c>
      <c r="W9">
        <f>SUMIFS($M$2:$M$22,$B$2:$B$22,W$7,$A$2:$A$22,$R9)</f>
        <v>2.604023603094135E-3</v>
      </c>
      <c r="X9">
        <f>SUMIFS($N$2:$N$22,$B$2:$B$22,X$7,$A$2:$A$22,$R9)</f>
        <v>8.769908286270278E-4</v>
      </c>
      <c r="Y9">
        <f>W9/0.1/0.1/PI()</f>
        <v>8.2888645672079847E-2</v>
      </c>
      <c r="Z9">
        <f>X9/0.1/0.1/PI()</f>
        <v>2.791548508444975E-2</v>
      </c>
    </row>
    <row r="10" spans="1:34" x14ac:dyDescent="0.3">
      <c r="A10" t="s">
        <v>38</v>
      </c>
      <c r="B10" t="s">
        <v>36</v>
      </c>
      <c r="C10">
        <v>3.0864197530864199E-2</v>
      </c>
      <c r="D10">
        <v>5.5555555555555552E-2</v>
      </c>
      <c r="E10">
        <v>4.0268456375838917E-2</v>
      </c>
      <c r="F10">
        <v>7.874015748031496E-2</v>
      </c>
      <c r="G10">
        <v>3.8461538461538457E-2</v>
      </c>
      <c r="H10">
        <v>2.7027027027027029E-2</v>
      </c>
      <c r="I10">
        <v>4.9645390070921988E-2</v>
      </c>
      <c r="J10">
        <v>2.8571428571428571E-2</v>
      </c>
      <c r="K10">
        <v>5.921052631578947E-2</v>
      </c>
      <c r="L10">
        <v>1.973684210526316E-2</v>
      </c>
      <c r="M10">
        <f t="shared" si="0"/>
        <v>4.2808111949454233E-2</v>
      </c>
      <c r="N10" s="2">
        <f t="shared" si="1"/>
        <v>5.4050029731660494E-3</v>
      </c>
      <c r="R10" t="s">
        <v>35</v>
      </c>
      <c r="S10">
        <f t="shared" ref="S10:S15" si="2">SUMIFS($M$2:$M$22,$B$2:$B$22,S$7,$A$2:$A$22,$R10)</f>
        <v>455.7</v>
      </c>
      <c r="T10">
        <f t="shared" ref="T10:T15" si="3">SUMIFS($N$2:$N$22,$B$2:$B$22,T$7,$A$2:$A$22,$R10)</f>
        <v>8.9107238763189152</v>
      </c>
      <c r="U10">
        <f t="shared" ref="U10:U15" si="4">SUMIFS($M$2:$M$22,$B$2:$B$22,U$7,$A$2:$A$22,$R10)</f>
        <v>4</v>
      </c>
      <c r="V10">
        <f t="shared" ref="V10:V15" si="5">SUMIFS($N$2:$N$22,$B$2:$B$22,V$7,$A$2:$A$22,$R10)</f>
        <v>0.56568542494923801</v>
      </c>
      <c r="W10">
        <f t="shared" ref="W10:W15" si="6">SUMIFS($M$2:$M$22,$B$2:$B$22,W$7,$A$2:$A$22,$R10)</f>
        <v>8.7079792777263795E-3</v>
      </c>
      <c r="X10">
        <f t="shared" ref="X10:X15" si="7">SUMIFS($N$2:$N$22,$B$2:$B$22,X$7,$A$2:$A$22,$R10)</f>
        <v>1.1634641680267597E-3</v>
      </c>
      <c r="Y10">
        <f t="shared" ref="Y10:Y15" si="8">W10/0.1/0.1/PI()</f>
        <v>0.2771835892783891</v>
      </c>
      <c r="Z10">
        <f t="shared" ref="Z10:Z15" si="9">X10/0.1/0.1/PI()</f>
        <v>3.7034214690351661E-2</v>
      </c>
    </row>
    <row r="11" spans="1:34" x14ac:dyDescent="0.3">
      <c r="A11" t="s">
        <v>39</v>
      </c>
      <c r="B11" t="s">
        <v>2</v>
      </c>
      <c r="C11">
        <v>59</v>
      </c>
      <c r="D11">
        <v>59</v>
      </c>
      <c r="E11">
        <v>59</v>
      </c>
      <c r="F11">
        <v>59</v>
      </c>
      <c r="G11">
        <v>55</v>
      </c>
      <c r="H11">
        <v>45</v>
      </c>
      <c r="I11">
        <v>75</v>
      </c>
      <c r="J11">
        <v>75</v>
      </c>
      <c r="K11">
        <v>75</v>
      </c>
      <c r="L11">
        <v>74</v>
      </c>
      <c r="M11">
        <f t="shared" si="0"/>
        <v>63.5</v>
      </c>
      <c r="N11" s="2">
        <f t="shared" si="1"/>
        <v>3.1662280397975127</v>
      </c>
      <c r="R11" t="s">
        <v>37</v>
      </c>
      <c r="S11">
        <f t="shared" si="2"/>
        <v>150.1</v>
      </c>
      <c r="T11">
        <f t="shared" si="3"/>
        <v>5.4008332690428427</v>
      </c>
      <c r="U11">
        <f t="shared" si="4"/>
        <v>4.5999999999999996</v>
      </c>
      <c r="V11">
        <f t="shared" si="5"/>
        <v>0.56920997883030822</v>
      </c>
      <c r="W11">
        <f t="shared" si="6"/>
        <v>3.1642921345144973E-2</v>
      </c>
      <c r="X11">
        <f t="shared" si="7"/>
        <v>4.5772802169899447E-3</v>
      </c>
      <c r="Y11">
        <f t="shared" si="8"/>
        <v>1.0072254691895737</v>
      </c>
      <c r="Z11">
        <f t="shared" si="9"/>
        <v>0.14569935449013857</v>
      </c>
    </row>
    <row r="12" spans="1:34" x14ac:dyDescent="0.3">
      <c r="A12" t="s">
        <v>39</v>
      </c>
      <c r="B12" t="s">
        <v>3</v>
      </c>
      <c r="C12">
        <v>2</v>
      </c>
      <c r="D12">
        <v>0</v>
      </c>
      <c r="E12">
        <v>1</v>
      </c>
      <c r="F12">
        <v>0</v>
      </c>
      <c r="G12">
        <v>1</v>
      </c>
      <c r="H12">
        <v>0</v>
      </c>
      <c r="I12">
        <v>4</v>
      </c>
      <c r="J12">
        <v>8</v>
      </c>
      <c r="K12">
        <v>8</v>
      </c>
      <c r="L12">
        <v>6</v>
      </c>
      <c r="M12">
        <f t="shared" si="0"/>
        <v>3</v>
      </c>
      <c r="N12" s="2">
        <f t="shared" si="1"/>
        <v>0.9797958971132712</v>
      </c>
      <c r="R12" t="s">
        <v>41</v>
      </c>
      <c r="S12">
        <f t="shared" si="2"/>
        <v>116.4</v>
      </c>
      <c r="T12">
        <f t="shared" si="3"/>
        <v>3.0731091747609613</v>
      </c>
      <c r="U12">
        <f t="shared" si="4"/>
        <v>3</v>
      </c>
      <c r="V12">
        <f t="shared" si="5"/>
        <v>0.42426406871192851</v>
      </c>
      <c r="W12">
        <f t="shared" si="6"/>
        <v>2.6514063629409473E-2</v>
      </c>
      <c r="X12">
        <f t="shared" si="7"/>
        <v>4.1351706882526915E-3</v>
      </c>
      <c r="Y12">
        <f t="shared" si="8"/>
        <v>0.8439688576147113</v>
      </c>
      <c r="Z12">
        <f t="shared" si="9"/>
        <v>0.13162657111282616</v>
      </c>
    </row>
    <row r="13" spans="1:34" x14ac:dyDescent="0.3">
      <c r="A13" t="s">
        <v>39</v>
      </c>
      <c r="B13" t="s">
        <v>36</v>
      </c>
      <c r="C13">
        <v>3.3898305084745763E-2</v>
      </c>
      <c r="D13">
        <v>0</v>
      </c>
      <c r="E13">
        <v>1.6949152542372881E-2</v>
      </c>
      <c r="F13">
        <v>0</v>
      </c>
      <c r="G13">
        <v>1.8181818181818181E-2</v>
      </c>
      <c r="H13">
        <v>0</v>
      </c>
      <c r="I13">
        <v>5.3333333333333337E-2</v>
      </c>
      <c r="J13">
        <v>0.1066666666666667</v>
      </c>
      <c r="K13">
        <v>0.1066666666666667</v>
      </c>
      <c r="L13">
        <v>8.1081081081081086E-2</v>
      </c>
      <c r="M13">
        <f t="shared" si="0"/>
        <v>4.1677702355668464E-2</v>
      </c>
      <c r="N13" s="2">
        <f t="shared" si="1"/>
        <v>1.2872754306953798E-2</v>
      </c>
      <c r="R13" t="s">
        <v>38</v>
      </c>
      <c r="S13">
        <f t="shared" si="2"/>
        <v>148.9</v>
      </c>
      <c r="T13">
        <f t="shared" si="3"/>
        <v>3.2169861672068158</v>
      </c>
      <c r="U13">
        <f t="shared" si="4"/>
        <v>6.3</v>
      </c>
      <c r="V13">
        <f t="shared" si="5"/>
        <v>0.72180329730474346</v>
      </c>
      <c r="W13">
        <f t="shared" si="6"/>
        <v>4.2808111949454233E-2</v>
      </c>
      <c r="X13">
        <f t="shared" si="7"/>
        <v>5.4050029731660494E-3</v>
      </c>
      <c r="Y13">
        <f t="shared" si="8"/>
        <v>1.3626245242373745</v>
      </c>
      <c r="Z13">
        <f t="shared" si="9"/>
        <v>0.17204658812115353</v>
      </c>
    </row>
    <row r="14" spans="1:34" x14ac:dyDescent="0.3">
      <c r="A14" t="s">
        <v>40</v>
      </c>
      <c r="B14" t="s">
        <v>2</v>
      </c>
      <c r="C14">
        <v>601</v>
      </c>
      <c r="D14">
        <v>541</v>
      </c>
      <c r="E14">
        <v>549</v>
      </c>
      <c r="F14">
        <v>456</v>
      </c>
      <c r="G14">
        <v>439</v>
      </c>
      <c r="H14">
        <v>429</v>
      </c>
      <c r="I14">
        <v>547</v>
      </c>
      <c r="J14">
        <v>446</v>
      </c>
      <c r="K14">
        <v>419</v>
      </c>
      <c r="L14">
        <v>377</v>
      </c>
      <c r="M14">
        <f t="shared" si="0"/>
        <v>480.4</v>
      </c>
      <c r="N14" s="2">
        <f t="shared" si="1"/>
        <v>21.898493098841296</v>
      </c>
      <c r="R14" t="s">
        <v>39</v>
      </c>
      <c r="S14">
        <f t="shared" si="2"/>
        <v>63.5</v>
      </c>
      <c r="T14">
        <f t="shared" si="3"/>
        <v>3.1662280397975127</v>
      </c>
      <c r="U14">
        <f t="shared" si="4"/>
        <v>3</v>
      </c>
      <c r="V14">
        <f t="shared" si="5"/>
        <v>0.9797958971132712</v>
      </c>
      <c r="W14">
        <f t="shared" si="6"/>
        <v>4.1677702355668464E-2</v>
      </c>
      <c r="X14">
        <f t="shared" si="7"/>
        <v>1.2872754306953798E-2</v>
      </c>
      <c r="Y14">
        <f t="shared" si="8"/>
        <v>1.3266424693234733</v>
      </c>
      <c r="Z14">
        <f t="shared" si="9"/>
        <v>0.40975249583183637</v>
      </c>
    </row>
    <row r="15" spans="1:34" x14ac:dyDescent="0.3">
      <c r="A15" t="s">
        <v>40</v>
      </c>
      <c r="B15" t="s">
        <v>3</v>
      </c>
      <c r="C15">
        <v>4</v>
      </c>
      <c r="D15">
        <v>2</v>
      </c>
      <c r="E15">
        <v>0</v>
      </c>
      <c r="F15">
        <v>0</v>
      </c>
      <c r="G15">
        <v>0</v>
      </c>
      <c r="H15">
        <v>0</v>
      </c>
      <c r="I15">
        <v>2</v>
      </c>
      <c r="J15">
        <v>3</v>
      </c>
      <c r="K15">
        <v>0</v>
      </c>
      <c r="L15">
        <v>2</v>
      </c>
      <c r="M15">
        <f t="shared" si="0"/>
        <v>1.3</v>
      </c>
      <c r="N15" s="2">
        <f t="shared" si="1"/>
        <v>0.44833023542919781</v>
      </c>
      <c r="R15" t="s">
        <v>90</v>
      </c>
      <c r="S15">
        <f t="shared" si="2"/>
        <v>1415</v>
      </c>
      <c r="T15">
        <f t="shared" si="3"/>
        <v>24.220239470327289</v>
      </c>
      <c r="U15">
        <f t="shared" si="4"/>
        <v>22.2</v>
      </c>
      <c r="V15">
        <f t="shared" si="5"/>
        <v>1.7251086922278258</v>
      </c>
      <c r="W15">
        <f t="shared" si="6"/>
        <v>1.5720066292514281E-2</v>
      </c>
      <c r="X15">
        <f t="shared" si="7"/>
        <v>1.2332392465286852E-3</v>
      </c>
      <c r="Y15">
        <f t="shared" si="8"/>
        <v>0.50038525123718647</v>
      </c>
      <c r="Z15">
        <f t="shared" si="9"/>
        <v>3.9255224419992955E-2</v>
      </c>
    </row>
    <row r="16" spans="1:34" x14ac:dyDescent="0.3">
      <c r="A16" t="s">
        <v>40</v>
      </c>
      <c r="B16" t="s">
        <v>36</v>
      </c>
      <c r="C16">
        <v>6.6555740432612306E-3</v>
      </c>
      <c r="D16">
        <v>3.6968576709796668E-3</v>
      </c>
      <c r="E16">
        <v>0</v>
      </c>
      <c r="F16">
        <v>0</v>
      </c>
      <c r="G16">
        <v>0</v>
      </c>
      <c r="H16">
        <v>0</v>
      </c>
      <c r="I16">
        <v>3.6563071297989031E-3</v>
      </c>
      <c r="J16">
        <v>6.7264573991031393E-3</v>
      </c>
      <c r="K16">
        <v>0</v>
      </c>
      <c r="L16">
        <v>5.3050397877984082E-3</v>
      </c>
      <c r="M16">
        <f t="shared" si="0"/>
        <v>2.604023603094135E-3</v>
      </c>
      <c r="N16" s="2">
        <f t="shared" si="1"/>
        <v>8.769908286270278E-4</v>
      </c>
      <c r="AE16" t="s">
        <v>23</v>
      </c>
      <c r="AF16" t="s">
        <v>91</v>
      </c>
      <c r="AH16" t="s">
        <v>92</v>
      </c>
    </row>
    <row r="17" spans="1:36" x14ac:dyDescent="0.3">
      <c r="A17" t="s">
        <v>41</v>
      </c>
      <c r="B17" t="s">
        <v>2</v>
      </c>
      <c r="C17">
        <v>112</v>
      </c>
      <c r="D17">
        <v>112</v>
      </c>
      <c r="E17">
        <v>123</v>
      </c>
      <c r="F17">
        <v>123</v>
      </c>
      <c r="G17">
        <v>101</v>
      </c>
      <c r="H17">
        <v>101</v>
      </c>
      <c r="I17">
        <v>121</v>
      </c>
      <c r="J17">
        <v>114</v>
      </c>
      <c r="K17">
        <v>132</v>
      </c>
      <c r="L17">
        <v>125</v>
      </c>
      <c r="M17">
        <f t="shared" si="0"/>
        <v>116.4</v>
      </c>
      <c r="N17" s="2">
        <f t="shared" si="1"/>
        <v>3.0731091747609613</v>
      </c>
      <c r="AE17" t="s">
        <v>40</v>
      </c>
      <c r="AF17">
        <v>6167.5657119999996</v>
      </c>
      <c r="AH17">
        <v>480.4</v>
      </c>
      <c r="AJ17" s="15">
        <f>AH17*0.1*0.1*PI()/AF17</f>
        <v>2.4470288299451794E-3</v>
      </c>
    </row>
    <row r="18" spans="1:36" x14ac:dyDescent="0.3">
      <c r="A18" t="s">
        <v>41</v>
      </c>
      <c r="B18" t="s">
        <v>3</v>
      </c>
      <c r="C18">
        <v>2</v>
      </c>
      <c r="D18">
        <v>3</v>
      </c>
      <c r="E18">
        <v>2</v>
      </c>
      <c r="F18">
        <v>4</v>
      </c>
      <c r="G18">
        <v>4</v>
      </c>
      <c r="H18">
        <v>5</v>
      </c>
      <c r="I18">
        <v>3</v>
      </c>
      <c r="J18">
        <v>4</v>
      </c>
      <c r="K18">
        <v>3</v>
      </c>
      <c r="L18">
        <v>0</v>
      </c>
      <c r="M18">
        <f t="shared" si="0"/>
        <v>3</v>
      </c>
      <c r="N18" s="2">
        <f t="shared" si="1"/>
        <v>0.42426406871192851</v>
      </c>
      <c r="R18" t="s">
        <v>40</v>
      </c>
      <c r="S18" t="str">
        <f>ROUND(S9,1)&amp;" ± "&amp;ROUND(T9,1)</f>
        <v>480.4 ± 21.9</v>
      </c>
      <c r="U18" t="str">
        <f>ROUND(U9,1)&amp;" ± "&amp;ROUND(V9,1)</f>
        <v>1.3 ± 0.4</v>
      </c>
      <c r="W18" t="str">
        <f>ROUND(W9,3)&amp;" ± "&amp;ROUND(X9,3)</f>
        <v>0.003 ± 0.001</v>
      </c>
      <c r="Y18" t="str">
        <f>ROUND(Y9,3)&amp;" ± "&amp;ROUND(Z9,3)</f>
        <v>0.083 ± 0.028</v>
      </c>
      <c r="AE18" t="s">
        <v>35</v>
      </c>
      <c r="AF18">
        <v>4177.9869639999997</v>
      </c>
      <c r="AH18">
        <v>455.7</v>
      </c>
      <c r="AJ18" s="15">
        <f t="shared" ref="AJ18:AJ23" si="10">AH18*0.1*0.1*PI()/AF18</f>
        <v>3.4265874560561911E-3</v>
      </c>
    </row>
    <row r="19" spans="1:36" x14ac:dyDescent="0.3">
      <c r="A19" t="s">
        <v>41</v>
      </c>
      <c r="B19" t="s">
        <v>36</v>
      </c>
      <c r="C19">
        <v>1.785714285714286E-2</v>
      </c>
      <c r="D19">
        <v>2.6785714285714281E-2</v>
      </c>
      <c r="E19">
        <v>1.6260162601626021E-2</v>
      </c>
      <c r="F19">
        <v>3.2520325203252043E-2</v>
      </c>
      <c r="G19">
        <v>3.9603960396039598E-2</v>
      </c>
      <c r="H19">
        <v>4.9504950495049507E-2</v>
      </c>
      <c r="I19">
        <v>2.479338842975207E-2</v>
      </c>
      <c r="J19">
        <v>3.5087719298245612E-2</v>
      </c>
      <c r="K19">
        <v>2.2727272727272731E-2</v>
      </c>
      <c r="L19">
        <v>0</v>
      </c>
      <c r="M19">
        <f t="shared" si="0"/>
        <v>2.6514063629409473E-2</v>
      </c>
      <c r="N19" s="2">
        <f t="shared" si="1"/>
        <v>4.1351706882526915E-3</v>
      </c>
      <c r="R19" t="s">
        <v>35</v>
      </c>
      <c r="S19" t="str">
        <f t="shared" ref="S19:U24" si="11">ROUND(S10,1)&amp;" ± "&amp;ROUND(T10,1)</f>
        <v>455.7 ± 8.9</v>
      </c>
      <c r="U19" t="str">
        <f t="shared" si="11"/>
        <v>4 ± 0.6</v>
      </c>
      <c r="W19" t="str">
        <f t="shared" ref="W19:Y24" si="12">ROUND(W10,3)&amp;" ± "&amp;ROUND(X10,3)</f>
        <v>0.009 ± 0.001</v>
      </c>
      <c r="Y19" t="str">
        <f t="shared" si="12"/>
        <v>0.277 ± 0.037</v>
      </c>
      <c r="AE19" t="s">
        <v>37</v>
      </c>
      <c r="AF19">
        <v>1424.349935</v>
      </c>
      <c r="AH19">
        <v>150.1</v>
      </c>
      <c r="AJ19" s="15">
        <f t="shared" si="10"/>
        <v>3.3106545359152069E-3</v>
      </c>
    </row>
    <row r="20" spans="1:36" x14ac:dyDescent="0.3">
      <c r="A20" t="s">
        <v>85</v>
      </c>
      <c r="B20" t="s">
        <v>2</v>
      </c>
      <c r="C20">
        <f>SUMIF($B$2:$B$19,$B20,C$2:C$19)</f>
        <v>1537</v>
      </c>
      <c r="D20">
        <f t="shared" ref="D20:L21" si="13">SUMIF($B$2:$B$19,$B20,D$2:D$19)</f>
        <v>1464</v>
      </c>
      <c r="E20">
        <f t="shared" si="13"/>
        <v>1487</v>
      </c>
      <c r="F20">
        <f t="shared" si="13"/>
        <v>1361</v>
      </c>
      <c r="G20">
        <f t="shared" si="13"/>
        <v>1362</v>
      </c>
      <c r="H20">
        <f t="shared" si="13"/>
        <v>1302</v>
      </c>
      <c r="I20">
        <f t="shared" si="13"/>
        <v>1516</v>
      </c>
      <c r="J20">
        <f t="shared" si="13"/>
        <v>1391</v>
      </c>
      <c r="K20">
        <f t="shared" si="13"/>
        <v>1396</v>
      </c>
      <c r="L20">
        <f t="shared" si="13"/>
        <v>1334</v>
      </c>
      <c r="M20">
        <f t="shared" si="0"/>
        <v>1415</v>
      </c>
      <c r="N20" s="2">
        <f t="shared" si="1"/>
        <v>24.220239470327289</v>
      </c>
      <c r="R20" t="s">
        <v>37</v>
      </c>
      <c r="S20" t="str">
        <f t="shared" si="11"/>
        <v>150.1 ± 5.4</v>
      </c>
      <c r="U20" t="str">
        <f t="shared" si="11"/>
        <v>4.6 ± 0.6</v>
      </c>
      <c r="W20" t="str">
        <f t="shared" si="12"/>
        <v>0.032 ± 0.005</v>
      </c>
      <c r="Y20" t="str">
        <f t="shared" si="12"/>
        <v>1.007 ± 0.146</v>
      </c>
      <c r="AE20" t="s">
        <v>41</v>
      </c>
      <c r="AF20">
        <v>3236.5496349999999</v>
      </c>
      <c r="AH20">
        <v>116.4</v>
      </c>
      <c r="AJ20" s="15">
        <f t="shared" si="10"/>
        <v>1.1298494573461159E-3</v>
      </c>
    </row>
    <row r="21" spans="1:36" x14ac:dyDescent="0.3">
      <c r="A21" t="s">
        <v>85</v>
      </c>
      <c r="B21" t="s">
        <v>3</v>
      </c>
      <c r="C21">
        <f>SUMIF($B$2:$B$19,$B21,C$2:C$19)</f>
        <v>21</v>
      </c>
      <c r="D21">
        <f t="shared" si="13"/>
        <v>22</v>
      </c>
      <c r="E21">
        <f t="shared" si="13"/>
        <v>14</v>
      </c>
      <c r="F21">
        <f t="shared" si="13"/>
        <v>22</v>
      </c>
      <c r="G21">
        <f t="shared" si="13"/>
        <v>15</v>
      </c>
      <c r="H21">
        <f t="shared" si="13"/>
        <v>17</v>
      </c>
      <c r="I21">
        <f t="shared" si="13"/>
        <v>27</v>
      </c>
      <c r="J21">
        <f t="shared" si="13"/>
        <v>31</v>
      </c>
      <c r="K21">
        <f t="shared" si="13"/>
        <v>29</v>
      </c>
      <c r="L21">
        <f t="shared" si="13"/>
        <v>24</v>
      </c>
      <c r="M21">
        <f t="shared" si="0"/>
        <v>22.2</v>
      </c>
      <c r="N21" s="2">
        <f t="shared" si="1"/>
        <v>1.7251086922278258</v>
      </c>
      <c r="R21" t="s">
        <v>41</v>
      </c>
      <c r="S21" t="str">
        <f t="shared" si="11"/>
        <v>116.4 ± 3.1</v>
      </c>
      <c r="U21" t="str">
        <f t="shared" si="11"/>
        <v>3 ± 0.4</v>
      </c>
      <c r="W21" t="str">
        <f t="shared" si="12"/>
        <v>0.027 ± 0.004</v>
      </c>
      <c r="Y21" t="str">
        <f t="shared" si="12"/>
        <v>0.844 ± 0.132</v>
      </c>
      <c r="AE21" t="s">
        <v>38</v>
      </c>
      <c r="AF21">
        <v>3674.9536549999998</v>
      </c>
      <c r="AH21">
        <v>148.9</v>
      </c>
      <c r="AJ21" s="15">
        <f t="shared" si="10"/>
        <v>1.272895361504961E-3</v>
      </c>
    </row>
    <row r="22" spans="1:36" x14ac:dyDescent="0.3">
      <c r="A22" t="s">
        <v>85</v>
      </c>
      <c r="B22" t="s">
        <v>36</v>
      </c>
      <c r="C22">
        <f>C21/C20</f>
        <v>1.3662979830839297E-2</v>
      </c>
      <c r="D22">
        <f t="shared" ref="D22:L22" si="14">D21/D20</f>
        <v>1.5027322404371584E-2</v>
      </c>
      <c r="E22">
        <f t="shared" si="14"/>
        <v>9.4149293880295901E-3</v>
      </c>
      <c r="F22">
        <f t="shared" si="14"/>
        <v>1.6164584864070537E-2</v>
      </c>
      <c r="G22">
        <f t="shared" si="14"/>
        <v>1.1013215859030838E-2</v>
      </c>
      <c r="H22">
        <f t="shared" si="14"/>
        <v>1.3056835637480798E-2</v>
      </c>
      <c r="I22">
        <f t="shared" si="14"/>
        <v>1.7810026385224276E-2</v>
      </c>
      <c r="J22">
        <f t="shared" si="14"/>
        <v>2.2286125089863409E-2</v>
      </c>
      <c r="K22">
        <f t="shared" si="14"/>
        <v>2.0773638968481375E-2</v>
      </c>
      <c r="L22">
        <f t="shared" si="14"/>
        <v>1.7991004497751123E-2</v>
      </c>
      <c r="M22">
        <f t="shared" si="0"/>
        <v>1.5720066292514281E-2</v>
      </c>
      <c r="N22" s="2">
        <f t="shared" si="1"/>
        <v>1.2332392465286852E-3</v>
      </c>
      <c r="R22" t="s">
        <v>38</v>
      </c>
      <c r="S22" t="str">
        <f t="shared" si="11"/>
        <v>148.9 ± 3.2</v>
      </c>
      <c r="U22" t="str">
        <f t="shared" si="11"/>
        <v>6.3 ± 0.7</v>
      </c>
      <c r="W22" t="str">
        <f t="shared" si="12"/>
        <v>0.043 ± 0.005</v>
      </c>
      <c r="Y22" t="str">
        <f t="shared" si="12"/>
        <v>1.363 ± 0.172</v>
      </c>
      <c r="AE22" t="s">
        <v>39</v>
      </c>
      <c r="AF22">
        <v>2854.7790019999998</v>
      </c>
      <c r="AH22">
        <v>63.5</v>
      </c>
      <c r="AJ22" s="15">
        <f t="shared" si="10"/>
        <v>6.9879711656556419E-4</v>
      </c>
    </row>
    <row r="23" spans="1:36" x14ac:dyDescent="0.3">
      <c r="R23" t="s">
        <v>39</v>
      </c>
      <c r="S23" t="str">
        <f t="shared" si="11"/>
        <v>63.5 ± 3.2</v>
      </c>
      <c r="U23" t="str">
        <f t="shared" si="11"/>
        <v>3 ± 1</v>
      </c>
      <c r="W23" t="str">
        <f t="shared" si="12"/>
        <v>0.042 ± 0.013</v>
      </c>
      <c r="Y23" t="str">
        <f t="shared" si="12"/>
        <v>1.327 ± 0.41</v>
      </c>
      <c r="AF23">
        <f>SUM(AF17:AF22)</f>
        <v>21536.184902999998</v>
      </c>
      <c r="AH23">
        <v>1415</v>
      </c>
      <c r="AJ23" s="15">
        <f t="shared" si="10"/>
        <v>2.0641323543847908E-3</v>
      </c>
    </row>
    <row r="24" spans="1:36" x14ac:dyDescent="0.3">
      <c r="R24" t="s">
        <v>90</v>
      </c>
      <c r="S24" t="str">
        <f t="shared" si="11"/>
        <v>1415 ± 24.2</v>
      </c>
      <c r="U24" t="str">
        <f t="shared" si="11"/>
        <v>22.2 ± 1.7</v>
      </c>
      <c r="W24" t="str">
        <f t="shared" si="12"/>
        <v>0.016 ± 0.001</v>
      </c>
      <c r="Y24" t="str">
        <f t="shared" si="12"/>
        <v>0.5 ± 0.039</v>
      </c>
    </row>
  </sheetData>
  <sortState ref="R23:R28">
    <sortCondition descending="1" ref="R23:R28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10" workbookViewId="0"/>
  </sheetViews>
  <sheetFormatPr defaultRowHeight="15" x14ac:dyDescent="0.3"/>
  <sheetData>
    <row r="1" spans="1:12" s="1" customFormat="1" x14ac:dyDescent="0.3">
      <c r="A1" s="1" t="s">
        <v>42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</row>
    <row r="2" spans="1:12" x14ac:dyDescent="0.3">
      <c r="A2" t="s">
        <v>43</v>
      </c>
      <c r="B2" t="s">
        <v>2</v>
      </c>
      <c r="C2">
        <v>58</v>
      </c>
      <c r="D2">
        <v>58</v>
      </c>
      <c r="E2">
        <v>48</v>
      </c>
      <c r="F2">
        <v>40</v>
      </c>
      <c r="G2">
        <v>28</v>
      </c>
      <c r="H2">
        <v>28</v>
      </c>
      <c r="I2">
        <v>28</v>
      </c>
      <c r="J2">
        <v>28</v>
      </c>
      <c r="K2">
        <v>28</v>
      </c>
      <c r="L2">
        <v>20</v>
      </c>
    </row>
    <row r="3" spans="1:12" x14ac:dyDescent="0.3">
      <c r="A3" t="s">
        <v>43</v>
      </c>
      <c r="B3" t="s">
        <v>3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</row>
    <row r="4" spans="1:12" x14ac:dyDescent="0.3">
      <c r="A4" t="s">
        <v>43</v>
      </c>
      <c r="B4" t="s">
        <v>36</v>
      </c>
      <c r="C4">
        <v>3.4482758620689662E-2</v>
      </c>
      <c r="D4">
        <v>3.4482758620689662E-2</v>
      </c>
      <c r="E4">
        <v>0</v>
      </c>
      <c r="F4">
        <v>0</v>
      </c>
      <c r="G4">
        <v>0</v>
      </c>
      <c r="H4">
        <v>0</v>
      </c>
      <c r="I4">
        <v>0</v>
      </c>
      <c r="J4">
        <v>7.1428571428571425E-2</v>
      </c>
      <c r="K4">
        <v>0</v>
      </c>
      <c r="L4">
        <v>0</v>
      </c>
    </row>
    <row r="5" spans="1:12" x14ac:dyDescent="0.3">
      <c r="A5" t="s">
        <v>44</v>
      </c>
      <c r="B5" t="s">
        <v>2</v>
      </c>
      <c r="C5">
        <v>5</v>
      </c>
      <c r="D5">
        <v>5</v>
      </c>
      <c r="E5">
        <v>5</v>
      </c>
      <c r="F5">
        <v>5</v>
      </c>
      <c r="G5">
        <v>3</v>
      </c>
      <c r="H5">
        <v>3</v>
      </c>
      <c r="I5">
        <v>3</v>
      </c>
      <c r="J5">
        <v>3</v>
      </c>
      <c r="K5">
        <v>5</v>
      </c>
      <c r="L5">
        <v>5</v>
      </c>
    </row>
    <row r="6" spans="1:12" x14ac:dyDescent="0.3">
      <c r="A6" t="s">
        <v>44</v>
      </c>
      <c r="B6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t="s">
        <v>44</v>
      </c>
      <c r="B7" t="s">
        <v>36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45</v>
      </c>
      <c r="B8" t="s">
        <v>2</v>
      </c>
      <c r="C8">
        <v>135</v>
      </c>
      <c r="D8">
        <v>107</v>
      </c>
      <c r="E8">
        <v>141</v>
      </c>
      <c r="F8">
        <v>76</v>
      </c>
      <c r="G8">
        <v>112</v>
      </c>
      <c r="H8">
        <v>111</v>
      </c>
      <c r="I8">
        <v>91</v>
      </c>
      <c r="J8">
        <v>81</v>
      </c>
      <c r="K8">
        <v>85</v>
      </c>
      <c r="L8">
        <v>85</v>
      </c>
    </row>
    <row r="9" spans="1:12" x14ac:dyDescent="0.3">
      <c r="A9" t="s">
        <v>45</v>
      </c>
      <c r="B9" t="s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45</v>
      </c>
      <c r="B10" t="s">
        <v>36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t="s">
        <v>46</v>
      </c>
      <c r="B11" t="s">
        <v>2</v>
      </c>
      <c r="C11">
        <v>211</v>
      </c>
      <c r="D11">
        <v>194</v>
      </c>
      <c r="E11">
        <v>131</v>
      </c>
      <c r="F11">
        <v>121</v>
      </c>
      <c r="G11">
        <v>122</v>
      </c>
      <c r="H11">
        <v>113</v>
      </c>
      <c r="I11">
        <v>160</v>
      </c>
      <c r="J11">
        <v>153</v>
      </c>
      <c r="K11">
        <v>122</v>
      </c>
      <c r="L11">
        <v>106</v>
      </c>
    </row>
    <row r="12" spans="1:12" x14ac:dyDescent="0.3">
      <c r="A12" t="s">
        <v>46</v>
      </c>
      <c r="B12" t="s">
        <v>3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</row>
    <row r="13" spans="1:12" x14ac:dyDescent="0.3">
      <c r="A13" t="s">
        <v>46</v>
      </c>
      <c r="B13" t="s">
        <v>36</v>
      </c>
      <c r="C13">
        <v>4.7393364928909956E-3</v>
      </c>
      <c r="D13">
        <v>0</v>
      </c>
      <c r="E13">
        <v>0</v>
      </c>
      <c r="F13">
        <v>0</v>
      </c>
      <c r="G13">
        <v>0</v>
      </c>
      <c r="H13">
        <v>0</v>
      </c>
      <c r="I13">
        <v>6.2500000000000003E-3</v>
      </c>
      <c r="J13">
        <v>6.5359477124183009E-3</v>
      </c>
      <c r="K13">
        <v>0</v>
      </c>
      <c r="L13">
        <v>0</v>
      </c>
    </row>
    <row r="14" spans="1:12" x14ac:dyDescent="0.3">
      <c r="A14" t="s">
        <v>47</v>
      </c>
      <c r="B14" t="s">
        <v>2</v>
      </c>
      <c r="C14">
        <v>71</v>
      </c>
      <c r="D14">
        <v>67</v>
      </c>
      <c r="E14">
        <v>91</v>
      </c>
      <c r="F14">
        <v>81</v>
      </c>
      <c r="G14">
        <v>73</v>
      </c>
      <c r="H14">
        <v>73</v>
      </c>
      <c r="I14">
        <v>62</v>
      </c>
      <c r="J14">
        <v>53</v>
      </c>
      <c r="K14">
        <v>64</v>
      </c>
      <c r="L14">
        <v>64</v>
      </c>
    </row>
    <row r="15" spans="1:12" x14ac:dyDescent="0.3">
      <c r="A15" t="s">
        <v>47</v>
      </c>
      <c r="B15" t="s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2" x14ac:dyDescent="0.3">
      <c r="A16" t="s">
        <v>47</v>
      </c>
      <c r="B16" t="s">
        <v>36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1.5625E-2</v>
      </c>
    </row>
    <row r="17" spans="1:12" x14ac:dyDescent="0.3">
      <c r="A17" t="s">
        <v>48</v>
      </c>
      <c r="B17" t="s">
        <v>2</v>
      </c>
      <c r="C17">
        <v>6</v>
      </c>
      <c r="D17">
        <v>6</v>
      </c>
      <c r="E17">
        <v>6</v>
      </c>
      <c r="F17">
        <v>6</v>
      </c>
      <c r="G17">
        <v>6</v>
      </c>
      <c r="H17">
        <v>6</v>
      </c>
      <c r="I17">
        <v>12</v>
      </c>
      <c r="J17">
        <v>12</v>
      </c>
      <c r="K17">
        <v>12</v>
      </c>
      <c r="L17">
        <v>12</v>
      </c>
    </row>
    <row r="18" spans="1:12" x14ac:dyDescent="0.3">
      <c r="A18" t="s">
        <v>48</v>
      </c>
      <c r="B18" t="s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 t="s">
        <v>48</v>
      </c>
      <c r="B19" t="s">
        <v>36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t="s">
        <v>49</v>
      </c>
      <c r="B20" t="s">
        <v>2</v>
      </c>
      <c r="C20">
        <v>41</v>
      </c>
      <c r="D20">
        <v>34</v>
      </c>
      <c r="E20">
        <v>41</v>
      </c>
      <c r="F20">
        <v>41</v>
      </c>
      <c r="G20">
        <v>41</v>
      </c>
      <c r="H20">
        <v>41</v>
      </c>
      <c r="I20">
        <v>103</v>
      </c>
      <c r="J20">
        <v>38</v>
      </c>
      <c r="K20">
        <v>27</v>
      </c>
      <c r="L20">
        <v>27</v>
      </c>
    </row>
    <row r="21" spans="1:12" x14ac:dyDescent="0.3">
      <c r="A21" t="s">
        <v>49</v>
      </c>
      <c r="B21" t="s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t="s">
        <v>49</v>
      </c>
      <c r="B22" t="s">
        <v>36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50</v>
      </c>
      <c r="B23" t="s">
        <v>2</v>
      </c>
      <c r="C23">
        <v>74</v>
      </c>
      <c r="D23">
        <v>70</v>
      </c>
      <c r="E23">
        <v>86</v>
      </c>
      <c r="F23">
        <v>86</v>
      </c>
      <c r="G23">
        <v>54</v>
      </c>
      <c r="H23">
        <v>54</v>
      </c>
      <c r="I23">
        <v>88</v>
      </c>
      <c r="J23">
        <v>78</v>
      </c>
      <c r="K23">
        <v>76</v>
      </c>
      <c r="L23">
        <v>58</v>
      </c>
    </row>
    <row r="24" spans="1:12" x14ac:dyDescent="0.3">
      <c r="A24" t="s">
        <v>50</v>
      </c>
      <c r="B24" t="s">
        <v>3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</row>
    <row r="25" spans="1:12" x14ac:dyDescent="0.3">
      <c r="A25" t="s">
        <v>50</v>
      </c>
      <c r="B25" t="s">
        <v>36</v>
      </c>
      <c r="C25">
        <v>1.3513513513513511E-2</v>
      </c>
      <c r="D25">
        <v>0</v>
      </c>
      <c r="E25">
        <v>0</v>
      </c>
      <c r="F25">
        <v>0</v>
      </c>
      <c r="G25">
        <v>0</v>
      </c>
      <c r="H25">
        <v>0</v>
      </c>
      <c r="I25">
        <v>1.136363636363636E-2</v>
      </c>
      <c r="J25">
        <v>0</v>
      </c>
      <c r="K25">
        <v>0</v>
      </c>
      <c r="L25">
        <v>1.7241379310344831E-2</v>
      </c>
    </row>
    <row r="26" spans="1:12" x14ac:dyDescent="0.3">
      <c r="A26" t="s">
        <v>51</v>
      </c>
      <c r="B26" t="s">
        <v>2</v>
      </c>
      <c r="C26">
        <v>126</v>
      </c>
      <c r="D26">
        <v>126</v>
      </c>
      <c r="E26">
        <v>130</v>
      </c>
      <c r="F26">
        <v>130</v>
      </c>
      <c r="G26">
        <v>128</v>
      </c>
      <c r="H26">
        <v>103</v>
      </c>
      <c r="I26">
        <v>138</v>
      </c>
      <c r="J26">
        <v>135</v>
      </c>
      <c r="K26">
        <v>125</v>
      </c>
      <c r="L26">
        <v>115</v>
      </c>
    </row>
    <row r="27" spans="1:12" x14ac:dyDescent="0.3">
      <c r="A27" t="s">
        <v>51</v>
      </c>
      <c r="B27" t="s">
        <v>3</v>
      </c>
      <c r="C27">
        <v>3</v>
      </c>
      <c r="D27">
        <v>3</v>
      </c>
      <c r="E27">
        <v>2</v>
      </c>
      <c r="F27">
        <v>0</v>
      </c>
      <c r="G27">
        <v>0</v>
      </c>
      <c r="H27">
        <v>0</v>
      </c>
      <c r="I27">
        <v>1</v>
      </c>
      <c r="J27">
        <v>1</v>
      </c>
      <c r="K27">
        <v>2</v>
      </c>
      <c r="L27">
        <v>1</v>
      </c>
    </row>
    <row r="28" spans="1:12" x14ac:dyDescent="0.3">
      <c r="A28" t="s">
        <v>51</v>
      </c>
      <c r="B28" t="s">
        <v>36</v>
      </c>
      <c r="C28">
        <v>2.3809523809523812E-2</v>
      </c>
      <c r="D28">
        <v>2.3809523809523812E-2</v>
      </c>
      <c r="E28">
        <v>1.5384615384615391E-2</v>
      </c>
      <c r="F28">
        <v>0</v>
      </c>
      <c r="G28">
        <v>0</v>
      </c>
      <c r="H28">
        <v>0</v>
      </c>
      <c r="I28">
        <v>7.246376811594203E-3</v>
      </c>
      <c r="J28">
        <v>7.4074074074074077E-3</v>
      </c>
      <c r="K28">
        <v>1.6E-2</v>
      </c>
      <c r="L28">
        <v>8.6956521739130436E-3</v>
      </c>
    </row>
    <row r="29" spans="1:12" x14ac:dyDescent="0.3">
      <c r="A29" t="s">
        <v>52</v>
      </c>
      <c r="B29" t="s">
        <v>2</v>
      </c>
      <c r="C29">
        <v>17</v>
      </c>
      <c r="D29">
        <v>17</v>
      </c>
      <c r="E29">
        <v>17</v>
      </c>
      <c r="F29">
        <v>17</v>
      </c>
      <c r="G29">
        <v>17</v>
      </c>
      <c r="H29">
        <v>17</v>
      </c>
      <c r="I29">
        <v>16</v>
      </c>
      <c r="J29">
        <v>16</v>
      </c>
      <c r="K29">
        <v>17</v>
      </c>
      <c r="L29">
        <v>17</v>
      </c>
    </row>
    <row r="30" spans="1:12" x14ac:dyDescent="0.3">
      <c r="A30" t="s">
        <v>52</v>
      </c>
      <c r="B30" t="s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t="s">
        <v>52</v>
      </c>
      <c r="B31" t="s">
        <v>36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t="s">
        <v>53</v>
      </c>
      <c r="B32" t="s">
        <v>2</v>
      </c>
      <c r="C32">
        <v>279</v>
      </c>
      <c r="D32">
        <v>272</v>
      </c>
      <c r="E32">
        <v>307</v>
      </c>
      <c r="F32">
        <v>296</v>
      </c>
      <c r="G32">
        <v>311</v>
      </c>
      <c r="H32">
        <v>304</v>
      </c>
      <c r="I32">
        <v>346</v>
      </c>
      <c r="J32">
        <v>334</v>
      </c>
      <c r="K32">
        <v>343</v>
      </c>
      <c r="L32">
        <v>341</v>
      </c>
    </row>
    <row r="33" spans="1:12" x14ac:dyDescent="0.3">
      <c r="A33" t="s">
        <v>53</v>
      </c>
      <c r="B33" t="s">
        <v>3</v>
      </c>
      <c r="C33">
        <v>1</v>
      </c>
      <c r="D33">
        <v>1</v>
      </c>
      <c r="E33">
        <v>2</v>
      </c>
      <c r="F33">
        <v>3</v>
      </c>
      <c r="G33">
        <v>1</v>
      </c>
      <c r="H33">
        <v>2</v>
      </c>
      <c r="I33">
        <v>4</v>
      </c>
      <c r="J33">
        <v>3</v>
      </c>
      <c r="K33">
        <v>3</v>
      </c>
      <c r="L33">
        <v>7</v>
      </c>
    </row>
    <row r="34" spans="1:12" x14ac:dyDescent="0.3">
      <c r="A34" t="s">
        <v>53</v>
      </c>
      <c r="B34" t="s">
        <v>36</v>
      </c>
      <c r="C34">
        <v>3.584229390681004E-3</v>
      </c>
      <c r="D34">
        <v>3.6764705882352941E-3</v>
      </c>
      <c r="E34">
        <v>6.5146579804560263E-3</v>
      </c>
      <c r="F34">
        <v>1.0135135135135139E-2</v>
      </c>
      <c r="G34">
        <v>3.2154340836012861E-3</v>
      </c>
      <c r="H34">
        <v>6.5789473684210523E-3</v>
      </c>
      <c r="I34">
        <v>1.15606936416185E-2</v>
      </c>
      <c r="J34">
        <v>8.9820359281437123E-3</v>
      </c>
      <c r="K34">
        <v>8.7463556851311956E-3</v>
      </c>
      <c r="L34">
        <v>2.0527859237536659E-2</v>
      </c>
    </row>
    <row r="35" spans="1:12" x14ac:dyDescent="0.3">
      <c r="A35" t="s">
        <v>54</v>
      </c>
      <c r="B35" t="s">
        <v>2</v>
      </c>
      <c r="C35">
        <v>39</v>
      </c>
      <c r="D35">
        <v>39</v>
      </c>
      <c r="E35">
        <v>44</v>
      </c>
      <c r="F35">
        <v>44</v>
      </c>
      <c r="G35">
        <v>48</v>
      </c>
      <c r="H35">
        <v>48</v>
      </c>
      <c r="I35">
        <v>39</v>
      </c>
      <c r="J35">
        <v>39</v>
      </c>
      <c r="K35">
        <v>39</v>
      </c>
      <c r="L35">
        <v>39</v>
      </c>
    </row>
    <row r="36" spans="1:12" x14ac:dyDescent="0.3">
      <c r="A36" t="s">
        <v>54</v>
      </c>
      <c r="B36" t="s">
        <v>3</v>
      </c>
      <c r="C36">
        <v>4</v>
      </c>
      <c r="D36">
        <v>4</v>
      </c>
      <c r="E36">
        <v>0</v>
      </c>
      <c r="F36">
        <v>5</v>
      </c>
      <c r="G36">
        <v>2</v>
      </c>
      <c r="H36">
        <v>5</v>
      </c>
      <c r="I36">
        <v>3</v>
      </c>
      <c r="J36">
        <v>6</v>
      </c>
      <c r="K36">
        <v>2</v>
      </c>
      <c r="L36">
        <v>5</v>
      </c>
    </row>
    <row r="37" spans="1:12" x14ac:dyDescent="0.3">
      <c r="A37" t="s">
        <v>54</v>
      </c>
      <c r="B37" t="s">
        <v>36</v>
      </c>
      <c r="C37">
        <v>0.1025641025641026</v>
      </c>
      <c r="D37">
        <v>0.1025641025641026</v>
      </c>
      <c r="E37">
        <v>0</v>
      </c>
      <c r="F37">
        <v>0.1136363636363636</v>
      </c>
      <c r="G37">
        <v>4.1666666666666657E-2</v>
      </c>
      <c r="H37">
        <v>0.1041666666666667</v>
      </c>
      <c r="I37">
        <v>7.6923076923076927E-2</v>
      </c>
      <c r="J37">
        <v>0.15384615384615391</v>
      </c>
      <c r="K37">
        <v>5.128205128205128E-2</v>
      </c>
      <c r="L37">
        <v>0.12820512820512819</v>
      </c>
    </row>
    <row r="38" spans="1:12" x14ac:dyDescent="0.3">
      <c r="A38" t="s">
        <v>55</v>
      </c>
      <c r="B38" t="s">
        <v>2</v>
      </c>
      <c r="C38">
        <v>69</v>
      </c>
      <c r="D38">
        <v>63</v>
      </c>
      <c r="E38">
        <v>51</v>
      </c>
      <c r="F38">
        <v>51</v>
      </c>
      <c r="G38">
        <v>43</v>
      </c>
      <c r="H38">
        <v>43</v>
      </c>
      <c r="I38">
        <v>32</v>
      </c>
      <c r="J38">
        <v>33</v>
      </c>
      <c r="K38">
        <v>33</v>
      </c>
      <c r="L38">
        <v>33</v>
      </c>
    </row>
    <row r="39" spans="1:12" x14ac:dyDescent="0.3">
      <c r="A39" t="s">
        <v>55</v>
      </c>
      <c r="B39" t="s">
        <v>3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</row>
    <row r="40" spans="1:12" x14ac:dyDescent="0.3">
      <c r="A40" t="s">
        <v>55</v>
      </c>
      <c r="B40" t="s">
        <v>36</v>
      </c>
      <c r="C40">
        <v>0</v>
      </c>
      <c r="D40">
        <v>0</v>
      </c>
      <c r="E40">
        <v>1.9607843137254902E-2</v>
      </c>
      <c r="F40">
        <v>0</v>
      </c>
      <c r="G40">
        <v>0</v>
      </c>
      <c r="H40">
        <v>0</v>
      </c>
      <c r="I40">
        <v>3.125E-2</v>
      </c>
      <c r="J40">
        <v>3.03030303030303E-2</v>
      </c>
      <c r="K40">
        <v>3.03030303030303E-2</v>
      </c>
      <c r="L40">
        <v>0</v>
      </c>
    </row>
    <row r="41" spans="1:12" x14ac:dyDescent="0.3">
      <c r="A41" t="s">
        <v>56</v>
      </c>
      <c r="B41" t="s">
        <v>2</v>
      </c>
      <c r="C41">
        <v>16</v>
      </c>
      <c r="D41">
        <v>16</v>
      </c>
      <c r="E41">
        <v>10</v>
      </c>
      <c r="F41">
        <v>10</v>
      </c>
      <c r="G41">
        <v>13</v>
      </c>
      <c r="H41">
        <v>13</v>
      </c>
      <c r="I41">
        <v>13</v>
      </c>
      <c r="J41">
        <v>13</v>
      </c>
      <c r="K41">
        <v>13</v>
      </c>
      <c r="L41">
        <v>13</v>
      </c>
    </row>
    <row r="42" spans="1:12" x14ac:dyDescent="0.3">
      <c r="A42" t="s">
        <v>56</v>
      </c>
      <c r="B42" t="s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 t="s">
        <v>56</v>
      </c>
      <c r="B43" t="s">
        <v>36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 t="s">
        <v>57</v>
      </c>
      <c r="B44" t="s">
        <v>2</v>
      </c>
      <c r="C44">
        <v>57</v>
      </c>
      <c r="D44">
        <v>57</v>
      </c>
      <c r="E44">
        <v>48</v>
      </c>
      <c r="F44">
        <v>48</v>
      </c>
      <c r="G44">
        <v>51</v>
      </c>
      <c r="H44">
        <v>51</v>
      </c>
      <c r="I44">
        <v>48</v>
      </c>
      <c r="J44">
        <v>46</v>
      </c>
      <c r="K44">
        <v>48</v>
      </c>
      <c r="L44">
        <v>48</v>
      </c>
    </row>
    <row r="45" spans="1:12" x14ac:dyDescent="0.3">
      <c r="A45" t="s">
        <v>57</v>
      </c>
      <c r="B45" t="s">
        <v>3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2</v>
      </c>
      <c r="J45">
        <v>1</v>
      </c>
      <c r="K45">
        <v>1</v>
      </c>
      <c r="L45">
        <v>0</v>
      </c>
    </row>
    <row r="46" spans="1:12" x14ac:dyDescent="0.3">
      <c r="A46" t="s">
        <v>57</v>
      </c>
      <c r="B46" t="s">
        <v>36</v>
      </c>
      <c r="C46">
        <v>0</v>
      </c>
      <c r="D46">
        <v>0</v>
      </c>
      <c r="E46">
        <v>0</v>
      </c>
      <c r="F46">
        <v>0</v>
      </c>
      <c r="G46">
        <v>1.9607843137254902E-2</v>
      </c>
      <c r="H46">
        <v>1.9607843137254902E-2</v>
      </c>
      <c r="I46">
        <v>4.1666666666666657E-2</v>
      </c>
      <c r="J46">
        <v>2.1739130434782612E-2</v>
      </c>
      <c r="K46">
        <v>2.0833333333333329E-2</v>
      </c>
      <c r="L46">
        <v>0</v>
      </c>
    </row>
    <row r="47" spans="1:12" x14ac:dyDescent="0.3">
      <c r="A47" t="s">
        <v>58</v>
      </c>
      <c r="B47" t="s">
        <v>2</v>
      </c>
      <c r="C47">
        <v>79</v>
      </c>
      <c r="D47">
        <v>79</v>
      </c>
      <c r="E47">
        <v>93</v>
      </c>
      <c r="F47">
        <v>93</v>
      </c>
      <c r="G47">
        <v>75</v>
      </c>
      <c r="H47">
        <v>75</v>
      </c>
      <c r="I47">
        <v>86</v>
      </c>
      <c r="J47">
        <v>79</v>
      </c>
      <c r="K47">
        <v>101</v>
      </c>
      <c r="L47">
        <v>94</v>
      </c>
    </row>
    <row r="48" spans="1:12" x14ac:dyDescent="0.3">
      <c r="A48" t="s">
        <v>58</v>
      </c>
      <c r="B48" t="s">
        <v>3</v>
      </c>
      <c r="C48">
        <v>2</v>
      </c>
      <c r="D48">
        <v>0</v>
      </c>
      <c r="E48">
        <v>1</v>
      </c>
      <c r="F48">
        <v>2</v>
      </c>
      <c r="G48">
        <v>2</v>
      </c>
      <c r="H48">
        <v>2</v>
      </c>
      <c r="I48">
        <v>2</v>
      </c>
      <c r="J48">
        <v>3</v>
      </c>
      <c r="K48">
        <v>2</v>
      </c>
      <c r="L48">
        <v>0</v>
      </c>
    </row>
    <row r="49" spans="1:12" x14ac:dyDescent="0.3">
      <c r="A49" t="s">
        <v>58</v>
      </c>
      <c r="B49" t="s">
        <v>36</v>
      </c>
      <c r="C49">
        <v>2.5316455696202531E-2</v>
      </c>
      <c r="D49">
        <v>0</v>
      </c>
      <c r="E49">
        <v>1.075268817204301E-2</v>
      </c>
      <c r="F49">
        <v>2.150537634408602E-2</v>
      </c>
      <c r="G49">
        <v>2.6666666666666668E-2</v>
      </c>
      <c r="H49">
        <v>2.6666666666666668E-2</v>
      </c>
      <c r="I49">
        <v>2.3255813953488368E-2</v>
      </c>
      <c r="J49">
        <v>3.7974683544303799E-2</v>
      </c>
      <c r="K49">
        <v>1.9801980198019799E-2</v>
      </c>
      <c r="L49">
        <v>0</v>
      </c>
    </row>
    <row r="50" spans="1:12" x14ac:dyDescent="0.3">
      <c r="A50" t="s">
        <v>59</v>
      </c>
      <c r="B50" t="s">
        <v>2</v>
      </c>
      <c r="C50">
        <v>33</v>
      </c>
      <c r="D50">
        <v>33</v>
      </c>
      <c r="E50">
        <v>30</v>
      </c>
      <c r="F50">
        <v>30</v>
      </c>
      <c r="G50">
        <v>26</v>
      </c>
      <c r="H50">
        <v>26</v>
      </c>
      <c r="I50">
        <v>35</v>
      </c>
      <c r="J50">
        <v>35</v>
      </c>
      <c r="K50">
        <v>31</v>
      </c>
      <c r="L50">
        <v>31</v>
      </c>
    </row>
    <row r="51" spans="1:12" x14ac:dyDescent="0.3">
      <c r="A51" t="s">
        <v>59</v>
      </c>
      <c r="B51" t="s">
        <v>3</v>
      </c>
      <c r="C51">
        <v>0</v>
      </c>
      <c r="D51">
        <v>3</v>
      </c>
      <c r="E51">
        <v>1</v>
      </c>
      <c r="F51">
        <v>2</v>
      </c>
      <c r="G51">
        <v>2</v>
      </c>
      <c r="H51">
        <v>3</v>
      </c>
      <c r="I51">
        <v>1</v>
      </c>
      <c r="J51">
        <v>1</v>
      </c>
      <c r="K51">
        <v>1</v>
      </c>
      <c r="L51">
        <v>0</v>
      </c>
    </row>
    <row r="52" spans="1:12" x14ac:dyDescent="0.3">
      <c r="A52" t="s">
        <v>59</v>
      </c>
      <c r="B52" t="s">
        <v>36</v>
      </c>
      <c r="C52">
        <v>0</v>
      </c>
      <c r="D52">
        <v>9.0909090909090912E-2</v>
      </c>
      <c r="E52">
        <v>3.3333333333333333E-2</v>
      </c>
      <c r="F52">
        <v>6.6666666666666666E-2</v>
      </c>
      <c r="G52">
        <v>7.6923076923076927E-2</v>
      </c>
      <c r="H52">
        <v>0.1153846153846154</v>
      </c>
      <c r="I52">
        <v>2.8571428571428571E-2</v>
      </c>
      <c r="J52">
        <v>2.8571428571428571E-2</v>
      </c>
      <c r="K52">
        <v>3.2258064516129031E-2</v>
      </c>
      <c r="L52">
        <v>0</v>
      </c>
    </row>
    <row r="53" spans="1:12" x14ac:dyDescent="0.3">
      <c r="A53" t="s">
        <v>60</v>
      </c>
      <c r="B53" t="s">
        <v>2</v>
      </c>
      <c r="C53">
        <v>162</v>
      </c>
      <c r="D53">
        <v>162</v>
      </c>
      <c r="E53">
        <v>149</v>
      </c>
      <c r="F53">
        <v>127</v>
      </c>
      <c r="G53">
        <v>156</v>
      </c>
      <c r="H53">
        <v>148</v>
      </c>
      <c r="I53">
        <v>141</v>
      </c>
      <c r="J53">
        <v>140</v>
      </c>
      <c r="K53">
        <v>152</v>
      </c>
      <c r="L53">
        <v>152</v>
      </c>
    </row>
    <row r="54" spans="1:12" x14ac:dyDescent="0.3">
      <c r="A54" t="s">
        <v>60</v>
      </c>
      <c r="B54" t="s">
        <v>3</v>
      </c>
      <c r="C54">
        <v>5</v>
      </c>
      <c r="D54">
        <v>9</v>
      </c>
      <c r="E54">
        <v>6</v>
      </c>
      <c r="F54">
        <v>10</v>
      </c>
      <c r="G54">
        <v>6</v>
      </c>
      <c r="H54">
        <v>4</v>
      </c>
      <c r="I54">
        <v>7</v>
      </c>
      <c r="J54">
        <v>4</v>
      </c>
      <c r="K54">
        <v>9</v>
      </c>
      <c r="L54">
        <v>3</v>
      </c>
    </row>
    <row r="55" spans="1:12" x14ac:dyDescent="0.3">
      <c r="A55" t="s">
        <v>60</v>
      </c>
      <c r="B55" t="s">
        <v>36</v>
      </c>
      <c r="C55">
        <v>3.0864197530864199E-2</v>
      </c>
      <c r="D55">
        <v>5.5555555555555552E-2</v>
      </c>
      <c r="E55">
        <v>4.0268456375838917E-2</v>
      </c>
      <c r="F55">
        <v>7.874015748031496E-2</v>
      </c>
      <c r="G55">
        <v>3.8461538461538457E-2</v>
      </c>
      <c r="H55">
        <v>2.7027027027027029E-2</v>
      </c>
      <c r="I55">
        <v>4.9645390070921988E-2</v>
      </c>
      <c r="J55">
        <v>2.8571428571428571E-2</v>
      </c>
      <c r="K55">
        <v>5.921052631578947E-2</v>
      </c>
      <c r="L55">
        <v>1.973684210526316E-2</v>
      </c>
    </row>
    <row r="56" spans="1:12" x14ac:dyDescent="0.3">
      <c r="A56" t="s">
        <v>61</v>
      </c>
      <c r="B56" t="s">
        <v>2</v>
      </c>
      <c r="C56">
        <v>59</v>
      </c>
      <c r="D56">
        <v>59</v>
      </c>
      <c r="E56">
        <v>59</v>
      </c>
      <c r="F56">
        <v>59</v>
      </c>
      <c r="G56">
        <v>55</v>
      </c>
      <c r="H56">
        <v>45</v>
      </c>
      <c r="I56">
        <v>75</v>
      </c>
      <c r="J56">
        <v>75</v>
      </c>
      <c r="K56">
        <v>75</v>
      </c>
      <c r="L56">
        <v>74</v>
      </c>
    </row>
    <row r="57" spans="1:12" x14ac:dyDescent="0.3">
      <c r="A57" t="s">
        <v>61</v>
      </c>
      <c r="B57" t="s">
        <v>3</v>
      </c>
      <c r="C57">
        <v>2</v>
      </c>
      <c r="D57">
        <v>0</v>
      </c>
      <c r="E57">
        <v>1</v>
      </c>
      <c r="F57">
        <v>0</v>
      </c>
      <c r="G57">
        <v>1</v>
      </c>
      <c r="H57">
        <v>0</v>
      </c>
      <c r="I57">
        <v>4</v>
      </c>
      <c r="J57">
        <v>8</v>
      </c>
      <c r="K57">
        <v>8</v>
      </c>
      <c r="L57">
        <v>6</v>
      </c>
    </row>
    <row r="58" spans="1:12" x14ac:dyDescent="0.3">
      <c r="A58" t="s">
        <v>61</v>
      </c>
      <c r="B58" t="s">
        <v>36</v>
      </c>
      <c r="C58">
        <v>3.3898305084745763E-2</v>
      </c>
      <c r="D58">
        <v>0</v>
      </c>
      <c r="E58">
        <v>1.6949152542372881E-2</v>
      </c>
      <c r="F58">
        <v>0</v>
      </c>
      <c r="G58">
        <v>1.8181818181818181E-2</v>
      </c>
      <c r="H58">
        <v>0</v>
      </c>
      <c r="I58">
        <v>5.3333333333333337E-2</v>
      </c>
      <c r="J58">
        <v>0.1066666666666667</v>
      </c>
      <c r="K58">
        <v>0.1066666666666667</v>
      </c>
      <c r="L58">
        <v>8.1081081081081086E-2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4</v>
      </c>
      <c r="E2">
        <v>2</v>
      </c>
      <c r="G2">
        <v>2</v>
      </c>
      <c r="J2">
        <v>2</v>
      </c>
      <c r="L2">
        <v>3</v>
      </c>
      <c r="O2">
        <v>2</v>
      </c>
    </row>
    <row r="3" spans="1:16" x14ac:dyDescent="0.3">
      <c r="A3" t="s">
        <v>46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51</v>
      </c>
      <c r="B6">
        <v>6</v>
      </c>
      <c r="C6">
        <v>2</v>
      </c>
      <c r="E6">
        <v>3</v>
      </c>
      <c r="F6">
        <v>3</v>
      </c>
      <c r="G6">
        <v>4</v>
      </c>
      <c r="H6">
        <v>2</v>
      </c>
      <c r="J6">
        <v>3</v>
      </c>
      <c r="K6">
        <v>2</v>
      </c>
      <c r="L6">
        <v>6</v>
      </c>
      <c r="M6">
        <v>2</v>
      </c>
      <c r="O6">
        <v>3</v>
      </c>
      <c r="P6">
        <v>2</v>
      </c>
    </row>
    <row r="7" spans="1:16" x14ac:dyDescent="0.3">
      <c r="A7" t="s">
        <v>53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54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55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5</v>
      </c>
      <c r="E11">
        <v>5</v>
      </c>
      <c r="F11">
        <v>2</v>
      </c>
      <c r="G11">
        <v>2</v>
      </c>
      <c r="H11">
        <v>3</v>
      </c>
      <c r="I11">
        <v>2</v>
      </c>
      <c r="J11">
        <v>2</v>
      </c>
      <c r="K11">
        <v>1</v>
      </c>
      <c r="L11">
        <v>2</v>
      </c>
      <c r="M11">
        <v>3</v>
      </c>
      <c r="N11">
        <v>5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5</v>
      </c>
      <c r="E12">
        <v>2</v>
      </c>
      <c r="F12">
        <v>1</v>
      </c>
      <c r="G12">
        <v>2</v>
      </c>
      <c r="H12">
        <v>2</v>
      </c>
      <c r="I12">
        <v>2</v>
      </c>
      <c r="J12">
        <v>2</v>
      </c>
      <c r="K12">
        <v>1</v>
      </c>
      <c r="L12">
        <v>3</v>
      </c>
      <c r="M12">
        <v>2</v>
      </c>
      <c r="N12">
        <v>4</v>
      </c>
      <c r="O12">
        <v>2</v>
      </c>
      <c r="P12">
        <v>1</v>
      </c>
    </row>
    <row r="13" spans="1:16" x14ac:dyDescent="0.3">
      <c r="A13" t="s">
        <v>60</v>
      </c>
      <c r="B13">
        <v>15</v>
      </c>
      <c r="C13">
        <v>16</v>
      </c>
      <c r="D13">
        <v>10</v>
      </c>
      <c r="E13">
        <v>12</v>
      </c>
      <c r="F13">
        <v>12</v>
      </c>
      <c r="G13">
        <v>9</v>
      </c>
      <c r="H13">
        <v>9</v>
      </c>
      <c r="I13">
        <v>4</v>
      </c>
      <c r="J13">
        <v>7</v>
      </c>
      <c r="K13">
        <v>8</v>
      </c>
      <c r="L13">
        <v>14</v>
      </c>
      <c r="M13">
        <v>15</v>
      </c>
      <c r="N13">
        <v>9</v>
      </c>
      <c r="O13">
        <v>11</v>
      </c>
      <c r="P13">
        <v>11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13</v>
      </c>
      <c r="F14">
        <v>16</v>
      </c>
      <c r="G14">
        <v>2</v>
      </c>
      <c r="H14">
        <v>1</v>
      </c>
      <c r="I14">
        <v>1</v>
      </c>
      <c r="J14">
        <v>6</v>
      </c>
      <c r="K14">
        <v>9</v>
      </c>
      <c r="L14">
        <v>2</v>
      </c>
      <c r="M14">
        <v>1</v>
      </c>
      <c r="N14">
        <v>1</v>
      </c>
      <c r="O14">
        <v>12</v>
      </c>
      <c r="P14">
        <v>13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C2">
        <v>1</v>
      </c>
      <c r="H2">
        <v>1</v>
      </c>
      <c r="M2">
        <v>1</v>
      </c>
    </row>
    <row r="3" spans="1:16" x14ac:dyDescent="0.3">
      <c r="A3" t="s">
        <v>46</v>
      </c>
      <c r="F3">
        <v>1</v>
      </c>
      <c r="K3">
        <v>1</v>
      </c>
      <c r="P3">
        <v>1</v>
      </c>
    </row>
    <row r="4" spans="1:16" x14ac:dyDescent="0.3">
      <c r="A4" t="s">
        <v>50</v>
      </c>
      <c r="B4">
        <v>1</v>
      </c>
      <c r="G4">
        <v>1</v>
      </c>
      <c r="L4">
        <v>1</v>
      </c>
    </row>
    <row r="5" spans="1:16" x14ac:dyDescent="0.3">
      <c r="A5" t="s">
        <v>51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53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54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55</v>
      </c>
      <c r="B8">
        <v>1</v>
      </c>
      <c r="E8">
        <v>2</v>
      </c>
      <c r="G8">
        <v>1</v>
      </c>
      <c r="J8">
        <v>1</v>
      </c>
      <c r="L8">
        <v>1</v>
      </c>
      <c r="O8">
        <v>2</v>
      </c>
    </row>
    <row r="9" spans="1:16" x14ac:dyDescent="0.3">
      <c r="A9" t="s">
        <v>57</v>
      </c>
      <c r="F9">
        <v>2</v>
      </c>
      <c r="K9">
        <v>1</v>
      </c>
      <c r="P9">
        <v>1</v>
      </c>
    </row>
    <row r="10" spans="1:16" x14ac:dyDescent="0.3">
      <c r="A10" t="s">
        <v>58</v>
      </c>
      <c r="B10">
        <v>4</v>
      </c>
      <c r="C10">
        <v>3</v>
      </c>
      <c r="D10">
        <v>1</v>
      </c>
      <c r="E10">
        <v>1</v>
      </c>
      <c r="F10">
        <v>2</v>
      </c>
      <c r="G10">
        <v>1</v>
      </c>
      <c r="H10">
        <v>2</v>
      </c>
      <c r="I10">
        <v>1</v>
      </c>
      <c r="J10">
        <v>1</v>
      </c>
      <c r="K10">
        <v>2</v>
      </c>
      <c r="L10">
        <v>4</v>
      </c>
      <c r="M10">
        <v>3</v>
      </c>
      <c r="N10">
        <v>1</v>
      </c>
      <c r="O10">
        <v>1</v>
      </c>
      <c r="P10">
        <v>2</v>
      </c>
    </row>
    <row r="11" spans="1:16" x14ac:dyDescent="0.3">
      <c r="A11" t="s">
        <v>59</v>
      </c>
      <c r="C11">
        <v>2</v>
      </c>
      <c r="D11">
        <v>2</v>
      </c>
      <c r="E11">
        <v>1</v>
      </c>
      <c r="F11">
        <v>1</v>
      </c>
      <c r="H11">
        <v>1</v>
      </c>
      <c r="I11">
        <v>1</v>
      </c>
      <c r="J11">
        <v>1</v>
      </c>
      <c r="K11">
        <v>1</v>
      </c>
      <c r="M11">
        <v>2</v>
      </c>
      <c r="N11">
        <v>2</v>
      </c>
      <c r="O11">
        <v>1</v>
      </c>
      <c r="P11">
        <v>1</v>
      </c>
    </row>
    <row r="12" spans="1:16" x14ac:dyDescent="0.3">
      <c r="A12" t="s">
        <v>60</v>
      </c>
      <c r="B12">
        <v>8</v>
      </c>
      <c r="C12">
        <v>3</v>
      </c>
      <c r="D12">
        <v>2</v>
      </c>
      <c r="E12">
        <v>11</v>
      </c>
      <c r="F12">
        <v>3</v>
      </c>
      <c r="G12">
        <v>4</v>
      </c>
      <c r="H12">
        <v>3</v>
      </c>
      <c r="I12">
        <v>2</v>
      </c>
      <c r="J12">
        <v>7</v>
      </c>
      <c r="K12">
        <v>2</v>
      </c>
      <c r="L12">
        <v>6</v>
      </c>
      <c r="M12">
        <v>3</v>
      </c>
      <c r="N12">
        <v>2</v>
      </c>
      <c r="O12">
        <v>11</v>
      </c>
      <c r="P12">
        <v>3</v>
      </c>
    </row>
    <row r="13" spans="1:16" x14ac:dyDescent="0.3">
      <c r="A13" t="s">
        <v>61</v>
      </c>
      <c r="C13">
        <v>1</v>
      </c>
      <c r="E13">
        <v>4</v>
      </c>
      <c r="F13">
        <v>1</v>
      </c>
      <c r="H13">
        <v>1</v>
      </c>
      <c r="J13">
        <v>4</v>
      </c>
      <c r="K13">
        <v>1</v>
      </c>
      <c r="M13">
        <v>1</v>
      </c>
      <c r="O13">
        <v>4</v>
      </c>
      <c r="P13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4</v>
      </c>
      <c r="E2">
        <v>2</v>
      </c>
      <c r="G2">
        <v>2</v>
      </c>
      <c r="J2">
        <v>2</v>
      </c>
      <c r="L2">
        <v>3</v>
      </c>
      <c r="O2">
        <v>2</v>
      </c>
    </row>
    <row r="3" spans="1:16" x14ac:dyDescent="0.3">
      <c r="A3" t="s">
        <v>46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51</v>
      </c>
      <c r="B6">
        <v>6</v>
      </c>
      <c r="C6">
        <v>2</v>
      </c>
      <c r="E6">
        <v>2</v>
      </c>
      <c r="F6">
        <v>3</v>
      </c>
      <c r="G6">
        <v>4</v>
      </c>
      <c r="H6">
        <v>2</v>
      </c>
      <c r="J6">
        <v>2</v>
      </c>
      <c r="K6">
        <v>2</v>
      </c>
      <c r="L6">
        <v>6</v>
      </c>
      <c r="M6">
        <v>2</v>
      </c>
      <c r="O6">
        <v>2</v>
      </c>
      <c r="P6">
        <v>2</v>
      </c>
    </row>
    <row r="7" spans="1:16" x14ac:dyDescent="0.3">
      <c r="A7" t="s">
        <v>53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54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55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4</v>
      </c>
      <c r="E11">
        <v>5</v>
      </c>
      <c r="F11">
        <v>2</v>
      </c>
      <c r="G11">
        <v>2</v>
      </c>
      <c r="H11">
        <v>3</v>
      </c>
      <c r="I11">
        <v>1</v>
      </c>
      <c r="J11">
        <v>2</v>
      </c>
      <c r="K11">
        <v>1</v>
      </c>
      <c r="L11">
        <v>2</v>
      </c>
      <c r="M11">
        <v>3</v>
      </c>
      <c r="N11">
        <v>4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5</v>
      </c>
      <c r="E12">
        <v>2</v>
      </c>
      <c r="F12">
        <v>1</v>
      </c>
      <c r="G12">
        <v>2</v>
      </c>
      <c r="H12">
        <v>2</v>
      </c>
      <c r="I12">
        <v>2</v>
      </c>
      <c r="J12">
        <v>2</v>
      </c>
      <c r="K12">
        <v>1</v>
      </c>
      <c r="L12">
        <v>3</v>
      </c>
      <c r="M12">
        <v>2</v>
      </c>
      <c r="N12">
        <v>4</v>
      </c>
      <c r="O12">
        <v>2</v>
      </c>
      <c r="P12">
        <v>1</v>
      </c>
    </row>
    <row r="13" spans="1:16" x14ac:dyDescent="0.3">
      <c r="A13" t="s">
        <v>60</v>
      </c>
      <c r="B13">
        <v>14</v>
      </c>
      <c r="C13">
        <v>16</v>
      </c>
      <c r="D13">
        <v>10</v>
      </c>
      <c r="E13">
        <v>11</v>
      </c>
      <c r="F13">
        <v>12</v>
      </c>
      <c r="G13">
        <v>8</v>
      </c>
      <c r="H13">
        <v>9</v>
      </c>
      <c r="I13">
        <v>4</v>
      </c>
      <c r="J13">
        <v>6</v>
      </c>
      <c r="K13">
        <v>8</v>
      </c>
      <c r="L13">
        <v>13</v>
      </c>
      <c r="M13">
        <v>15</v>
      </c>
      <c r="N13">
        <v>9</v>
      </c>
      <c r="O13">
        <v>10</v>
      </c>
      <c r="P13">
        <v>11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12</v>
      </c>
      <c r="F14">
        <v>14</v>
      </c>
      <c r="G14">
        <v>2</v>
      </c>
      <c r="H14">
        <v>1</v>
      </c>
      <c r="I14">
        <v>1</v>
      </c>
      <c r="J14">
        <v>6</v>
      </c>
      <c r="K14">
        <v>8</v>
      </c>
      <c r="L14">
        <v>2</v>
      </c>
      <c r="M14">
        <v>1</v>
      </c>
      <c r="N14">
        <v>1</v>
      </c>
      <c r="O14">
        <v>11</v>
      </c>
      <c r="P14">
        <v>11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C2">
        <v>1</v>
      </c>
      <c r="H2">
        <v>1</v>
      </c>
      <c r="M2">
        <v>1</v>
      </c>
    </row>
    <row r="3" spans="1:16" x14ac:dyDescent="0.3">
      <c r="A3" t="s">
        <v>46</v>
      </c>
      <c r="F3">
        <v>1</v>
      </c>
      <c r="K3">
        <v>1</v>
      </c>
      <c r="P3">
        <v>1</v>
      </c>
    </row>
    <row r="4" spans="1:16" x14ac:dyDescent="0.3">
      <c r="A4" t="s">
        <v>50</v>
      </c>
      <c r="B4">
        <v>1</v>
      </c>
      <c r="G4">
        <v>1</v>
      </c>
      <c r="L4">
        <v>1</v>
      </c>
    </row>
    <row r="5" spans="1:16" x14ac:dyDescent="0.3">
      <c r="A5" t="s">
        <v>51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53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54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55</v>
      </c>
      <c r="B8">
        <v>1</v>
      </c>
      <c r="E8">
        <v>2</v>
      </c>
      <c r="G8">
        <v>1</v>
      </c>
      <c r="J8">
        <v>1</v>
      </c>
      <c r="L8">
        <v>1</v>
      </c>
      <c r="O8">
        <v>2</v>
      </c>
    </row>
    <row r="9" spans="1:16" x14ac:dyDescent="0.3">
      <c r="A9" t="s">
        <v>57</v>
      </c>
      <c r="F9">
        <v>2</v>
      </c>
      <c r="K9">
        <v>1</v>
      </c>
      <c r="P9">
        <v>1</v>
      </c>
    </row>
    <row r="10" spans="1:16" x14ac:dyDescent="0.3">
      <c r="A10" t="s">
        <v>58</v>
      </c>
      <c r="B10">
        <v>4</v>
      </c>
      <c r="C10">
        <v>3</v>
      </c>
      <c r="F10">
        <v>2</v>
      </c>
      <c r="G10">
        <v>1</v>
      </c>
      <c r="H10">
        <v>2</v>
      </c>
      <c r="K10">
        <v>2</v>
      </c>
      <c r="L10">
        <v>4</v>
      </c>
      <c r="M10">
        <v>3</v>
      </c>
      <c r="P10">
        <v>2</v>
      </c>
    </row>
    <row r="11" spans="1:16" x14ac:dyDescent="0.3">
      <c r="A11" t="s">
        <v>59</v>
      </c>
      <c r="C11">
        <v>2</v>
      </c>
      <c r="D11">
        <v>2</v>
      </c>
      <c r="E11">
        <v>1</v>
      </c>
      <c r="F11">
        <v>1</v>
      </c>
      <c r="H11">
        <v>1</v>
      </c>
      <c r="I11">
        <v>1</v>
      </c>
      <c r="J11">
        <v>1</v>
      </c>
      <c r="K11">
        <v>1</v>
      </c>
      <c r="M11">
        <v>2</v>
      </c>
      <c r="N11">
        <v>2</v>
      </c>
      <c r="O11">
        <v>1</v>
      </c>
      <c r="P11">
        <v>1</v>
      </c>
    </row>
    <row r="12" spans="1:16" x14ac:dyDescent="0.3">
      <c r="A12" t="s">
        <v>60</v>
      </c>
      <c r="B12">
        <v>7</v>
      </c>
      <c r="C12">
        <v>3</v>
      </c>
      <c r="D12">
        <v>1</v>
      </c>
      <c r="E12">
        <v>10</v>
      </c>
      <c r="F12">
        <v>3</v>
      </c>
      <c r="G12">
        <v>3</v>
      </c>
      <c r="H12">
        <v>3</v>
      </c>
      <c r="I12">
        <v>1</v>
      </c>
      <c r="J12">
        <v>6</v>
      </c>
      <c r="K12">
        <v>2</v>
      </c>
      <c r="L12">
        <v>5</v>
      </c>
      <c r="M12">
        <v>3</v>
      </c>
      <c r="N12">
        <v>1</v>
      </c>
      <c r="O12">
        <v>10</v>
      </c>
      <c r="P12">
        <v>3</v>
      </c>
    </row>
    <row r="13" spans="1:16" x14ac:dyDescent="0.3">
      <c r="A13" t="s">
        <v>61</v>
      </c>
      <c r="E13">
        <v>4</v>
      </c>
      <c r="F13">
        <v>1</v>
      </c>
      <c r="J13">
        <v>4</v>
      </c>
      <c r="K13">
        <v>1</v>
      </c>
      <c r="O13">
        <v>4</v>
      </c>
      <c r="P13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topLeftCell="N1" workbookViewId="0">
      <selection activeCell="AB6" sqref="AB6"/>
    </sheetView>
  </sheetViews>
  <sheetFormatPr defaultRowHeight="15" x14ac:dyDescent="0.3"/>
  <cols>
    <col min="2" max="2" width="14.25" bestFit="1" customWidth="1"/>
    <col min="4" max="14" width="13.375" bestFit="1" customWidth="1"/>
    <col min="20" max="20" width="10.75" customWidth="1"/>
    <col min="21" max="21" width="11.125" style="8" bestFit="1" customWidth="1"/>
    <col min="22" max="22" width="9" style="8" customWidth="1"/>
    <col min="23" max="26" width="9.125" style="8" bestFit="1" customWidth="1"/>
  </cols>
  <sheetData>
    <row r="1" spans="1:28" s="1" customFormat="1" x14ac:dyDescent="0.3">
      <c r="A1" s="1" t="s">
        <v>77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83</v>
      </c>
      <c r="O1" s="1" t="s">
        <v>84</v>
      </c>
      <c r="U1" s="7"/>
      <c r="V1" s="7"/>
      <c r="W1" s="7"/>
      <c r="X1" s="7"/>
      <c r="Y1" s="7"/>
      <c r="Z1" s="7"/>
    </row>
    <row r="2" spans="1:28" x14ac:dyDescent="0.3">
      <c r="A2" s="4" t="s">
        <v>2</v>
      </c>
      <c r="B2" s="4" t="s">
        <v>4</v>
      </c>
      <c r="C2" s="4" t="s">
        <v>2</v>
      </c>
      <c r="D2" s="4">
        <v>145</v>
      </c>
      <c r="E2" s="4">
        <v>134</v>
      </c>
      <c r="F2" s="4">
        <v>167</v>
      </c>
      <c r="G2" s="4">
        <v>152</v>
      </c>
      <c r="H2" s="4">
        <v>126</v>
      </c>
      <c r="I2" s="4">
        <v>122</v>
      </c>
      <c r="J2" s="4">
        <v>117</v>
      </c>
      <c r="K2" s="4">
        <v>114</v>
      </c>
      <c r="L2" s="4">
        <v>134</v>
      </c>
      <c r="M2" s="4">
        <v>129</v>
      </c>
      <c r="N2" s="4">
        <f>AVERAGE(D2:M2)</f>
        <v>134</v>
      </c>
      <c r="O2" s="5">
        <f t="shared" ref="O2:O12" si="0">_xlfn.STDEV.P(D2:M2)/SQRT(10)</f>
        <v>4.9558046773455464</v>
      </c>
    </row>
    <row r="3" spans="1:28" x14ac:dyDescent="0.3">
      <c r="A3" s="4" t="s">
        <v>2</v>
      </c>
      <c r="B3" s="4" t="s">
        <v>4</v>
      </c>
      <c r="C3" s="4" t="s">
        <v>3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v>1</v>
      </c>
      <c r="J3" s="4">
        <v>0</v>
      </c>
      <c r="K3" s="4">
        <v>0</v>
      </c>
      <c r="L3" s="4">
        <v>1</v>
      </c>
      <c r="M3" s="4">
        <v>0</v>
      </c>
      <c r="N3" s="4">
        <f t="shared" ref="N3:N34" si="1">AVERAGE(D3:M3)</f>
        <v>0.3</v>
      </c>
      <c r="O3" s="5">
        <f t="shared" si="0"/>
        <v>0.14491376746189438</v>
      </c>
    </row>
    <row r="4" spans="1:28" x14ac:dyDescent="0.3">
      <c r="A4" s="4" t="s">
        <v>2</v>
      </c>
      <c r="B4" s="4" t="s">
        <v>4</v>
      </c>
      <c r="C4" s="4" t="s">
        <v>36</v>
      </c>
      <c r="D4" s="4">
        <v>0</v>
      </c>
      <c r="E4" s="4">
        <v>0</v>
      </c>
      <c r="F4" s="4">
        <v>0</v>
      </c>
      <c r="G4" s="4">
        <v>6.5789473684210523E-3</v>
      </c>
      <c r="H4" s="4">
        <v>0</v>
      </c>
      <c r="I4" s="4">
        <v>8.1967213114754103E-3</v>
      </c>
      <c r="J4" s="4">
        <v>0</v>
      </c>
      <c r="K4" s="4">
        <v>0</v>
      </c>
      <c r="L4" s="4">
        <v>7.462686567164179E-3</v>
      </c>
      <c r="M4" s="4">
        <v>0</v>
      </c>
      <c r="N4" s="4">
        <f t="shared" si="1"/>
        <v>2.2238355247060641E-3</v>
      </c>
      <c r="O4" s="5">
        <f t="shared" si="0"/>
        <v>1.0803056749121296E-3</v>
      </c>
    </row>
    <row r="5" spans="1:28" x14ac:dyDescent="0.3">
      <c r="A5" s="4" t="s">
        <v>2</v>
      </c>
      <c r="B5" s="4" t="s">
        <v>7</v>
      </c>
      <c r="C5" s="4" t="s">
        <v>2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  <c r="L5" s="4">
        <v>5</v>
      </c>
      <c r="M5" s="4">
        <v>5</v>
      </c>
      <c r="N5" s="4">
        <f t="shared" si="1"/>
        <v>5</v>
      </c>
      <c r="O5" s="5">
        <f t="shared" si="0"/>
        <v>0</v>
      </c>
    </row>
    <row r="6" spans="1:28" x14ac:dyDescent="0.3">
      <c r="A6" s="4" t="s">
        <v>2</v>
      </c>
      <c r="B6" s="4" t="s">
        <v>7</v>
      </c>
      <c r="C6" s="4" t="s">
        <v>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f t="shared" si="1"/>
        <v>0</v>
      </c>
      <c r="O6" s="5">
        <f t="shared" si="0"/>
        <v>0</v>
      </c>
    </row>
    <row r="7" spans="1:28" x14ac:dyDescent="0.3">
      <c r="A7" s="4" t="s">
        <v>2</v>
      </c>
      <c r="B7" s="4" t="s">
        <v>7</v>
      </c>
      <c r="C7" s="4" t="s">
        <v>36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f t="shared" si="1"/>
        <v>0</v>
      </c>
      <c r="O7" s="5">
        <f t="shared" si="0"/>
        <v>0</v>
      </c>
    </row>
    <row r="8" spans="1:28" x14ac:dyDescent="0.3">
      <c r="A8" s="4" t="s">
        <v>2</v>
      </c>
      <c r="B8" s="4" t="s">
        <v>9</v>
      </c>
      <c r="C8" s="4" t="s">
        <v>2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4</v>
      </c>
      <c r="M8" s="4">
        <v>4</v>
      </c>
      <c r="N8" s="4">
        <f t="shared" si="1"/>
        <v>3.2</v>
      </c>
      <c r="O8" s="5">
        <f t="shared" si="0"/>
        <v>0.12649110640673517</v>
      </c>
    </row>
    <row r="9" spans="1:28" x14ac:dyDescent="0.3">
      <c r="A9" s="4" t="s">
        <v>2</v>
      </c>
      <c r="B9" s="4" t="s">
        <v>9</v>
      </c>
      <c r="C9" s="4" t="s">
        <v>3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f t="shared" si="1"/>
        <v>0</v>
      </c>
      <c r="O9" s="5">
        <f t="shared" si="0"/>
        <v>0</v>
      </c>
    </row>
    <row r="10" spans="1:28" x14ac:dyDescent="0.3">
      <c r="A10" s="4" t="s">
        <v>2</v>
      </c>
      <c r="B10" s="4" t="s">
        <v>9</v>
      </c>
      <c r="C10" s="4" t="s">
        <v>36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f t="shared" si="1"/>
        <v>0</v>
      </c>
      <c r="O10" s="5">
        <f t="shared" si="0"/>
        <v>0</v>
      </c>
    </row>
    <row r="11" spans="1:28" x14ac:dyDescent="0.3">
      <c r="A11" s="4" t="s">
        <v>2</v>
      </c>
      <c r="B11" s="4" t="s">
        <v>6</v>
      </c>
      <c r="C11" s="4" t="s">
        <v>2</v>
      </c>
      <c r="D11" s="4">
        <v>27</v>
      </c>
      <c r="E11" s="4">
        <v>27</v>
      </c>
      <c r="F11" s="4">
        <v>41</v>
      </c>
      <c r="G11" s="4">
        <v>36</v>
      </c>
      <c r="H11" s="4">
        <v>30</v>
      </c>
      <c r="I11" s="4">
        <v>29</v>
      </c>
      <c r="J11" s="4">
        <v>29</v>
      </c>
      <c r="K11" s="4">
        <v>27</v>
      </c>
      <c r="L11" s="4">
        <v>28</v>
      </c>
      <c r="M11" s="4">
        <v>26</v>
      </c>
      <c r="N11" s="4">
        <f t="shared" si="1"/>
        <v>30</v>
      </c>
      <c r="O11" s="5">
        <f t="shared" si="0"/>
        <v>1.4352700094407325</v>
      </c>
      <c r="U11" s="9" t="s">
        <v>2</v>
      </c>
      <c r="V11" s="9" t="s">
        <v>2</v>
      </c>
      <c r="W11" s="9" t="s">
        <v>3</v>
      </c>
      <c r="X11" s="9" t="s">
        <v>3</v>
      </c>
      <c r="Y11" s="9" t="s">
        <v>36</v>
      </c>
      <c r="Z11" s="9" t="s">
        <v>36</v>
      </c>
    </row>
    <row r="12" spans="1:28" x14ac:dyDescent="0.3">
      <c r="A12" s="4" t="s">
        <v>2</v>
      </c>
      <c r="B12" s="4" t="s">
        <v>6</v>
      </c>
      <c r="C12" s="4" t="s">
        <v>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f t="shared" si="1"/>
        <v>0</v>
      </c>
      <c r="O12" s="5">
        <f t="shared" si="0"/>
        <v>0</v>
      </c>
      <c r="U12" s="8" t="s">
        <v>83</v>
      </c>
      <c r="V12" s="8" t="s">
        <v>84</v>
      </c>
    </row>
    <row r="13" spans="1:28" x14ac:dyDescent="0.3">
      <c r="A13" s="4" t="s">
        <v>2</v>
      </c>
      <c r="B13" s="4" t="s">
        <v>6</v>
      </c>
      <c r="C13" s="4" t="s">
        <v>36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f t="shared" si="1"/>
        <v>0</v>
      </c>
      <c r="O13" s="5">
        <f>_xlfn.STDEV.P(D13:M13)/SQRT(10)</f>
        <v>0</v>
      </c>
      <c r="T13" t="s">
        <v>95</v>
      </c>
      <c r="U13" s="12">
        <f>SUMIFS($N:$N,$B:$B,$T13,$C:$C,U$11)</f>
        <v>1415</v>
      </c>
      <c r="V13" s="12">
        <f>SUMIFS($O:$O,$B:$B,$T13,$C:$C,V$11)</f>
        <v>24.220239470327289</v>
      </c>
      <c r="W13" s="12">
        <f>SUMIFS($N:$N,$B:$B,$T13,$C:$C,W$11)</f>
        <v>22.2</v>
      </c>
      <c r="X13" s="12">
        <f>SUMIFS($O:$O,$B:$B,$T13,$C:$C,X$11)</f>
        <v>1.7251086922278258</v>
      </c>
      <c r="Y13" s="13">
        <f>SUMIFS($N:$N,$B:$B,$T13,$C:$C,Y$11)</f>
        <v>1.5720066292514281E-2</v>
      </c>
      <c r="Z13" s="13">
        <f>SUMIFS($O:$O,$B:$B,$T13,$C:$C,Z$11)</f>
        <v>1.2332392465286852E-3</v>
      </c>
      <c r="AA13">
        <f>Y13/0.1/0.1/PI()</f>
        <v>0.50038525123718647</v>
      </c>
      <c r="AB13">
        <f>Z13/0.1/0.1/PI()</f>
        <v>3.9255224419992955E-2</v>
      </c>
    </row>
    <row r="14" spans="1:28" x14ac:dyDescent="0.3">
      <c r="A14" t="s">
        <v>78</v>
      </c>
      <c r="B14" t="s">
        <v>4</v>
      </c>
      <c r="C14" t="s">
        <v>2</v>
      </c>
      <c r="D14">
        <v>1035</v>
      </c>
      <c r="E14">
        <v>982</v>
      </c>
      <c r="F14">
        <v>1026</v>
      </c>
      <c r="G14">
        <v>925</v>
      </c>
      <c r="H14">
        <v>914</v>
      </c>
      <c r="I14">
        <v>878</v>
      </c>
      <c r="J14">
        <v>1047</v>
      </c>
      <c r="K14">
        <v>951</v>
      </c>
      <c r="L14">
        <v>961</v>
      </c>
      <c r="M14">
        <v>923</v>
      </c>
      <c r="N14">
        <f t="shared" si="1"/>
        <v>964.2</v>
      </c>
      <c r="O14" s="2">
        <f t="shared" ref="O14:O37" si="2">_xlfn.STDEV.P(D14:M14)/SQRT(10)</f>
        <v>17.138728074159996</v>
      </c>
      <c r="T14" t="s">
        <v>4</v>
      </c>
      <c r="U14" s="12">
        <f>SUMIFS($N:$N,$B:$B,$T14,$C:$C,U$11, $A:$A,"Y")</f>
        <v>964.2</v>
      </c>
      <c r="V14" s="12">
        <f>SUMIFS($O:$O,$B:$B,$T14,$C:$C,V$11,$A:$A,"Y")</f>
        <v>17.138728074159996</v>
      </c>
      <c r="W14" s="12">
        <f>SUMIFS($N:$N,$B:$B,$T14,$C:$C,W$11, $A:$A,"Y")</f>
        <v>15.2</v>
      </c>
      <c r="X14" s="12">
        <f>SUMIFS($O:$O,$B:$B,$T14,$C:$C,X$11,$A:$A,"Y")</f>
        <v>1.2553883861180173</v>
      </c>
      <c r="Y14" s="11">
        <f>SUMIFS($N:$N,$B:$B,$T14,$C:$C,Y$11,$A:$A,"Y")</f>
        <v>1.5722783614100143E-2</v>
      </c>
      <c r="Z14" s="11">
        <f>SUMIFS($O:$O,$B:$B,$T14,$C:$C,Z$11,$A:$A,"Y")</f>
        <v>1.2425405971716703E-3</v>
      </c>
      <c r="AA14">
        <f t="shared" ref="AA14:AB20" si="3">Y14/0.1/0.1/PI()</f>
        <v>0.50047174626965851</v>
      </c>
      <c r="AB14">
        <f t="shared" si="3"/>
        <v>3.9551295606445366E-2</v>
      </c>
    </row>
    <row r="15" spans="1:28" x14ac:dyDescent="0.3">
      <c r="A15" t="s">
        <v>78</v>
      </c>
      <c r="B15" t="s">
        <v>4</v>
      </c>
      <c r="C15" t="s">
        <v>3</v>
      </c>
      <c r="D15">
        <v>15</v>
      </c>
      <c r="E15">
        <v>17</v>
      </c>
      <c r="F15">
        <v>12</v>
      </c>
      <c r="G15">
        <v>14</v>
      </c>
      <c r="H15">
        <v>11</v>
      </c>
      <c r="I15">
        <v>10</v>
      </c>
      <c r="J15">
        <v>18</v>
      </c>
      <c r="K15">
        <v>21</v>
      </c>
      <c r="L15">
        <v>22</v>
      </c>
      <c r="M15">
        <v>12</v>
      </c>
      <c r="N15">
        <f t="shared" si="1"/>
        <v>15.2</v>
      </c>
      <c r="O15" s="2">
        <f t="shared" si="2"/>
        <v>1.2553883861180173</v>
      </c>
      <c r="T15" t="s">
        <v>7</v>
      </c>
      <c r="U15" s="12">
        <f t="shared" ref="U15:U17" si="4">SUMIFS($N:$N,$B:$B,$T15,$C:$C,U$11, $A:$A,"Y")</f>
        <v>133.1</v>
      </c>
      <c r="V15" s="12">
        <f t="shared" ref="V15:V17" si="5">SUMIFS($O:$O,$B:$B,$T15,$C:$C,V$11,$A:$A,"Y")</f>
        <v>4.3161325280857623</v>
      </c>
      <c r="W15" s="12">
        <f t="shared" ref="W15:W17" si="6">SUMIFS($N:$N,$B:$B,$T15,$C:$C,W$11, $A:$A,"Y")</f>
        <v>1</v>
      </c>
      <c r="X15" s="12">
        <f t="shared" ref="X15:X17" si="7">SUMIFS($O:$O,$B:$B,$T15,$C:$C,X$11,$A:$A,"Y")</f>
        <v>0.19999999999999998</v>
      </c>
      <c r="Y15" s="11">
        <f t="shared" ref="Y15:Y17" si="8">SUMIFS($N:$N,$B:$B,$T15,$C:$C,Y$11,$A:$A,"Y")</f>
        <v>7.4537098722662872E-3</v>
      </c>
      <c r="Z15" s="11">
        <f t="shared" ref="Z15:Z17" si="9">SUMIFS($O:$O,$B:$B,$T15,$C:$C,Z$11,$A:$A,"Y")</f>
        <v>1.3838695641247688E-3</v>
      </c>
      <c r="AA15">
        <f t="shared" si="3"/>
        <v>0.23725895410880787</v>
      </c>
      <c r="AB15">
        <f t="shared" si="3"/>
        <v>4.4049936344976712E-2</v>
      </c>
    </row>
    <row r="16" spans="1:28" x14ac:dyDescent="0.3">
      <c r="A16" t="s">
        <v>78</v>
      </c>
      <c r="B16" t="s">
        <v>4</v>
      </c>
      <c r="C16" t="s">
        <v>36</v>
      </c>
      <c r="D16" s="2">
        <v>1.4492753623188409E-2</v>
      </c>
      <c r="E16" s="2">
        <v>1.731160896130346E-2</v>
      </c>
      <c r="F16" s="2">
        <v>1.1695906432748541E-2</v>
      </c>
      <c r="G16" s="2">
        <v>1.513513513513514E-2</v>
      </c>
      <c r="H16" s="2">
        <v>1.2035010940919039E-2</v>
      </c>
      <c r="I16" s="2">
        <v>1.138952164009112E-2</v>
      </c>
      <c r="J16" s="2">
        <v>1.7191977077363901E-2</v>
      </c>
      <c r="K16" s="2">
        <v>2.20820189274448E-2</v>
      </c>
      <c r="L16" s="2">
        <v>2.289281997918835E-2</v>
      </c>
      <c r="M16" s="2">
        <v>1.300108342361864E-2</v>
      </c>
      <c r="N16" s="2">
        <f t="shared" si="1"/>
        <v>1.5722783614100143E-2</v>
      </c>
      <c r="O16" s="2">
        <f t="shared" si="2"/>
        <v>1.2425405971716703E-3</v>
      </c>
      <c r="T16" t="s">
        <v>94</v>
      </c>
      <c r="U16" s="12">
        <f t="shared" si="4"/>
        <v>156.9</v>
      </c>
      <c r="V16" s="12">
        <f t="shared" si="5"/>
        <v>2.8651352498616887</v>
      </c>
      <c r="W16" s="12">
        <f t="shared" si="6"/>
        <v>3.1</v>
      </c>
      <c r="X16" s="12">
        <f t="shared" si="7"/>
        <v>0.84202137740083538</v>
      </c>
      <c r="Y16" s="11">
        <f t="shared" si="8"/>
        <v>2.0269903506119104E-2</v>
      </c>
      <c r="Z16" s="11">
        <f t="shared" si="9"/>
        <v>5.7560541802401015E-3</v>
      </c>
      <c r="AA16">
        <f t="shared" si="3"/>
        <v>0.64521106779891912</v>
      </c>
      <c r="AB16">
        <f t="shared" si="3"/>
        <v>0.18322089509799591</v>
      </c>
    </row>
    <row r="17" spans="1:28" x14ac:dyDescent="0.3">
      <c r="A17" t="s">
        <v>78</v>
      </c>
      <c r="B17" t="s">
        <v>7</v>
      </c>
      <c r="C17" t="s">
        <v>2</v>
      </c>
      <c r="D17">
        <v>159</v>
      </c>
      <c r="E17">
        <v>151</v>
      </c>
      <c r="F17">
        <v>139</v>
      </c>
      <c r="G17">
        <v>137</v>
      </c>
      <c r="H17">
        <v>136</v>
      </c>
      <c r="I17">
        <v>117</v>
      </c>
      <c r="J17">
        <v>126</v>
      </c>
      <c r="K17">
        <v>120</v>
      </c>
      <c r="L17">
        <v>131</v>
      </c>
      <c r="M17">
        <v>115</v>
      </c>
      <c r="N17">
        <f t="shared" si="1"/>
        <v>133.1</v>
      </c>
      <c r="O17" s="2">
        <f t="shared" si="2"/>
        <v>4.3161325280857623</v>
      </c>
      <c r="T17" t="s">
        <v>93</v>
      </c>
      <c r="U17" s="12">
        <f t="shared" si="4"/>
        <v>160.80000000000001</v>
      </c>
      <c r="V17" s="12">
        <f t="shared" si="5"/>
        <v>3.3160217128360303</v>
      </c>
      <c r="W17" s="12">
        <f t="shared" si="6"/>
        <v>2.9</v>
      </c>
      <c r="X17" s="12">
        <f t="shared" si="7"/>
        <v>0.55587768438749174</v>
      </c>
      <c r="Y17" s="11">
        <f t="shared" si="8"/>
        <v>1.7868484615679969E-2</v>
      </c>
      <c r="Z17" s="11">
        <f t="shared" si="9"/>
        <v>3.3422628414050653E-3</v>
      </c>
      <c r="AA17">
        <f t="shared" si="3"/>
        <v>0.56877153042939055</v>
      </c>
      <c r="AB17">
        <f t="shared" si="3"/>
        <v>0.1063875304643959</v>
      </c>
    </row>
    <row r="18" spans="1:28" x14ac:dyDescent="0.3">
      <c r="A18" t="s">
        <v>78</v>
      </c>
      <c r="B18" t="s">
        <v>7</v>
      </c>
      <c r="C18" t="s">
        <v>3</v>
      </c>
      <c r="D18">
        <v>2</v>
      </c>
      <c r="E18">
        <v>0</v>
      </c>
      <c r="F18">
        <v>1</v>
      </c>
      <c r="G18">
        <v>2</v>
      </c>
      <c r="H18">
        <v>1</v>
      </c>
      <c r="I18">
        <v>1</v>
      </c>
      <c r="J18">
        <v>1</v>
      </c>
      <c r="K18">
        <v>0</v>
      </c>
      <c r="L18">
        <v>1</v>
      </c>
      <c r="M18">
        <v>1</v>
      </c>
      <c r="N18">
        <f t="shared" si="1"/>
        <v>1</v>
      </c>
      <c r="O18" s="2">
        <f t="shared" si="2"/>
        <v>0.19999999999999998</v>
      </c>
      <c r="T18" t="s">
        <v>88</v>
      </c>
      <c r="U18" s="12">
        <f t="shared" ref="U14:U20" si="10">SUMIFS($N:$N,$B:$B,$T18,$C:$C,U$11)</f>
        <v>172.2</v>
      </c>
      <c r="V18" s="12">
        <f t="shared" ref="V14:V20" si="11">SUMIFS($O:$O,$B:$B,$T18,$C:$C,V$11)</f>
        <v>6.1119554972201815</v>
      </c>
      <c r="W18" s="12">
        <f t="shared" ref="W14:W20" si="12">SUMIFS($N:$N,$B:$B,$T18,$C:$C,W$11)</f>
        <v>0.3</v>
      </c>
      <c r="X18" s="12">
        <f t="shared" ref="X15:X20" si="13">SUMIFS($O:$O,$B:$B,$T18,$C:$C,X$11)</f>
        <v>0.14491376746189438</v>
      </c>
      <c r="Y18" s="13">
        <f t="shared" ref="Y14:Y20" si="14">SUMIFS($N:$N,$B:$B,$T18,$C:$C,Y$11)</f>
        <v>1.723930220880143E-3</v>
      </c>
      <c r="Z18" s="13">
        <f t="shared" ref="Z14:Z20" si="15">SUMIFS($O:$O,$B:$B,$T18,$C:$C,Z$11)</f>
        <v>8.3705089798465472E-4</v>
      </c>
      <c r="AA18">
        <f t="shared" si="3"/>
        <v>5.4874403239715534E-2</v>
      </c>
      <c r="AB18">
        <f t="shared" si="3"/>
        <v>2.6644157606753517E-2</v>
      </c>
    </row>
    <row r="19" spans="1:28" x14ac:dyDescent="0.3">
      <c r="A19" t="s">
        <v>78</v>
      </c>
      <c r="B19" t="s">
        <v>7</v>
      </c>
      <c r="C19" t="s">
        <v>36</v>
      </c>
      <c r="D19">
        <v>1.257861635220126E-2</v>
      </c>
      <c r="E19">
        <v>0</v>
      </c>
      <c r="F19">
        <v>7.1942446043165471E-3</v>
      </c>
      <c r="G19">
        <v>1.4598540145985399E-2</v>
      </c>
      <c r="H19">
        <v>7.3529411764705881E-3</v>
      </c>
      <c r="I19">
        <v>8.5470085470085479E-3</v>
      </c>
      <c r="J19">
        <v>7.9365079365079361E-3</v>
      </c>
      <c r="K19">
        <v>0</v>
      </c>
      <c r="L19">
        <v>7.6335877862595417E-3</v>
      </c>
      <c r="M19">
        <v>8.6956521739130436E-3</v>
      </c>
      <c r="N19" s="2">
        <f t="shared" si="1"/>
        <v>7.4537098722662872E-3</v>
      </c>
      <c r="O19" s="2">
        <f t="shared" si="2"/>
        <v>1.3838695641247688E-3</v>
      </c>
      <c r="T19" t="s">
        <v>80</v>
      </c>
      <c r="U19" s="12">
        <f>SUMIFS($N:$N,$B:$B,$T19,$C:$C,U$11)</f>
        <v>1150.9000000000001</v>
      </c>
      <c r="V19" s="12">
        <f t="shared" si="11"/>
        <v>13.58340899774427</v>
      </c>
      <c r="W19" s="12">
        <f t="shared" si="12"/>
        <v>0.7</v>
      </c>
      <c r="X19" s="12">
        <f t="shared" si="13"/>
        <v>0.20248456731316586</v>
      </c>
      <c r="Y19" s="11">
        <f t="shared" si="14"/>
        <v>6.1048499704993589E-4</v>
      </c>
      <c r="Z19" s="11">
        <f t="shared" si="15"/>
        <v>1.7422302022759704E-4</v>
      </c>
      <c r="AA19">
        <f t="shared" si="3"/>
        <v>1.9432340992787688E-2</v>
      </c>
      <c r="AB19">
        <f t="shared" si="3"/>
        <v>5.5456909739242666E-3</v>
      </c>
    </row>
    <row r="20" spans="1:28" x14ac:dyDescent="0.3">
      <c r="A20" t="s">
        <v>78</v>
      </c>
      <c r="B20" t="s">
        <v>9</v>
      </c>
      <c r="C20" t="s">
        <v>2</v>
      </c>
      <c r="D20">
        <v>180</v>
      </c>
      <c r="E20">
        <v>179</v>
      </c>
      <c r="F20">
        <v>160</v>
      </c>
      <c r="G20">
        <v>154</v>
      </c>
      <c r="H20">
        <v>154</v>
      </c>
      <c r="I20">
        <v>150</v>
      </c>
      <c r="J20">
        <v>166</v>
      </c>
      <c r="K20">
        <v>160</v>
      </c>
      <c r="L20">
        <v>156</v>
      </c>
      <c r="M20">
        <v>149</v>
      </c>
      <c r="N20">
        <f t="shared" si="1"/>
        <v>160.80000000000001</v>
      </c>
      <c r="O20" s="2">
        <f t="shared" si="2"/>
        <v>3.3160217128360303</v>
      </c>
      <c r="T20" t="s">
        <v>85</v>
      </c>
      <c r="U20" s="12">
        <f t="shared" si="10"/>
        <v>2738.1</v>
      </c>
      <c r="V20" s="12">
        <f t="shared" si="11"/>
        <v>34.780871179428495</v>
      </c>
      <c r="W20" s="12">
        <f t="shared" si="12"/>
        <v>23.2</v>
      </c>
      <c r="X20" s="12">
        <f t="shared" si="13"/>
        <v>1.8697593428032389</v>
      </c>
      <c r="Y20" s="11">
        <f t="shared" si="14"/>
        <v>8.4921313966661843E-3</v>
      </c>
      <c r="Z20" s="11">
        <f t="shared" si="15"/>
        <v>6.945857818981099E-4</v>
      </c>
      <c r="AA20">
        <f t="shared" si="3"/>
        <v>0.27031293783306082</v>
      </c>
      <c r="AB20">
        <f t="shared" si="3"/>
        <v>2.2109352118086657E-2</v>
      </c>
    </row>
    <row r="21" spans="1:28" x14ac:dyDescent="0.3">
      <c r="A21" t="s">
        <v>78</v>
      </c>
      <c r="B21" t="s">
        <v>9</v>
      </c>
      <c r="C21" t="s">
        <v>3</v>
      </c>
      <c r="D21">
        <v>2</v>
      </c>
      <c r="E21">
        <v>4</v>
      </c>
      <c r="F21">
        <v>1</v>
      </c>
      <c r="G21">
        <v>3</v>
      </c>
      <c r="H21">
        <v>2</v>
      </c>
      <c r="I21">
        <v>2</v>
      </c>
      <c r="J21">
        <v>6</v>
      </c>
      <c r="K21">
        <v>6</v>
      </c>
      <c r="L21">
        <v>2</v>
      </c>
      <c r="M21">
        <v>1</v>
      </c>
      <c r="N21">
        <f t="shared" si="1"/>
        <v>2.9</v>
      </c>
      <c r="O21" s="2">
        <f t="shared" si="2"/>
        <v>0.55587768438749174</v>
      </c>
    </row>
    <row r="22" spans="1:28" x14ac:dyDescent="0.3">
      <c r="A22" t="s">
        <v>78</v>
      </c>
      <c r="B22" t="s">
        <v>9</v>
      </c>
      <c r="C22" t="s">
        <v>36</v>
      </c>
      <c r="D22">
        <v>1.111111111111111E-2</v>
      </c>
      <c r="E22">
        <v>2.23463687150838E-2</v>
      </c>
      <c r="F22">
        <v>6.2500000000000003E-3</v>
      </c>
      <c r="G22">
        <v>1.948051948051948E-2</v>
      </c>
      <c r="H22">
        <v>1.298701298701299E-2</v>
      </c>
      <c r="I22">
        <v>1.3333333333333331E-2</v>
      </c>
      <c r="J22">
        <v>3.614457831325301E-2</v>
      </c>
      <c r="K22">
        <v>3.7499999999999999E-2</v>
      </c>
      <c r="L22">
        <v>1.282051282051282E-2</v>
      </c>
      <c r="M22">
        <v>6.7114093959731542E-3</v>
      </c>
      <c r="N22" s="2">
        <f t="shared" si="1"/>
        <v>1.7868484615679969E-2</v>
      </c>
      <c r="O22" s="2">
        <f t="shared" si="2"/>
        <v>3.3422628414050653E-3</v>
      </c>
    </row>
    <row r="23" spans="1:28" x14ac:dyDescent="0.3">
      <c r="A23" t="s">
        <v>78</v>
      </c>
      <c r="B23" t="s">
        <v>6</v>
      </c>
      <c r="C23" t="s">
        <v>2</v>
      </c>
      <c r="D23">
        <v>163</v>
      </c>
      <c r="E23">
        <v>152</v>
      </c>
      <c r="F23">
        <v>162</v>
      </c>
      <c r="G23">
        <v>145</v>
      </c>
      <c r="H23">
        <v>158</v>
      </c>
      <c r="I23">
        <v>157</v>
      </c>
      <c r="J23">
        <v>177</v>
      </c>
      <c r="K23">
        <v>160</v>
      </c>
      <c r="L23">
        <v>148</v>
      </c>
      <c r="M23">
        <v>147</v>
      </c>
      <c r="N23">
        <f t="shared" si="1"/>
        <v>156.9</v>
      </c>
      <c r="O23" s="2">
        <f t="shared" si="2"/>
        <v>2.8651352498616887</v>
      </c>
    </row>
    <row r="24" spans="1:28" x14ac:dyDescent="0.3">
      <c r="A24" t="s">
        <v>78</v>
      </c>
      <c r="B24" t="s">
        <v>6</v>
      </c>
      <c r="C24" t="s">
        <v>3</v>
      </c>
      <c r="D24">
        <v>2</v>
      </c>
      <c r="E24">
        <v>1</v>
      </c>
      <c r="F24">
        <v>0</v>
      </c>
      <c r="G24">
        <v>3</v>
      </c>
      <c r="H24">
        <v>1</v>
      </c>
      <c r="I24">
        <v>4</v>
      </c>
      <c r="J24">
        <v>2</v>
      </c>
      <c r="K24">
        <v>4</v>
      </c>
      <c r="L24">
        <v>4</v>
      </c>
      <c r="M24">
        <v>10</v>
      </c>
      <c r="N24">
        <f t="shared" si="1"/>
        <v>3.1</v>
      </c>
      <c r="O24" s="2">
        <f t="shared" si="2"/>
        <v>0.84202137740083538</v>
      </c>
    </row>
    <row r="25" spans="1:28" x14ac:dyDescent="0.3">
      <c r="A25" t="s">
        <v>78</v>
      </c>
      <c r="B25" t="s">
        <v>6</v>
      </c>
      <c r="C25" t="s">
        <v>36</v>
      </c>
      <c r="D25">
        <v>1.226993865030675E-2</v>
      </c>
      <c r="E25">
        <v>6.5789473684210523E-3</v>
      </c>
      <c r="F25">
        <v>0</v>
      </c>
      <c r="G25">
        <v>2.0689655172413789E-2</v>
      </c>
      <c r="H25">
        <v>6.3291139240506328E-3</v>
      </c>
      <c r="I25">
        <v>2.5477707006369432E-2</v>
      </c>
      <c r="J25">
        <v>1.1299435028248589E-2</v>
      </c>
      <c r="K25">
        <v>2.5000000000000001E-2</v>
      </c>
      <c r="L25">
        <v>2.7027027027027029E-2</v>
      </c>
      <c r="M25">
        <v>6.8027210884353748E-2</v>
      </c>
      <c r="N25">
        <f t="shared" si="1"/>
        <v>2.0269903506119104E-2</v>
      </c>
      <c r="O25" s="2">
        <f t="shared" si="2"/>
        <v>5.7560541802401015E-3</v>
      </c>
      <c r="T25" t="s">
        <v>89</v>
      </c>
      <c r="U25" t="str">
        <f>ROUND(U13,1)&amp;" ± "&amp;ROUND(V13,1)</f>
        <v>1415 ± 24.2</v>
      </c>
      <c r="W25" t="str">
        <f>ROUND(W13,1)&amp;" ± "&amp;ROUND(X13,1)</f>
        <v>22.2 ± 1.7</v>
      </c>
      <c r="Y25" t="str">
        <f>ROUND(Y13,3)&amp;" ± "&amp;ROUND(Z13,3)</f>
        <v>0.016 ± 0.001</v>
      </c>
      <c r="AA25" t="str">
        <f>ROUND(AA13,3)&amp;" ± "&amp;ROUND(AB13,3)</f>
        <v>0.5 ± 0.039</v>
      </c>
    </row>
    <row r="26" spans="1:28" x14ac:dyDescent="0.3">
      <c r="A26" t="s">
        <v>79</v>
      </c>
      <c r="B26" t="s">
        <v>80</v>
      </c>
      <c r="C26" t="s">
        <v>2</v>
      </c>
      <c r="D26">
        <v>1152</v>
      </c>
      <c r="E26">
        <v>1107</v>
      </c>
      <c r="F26">
        <v>1210</v>
      </c>
      <c r="G26">
        <v>1157</v>
      </c>
      <c r="H26">
        <v>1133</v>
      </c>
      <c r="I26">
        <v>1093</v>
      </c>
      <c r="J26">
        <v>1183</v>
      </c>
      <c r="K26">
        <v>1091</v>
      </c>
      <c r="L26">
        <v>1218</v>
      </c>
      <c r="M26">
        <v>1165</v>
      </c>
      <c r="N26">
        <f t="shared" si="1"/>
        <v>1150.9000000000001</v>
      </c>
      <c r="O26" s="2">
        <f t="shared" si="2"/>
        <v>13.58340899774427</v>
      </c>
      <c r="T26" t="s">
        <v>4</v>
      </c>
      <c r="U26" t="str">
        <f t="shared" ref="U26:W32" si="16">ROUND(U14,1)&amp;" ± "&amp;ROUND(V14,1)</f>
        <v>964.2 ± 17.1</v>
      </c>
      <c r="W26" t="str">
        <f t="shared" si="16"/>
        <v>15.2 ± 1.3</v>
      </c>
      <c r="Y26" t="str">
        <f t="shared" ref="Y26:AA32" si="17">ROUND(Y14,3)&amp;" ± "&amp;ROUND(Z14,3)</f>
        <v>0.016 ± 0.001</v>
      </c>
      <c r="AA26" t="str">
        <f t="shared" si="17"/>
        <v>0.5 ± 0.04</v>
      </c>
    </row>
    <row r="27" spans="1:28" x14ac:dyDescent="0.3">
      <c r="A27" t="s">
        <v>79</v>
      </c>
      <c r="B27" t="s">
        <v>80</v>
      </c>
      <c r="C27" t="s">
        <v>3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2</v>
      </c>
      <c r="K27">
        <v>1</v>
      </c>
      <c r="L27">
        <v>1</v>
      </c>
      <c r="M27">
        <v>1</v>
      </c>
      <c r="N27">
        <f t="shared" si="1"/>
        <v>0.7</v>
      </c>
      <c r="O27" s="2">
        <f t="shared" si="2"/>
        <v>0.20248456731316586</v>
      </c>
      <c r="T27" t="s">
        <v>7</v>
      </c>
      <c r="U27" t="str">
        <f t="shared" si="16"/>
        <v>133.1 ± 4.3</v>
      </c>
      <c r="W27" t="str">
        <f t="shared" si="16"/>
        <v>1 ± 0.2</v>
      </c>
      <c r="Y27" t="str">
        <f t="shared" si="17"/>
        <v>0.007 ± 0.001</v>
      </c>
      <c r="AA27" t="str">
        <f t="shared" si="17"/>
        <v>0.237 ± 0.044</v>
      </c>
    </row>
    <row r="28" spans="1:28" x14ac:dyDescent="0.3">
      <c r="A28" t="s">
        <v>79</v>
      </c>
      <c r="B28" t="s">
        <v>80</v>
      </c>
      <c r="C28" t="s">
        <v>36</v>
      </c>
      <c r="D28">
        <v>0</v>
      </c>
      <c r="E28">
        <v>9.0334236675700087E-4</v>
      </c>
      <c r="F28">
        <v>0</v>
      </c>
      <c r="G28">
        <v>0</v>
      </c>
      <c r="H28">
        <v>0</v>
      </c>
      <c r="I28">
        <v>9.1491308325709062E-4</v>
      </c>
      <c r="J28">
        <v>1.69061707523246E-3</v>
      </c>
      <c r="K28">
        <v>9.1659028414298811E-4</v>
      </c>
      <c r="L28">
        <v>8.2101806239737272E-4</v>
      </c>
      <c r="M28">
        <v>8.5836909871244631E-4</v>
      </c>
      <c r="N28" s="2">
        <f t="shared" si="1"/>
        <v>6.1048499704993589E-4</v>
      </c>
      <c r="O28" s="2">
        <f t="shared" si="2"/>
        <v>1.7422302022759704E-4</v>
      </c>
      <c r="T28" t="s">
        <v>6</v>
      </c>
      <c r="U28" t="str">
        <f t="shared" si="16"/>
        <v>156.9 ± 2.9</v>
      </c>
      <c r="W28" t="str">
        <f t="shared" si="16"/>
        <v>3.1 ± 0.8</v>
      </c>
      <c r="Y28" t="str">
        <f t="shared" si="17"/>
        <v>0.02 ± 0.006</v>
      </c>
      <c r="AA28" t="str">
        <f t="shared" si="17"/>
        <v>0.645 ± 0.183</v>
      </c>
    </row>
    <row r="29" spans="1:28" x14ac:dyDescent="0.3">
      <c r="A29" t="s">
        <v>86</v>
      </c>
      <c r="B29" t="s">
        <v>89</v>
      </c>
      <c r="C29" t="s">
        <v>2</v>
      </c>
      <c r="D29" s="10">
        <f>SUMIFS(D$2:D$28,$A$2:$A$28,$A29,$C$2:$C$28,$C29)</f>
        <v>1537</v>
      </c>
      <c r="E29" s="10">
        <f t="shared" ref="E29:M30" si="18">SUMIFS(E$2:E$28,$A$2:$A$28,$A29,$C$2:$C$28,$C29)</f>
        <v>1464</v>
      </c>
      <c r="F29" s="10">
        <f t="shared" si="18"/>
        <v>1487</v>
      </c>
      <c r="G29" s="10">
        <f t="shared" si="18"/>
        <v>1361</v>
      </c>
      <c r="H29" s="10">
        <f t="shared" si="18"/>
        <v>1362</v>
      </c>
      <c r="I29" s="10">
        <f t="shared" si="18"/>
        <v>1302</v>
      </c>
      <c r="J29" s="10">
        <f t="shared" si="18"/>
        <v>1516</v>
      </c>
      <c r="K29" s="10">
        <f t="shared" si="18"/>
        <v>1391</v>
      </c>
      <c r="L29" s="10">
        <f t="shared" si="18"/>
        <v>1396</v>
      </c>
      <c r="M29" s="10">
        <f t="shared" si="18"/>
        <v>1334</v>
      </c>
      <c r="N29" s="10">
        <f>AVERAGE(D29:M29)</f>
        <v>1415</v>
      </c>
      <c r="O29" s="2">
        <f t="shared" si="2"/>
        <v>24.220239470327289</v>
      </c>
      <c r="T29" t="s">
        <v>9</v>
      </c>
      <c r="U29" t="str">
        <f t="shared" si="16"/>
        <v>160.8 ± 3.3</v>
      </c>
      <c r="W29" t="str">
        <f t="shared" si="16"/>
        <v>2.9 ± 0.6</v>
      </c>
      <c r="Y29" t="str">
        <f t="shared" si="17"/>
        <v>0.018 ± 0.003</v>
      </c>
      <c r="AA29" t="str">
        <f t="shared" si="17"/>
        <v>0.569 ± 0.106</v>
      </c>
    </row>
    <row r="30" spans="1:28" x14ac:dyDescent="0.3">
      <c r="A30" t="s">
        <v>86</v>
      </c>
      <c r="B30" t="s">
        <v>89</v>
      </c>
      <c r="C30" t="s">
        <v>3</v>
      </c>
      <c r="D30">
        <f>SUMIFS(D$2:D$28,$A$2:$A$28,$A30,$C$2:$C$28,$C30)</f>
        <v>21</v>
      </c>
      <c r="E30">
        <f t="shared" si="18"/>
        <v>22</v>
      </c>
      <c r="F30">
        <f t="shared" si="18"/>
        <v>14</v>
      </c>
      <c r="G30">
        <f t="shared" si="18"/>
        <v>22</v>
      </c>
      <c r="H30">
        <f t="shared" si="18"/>
        <v>15</v>
      </c>
      <c r="I30">
        <f t="shared" si="18"/>
        <v>17</v>
      </c>
      <c r="J30">
        <f t="shared" si="18"/>
        <v>27</v>
      </c>
      <c r="K30">
        <f t="shared" si="18"/>
        <v>31</v>
      </c>
      <c r="L30">
        <f t="shared" si="18"/>
        <v>29</v>
      </c>
      <c r="M30">
        <f t="shared" si="18"/>
        <v>24</v>
      </c>
      <c r="N30">
        <f t="shared" si="1"/>
        <v>22.2</v>
      </c>
      <c r="O30" s="2">
        <f>_xlfn.STDEV.P(D30:M30)/SQRT(10)</f>
        <v>1.7251086922278258</v>
      </c>
      <c r="T30" t="s">
        <v>88</v>
      </c>
      <c r="U30" t="str">
        <f t="shared" si="16"/>
        <v>172.2 ± 6.1</v>
      </c>
      <c r="W30" t="str">
        <f t="shared" si="16"/>
        <v>0.3 ± 0.1</v>
      </c>
      <c r="Y30" t="str">
        <f t="shared" si="17"/>
        <v>0.002 ± 0.001</v>
      </c>
      <c r="AA30" t="str">
        <f t="shared" si="17"/>
        <v>0.055 ± 0.027</v>
      </c>
    </row>
    <row r="31" spans="1:28" x14ac:dyDescent="0.3">
      <c r="A31" t="s">
        <v>86</v>
      </c>
      <c r="B31" t="s">
        <v>89</v>
      </c>
      <c r="C31" t="s">
        <v>36</v>
      </c>
      <c r="D31" s="2">
        <f>D30/D29</f>
        <v>1.3662979830839297E-2</v>
      </c>
      <c r="E31" s="2">
        <f t="shared" ref="E31:M31" si="19">E30/E29</f>
        <v>1.5027322404371584E-2</v>
      </c>
      <c r="F31" s="2">
        <f t="shared" si="19"/>
        <v>9.4149293880295901E-3</v>
      </c>
      <c r="G31" s="2">
        <f t="shared" si="19"/>
        <v>1.6164584864070537E-2</v>
      </c>
      <c r="H31" s="2">
        <f t="shared" si="19"/>
        <v>1.1013215859030838E-2</v>
      </c>
      <c r="I31" s="2">
        <f t="shared" si="19"/>
        <v>1.3056835637480798E-2</v>
      </c>
      <c r="J31" s="2">
        <f t="shared" si="19"/>
        <v>1.7810026385224276E-2</v>
      </c>
      <c r="K31" s="2">
        <f t="shared" si="19"/>
        <v>2.2286125089863409E-2</v>
      </c>
      <c r="L31" s="2">
        <f t="shared" si="19"/>
        <v>2.0773638968481375E-2</v>
      </c>
      <c r="M31" s="2">
        <f t="shared" si="19"/>
        <v>1.7991004497751123E-2</v>
      </c>
      <c r="N31" s="14">
        <f t="shared" si="1"/>
        <v>1.5720066292514281E-2</v>
      </c>
      <c r="O31" s="2">
        <f t="shared" si="2"/>
        <v>1.2332392465286852E-3</v>
      </c>
      <c r="T31" t="s">
        <v>80</v>
      </c>
      <c r="U31" t="str">
        <f t="shared" si="16"/>
        <v>1150.9 ± 13.6</v>
      </c>
      <c r="W31" t="str">
        <f t="shared" si="16"/>
        <v>0.7 ± 0.2</v>
      </c>
      <c r="Y31" t="str">
        <f t="shared" si="17"/>
        <v>0.001 ± 0</v>
      </c>
      <c r="AA31" t="str">
        <f t="shared" si="17"/>
        <v>0.019 ± 0.006</v>
      </c>
    </row>
    <row r="32" spans="1:28" x14ac:dyDescent="0.3">
      <c r="A32" t="s">
        <v>87</v>
      </c>
      <c r="B32" t="s">
        <v>88</v>
      </c>
      <c r="C32" t="s">
        <v>2</v>
      </c>
      <c r="D32">
        <f t="shared" ref="D32:M33" si="20">SUMIFS(D$2:D$28,$A$2:$A$28,$A32,$C$2:$C$28,$C32)</f>
        <v>180</v>
      </c>
      <c r="E32">
        <f t="shared" si="20"/>
        <v>169</v>
      </c>
      <c r="F32">
        <f t="shared" si="20"/>
        <v>216</v>
      </c>
      <c r="G32">
        <f t="shared" si="20"/>
        <v>196</v>
      </c>
      <c r="H32">
        <f t="shared" si="20"/>
        <v>164</v>
      </c>
      <c r="I32">
        <f t="shared" si="20"/>
        <v>159</v>
      </c>
      <c r="J32">
        <f t="shared" si="20"/>
        <v>154</v>
      </c>
      <c r="K32">
        <f t="shared" si="20"/>
        <v>149</v>
      </c>
      <c r="L32">
        <f t="shared" si="20"/>
        <v>171</v>
      </c>
      <c r="M32">
        <f t="shared" si="20"/>
        <v>164</v>
      </c>
      <c r="N32">
        <f t="shared" si="1"/>
        <v>172.2</v>
      </c>
      <c r="O32" s="2">
        <f t="shared" si="2"/>
        <v>6.1119554972201815</v>
      </c>
      <c r="T32" t="s">
        <v>85</v>
      </c>
      <c r="U32" t="str">
        <f t="shared" si="16"/>
        <v>2738.1 ± 34.8</v>
      </c>
      <c r="W32" t="str">
        <f t="shared" si="16"/>
        <v>23.2 ± 1.9</v>
      </c>
      <c r="Y32" t="str">
        <f t="shared" si="17"/>
        <v>0.008 ± 0.001</v>
      </c>
      <c r="AA32" t="str">
        <f t="shared" si="17"/>
        <v>0.27 ± 0.022</v>
      </c>
    </row>
    <row r="33" spans="1:15" x14ac:dyDescent="0.3">
      <c r="A33" t="s">
        <v>87</v>
      </c>
      <c r="B33" t="s">
        <v>88</v>
      </c>
      <c r="C33" t="s">
        <v>3</v>
      </c>
      <c r="D33">
        <f t="shared" si="20"/>
        <v>0</v>
      </c>
      <c r="E33">
        <f t="shared" si="20"/>
        <v>0</v>
      </c>
      <c r="F33">
        <f t="shared" si="20"/>
        <v>0</v>
      </c>
      <c r="G33">
        <f t="shared" si="20"/>
        <v>1</v>
      </c>
      <c r="H33">
        <f t="shared" si="20"/>
        <v>0</v>
      </c>
      <c r="I33">
        <f t="shared" si="20"/>
        <v>1</v>
      </c>
      <c r="J33">
        <f t="shared" si="20"/>
        <v>0</v>
      </c>
      <c r="K33">
        <f t="shared" si="20"/>
        <v>0</v>
      </c>
      <c r="L33">
        <f t="shared" si="20"/>
        <v>1</v>
      </c>
      <c r="M33">
        <f t="shared" si="20"/>
        <v>0</v>
      </c>
      <c r="N33">
        <f t="shared" si="1"/>
        <v>0.3</v>
      </c>
      <c r="O33" s="2">
        <f t="shared" si="2"/>
        <v>0.14491376746189438</v>
      </c>
    </row>
    <row r="34" spans="1:15" x14ac:dyDescent="0.3">
      <c r="A34" t="s">
        <v>87</v>
      </c>
      <c r="B34" t="s">
        <v>88</v>
      </c>
      <c r="C34" t="s">
        <v>36</v>
      </c>
      <c r="D34">
        <f>D33/D32</f>
        <v>0</v>
      </c>
      <c r="E34">
        <f t="shared" ref="E34" si="21">E33/E32</f>
        <v>0</v>
      </c>
      <c r="F34">
        <f t="shared" ref="F34" si="22">F33/F32</f>
        <v>0</v>
      </c>
      <c r="G34">
        <f t="shared" ref="G34" si="23">G33/G32</f>
        <v>5.1020408163265302E-3</v>
      </c>
      <c r="H34">
        <f t="shared" ref="H34" si="24">H33/H32</f>
        <v>0</v>
      </c>
      <c r="I34">
        <f t="shared" ref="I34" si="25">I33/I32</f>
        <v>6.2893081761006293E-3</v>
      </c>
      <c r="J34">
        <f t="shared" ref="J34" si="26">J33/J32</f>
        <v>0</v>
      </c>
      <c r="K34">
        <f t="shared" ref="K34" si="27">K33/K32</f>
        <v>0</v>
      </c>
      <c r="L34">
        <f t="shared" ref="L34" si="28">L33/L32</f>
        <v>5.8479532163742687E-3</v>
      </c>
      <c r="M34">
        <f t="shared" ref="M34" si="29">M33/M32</f>
        <v>0</v>
      </c>
      <c r="N34" s="14">
        <f t="shared" si="1"/>
        <v>1.723930220880143E-3</v>
      </c>
      <c r="O34" s="2">
        <f t="shared" si="2"/>
        <v>8.3705089798465472E-4</v>
      </c>
    </row>
    <row r="35" spans="1:15" x14ac:dyDescent="0.3">
      <c r="B35" t="s">
        <v>85</v>
      </c>
      <c r="C35" t="s">
        <v>2</v>
      </c>
      <c r="D35">
        <f>SUMIF($C$2:$C$28,$C35,D$2:D$28)</f>
        <v>2869</v>
      </c>
      <c r="E35">
        <f t="shared" ref="E35:M36" si="30">SUMIF($C$2:$C$28,$C35,E$2:E$28)</f>
        <v>2740</v>
      </c>
      <c r="F35">
        <f t="shared" si="30"/>
        <v>2913</v>
      </c>
      <c r="G35">
        <f t="shared" si="30"/>
        <v>2714</v>
      </c>
      <c r="H35">
        <f t="shared" si="30"/>
        <v>2659</v>
      </c>
      <c r="I35">
        <f t="shared" si="30"/>
        <v>2554</v>
      </c>
      <c r="J35">
        <f t="shared" si="30"/>
        <v>2853</v>
      </c>
      <c r="K35">
        <f t="shared" si="30"/>
        <v>2631</v>
      </c>
      <c r="L35">
        <f t="shared" si="30"/>
        <v>2785</v>
      </c>
      <c r="M35">
        <f t="shared" si="30"/>
        <v>2663</v>
      </c>
      <c r="N35" s="6">
        <f t="shared" ref="N35:N37" si="31">AVERAGE(D35:M35)</f>
        <v>2738.1</v>
      </c>
      <c r="O35" s="2">
        <f t="shared" si="2"/>
        <v>34.780871179428495</v>
      </c>
    </row>
    <row r="36" spans="1:15" x14ac:dyDescent="0.3">
      <c r="B36" t="s">
        <v>85</v>
      </c>
      <c r="C36" t="s">
        <v>3</v>
      </c>
      <c r="D36">
        <f>SUMIF($C$2:$C$28,$C36,D$2:D$28)</f>
        <v>21</v>
      </c>
      <c r="E36">
        <f t="shared" si="30"/>
        <v>23</v>
      </c>
      <c r="F36">
        <f t="shared" si="30"/>
        <v>14</v>
      </c>
      <c r="G36">
        <f t="shared" si="30"/>
        <v>23</v>
      </c>
      <c r="H36">
        <f t="shared" si="30"/>
        <v>15</v>
      </c>
      <c r="I36">
        <f t="shared" si="30"/>
        <v>19</v>
      </c>
      <c r="J36">
        <f t="shared" si="30"/>
        <v>29</v>
      </c>
      <c r="K36">
        <f t="shared" si="30"/>
        <v>32</v>
      </c>
      <c r="L36">
        <f t="shared" si="30"/>
        <v>31</v>
      </c>
      <c r="M36">
        <f t="shared" si="30"/>
        <v>25</v>
      </c>
      <c r="N36" s="3">
        <f t="shared" si="31"/>
        <v>23.2</v>
      </c>
      <c r="O36" s="2">
        <f t="shared" si="2"/>
        <v>1.8697593428032389</v>
      </c>
    </row>
    <row r="37" spans="1:15" x14ac:dyDescent="0.3">
      <c r="B37" t="s">
        <v>85</v>
      </c>
      <c r="C37" t="s">
        <v>36</v>
      </c>
      <c r="D37" s="2">
        <f>D36/D35</f>
        <v>7.3196235622168E-3</v>
      </c>
      <c r="E37" s="2">
        <f t="shared" ref="E37:M37" si="32">E36/E35</f>
        <v>8.3941605839416063E-3</v>
      </c>
      <c r="F37" s="2">
        <f t="shared" si="32"/>
        <v>4.8060418812221079E-3</v>
      </c>
      <c r="G37" s="2">
        <f t="shared" si="32"/>
        <v>8.4745762711864406E-3</v>
      </c>
      <c r="H37" s="2">
        <f t="shared" si="32"/>
        <v>5.6412185031966908E-3</v>
      </c>
      <c r="I37" s="2">
        <f t="shared" si="32"/>
        <v>7.4393108848864525E-3</v>
      </c>
      <c r="J37" s="2">
        <f t="shared" si="32"/>
        <v>1.0164738871363477E-2</v>
      </c>
      <c r="K37" s="2">
        <f t="shared" si="32"/>
        <v>1.2162675788673508E-2</v>
      </c>
      <c r="L37" s="2">
        <f t="shared" si="32"/>
        <v>1.1131059245960502E-2</v>
      </c>
      <c r="M37" s="2">
        <f t="shared" si="32"/>
        <v>9.3879083740142696E-3</v>
      </c>
      <c r="N37" s="2">
        <f t="shared" si="31"/>
        <v>8.4921313966661843E-3</v>
      </c>
      <c r="O37" s="2">
        <f t="shared" si="2"/>
        <v>6.945857818981099E-4</v>
      </c>
    </row>
  </sheetData>
  <sortState ref="T34:T38">
    <sortCondition ref="T33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TypeName_point</vt:lpstr>
      <vt:lpstr>Year_point</vt:lpstr>
      <vt:lpstr>Region_point</vt:lpstr>
      <vt:lpstr>County_point</vt:lpstr>
      <vt:lpstr>group_County</vt:lpstr>
      <vt:lpstr>single_County</vt:lpstr>
      <vt:lpstr>group_County_only_forest</vt:lpstr>
      <vt:lpstr>single_County_only_forest</vt:lpstr>
      <vt:lpstr>Forest_Macaca</vt:lpstr>
      <vt:lpstr>Macaca_dist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2020-05-11T08:35:59Z</dcterms:created>
  <dcterms:modified xsi:type="dcterms:W3CDTF">2020-06-20T05:59:27Z</dcterms:modified>
</cp:coreProperties>
</file>