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9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38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37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40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Standards" sheetId="1" r:id="rId4"/>
    <sheet state="visible" name="First Field Samples" sheetId="2" r:id="rId5"/>
    <sheet state="visible" name="Second Field Samples" sheetId="3" r:id="rId6"/>
    <sheet state="visible" name="Third Field Sampling" sheetId="4" r:id="rId7"/>
    <sheet state="visible" name="Fourth Field Sampling" sheetId="5" r:id="rId8"/>
    <sheet state="visible" name="Fifth Field Sampling 4182019" sheetId="6" r:id="rId9"/>
    <sheet state="visible" name="6th Field Sampling 4182019" sheetId="7" r:id="rId10"/>
    <sheet state="visible" name="7th Field Sampling " sheetId="8" r:id="rId11"/>
    <sheet state="visible" name="8th Field Sampling " sheetId="9" r:id="rId12"/>
    <sheet state="visible" name="9th Field Sampling" sheetId="10" r:id="rId13"/>
    <sheet state="visible" name="10th Field Sampling" sheetId="11" r:id="rId14"/>
    <sheet state="visible" name="Sheet1" sheetId="12" r:id="rId15"/>
    <sheet state="visible" name="Method Testing Sheet" sheetId="13" r:id="rId16"/>
    <sheet state="visible" name="Testing" sheetId="14" r:id="rId17"/>
  </sheets>
  <definedNames/>
  <calcPr/>
  <extLst>
    <ext uri="GoogleSheetsCustomDataVersion1">
      <go:sheetsCustomData xmlns:go="http://customooxmlschemas.google.com/" r:id="rId18" roundtripDataSignature="AMtx7mi+unTZ9kGrdLj6cg7JDNEIewyVhg=="/>
    </ext>
  </extLst>
</workbook>
</file>

<file path=xl/sharedStrings.xml><?xml version="1.0" encoding="utf-8"?>
<sst xmlns="http://schemas.openxmlformats.org/spreadsheetml/2006/main" count="1382" uniqueCount="383">
  <si>
    <t>Date of Collection</t>
  </si>
  <si>
    <t>Note : Clearly Useless</t>
  </si>
  <si>
    <t>Increment</t>
  </si>
  <si>
    <t xml:space="preserve">Date of Analysis </t>
  </si>
  <si>
    <t xml:space="preserve">White Bucket </t>
  </si>
  <si>
    <t>Green Bucket</t>
  </si>
  <si>
    <t>Date</t>
  </si>
  <si>
    <t>February 20th</t>
  </si>
  <si>
    <t>Temperature (Farenheit)</t>
  </si>
  <si>
    <t>Treatment ID</t>
  </si>
  <si>
    <t>Bucket</t>
  </si>
  <si>
    <t>Syringe ID</t>
  </si>
  <si>
    <t>Component</t>
  </si>
  <si>
    <t>Peak Heights</t>
  </si>
  <si>
    <t>Units</t>
  </si>
  <si>
    <t>Notes</t>
  </si>
  <si>
    <t>Time Point</t>
  </si>
  <si>
    <t>Transformed Data (PPM)</t>
  </si>
  <si>
    <t>PPME-6</t>
  </si>
  <si>
    <t>PC02</t>
  </si>
  <si>
    <t>Moles</t>
  </si>
  <si>
    <t>GCO2</t>
  </si>
  <si>
    <t>GCO2/m^2</t>
  </si>
  <si>
    <t>Time Pt.1</t>
  </si>
  <si>
    <t>Time Pt.2</t>
  </si>
  <si>
    <t>Time Pt. 3</t>
  </si>
  <si>
    <t>Temperature (Kelvin)</t>
  </si>
  <si>
    <t>C5</t>
  </si>
  <si>
    <t>CO2</t>
  </si>
  <si>
    <t>um/m</t>
  </si>
  <si>
    <t>mV</t>
  </si>
  <si>
    <t>Contamination so real!!</t>
  </si>
  <si>
    <t>Pressure (HG) 1:00pm</t>
  </si>
  <si>
    <t xml:space="preserve">ATM </t>
  </si>
  <si>
    <t>Gas Constant</t>
  </si>
  <si>
    <t>March 13th</t>
  </si>
  <si>
    <t xml:space="preserve">Date of Collection </t>
  </si>
  <si>
    <t>Farenheit</t>
  </si>
  <si>
    <t>Date of Analysis</t>
  </si>
  <si>
    <t>Kelvin</t>
  </si>
  <si>
    <t>HG</t>
  </si>
  <si>
    <t>2 or 3way (if not explicitly listed it’s a 3 way)</t>
  </si>
  <si>
    <t xml:space="preserve">Transformation </t>
  </si>
  <si>
    <t>ATM</t>
  </si>
  <si>
    <t>T1</t>
  </si>
  <si>
    <t>C1</t>
  </si>
  <si>
    <t>T5</t>
  </si>
  <si>
    <t>T191</t>
  </si>
  <si>
    <t>1003,Ji</t>
  </si>
  <si>
    <t>Ti,1004</t>
  </si>
  <si>
    <t xml:space="preserve"> Standard Curve</t>
  </si>
  <si>
    <t>Flow Bobble</t>
  </si>
  <si>
    <t>Analysis Date</t>
  </si>
  <si>
    <t>March 12,2019</t>
  </si>
  <si>
    <t>April 3rd 2019</t>
  </si>
  <si>
    <t>Time</t>
  </si>
  <si>
    <t>Standard</t>
  </si>
  <si>
    <t>Peak</t>
  </si>
  <si>
    <t>MV</t>
  </si>
  <si>
    <t>C6</t>
  </si>
  <si>
    <t>G</t>
  </si>
  <si>
    <t>Gi</t>
  </si>
  <si>
    <t>Note: did not due because that sample series was largely a test and didn't want to waste standard material</t>
  </si>
  <si>
    <t>Flow Ball</t>
  </si>
  <si>
    <t>93/922</t>
  </si>
  <si>
    <t xml:space="preserve">April 5th 2019 </t>
  </si>
  <si>
    <t>Lil balll: 92/3</t>
  </si>
  <si>
    <t>April 19th 2019</t>
  </si>
  <si>
    <t>Flow Ball 93</t>
  </si>
  <si>
    <t>Di</t>
  </si>
  <si>
    <t>Z</t>
  </si>
  <si>
    <t>T2</t>
  </si>
  <si>
    <t>C2</t>
  </si>
  <si>
    <t>Big Boy Syringe</t>
  </si>
  <si>
    <t>Xi</t>
  </si>
  <si>
    <t>T</t>
  </si>
  <si>
    <t>Ci</t>
  </si>
  <si>
    <t>May 10 2019</t>
  </si>
  <si>
    <t>36**</t>
  </si>
  <si>
    <t>Yi</t>
  </si>
  <si>
    <t>H</t>
  </si>
  <si>
    <t>T6</t>
  </si>
  <si>
    <t>L</t>
  </si>
  <si>
    <t>Ai</t>
  </si>
  <si>
    <t>E</t>
  </si>
  <si>
    <t>Hi</t>
  </si>
  <si>
    <t>A</t>
  </si>
  <si>
    <t>Bi</t>
  </si>
  <si>
    <t>M</t>
  </si>
  <si>
    <t xml:space="preserve">Says C1 meaning C2 on bag </t>
  </si>
  <si>
    <t>D</t>
  </si>
  <si>
    <t>StopCock Set to open for 2 hrs</t>
  </si>
  <si>
    <t xml:space="preserve">Expelled in wrong position at first, possible contamination </t>
  </si>
  <si>
    <t xml:space="preserve">From Here downward, put stop cock into right position if a three way effectively stilling contamination. I'm a dodo head. </t>
  </si>
  <si>
    <t>Psi</t>
  </si>
  <si>
    <t>N</t>
  </si>
  <si>
    <t>Says T1 on Bag</t>
  </si>
  <si>
    <t>Ki</t>
  </si>
  <si>
    <t>O</t>
  </si>
  <si>
    <t>April 1st 2019</t>
  </si>
  <si>
    <t>April 1st</t>
  </si>
  <si>
    <t>T3</t>
  </si>
  <si>
    <t>CO2,2</t>
  </si>
  <si>
    <t>CO2,0</t>
  </si>
  <si>
    <t>R Constant</t>
  </si>
  <si>
    <t>N2O,0</t>
  </si>
  <si>
    <t>C_ALT</t>
  </si>
  <si>
    <t>HAIKY0</t>
  </si>
  <si>
    <t>XXX</t>
  </si>
  <si>
    <t>T_ALT</t>
  </si>
  <si>
    <t>Lio</t>
  </si>
  <si>
    <t>CO2,1</t>
  </si>
  <si>
    <t>C3</t>
  </si>
  <si>
    <t>April 4th</t>
  </si>
  <si>
    <t>Integer</t>
  </si>
  <si>
    <t>CiO</t>
  </si>
  <si>
    <t>April 18th</t>
  </si>
  <si>
    <t>Transformation</t>
  </si>
  <si>
    <t>Stopcock was left open for one days time</t>
  </si>
  <si>
    <t>heart,000</t>
  </si>
  <si>
    <t>BiO</t>
  </si>
  <si>
    <t>Sun00</t>
  </si>
  <si>
    <t>sun0</t>
  </si>
  <si>
    <t>AAA0</t>
  </si>
  <si>
    <t>sun,000</t>
  </si>
  <si>
    <t>AAA00</t>
  </si>
  <si>
    <t>Field Standards</t>
  </si>
  <si>
    <t>EEE00</t>
  </si>
  <si>
    <t>YOO</t>
  </si>
  <si>
    <t>C</t>
  </si>
  <si>
    <t>C4</t>
  </si>
  <si>
    <t>Co2,1</t>
  </si>
  <si>
    <t>Stopcocked unlocked for 2 hrs</t>
  </si>
  <si>
    <t>P7</t>
  </si>
  <si>
    <t>Stopcock unlocked for 2 hrs</t>
  </si>
  <si>
    <t>P4</t>
  </si>
  <si>
    <t>&lt;300</t>
  </si>
  <si>
    <t>P3</t>
  </si>
  <si>
    <t>P11</t>
  </si>
  <si>
    <t>Co2,2</t>
  </si>
  <si>
    <t>SPR</t>
  </si>
  <si>
    <t>VEE</t>
  </si>
  <si>
    <t>Tested</t>
  </si>
  <si>
    <t>P8</t>
  </si>
  <si>
    <t>T4</t>
  </si>
  <si>
    <t>Seems to be a slight drift upwards from baseline 10.5 to 11.5</t>
  </si>
  <si>
    <t>P5</t>
  </si>
  <si>
    <t>p6</t>
  </si>
  <si>
    <t>YO</t>
  </si>
  <si>
    <t>MOO</t>
  </si>
  <si>
    <t>p2</t>
  </si>
  <si>
    <t>AiO</t>
  </si>
  <si>
    <t>P1</t>
  </si>
  <si>
    <t>P12</t>
  </si>
  <si>
    <t>CO2,2 (700)</t>
  </si>
  <si>
    <t>Gioo</t>
  </si>
  <si>
    <t>1006O,Ri</t>
  </si>
  <si>
    <t>hola</t>
  </si>
  <si>
    <t>Stopcock may have been opened</t>
  </si>
  <si>
    <t>L1</t>
  </si>
  <si>
    <t>star!0</t>
  </si>
  <si>
    <t>Xi000</t>
  </si>
  <si>
    <t>Control Data</t>
  </si>
  <si>
    <t xml:space="preserve">Test Data </t>
  </si>
  <si>
    <t>Heart0</t>
  </si>
  <si>
    <t>!</t>
  </si>
  <si>
    <t>Dioo</t>
  </si>
  <si>
    <t>AAA</t>
  </si>
  <si>
    <t>Jioo</t>
  </si>
  <si>
    <t>L3</t>
  </si>
  <si>
    <t>BBB0</t>
  </si>
  <si>
    <t>Bioo</t>
  </si>
  <si>
    <t>Aioo</t>
  </si>
  <si>
    <t>CCC</t>
  </si>
  <si>
    <t>JiO</t>
  </si>
  <si>
    <t>heart,00</t>
  </si>
  <si>
    <t>DDD</t>
  </si>
  <si>
    <t>Stopcock turned to open for a night</t>
  </si>
  <si>
    <t>Co2</t>
  </si>
  <si>
    <t>star,!,00</t>
  </si>
  <si>
    <t>Ji000</t>
  </si>
  <si>
    <t>Ti0</t>
  </si>
  <si>
    <t>Giooo</t>
  </si>
  <si>
    <t>BBB</t>
  </si>
  <si>
    <t>star,000</t>
  </si>
  <si>
    <t>Dio</t>
  </si>
  <si>
    <t>XXXX0</t>
  </si>
  <si>
    <t>EEE</t>
  </si>
  <si>
    <t>XiO</t>
  </si>
  <si>
    <t>Sun,0</t>
  </si>
  <si>
    <t>Star,0</t>
  </si>
  <si>
    <t>Heart Zero</t>
  </si>
  <si>
    <t xml:space="preserve">Star,!                                              </t>
  </si>
  <si>
    <t>AiOO</t>
  </si>
  <si>
    <t>Sun</t>
  </si>
  <si>
    <t>XiOO</t>
  </si>
  <si>
    <t>Around 10.7~11.0</t>
  </si>
  <si>
    <t>T1910</t>
  </si>
  <si>
    <t>&lt;3</t>
  </si>
  <si>
    <t>GiO</t>
  </si>
  <si>
    <t>CiOO</t>
  </si>
  <si>
    <t>DDD0</t>
  </si>
  <si>
    <t>Love</t>
  </si>
  <si>
    <t>Tioo</t>
  </si>
  <si>
    <t>Mooo</t>
  </si>
  <si>
    <t>Dolor</t>
  </si>
  <si>
    <t>Extra</t>
  </si>
  <si>
    <t>Haiky00</t>
  </si>
  <si>
    <t>Around 12.00</t>
  </si>
  <si>
    <t>Stopcock aligned to open for 5 minutes</t>
  </si>
  <si>
    <t>Date Collected</t>
  </si>
  <si>
    <t>Date Analyzed</t>
  </si>
  <si>
    <t>May 7th</t>
  </si>
  <si>
    <t xml:space="preserve">May 10th </t>
  </si>
  <si>
    <t xml:space="preserve">Time Point </t>
  </si>
  <si>
    <t>2C</t>
  </si>
  <si>
    <t>April 23rd</t>
  </si>
  <si>
    <t>OQ</t>
  </si>
  <si>
    <t>1A</t>
  </si>
  <si>
    <t>Oj</t>
  </si>
  <si>
    <t>OM</t>
  </si>
  <si>
    <t>2D</t>
  </si>
  <si>
    <t>OA</t>
  </si>
  <si>
    <t>OB</t>
  </si>
  <si>
    <t>OI</t>
  </si>
  <si>
    <t>OK</t>
  </si>
  <si>
    <t>OC</t>
  </si>
  <si>
    <t>2B</t>
  </si>
  <si>
    <t>OH</t>
  </si>
  <si>
    <t>Stopcock is misaligned</t>
  </si>
  <si>
    <t>ON</t>
  </si>
  <si>
    <t>OE</t>
  </si>
  <si>
    <t>1C</t>
  </si>
  <si>
    <t>M1</t>
  </si>
  <si>
    <t>Stopcock misaligned</t>
  </si>
  <si>
    <t>OJ</t>
  </si>
  <si>
    <t>OO</t>
  </si>
  <si>
    <t>OR</t>
  </si>
  <si>
    <t>OD</t>
  </si>
  <si>
    <t>OF</t>
  </si>
  <si>
    <t>OL</t>
  </si>
  <si>
    <t>OG</t>
  </si>
  <si>
    <t>IV</t>
  </si>
  <si>
    <t>ABB</t>
  </si>
  <si>
    <t>1Y</t>
  </si>
  <si>
    <t>2E</t>
  </si>
  <si>
    <t>PSI</t>
  </si>
  <si>
    <t>2F</t>
  </si>
  <si>
    <t>ABC</t>
  </si>
  <si>
    <t>ACD</t>
  </si>
  <si>
    <t>X1</t>
  </si>
  <si>
    <t>June 20th</t>
  </si>
  <si>
    <t>June 21st</t>
  </si>
  <si>
    <t xml:space="preserve">June 21st </t>
  </si>
  <si>
    <t>Collection Date</t>
  </si>
  <si>
    <t xml:space="preserve">June 20th </t>
  </si>
  <si>
    <t>Flow Bob</t>
  </si>
  <si>
    <t>2A</t>
  </si>
  <si>
    <t xml:space="preserve">Stopcock opened </t>
  </si>
  <si>
    <t>OY</t>
  </si>
  <si>
    <t xml:space="preserve">stopcock opened </t>
  </si>
  <si>
    <t>OX</t>
  </si>
  <si>
    <t>OP</t>
  </si>
  <si>
    <t>0D</t>
  </si>
  <si>
    <t>1B</t>
  </si>
  <si>
    <t>IL</t>
  </si>
  <si>
    <t>1G</t>
  </si>
  <si>
    <t>LO</t>
  </si>
  <si>
    <t>O5</t>
  </si>
  <si>
    <t>stopcock opened</t>
  </si>
  <si>
    <t>T5?</t>
  </si>
  <si>
    <t>OW</t>
  </si>
  <si>
    <t>OV</t>
  </si>
  <si>
    <t>OZ</t>
  </si>
  <si>
    <t>1D</t>
  </si>
  <si>
    <t>1L</t>
  </si>
  <si>
    <t>OT</t>
  </si>
  <si>
    <t>-</t>
  </si>
  <si>
    <t>P6</t>
  </si>
  <si>
    <t>1Q</t>
  </si>
  <si>
    <t>OS</t>
  </si>
  <si>
    <t>0G</t>
  </si>
  <si>
    <t>Heart000</t>
  </si>
  <si>
    <t>Control</t>
  </si>
  <si>
    <t>Treated</t>
  </si>
  <si>
    <t>PI</t>
  </si>
  <si>
    <t>AAA000</t>
  </si>
  <si>
    <t xml:space="preserve">T_ALT </t>
  </si>
  <si>
    <t>CW</t>
  </si>
  <si>
    <t>IE</t>
  </si>
  <si>
    <t>Co21</t>
  </si>
  <si>
    <t>HEart000</t>
  </si>
  <si>
    <t>IR</t>
  </si>
  <si>
    <t>IM</t>
  </si>
  <si>
    <t>L0</t>
  </si>
  <si>
    <t>CO2-1</t>
  </si>
  <si>
    <t>C02,1,C5</t>
  </si>
  <si>
    <t>P2</t>
  </si>
  <si>
    <t>R1J</t>
  </si>
  <si>
    <t>Discrepancy in naming between Anbareen's notes and my visual inspection of the syringes</t>
  </si>
  <si>
    <t>1X</t>
  </si>
  <si>
    <t>Sun30</t>
  </si>
  <si>
    <t>Left opened</t>
  </si>
  <si>
    <t>OB*</t>
  </si>
  <si>
    <t>1S</t>
  </si>
  <si>
    <t>Test Draws</t>
  </si>
  <si>
    <t>notes</t>
  </si>
  <si>
    <t>Took 6 draws of each then tested for air</t>
  </si>
  <si>
    <t>ppm</t>
  </si>
  <si>
    <t>40ppm</t>
  </si>
  <si>
    <t xml:space="preserve">6 draws, one of them pretty bad pretty inconsistent all around </t>
  </si>
  <si>
    <t xml:space="preserve">80ppm </t>
  </si>
  <si>
    <t xml:space="preserve">6 perfect draws, vial made popping sound at the end </t>
  </si>
  <si>
    <t>Tes#2</t>
  </si>
  <si>
    <t>Draw1</t>
  </si>
  <si>
    <t>Draw2 (after pumping 6X_</t>
  </si>
  <si>
    <t xml:space="preserve">This test shows the before and after in an evacutainer after pumping. </t>
  </si>
  <si>
    <t>may have put a touch over 5ml</t>
  </si>
  <si>
    <t>Air</t>
  </si>
  <si>
    <t>X</t>
  </si>
  <si>
    <t xml:space="preserve">light wooshing popping sound </t>
  </si>
  <si>
    <t>Test #3</t>
  </si>
  <si>
    <t>Test interior, pull 6, inject 20 ml of CH4 to see what's good!!</t>
  </si>
  <si>
    <t>Initial CO2</t>
  </si>
  <si>
    <t>Post 6, injection CH4</t>
  </si>
  <si>
    <t>Moon</t>
  </si>
  <si>
    <t>Star</t>
  </si>
  <si>
    <t>+</t>
  </si>
  <si>
    <t>Average-&gt;</t>
  </si>
  <si>
    <t>STDEV/AVG</t>
  </si>
  <si>
    <t>Note</t>
  </si>
  <si>
    <t>Day 2</t>
  </si>
  <si>
    <t>May 8th</t>
  </si>
  <si>
    <t xml:space="preserve">May 8th </t>
  </si>
  <si>
    <t>PPM</t>
  </si>
  <si>
    <t>K</t>
  </si>
  <si>
    <t>Y</t>
  </si>
  <si>
    <t>B3</t>
  </si>
  <si>
    <t>B4</t>
  </si>
  <si>
    <t>B5</t>
  </si>
  <si>
    <t>B1</t>
  </si>
  <si>
    <t>Stiff plunger, possible leakage</t>
  </si>
  <si>
    <t>F</t>
  </si>
  <si>
    <t>not washed not baked out</t>
  </si>
  <si>
    <t>Y00</t>
  </si>
  <si>
    <t xml:space="preserve">Flowmeter consistently around 1.5 </t>
  </si>
  <si>
    <t>Readout consistently hovering around -2.8</t>
  </si>
  <si>
    <t>Readout consistently hovering around -3.3</t>
  </si>
  <si>
    <t>Test Throughs (peak height)</t>
  </si>
  <si>
    <t>Test Sample Curves</t>
  </si>
  <si>
    <t>Date --&gt;</t>
  </si>
  <si>
    <t>Evacutainers</t>
  </si>
  <si>
    <t>CO2.1</t>
  </si>
  <si>
    <t>heart000</t>
  </si>
  <si>
    <t>Direct Injection</t>
  </si>
  <si>
    <t>Sample Tests</t>
  </si>
  <si>
    <t>1000.5ppm</t>
  </si>
  <si>
    <t>stopcock misaligned</t>
  </si>
  <si>
    <t>CALT</t>
  </si>
  <si>
    <t xml:space="preserve">1000 draw was just a tad below 1mL and it shows! </t>
  </si>
  <si>
    <t>AVG</t>
  </si>
  <si>
    <t>STDEV</t>
  </si>
  <si>
    <t>Peak Height</t>
  </si>
  <si>
    <t>Canister Notes</t>
  </si>
  <si>
    <t>190PSI</t>
  </si>
  <si>
    <t>BY Evacutainers (which happened second) the PSI Dropped to 165PSI, then 150</t>
  </si>
  <si>
    <t>1M</t>
  </si>
  <si>
    <t xml:space="preserve">Automatically shifts to 90 PSI </t>
  </si>
  <si>
    <t>"" 225PSI</t>
  </si>
  <si>
    <t>k</t>
  </si>
  <si>
    <t>This list starts after the first set of measures</t>
  </si>
  <si>
    <t>1J</t>
  </si>
  <si>
    <t>Li</t>
  </si>
  <si>
    <t>1g</t>
  </si>
  <si>
    <t>80.5 (43.9) ** The 80.5 was an accidental direct injection w/o the mediation of the evacutainer</t>
  </si>
  <si>
    <t>1O</t>
  </si>
  <si>
    <t>Three Cock Stop, hinged to open for one day!</t>
  </si>
  <si>
    <t>IQ</t>
  </si>
  <si>
    <t>Crooked on stopcock</t>
  </si>
  <si>
    <t>IN</t>
  </si>
  <si>
    <t>IP</t>
  </si>
  <si>
    <t>IY</t>
  </si>
  <si>
    <t>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</si>
</sst>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7">
    <font>
      <sz val="12.0"/>
      <color rgb="FF000000"/>
      <name val="Calibri"/>
    </font>
    <font>
      <color theme="1"/>
      <name val="Calibri"/>
    </font>
    <font>
      <sz val="12.0"/>
      <color theme="1"/>
      <name val="Calibri"/>
    </font>
    <font/>
    <font>
      <sz val="12.0"/>
      <color rgb="FF9C0006"/>
      <name val="Calibri"/>
    </font>
    <font>
      <sz val="12.0"/>
      <color rgb="FF9C6500"/>
      <name val="Calibri"/>
    </font>
    <font>
      <sz val="12.0"/>
      <color rgb="FFFF0000"/>
      <name val="Calibri"/>
    </font>
  </fonts>
  <fills count="3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theme="4"/>
        <bgColor theme="4"/>
      </patternFill>
    </fill>
    <fill>
      <patternFill patternType="solid">
        <fgColor rgb="FFFBE4D5"/>
        <bgColor rgb="FFFBE4D5"/>
      </patternFill>
    </fill>
    <fill>
      <patternFill patternType="solid">
        <fgColor rgb="FF00B050"/>
        <bgColor rgb="FF00B050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C7CE"/>
        <bgColor rgb="FFFFC7CE"/>
      </patternFill>
    </fill>
    <fill>
      <patternFill patternType="solid">
        <fgColor rgb="FFFEF2CB"/>
        <bgColor rgb="FFFEF2CB"/>
      </patternFill>
    </fill>
    <fill>
      <patternFill patternType="solid">
        <fgColor rgb="FFFFD965"/>
        <bgColor rgb="FFFFD965"/>
      </patternFill>
    </fill>
    <fill>
      <patternFill patternType="solid">
        <fgColor rgb="FFBDD6EE"/>
        <bgColor rgb="FFBDD6EE"/>
      </patternFill>
    </fill>
    <fill>
      <patternFill patternType="solid">
        <fgColor rgb="FF7F6000"/>
        <bgColor rgb="FF7F6000"/>
      </patternFill>
    </fill>
    <fill>
      <patternFill patternType="solid">
        <fgColor rgb="FFBFBFBF"/>
        <bgColor rgb="FFBFBFBF"/>
      </patternFill>
    </fill>
    <fill>
      <patternFill patternType="solid">
        <fgColor rgb="FF525252"/>
        <bgColor rgb="FF525252"/>
      </patternFill>
    </fill>
    <fill>
      <patternFill patternType="solid">
        <fgColor rgb="FFE2EFD9"/>
        <bgColor rgb="FFE2EFD9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D0CECE"/>
        <bgColor rgb="FFD0CECE"/>
      </patternFill>
    </fill>
    <fill>
      <patternFill patternType="solid">
        <fgColor rgb="FFADB9CA"/>
        <bgColor rgb="FFADB9CA"/>
      </patternFill>
    </fill>
    <fill>
      <patternFill patternType="solid">
        <fgColor rgb="FF8496B0"/>
        <bgColor rgb="FF8496B0"/>
      </patternFill>
    </fill>
    <fill>
      <patternFill patternType="solid">
        <fgColor rgb="FF7B7B7B"/>
        <bgColor rgb="FF7B7B7B"/>
      </patternFill>
    </fill>
    <fill>
      <patternFill patternType="solid">
        <fgColor rgb="FFFF0000"/>
        <bgColor rgb="FFFF0000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/>
      <right/>
      <top style="thin">
        <color rgb="FF000000"/>
      </top>
    </border>
    <border>
      <top style="thin">
        <color rgb="FF000000"/>
      </top>
    </border>
    <border>
      <left/>
      <right/>
    </border>
    <border>
      <left style="thin">
        <color rgb="FF000000"/>
      </left>
      <bottom style="thin">
        <color rgb="FF000000"/>
      </bottom>
    </border>
    <border>
      <left/>
      <right/>
      <top/>
    </border>
    <border>
      <left/>
      <right/>
      <bottom/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0" numFmtId="15" xfId="0" applyFont="1" applyNumberFormat="1"/>
    <xf borderId="0" fillId="0" fontId="1" numFmtId="0" xfId="0" applyFont="1"/>
    <xf borderId="1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1" fillId="2" fontId="0" numFmtId="0" xfId="0" applyBorder="1" applyFill="1" applyFont="1"/>
    <xf borderId="1" fillId="2" fontId="0" numFmtId="0" xfId="0" applyAlignment="1" applyBorder="1" applyFont="1">
      <alignment horizontal="center"/>
    </xf>
    <xf borderId="5" fillId="2" fontId="0" numFmtId="0" xfId="0" applyAlignment="1" applyBorder="1" applyFont="1">
      <alignment horizontal="center"/>
    </xf>
    <xf borderId="6" fillId="3" fontId="2" numFmtId="0" xfId="0" applyAlignment="1" applyBorder="1" applyFill="1" applyFont="1">
      <alignment horizontal="center"/>
    </xf>
    <xf borderId="6" fillId="3" fontId="2" numFmtId="0" xfId="0" applyBorder="1" applyFont="1"/>
    <xf borderId="7" fillId="0" fontId="0" numFmtId="0" xfId="0" applyBorder="1" applyFont="1"/>
    <xf borderId="8" fillId="0" fontId="0" numFmtId="0" xfId="0" applyBorder="1" applyFont="1"/>
    <xf borderId="9" fillId="4" fontId="0" numFmtId="0" xfId="0" applyAlignment="1" applyBorder="1" applyFill="1" applyFont="1">
      <alignment horizontal="center" vertical="center"/>
    </xf>
    <xf borderId="10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6" fillId="4" fontId="0" numFmtId="0" xfId="0" applyBorder="1" applyFont="1"/>
    <xf borderId="6" fillId="5" fontId="0" numFmtId="0" xfId="0" applyBorder="1" applyFill="1" applyFont="1"/>
    <xf borderId="11" fillId="0" fontId="3" numFmtId="0" xfId="0" applyBorder="1" applyFont="1"/>
    <xf borderId="12" fillId="0" fontId="0" numFmtId="0" xfId="0" applyAlignment="1" applyBorder="1" applyFont="1">
      <alignment horizontal="center"/>
    </xf>
    <xf borderId="4" fillId="0" fontId="0" numFmtId="0" xfId="0" applyBorder="1" applyFont="1"/>
    <xf borderId="7" fillId="0" fontId="0" numFmtId="0" xfId="0" applyAlignment="1" applyBorder="1" applyFont="1">
      <alignment horizontal="center"/>
    </xf>
    <xf borderId="13" fillId="6" fontId="0" numFmtId="0" xfId="0" applyAlignment="1" applyBorder="1" applyFill="1" applyFont="1">
      <alignment horizontal="center"/>
    </xf>
    <xf borderId="14" fillId="0" fontId="3" numFmtId="0" xfId="0" applyBorder="1" applyFont="1"/>
    <xf borderId="6" fillId="7" fontId="0" numFmtId="0" xfId="0" applyBorder="1" applyFill="1" applyFont="1"/>
    <xf borderId="15" fillId="0" fontId="0" numFmtId="0" xfId="0" applyAlignment="1" applyBorder="1" applyFont="1">
      <alignment horizontal="center"/>
    </xf>
    <xf borderId="16" fillId="0" fontId="0" numFmtId="0" xfId="0" applyAlignment="1" applyBorder="1" applyFont="1">
      <alignment horizontal="center"/>
    </xf>
    <xf borderId="17" fillId="0" fontId="0" numFmtId="0" xfId="0" applyBorder="1" applyFont="1"/>
    <xf borderId="10" fillId="0" fontId="0" numFmtId="0" xfId="0" applyBorder="1" applyFont="1"/>
    <xf borderId="2" fillId="0" fontId="0" numFmtId="0" xfId="0" applyBorder="1" applyFont="1"/>
    <xf borderId="9" fillId="8" fontId="0" numFmtId="0" xfId="0" applyAlignment="1" applyBorder="1" applyFill="1" applyFont="1">
      <alignment horizontal="center" vertical="center"/>
    </xf>
    <xf borderId="9" fillId="9" fontId="0" numFmtId="0" xfId="0" applyAlignment="1" applyBorder="1" applyFill="1" applyFont="1">
      <alignment horizontal="center" vertical="center"/>
    </xf>
    <xf borderId="13" fillId="7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13" fillId="6" fontId="0" numFmtId="0" xfId="0" applyAlignment="1" applyBorder="1" applyFont="1">
      <alignment horizontal="center" vertical="center"/>
    </xf>
    <xf borderId="0" fillId="0" fontId="0" numFmtId="21" xfId="0" applyAlignment="1" applyFont="1" applyNumberFormat="1">
      <alignment horizontal="center"/>
    </xf>
    <xf borderId="13" fillId="9" fontId="0" numFmtId="0" xfId="0" applyAlignment="1" applyBorder="1" applyFont="1">
      <alignment horizontal="center" vertical="center"/>
    </xf>
    <xf borderId="18" fillId="6" fontId="0" numFmtId="0" xfId="0" applyAlignment="1" applyBorder="1" applyFont="1">
      <alignment horizontal="center" vertical="center"/>
    </xf>
    <xf borderId="0" fillId="0" fontId="0" numFmtId="20" xfId="0" applyFont="1" applyNumberFormat="1"/>
    <xf borderId="19" fillId="0" fontId="3" numFmtId="0" xfId="0" applyBorder="1" applyFont="1"/>
    <xf borderId="3" fillId="0" fontId="3" numFmtId="0" xfId="0" applyBorder="1" applyFont="1"/>
    <xf borderId="13" fillId="10" fontId="0" numFmtId="0" xfId="0" applyAlignment="1" applyBorder="1" applyFill="1" applyFont="1">
      <alignment horizontal="center" vertical="center"/>
    </xf>
    <xf borderId="13" fillId="4" fontId="0" numFmtId="0" xfId="0" applyAlignment="1" applyBorder="1" applyFont="1">
      <alignment horizontal="center" vertical="center"/>
    </xf>
    <xf borderId="0" fillId="0" fontId="0" numFmtId="14" xfId="0" applyAlignment="1" applyFont="1" applyNumberFormat="1">
      <alignment horizontal="center"/>
    </xf>
    <xf borderId="0" fillId="0" fontId="0" numFmtId="16" xfId="0" applyFont="1" applyNumberFormat="1"/>
    <xf borderId="18" fillId="0" fontId="0" numFmtId="0" xfId="0" applyBorder="1" applyFont="1"/>
    <xf borderId="19" fillId="0" fontId="0" numFmtId="0" xfId="0" applyBorder="1" applyFont="1"/>
    <xf borderId="13" fillId="11" fontId="0" numFmtId="0" xfId="0" applyAlignment="1" applyBorder="1" applyFill="1" applyFont="1">
      <alignment horizontal="center" vertical="center"/>
    </xf>
    <xf borderId="12" fillId="0" fontId="0" numFmtId="0" xfId="0" applyBorder="1" applyFont="1"/>
    <xf borderId="15" fillId="0" fontId="0" numFmtId="0" xfId="0" applyBorder="1" applyFont="1"/>
    <xf borderId="18" fillId="9" fontId="0" numFmtId="0" xfId="0" applyAlignment="1" applyBorder="1" applyFont="1">
      <alignment horizontal="center" vertical="center"/>
    </xf>
    <xf borderId="3" fillId="0" fontId="0" numFmtId="0" xfId="0" applyBorder="1" applyFont="1"/>
    <xf borderId="13" fillId="12" fontId="0" numFmtId="0" xfId="0" applyAlignment="1" applyBorder="1" applyFill="1" applyFont="1">
      <alignment horizontal="center" vertical="center"/>
    </xf>
    <xf borderId="13" fillId="13" fontId="0" numFmtId="0" xfId="0" applyAlignment="1" applyBorder="1" applyFill="1" applyFont="1">
      <alignment horizontal="center" vertical="center"/>
    </xf>
    <xf borderId="6" fillId="2" fontId="0" numFmtId="0" xfId="0" applyAlignment="1" applyBorder="1" applyFont="1">
      <alignment horizontal="center"/>
    </xf>
    <xf borderId="13" fillId="14" fontId="0" numFmtId="0" xfId="0" applyAlignment="1" applyBorder="1" applyFill="1" applyFont="1">
      <alignment horizontal="center" vertical="center"/>
    </xf>
    <xf borderId="6" fillId="15" fontId="4" numFmtId="0" xfId="0" applyBorder="1" applyFill="1" applyFont="1"/>
    <xf borderId="9" fillId="16" fontId="0" numFmtId="0" xfId="0" applyAlignment="1" applyBorder="1" applyFill="1" applyFont="1">
      <alignment horizontal="center" vertical="center"/>
    </xf>
    <xf borderId="10" fillId="0" fontId="0" numFmtId="0" xfId="0" applyAlignment="1" applyBorder="1" applyFont="1">
      <alignment horizontal="center" vertical="center"/>
    </xf>
    <xf borderId="13" fillId="3" fontId="0" numFmtId="0" xfId="0" applyAlignment="1" applyBorder="1" applyFont="1">
      <alignment horizontal="center" vertical="center"/>
    </xf>
    <xf borderId="13" fillId="9" fontId="0" numFmtId="0" xfId="0" applyAlignment="1" applyBorder="1" applyFont="1">
      <alignment horizontal="center"/>
    </xf>
    <xf borderId="18" fillId="9" fontId="0" numFmtId="0" xfId="0" applyAlignment="1" applyBorder="1" applyFont="1">
      <alignment horizontal="center"/>
    </xf>
    <xf borderId="13" fillId="17" fontId="0" numFmtId="0" xfId="0" applyAlignment="1" applyBorder="1" applyFill="1" applyFont="1">
      <alignment horizontal="center" vertical="center"/>
    </xf>
    <xf borderId="13" fillId="18" fontId="0" numFmtId="0" xfId="0" applyAlignment="1" applyBorder="1" applyFill="1" applyFont="1">
      <alignment horizontal="center" vertical="center"/>
    </xf>
    <xf borderId="6" fillId="9" fontId="0" numFmtId="0" xfId="0" applyBorder="1" applyFont="1"/>
    <xf borderId="6" fillId="15" fontId="4" numFmtId="0" xfId="0" applyAlignment="1" applyBorder="1" applyFont="1">
      <alignment horizontal="center"/>
    </xf>
    <xf borderId="13" fillId="19" fontId="0" numFmtId="0" xfId="0" applyAlignment="1" applyBorder="1" applyFill="1" applyFont="1">
      <alignment horizontal="center" vertical="center"/>
    </xf>
    <xf borderId="13" fillId="20" fontId="0" numFmtId="0" xfId="0" applyAlignment="1" applyBorder="1" applyFill="1" applyFont="1">
      <alignment horizontal="center" vertical="center"/>
    </xf>
    <xf borderId="1" fillId="0" fontId="0" numFmtId="0" xfId="0" applyBorder="1" applyFont="1"/>
    <xf borderId="13" fillId="21" fontId="0" numFmtId="0" xfId="0" applyAlignment="1" applyBorder="1" applyFill="1" applyFont="1">
      <alignment horizontal="center" vertical="center"/>
    </xf>
    <xf borderId="13" fillId="22" fontId="0" numFmtId="0" xfId="0" applyAlignment="1" applyBorder="1" applyFill="1" applyFont="1">
      <alignment horizontal="center" vertical="center"/>
    </xf>
    <xf borderId="6" fillId="9" fontId="0" numFmtId="0" xfId="0" applyAlignment="1" applyBorder="1" applyFont="1">
      <alignment horizontal="center"/>
    </xf>
    <xf borderId="13" fillId="23" fontId="0" numFmtId="14" xfId="0" applyAlignment="1" applyBorder="1" applyFill="1" applyFont="1" applyNumberFormat="1">
      <alignment horizontal="center" vertical="center"/>
    </xf>
    <xf borderId="6" fillId="24" fontId="5" numFmtId="0" xfId="0" applyAlignment="1" applyBorder="1" applyFill="1" applyFont="1">
      <alignment horizontal="center"/>
    </xf>
    <xf borderId="6" fillId="24" fontId="5" numFmtId="0" xfId="0" applyBorder="1" applyFont="1"/>
    <xf borderId="9" fillId="22" fontId="0" numFmtId="0" xfId="0" applyAlignment="1" applyBorder="1" applyFont="1">
      <alignment horizontal="center" vertical="center"/>
    </xf>
    <xf borderId="0" fillId="0" fontId="0" numFmtId="15" xfId="0" applyAlignment="1" applyFont="1" applyNumberFormat="1">
      <alignment horizontal="center" vertical="center"/>
    </xf>
    <xf borderId="0" fillId="0" fontId="0" numFmtId="20" xfId="0" applyAlignment="1" applyFont="1" applyNumberFormat="1">
      <alignment horizontal="center"/>
    </xf>
    <xf borderId="0" fillId="0" fontId="0" numFmtId="16" xfId="0" applyAlignment="1" applyFont="1" applyNumberFormat="1">
      <alignment horizontal="center"/>
    </xf>
    <xf borderId="0" fillId="0" fontId="0" numFmtId="16" xfId="0" applyAlignment="1" applyFont="1" applyNumberFormat="1">
      <alignment horizontal="center" vertical="center"/>
    </xf>
    <xf borderId="1" fillId="2" fontId="0" numFmtId="0" xfId="0" applyAlignment="1" applyBorder="1" applyFont="1">
      <alignment horizontal="center" vertical="center"/>
    </xf>
    <xf borderId="9" fillId="25" fontId="2" numFmtId="0" xfId="0" applyAlignment="1" applyBorder="1" applyFill="1" applyFont="1">
      <alignment horizontal="center" vertical="center"/>
    </xf>
    <xf borderId="13" fillId="26" fontId="0" numFmtId="0" xfId="0" applyAlignment="1" applyBorder="1" applyFill="1" applyFont="1">
      <alignment horizontal="center" vertical="center"/>
    </xf>
    <xf borderId="18" fillId="0" fontId="0" numFmtId="0" xfId="0" applyAlignment="1" applyBorder="1" applyFont="1">
      <alignment horizontal="center" vertical="center"/>
    </xf>
    <xf borderId="19" fillId="0" fontId="0" numFmtId="0" xfId="0" applyAlignment="1" applyBorder="1" applyFont="1">
      <alignment horizontal="center" vertical="center"/>
    </xf>
    <xf borderId="13" fillId="27" fontId="2" numFmtId="0" xfId="0" applyAlignment="1" applyBorder="1" applyFill="1" applyFont="1">
      <alignment horizontal="center" vertical="center"/>
    </xf>
    <xf borderId="13" fillId="28" fontId="0" numFmtId="0" xfId="0" applyAlignment="1" applyBorder="1" applyFill="1" applyFont="1">
      <alignment horizontal="center" vertical="center"/>
    </xf>
    <xf borderId="0" fillId="0" fontId="0" numFmtId="16" xfId="0" applyAlignment="1" applyFont="1" applyNumberFormat="1">
      <alignment horizontal="center" readingOrder="0"/>
    </xf>
    <xf borderId="0" fillId="0" fontId="0" numFmtId="16" xfId="0" applyAlignment="1" applyFont="1" applyNumberFormat="1">
      <alignment horizontal="center" readingOrder="0" vertical="center"/>
    </xf>
    <xf borderId="0" fillId="0" fontId="3" numFmtId="164" xfId="0" applyAlignment="1" applyFont="1" applyNumberFormat="1">
      <alignment readingOrder="0"/>
    </xf>
    <xf borderId="0" fillId="0" fontId="0" numFmtId="3" xfId="0" applyAlignment="1" applyFont="1" applyNumberFormat="1">
      <alignment horizontal="center"/>
    </xf>
    <xf borderId="6" fillId="29" fontId="0" numFmtId="0" xfId="0" applyBorder="1" applyFill="1" applyFont="1"/>
    <xf borderId="8" fillId="0" fontId="0" numFmtId="0" xfId="0" applyAlignment="1" applyBorder="1" applyFont="1">
      <alignment horizontal="center"/>
    </xf>
    <xf borderId="0" fillId="0" fontId="0" numFmtId="14" xfId="0" applyFont="1" applyNumberFormat="1"/>
    <xf borderId="0" fillId="0" fontId="0" numFmtId="21" xfId="0" applyFont="1" applyNumberFormat="1"/>
    <xf borderId="17" fillId="0" fontId="0" numFmtId="0" xfId="0" applyAlignment="1" applyBorder="1" applyFont="1">
      <alignment horizontal="center"/>
    </xf>
    <xf borderId="10" fillId="0" fontId="3" numFmtId="0" xfId="0" applyBorder="1" applyFont="1"/>
    <xf borderId="16" fillId="0" fontId="0" numFmtId="0" xfId="0" applyBorder="1" applyFont="1"/>
    <xf borderId="20" fillId="0" fontId="0" numFmtId="0" xfId="0" applyBorder="1" applyFont="1"/>
    <xf borderId="21" fillId="0" fontId="0" numFmtId="0" xfId="0" applyBorder="1" applyFont="1"/>
    <xf borderId="6" fillId="3" fontId="0" numFmtId="0" xfId="0" applyBorder="1" applyFont="1"/>
    <xf borderId="6" fillId="30" fontId="0" numFmtId="0" xfId="0" applyBorder="1" applyFill="1" applyFont="1"/>
    <xf borderId="6" fillId="31" fontId="0" numFmtId="0" xfId="0" applyBorder="1" applyFill="1" applyFont="1"/>
    <xf borderId="22" fillId="3" fontId="0" numFmtId="0" xfId="0" applyBorder="1" applyFont="1"/>
    <xf borderId="6" fillId="32" fontId="0" numFmtId="0" xfId="0" applyBorder="1" applyFill="1" applyFont="1"/>
    <xf borderId="6" fillId="33" fontId="0" numFmtId="0" xfId="0" applyBorder="1" applyFill="1" applyFont="1"/>
    <xf borderId="6" fillId="34" fontId="6" numFmtId="0" xfId="0" applyBorder="1" applyFill="1" applyFont="1"/>
    <xf borderId="6" fillId="34" fontId="0" numFmtId="0" xfId="0" applyBorder="1" applyFont="1"/>
    <xf borderId="6" fillId="2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March 12,2019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Standards'!$A$6:$A$18</c:f>
            </c:numRef>
          </c:xVal>
          <c:yVal>
            <c:numRef>
              <c:f>'All Standards'!$E$6:$E$18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830474"/>
        <c:axId val="761492763"/>
      </c:scatterChart>
      <c:valAx>
        <c:axId val="1750830474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61492763"/>
      </c:valAx>
      <c:valAx>
        <c:axId val="761492763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750830474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March 15th 2019</a:t>
            </a:r>
          </a:p>
        </c:rich>
      </c:tx>
      <c:overlay val="0"/>
    </c:title>
    <c:plotArea>
      <c:layout>
        <c:manualLayout>
          <c:xMode val="edge"/>
          <c:yMode val="edge"/>
          <c:x val="0.0565884675294003"/>
          <c:y val="0.0597967565285859"/>
          <c:w val="0.922018057984747"/>
          <c:h val="0.877935222316994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Standards'!$J$6:$J$18</c:f>
            </c:numRef>
          </c:xVal>
          <c:yVal>
            <c:numRef>
              <c:f>'All Standards'!$N$6:$N$18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729041"/>
        <c:axId val="757942486"/>
      </c:scatterChart>
      <c:valAx>
        <c:axId val="1121729041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57942486"/>
      </c:valAx>
      <c:valAx>
        <c:axId val="757942486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21729041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April 3rd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9525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Standards'!$T$6:$T$18</c:f>
            </c:numRef>
          </c:xVal>
          <c:yVal>
            <c:numRef>
              <c:f>'All Standards'!$X$6:$X$18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904753"/>
        <c:axId val="1016148047"/>
      </c:scatterChart>
      <c:valAx>
        <c:axId val="1554904753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CO2 PPM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16148047"/>
      </c:valAx>
      <c:valAx>
        <c:axId val="1016148047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54904753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April 5th 2019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Standards'!$A$26:$A$36</c:f>
            </c:numRef>
          </c:xVal>
          <c:yVal>
            <c:numRef>
              <c:f>'All Standards'!$E$26:$E$36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173602"/>
        <c:axId val="141903802"/>
      </c:scatterChart>
      <c:valAx>
        <c:axId val="238173602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41903802"/>
      </c:valAx>
      <c:valAx>
        <c:axId val="141903802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38173602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April 19th 2019</a:t>
            </a:r>
          </a:p>
        </c:rich>
      </c:tx>
      <c:overlay val="0"/>
    </c:title>
    <c:plotArea>
      <c:layout>
        <c:manualLayout>
          <c:xMode val="edge"/>
          <c:yMode val="edge"/>
          <c:x val="0.0565884675294003"/>
          <c:y val="0.0597967565285859"/>
          <c:w val="0.922018057984747"/>
          <c:h val="0.877935222316994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Standards'!$J$26:$J$36</c:f>
            </c:numRef>
          </c:xVal>
          <c:yVal>
            <c:numRef>
              <c:f>'All Standards'!$N$26:$N$36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092223"/>
        <c:axId val="968497101"/>
      </c:scatterChart>
      <c:valAx>
        <c:axId val="1859092223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68497101"/>
      </c:valAx>
      <c:valAx>
        <c:axId val="968497101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859092223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April 25th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9525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Standards'!$T$26:$T$33</c:f>
            </c:numRef>
          </c:xVal>
          <c:yVal>
            <c:numRef>
              <c:f>'All Standards'!$X$26:$X$33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18760"/>
        <c:axId val="7826655"/>
      </c:scatterChart>
      <c:valAx>
        <c:axId val="152618760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CO2 PPM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826655"/>
      </c:valAx>
      <c:valAx>
        <c:axId val="7826655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261876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May 10th 2019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Standards'!$A$45:$A$55</c:f>
            </c:numRef>
          </c:xVal>
          <c:yVal>
            <c:numRef>
              <c:f>'All Standards'!$E$45:$E$55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780597"/>
        <c:axId val="1851785651"/>
      </c:scatterChart>
      <c:valAx>
        <c:axId val="939780597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851785651"/>
      </c:valAx>
      <c:valAx>
        <c:axId val="1851785651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39780597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March 12,2019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Standards'!$A$6:$A$18</c:f>
            </c:numRef>
          </c:xVal>
          <c:yVal>
            <c:numRef>
              <c:f>'All Standards'!$E$6:$E$18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6375920"/>
        <c:axId val="704281841"/>
      </c:scatterChart>
      <c:valAx>
        <c:axId val="1136375920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704281841"/>
      </c:valAx>
      <c:valAx>
        <c:axId val="704281841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36375920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'First Field Samples'!$R$24:$R$42</c:f>
            </c:numRef>
          </c:xVal>
          <c:yVal>
            <c:numRef>
              <c:f>'First Field Samples'!$T$5:$T$23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983588"/>
        <c:axId val="1858982632"/>
      </c:scatterChart>
      <c:valAx>
        <c:axId val="897983588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Time Point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858982632"/>
      </c:valAx>
      <c:valAx>
        <c:axId val="1858982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Mass 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89798358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CO2 Flux Control 5,6 First Field Sample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'First Field Samples'!$Y$39:$Y$66</c:f>
            </c:numRef>
          </c:xVal>
          <c:yVal>
            <c:numRef>
              <c:f>'First Field Samples'!$Z$39:$Z$66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509026"/>
        <c:axId val="781492769"/>
      </c:scatterChart>
      <c:valAx>
        <c:axId val="1096509026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Time POinT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781492769"/>
      </c:valAx>
      <c:valAx>
        <c:axId val="781492769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Mass 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096509026"/>
      </c:valAx>
    </c:plotArea>
    <c:plotVisOnly val="1"/>
  </c:chart>
  <c:spPr>
    <a:solidFill>
      <a:schemeClr val="lt1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CO2 Flux Test 5,6 2nd Field Sample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'First Field Samples'!$AA$39:$AA$68</c:f>
            </c:numRef>
          </c:xVal>
          <c:yVal>
            <c:numRef>
              <c:f>'First Field Samples'!$AB$39:$AB$69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156729"/>
        <c:axId val="1027173831"/>
      </c:scatterChart>
      <c:valAx>
        <c:axId val="662156729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Time Pt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027173831"/>
      </c:valAx>
      <c:valAx>
        <c:axId val="1027173831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Mass 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62156729"/>
      </c:valAx>
    </c:plotArea>
    <c:plotVisOnly val="1"/>
  </c:chart>
  <c:spPr>
    <a:solidFill>
      <a:schemeClr val="lt1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March 13th 2019</a:t>
            </a:r>
          </a:p>
        </c:rich>
      </c:tx>
      <c:overlay val="0"/>
    </c:title>
    <c:plotArea>
      <c:layout>
        <c:manualLayout>
          <c:xMode val="edge"/>
          <c:yMode val="edge"/>
          <c:x val="0.0565884675294003"/>
          <c:y val="0.0597967565285859"/>
          <c:w val="0.922018057984747"/>
          <c:h val="0.877935222316994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Standards'!$J$6:$J$18</c:f>
            </c:numRef>
          </c:xVal>
          <c:yVal>
            <c:numRef>
              <c:f>'All Standards'!$N$6:$N$18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78888"/>
        <c:axId val="1618630496"/>
      </c:scatterChart>
      <c:valAx>
        <c:axId val="155378888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618630496"/>
      </c:valAx>
      <c:valAx>
        <c:axId val="1618630496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5537888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Aggregate Data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'Second Field Samples'!$S$26:$S$82</c:f>
            </c:numRef>
          </c:xVal>
          <c:yVal>
            <c:numRef>
              <c:f>'Second Field Samples'!$T$26:$T$82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573542"/>
        <c:axId val="984956093"/>
      </c:scatterChart>
      <c:valAx>
        <c:axId val="1862573542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984956093"/>
      </c:valAx>
      <c:valAx>
        <c:axId val="984956093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862573542"/>
      </c:valAx>
    </c:plotArea>
    <c:plotVisOnly val="1"/>
  </c:chart>
  <c:spPr>
    <a:solidFill>
      <a:schemeClr val="lt1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T1,T2 CO2 Flux Data 13-Mar-2019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'Second Field Samples'!$X$6:$X$36</c:f>
            </c:numRef>
          </c:xVal>
          <c:yVal>
            <c:numRef>
              <c:f>'Second Field Samples'!$Y$6:$Y$36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329513"/>
        <c:axId val="184032092"/>
      </c:scatterChart>
      <c:valAx>
        <c:axId val="812329513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84032092"/>
      </c:valAx>
      <c:valAx>
        <c:axId val="184032092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812329513"/>
      </c:valAx>
    </c:plotArea>
    <c:plotVisOnly val="1"/>
  </c:chart>
  <c:spPr>
    <a:solidFill>
      <a:schemeClr val="lt1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C1,C2  CO2 Data 13-Mar-2019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'Second Field Samples'!$Z$6:$Z$36</c:f>
            </c:numRef>
          </c:xVal>
          <c:yVal>
            <c:numRef>
              <c:f>'Second Field Samples'!$AA$6:$AA$36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475910"/>
        <c:axId val="1030550560"/>
      </c:scatterChart>
      <c:valAx>
        <c:axId val="609475910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030550560"/>
      </c:valAx>
      <c:valAx>
        <c:axId val="1030550560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GCO@/m^2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09475910"/>
      </c:valAx>
    </c:plotArea>
    <c:plotVisOnly val="1"/>
  </c:chart>
  <c:spPr>
    <a:solidFill>
      <a:schemeClr val="lt1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April 1st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Standards'!$T$6:$T$18</c:f>
            </c:numRef>
          </c:xVal>
          <c:yVal>
            <c:numRef>
              <c:f>'All Standards'!$X$6:$X$18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856975"/>
        <c:axId val="1295309934"/>
      </c:scatterChart>
      <c:valAx>
        <c:axId val="1217856975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CO2 PPM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95309934"/>
      </c:valAx>
      <c:valAx>
        <c:axId val="1295309934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17856975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CO2 Flux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'Third Field Sampling'!$R$30:$R$89</c:f>
            </c:numRef>
          </c:xVal>
          <c:yVal>
            <c:numRef>
              <c:f>'Third Field Sampling'!$S$30:$S$89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829888"/>
        <c:axId val="978983884"/>
      </c:scatterChart>
      <c:valAx>
        <c:axId val="1043829888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978983884"/>
      </c:valAx>
      <c:valAx>
        <c:axId val="978983884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043829888"/>
      </c:valAx>
    </c:plotArea>
    <c:plotVisOnly val="1"/>
  </c:chart>
  <c:spPr>
    <a:solidFill>
      <a:schemeClr val="lt1"/>
    </a:solidFill>
  </c:spPr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C3, C_ALT CO2 Flux   Apr-1-2019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'Third Field Sampling'!$J$19:$J$49</c:f>
            </c:numRef>
          </c:xVal>
          <c:yVal>
            <c:numRef>
              <c:f>'Third Field Sampling'!$P$19:$P$49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9529168"/>
        <c:axId val="613649839"/>
      </c:scatterChart>
      <c:valAx>
        <c:axId val="1959529168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613649839"/>
      </c:valAx>
      <c:valAx>
        <c:axId val="613649839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959529168"/>
      </c:valAx>
    </c:plotArea>
    <c:plotVisOnly val="1"/>
  </c:chart>
  <c:spPr>
    <a:solidFill>
      <a:schemeClr val="lt1"/>
    </a:solidFill>
  </c:spPr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T3,T_Alt CO2 Flux Apr-1-2019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'Third Field Sampling'!$V$27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(GCO2/m^2)</c:name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'Third Field Sampling'!$U$28:$U$57</c:f>
            </c:numRef>
          </c:xVal>
          <c:yVal>
            <c:numRef>
              <c:f>'Third Field Sampling'!$V$28:$V$57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4965240"/>
        <c:axId val="1097367250"/>
      </c:scatterChart>
      <c:valAx>
        <c:axId val="2054965240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097367250"/>
      </c:valAx>
      <c:valAx>
        <c:axId val="1097367250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GC02/M^2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054965240"/>
      </c:valAx>
    </c:plotArea>
    <c:plotVisOnly val="1"/>
  </c:chart>
  <c:spPr>
    <a:solidFill>
      <a:schemeClr val="lt1"/>
    </a:solidFill>
  </c:spPr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April 5th 2019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Standards'!$A$26:$A$36</c:f>
            </c:numRef>
          </c:xVal>
          <c:yVal>
            <c:numRef>
              <c:f>'All Standards'!$E$26:$E$36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188156"/>
        <c:axId val="1736476705"/>
      </c:scatterChart>
      <c:valAx>
        <c:axId val="689188156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736476705"/>
      </c:valAx>
      <c:valAx>
        <c:axId val="1736476705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8918815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CO2 Flux Data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'Fourth Field Sampling'!$Q$24:$Q$82</c:f>
            </c:numRef>
          </c:xVal>
          <c:yVal>
            <c:numRef>
              <c:f>'Fourth Field Sampling'!$R$24:$R$82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451125"/>
        <c:axId val="555340726"/>
      </c:scatterChart>
      <c:valAx>
        <c:axId val="1087451125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Time Pt.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555340726"/>
      </c:valAx>
      <c:valAx>
        <c:axId val="555340726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087451125"/>
      </c:valAx>
    </c:plotArea>
    <c:plotVisOnly val="1"/>
  </c:chart>
  <c:spPr>
    <a:solidFill>
      <a:schemeClr val="lt1"/>
    </a:solidFill>
  </c:spPr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C4,C5 CO2 Flux Data  4-Apr-19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'Fourth Field Sampling'!$U$27:$U$56</c:f>
            </c:numRef>
          </c:xVal>
          <c:yVal>
            <c:numRef>
              <c:f>'Fourth Field Sampling'!$V$27:$V$56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564119"/>
        <c:axId val="1435818743"/>
      </c:scatterChart>
      <c:valAx>
        <c:axId val="846564119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35818743"/>
      </c:valAx>
      <c:valAx>
        <c:axId val="1435818743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846564119"/>
      </c:valAx>
    </c:plotArea>
    <c:plotVisOnly val="1"/>
  </c:chart>
  <c:spPr>
    <a:solidFill>
      <a:schemeClr val="lt1"/>
    </a:solidFill>
  </c:spPr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T4,T5 CO2 Flux Data  4-Apr-19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'Fourth Field Sampling'!$Y$27:$Y$50</c:f>
            </c:numRef>
          </c:xVal>
          <c:yVal>
            <c:numRef>
              <c:f>'Fourth Field Sampling'!$Z$27:$Z$50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656433"/>
        <c:axId val="1265216941"/>
      </c:scatterChart>
      <c:valAx>
        <c:axId val="842656433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265216941"/>
      </c:valAx>
      <c:valAx>
        <c:axId val="1265216941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842656433"/>
      </c:valAx>
    </c:plotArea>
    <c:plotVisOnly val="1"/>
  </c:chart>
  <c:spPr>
    <a:solidFill>
      <a:schemeClr val="lt1"/>
    </a:solidFill>
  </c:spPr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April 19th 2019</a:t>
            </a:r>
          </a:p>
        </c:rich>
      </c:tx>
      <c:overlay val="0"/>
    </c:title>
    <c:plotArea>
      <c:layout>
        <c:manualLayout>
          <c:xMode val="edge"/>
          <c:yMode val="edge"/>
          <c:x val="0.0565884675294003"/>
          <c:y val="0.0597967565285859"/>
          <c:w val="0.922018057984747"/>
          <c:h val="0.877935222316994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Standards'!$J$26:$J$36</c:f>
            </c:numRef>
          </c:xVal>
          <c:yVal>
            <c:numRef>
              <c:f>'All Standards'!$N$26:$N$36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631181"/>
        <c:axId val="944513262"/>
      </c:scatterChart>
      <c:valAx>
        <c:axId val="229631181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44513262"/>
      </c:valAx>
      <c:valAx>
        <c:axId val="944513262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29631181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Flux Data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'Fifth Field Sampling 4182019'!$P$24:$P$78</c:f>
            </c:numRef>
          </c:xVal>
          <c:yVal>
            <c:numRef>
              <c:f>'Fifth Field Sampling 4182019'!$Q$24:$Q$78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801334"/>
        <c:axId val="767944201"/>
      </c:scatterChart>
      <c:valAx>
        <c:axId val="1005801334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Time Pt.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767944201"/>
      </c:valAx>
      <c:valAx>
        <c:axId val="767944201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005801334"/>
      </c:valAx>
    </c:plotArea>
    <c:plotVisOnly val="1"/>
  </c:chart>
  <c:spPr>
    <a:solidFill>
      <a:schemeClr val="lt1"/>
    </a:solidFill>
  </c:spPr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T3,T6 CO2 Flux Data 18-Apr-19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'Fifth Field Sampling 4182019'!$U$17:$U$43</c:f>
            </c:numRef>
          </c:xVal>
          <c:yVal>
            <c:numRef>
              <c:f>'Fifth Field Sampling 4182019'!$V$17:$V$43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7116813"/>
        <c:axId val="1113357091"/>
      </c:scatterChart>
      <c:valAx>
        <c:axId val="1767116813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113357091"/>
      </c:valAx>
      <c:valAx>
        <c:axId val="1113357091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767116813"/>
      </c:valAx>
    </c:plotArea>
    <c:plotVisOnly val="1"/>
  </c:chart>
  <c:spPr>
    <a:solidFill>
      <a:schemeClr val="lt1"/>
    </a:solidFill>
  </c:spPr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C3,C6 CO2 Flux Data 18-Apr-19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'Fifth Field Sampling 4182019'!$W$17:$W$43</c:f>
            </c:numRef>
          </c:xVal>
          <c:yVal>
            <c:numRef>
              <c:f>'Fifth Field Sampling 4182019'!$X$17:$X$43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207280"/>
        <c:axId val="229530212"/>
      </c:scatterChart>
      <c:valAx>
        <c:axId val="434207280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29530212"/>
      </c:valAx>
      <c:valAx>
        <c:axId val="229530212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GCO2/M62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434207280"/>
      </c:valAx>
    </c:plotArea>
    <c:plotVisOnly val="1"/>
  </c:chart>
  <c:spPr>
    <a:solidFill>
      <a:schemeClr val="lt1"/>
    </a:solidFill>
  </c:spPr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April 25th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9525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Standards'!$T$26:$T$33</c:f>
            </c:numRef>
          </c:xVal>
          <c:yVal>
            <c:numRef>
              <c:f>'All Standards'!$X$26:$X$33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16017"/>
        <c:axId val="1169132181"/>
      </c:scatterChart>
      <c:valAx>
        <c:axId val="128716017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CO2 PPM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69132181"/>
      </c:valAx>
      <c:valAx>
        <c:axId val="1169132181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8716017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CO2 Flux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'6th Field Sampling 4182019'!$R$21:$R$67</c:f>
            </c:numRef>
          </c:xVal>
          <c:yVal>
            <c:numRef>
              <c:f>'6th Field Sampling 4182019'!$S$21:$S$67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101560"/>
        <c:axId val="1547564200"/>
      </c:scatterChart>
      <c:valAx>
        <c:axId val="800101560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Time Pt.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547564200"/>
      </c:valAx>
      <c:valAx>
        <c:axId val="1547564200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800101560"/>
      </c:valAx>
    </c:plotArea>
    <c:plotVisOnly val="1"/>
  </c:chart>
  <c:spPr>
    <a:solidFill>
      <a:schemeClr val="lt1"/>
    </a:solidFill>
  </c:spPr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C2 N20 Flux 23-Apr-19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'6th Field Sampling 4182019'!$F$51:$F$65</c:f>
            </c:numRef>
          </c:xVal>
          <c:yVal>
            <c:numRef>
              <c:f>'6th Field Sampling 4182019'!$G$51:$G$65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798256"/>
        <c:axId val="2122377482"/>
      </c:scatterChart>
      <c:valAx>
        <c:axId val="1127798256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122377482"/>
      </c:valAx>
      <c:valAx>
        <c:axId val="2122377482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127798256"/>
      </c:valAx>
    </c:plotArea>
    <c:plotVisOnly val="1"/>
  </c:chart>
  <c:spPr>
    <a:solidFill>
      <a:schemeClr val="lt1"/>
    </a:solidFill>
  </c:spPr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T1,T2 N20 Flux 23-Apr-19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'6th Field Sampling 4182019'!$H$51:$H$80</c:f>
            </c:numRef>
          </c:xVal>
          <c:yVal>
            <c:numRef>
              <c:f>'6th Field Sampling 4182019'!$I$51:$I$80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664973"/>
        <c:axId val="1869289002"/>
      </c:scatterChart>
      <c:valAx>
        <c:axId val="738664973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869289002"/>
      </c:valAx>
      <c:valAx>
        <c:axId val="1869289002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738664973"/>
      </c:valAx>
    </c:plotArea>
    <c:plotVisOnly val="1"/>
  </c:chart>
  <c:spPr>
    <a:solidFill>
      <a:schemeClr val="lt1"/>
    </a:solidFill>
  </c:spPr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May 10th 2019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Standards'!$A$45:$A$55</c:f>
            </c:numRef>
          </c:xVal>
          <c:yVal>
            <c:numRef>
              <c:f>'All Standards'!$E$45:$E$55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832451"/>
        <c:axId val="1084494987"/>
      </c:scatterChart>
      <c:valAx>
        <c:axId val="1074832451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84494987"/>
      </c:valAx>
      <c:valAx>
        <c:axId val="1084494987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74832451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Flux CO2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'7th Field Sampling '!$Q$10:$Q$26</c:f>
            </c:numRef>
          </c:xVal>
          <c:yVal>
            <c:numRef>
              <c:f>'7th Field Sampling '!$R$10:$R$26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805688"/>
        <c:axId val="1462360607"/>
      </c:scatterChart>
      <c:valAx>
        <c:axId val="1441805688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TIme PT.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62360607"/>
      </c:valAx>
      <c:valAx>
        <c:axId val="1462360607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41805688"/>
      </c:valAx>
    </c:plotArea>
    <c:plotVisOnly val="1"/>
  </c:chart>
  <c:spPr>
    <a:solidFill>
      <a:schemeClr val="lt1"/>
    </a:solidFill>
  </c:spPr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C1 C02 Flux Data May 7th 2019 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'7th Field Sampling '!$J$4:$J$18</c:f>
            </c:numRef>
          </c:xVal>
          <c:yVal>
            <c:numRef>
              <c:f>'7th Field Sampling '!$P$4:$P$18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864542"/>
        <c:axId val="354089573"/>
      </c:scatterChart>
      <c:valAx>
        <c:axId val="1482864542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354089573"/>
      </c:valAx>
      <c:valAx>
        <c:axId val="354089573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82864542"/>
      </c:valAx>
    </c:plotArea>
    <c:plotVisOnly val="1"/>
  </c:chart>
  <c:spPr>
    <a:solidFill>
      <a:schemeClr val="lt1"/>
    </a:solidFill>
  </c:spPr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STD Curve May 10th 2019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'All Standards'!$A$45:$A$55</c:f>
            </c:numRef>
          </c:xVal>
          <c:yVal>
            <c:numRef>
              <c:f>'All Standards'!$E$45:$E$55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330784"/>
        <c:axId val="2053580553"/>
      </c:scatterChart>
      <c:valAx>
        <c:axId val="991330784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53580553"/>
      </c:valAx>
      <c:valAx>
        <c:axId val="2053580553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mV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91330784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FLUX CO2</a:t>
            </a:r>
          </a:p>
        </c:rich>
      </c:tx>
      <c:overlay val="0"/>
    </c:title>
    <c:plotArea>
      <c:layout>
        <c:manualLayout>
          <c:xMode val="edge"/>
          <c:yMode val="edge"/>
          <c:x val="0.12616426071741"/>
          <c:y val="0.194861111111111"/>
          <c:w val="0.835794181977253"/>
          <c:h val="0.700054316127151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'8th Field Sampling '!$Q$24:$Q$77</c:f>
            </c:numRef>
          </c:xVal>
          <c:yVal>
            <c:numRef>
              <c:f>'8th Field Sampling '!$R$24:$R$77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681851"/>
        <c:axId val="1264299897"/>
      </c:scatterChart>
      <c:valAx>
        <c:axId val="1934681851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TIme Pt.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264299897"/>
      </c:valAx>
      <c:valAx>
        <c:axId val="1264299897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934681851"/>
      </c:valAx>
    </c:plotArea>
    <c:plotVisOnly val="1"/>
  </c:chart>
  <c:spPr>
    <a:solidFill>
      <a:schemeClr val="lt1"/>
    </a:solidFill>
  </c:spPr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C4,C_ALT CO2 Flux Data May 8 2019 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'8th Field Sampling '!$J$4:$J$30</c:f>
            </c:numRef>
          </c:xVal>
          <c:yVal>
            <c:numRef>
              <c:f>'8th Field Sampling '!$P$4:$P$30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841380"/>
        <c:axId val="1286086429"/>
      </c:scatterChart>
      <c:valAx>
        <c:axId val="348841380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286086429"/>
      </c:valAx>
      <c:valAx>
        <c:axId val="1286086429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348841380"/>
      </c:valAx>
    </c:plotArea>
    <c:plotVisOnly val="1"/>
  </c:chart>
  <c:spPr>
    <a:solidFill>
      <a:schemeClr val="lt1"/>
    </a:solidFill>
  </c:spPr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T4, T_ALT May 8 2019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chemeClr val="accent1"/>
                </a:solidFill>
              </a:ln>
            </c:spPr>
            <c:trendlineType val="linear"/>
            <c:dispRSqr val="1"/>
            <c:dispEq val="0"/>
          </c:trendline>
          <c:xVal>
            <c:numRef>
              <c:f>'8th Field Sampling '!$J$31:$J$60</c:f>
            </c:numRef>
          </c:xVal>
          <c:yVal>
            <c:numRef>
              <c:f>'8th Field Sampling '!$P$31:$P$60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513435"/>
        <c:axId val="2045103170"/>
      </c:scatterChart>
      <c:valAx>
        <c:axId val="585513435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Minutos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045103170"/>
      </c:valAx>
      <c:valAx>
        <c:axId val="2045103170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GCO2/M^2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585513435"/>
      </c:valAx>
    </c:plotArea>
    <c:plotVisOnly val="1"/>
  </c:chart>
  <c:spPr>
    <a:solidFill>
      <a:schemeClr val="lt1"/>
    </a:solidFill>
  </c:spPr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Evacutainers Test Curve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'Method Testing Sheet'!$F$16:$F$36</c:f>
            </c:numRef>
          </c:xVal>
          <c:yVal>
            <c:numRef>
              <c:f>'Method Testing Sheet'!$G$16:$G$36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161219"/>
        <c:axId val="1024108582"/>
      </c:scatterChart>
      <c:valAx>
        <c:axId val="914161219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PPM CO2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024108582"/>
      </c:valAx>
      <c:valAx>
        <c:axId val="1024108582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Calibri"/>
                  </a:defRPr>
                </a:pPr>
                <a:r>
                  <a:t>Peak Height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914161219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Calibri"/>
              </a:defRPr>
            </a:pPr>
            <a:r>
              <a:t>Direct Injection Test Curve (Without Inputting Standards into Containers)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trendline>
            <c:name/>
            <c:spPr>
              <a:ln w="19050">
                <a:solidFill>
                  <a:srgbClr val="5B9BD5"/>
                </a:solidFill>
              </a:ln>
            </c:spPr>
            <c:trendlineType val="linear"/>
            <c:dispRSqr val="1"/>
            <c:dispEq val="0"/>
          </c:trendline>
          <c:xVal>
            <c:numRef>
              <c:f>'Method Testing Sheet'!$I$56:$I$76</c:f>
            </c:numRef>
          </c:xVal>
          <c:yVal>
            <c:numRef>
              <c:f>'Method Testing Sheet'!$J$56:$J$76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1582388"/>
        <c:axId val="1104795747"/>
      </c:scatterChart>
      <c:valAx>
        <c:axId val="1141582388"/>
        <c:scaling>
          <c:orientation val="minMax"/>
        </c:scaling>
        <c:delete val="0"/>
        <c:axPos val="b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04795747"/>
      </c:valAx>
      <c:valAx>
        <c:axId val="1104795747"/>
        <c:scaling>
          <c:orientation val="minMax"/>
        </c:scaling>
        <c:delete val="0"/>
        <c:axPos val="l"/>
        <c:majorGridlines>
          <c:spPr>
            <a:ln>
              <a:solidFill>
                <a:srgbClr val="-26262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Calibri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4158238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Relationship Id="rId3" Type="http://schemas.openxmlformats.org/officeDocument/2006/relationships/chart" Target="../charts/chart14.xml"/><Relationship Id="rId4" Type="http://schemas.openxmlformats.org/officeDocument/2006/relationships/chart" Target="../charts/chart1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<Relationship Id="rId3" Type="http://schemas.openxmlformats.org/officeDocument/2006/relationships/chart" Target="../charts/chart18.xml"/><Relationship Id="rId4" Type="http://schemas.openxmlformats.org/officeDocument/2006/relationships/chart" Target="../charts/chart19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Relationship Id="rId3" Type="http://schemas.openxmlformats.org/officeDocument/2006/relationships/chart" Target="../charts/chart22.xml"/><Relationship Id="rId4" Type="http://schemas.openxmlformats.org/officeDocument/2006/relationships/chart" Target="../charts/chart2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<Relationship Id="rId3" Type="http://schemas.openxmlformats.org/officeDocument/2006/relationships/chart" Target="../charts/chart26.xml"/><Relationship Id="rId4" Type="http://schemas.openxmlformats.org/officeDocument/2006/relationships/chart" Target="../charts/chart2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Relationship Id="rId3" Type="http://schemas.openxmlformats.org/officeDocument/2006/relationships/chart" Target="../charts/chart30.xml"/><Relationship Id="rId4" Type="http://schemas.openxmlformats.org/officeDocument/2006/relationships/chart" Target="../charts/chart3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chart" Target="../charts/chart33.xml"/><Relationship Id="rId3" Type="http://schemas.openxmlformats.org/officeDocument/2006/relationships/chart" Target="../charts/chart34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Relationship Id="rId3" Type="http://schemas.openxmlformats.org/officeDocument/2006/relationships/chart" Target="../charts/chart37.xml"/><Relationship Id="rId4" Type="http://schemas.openxmlformats.org/officeDocument/2006/relationships/chart" Target="../charts/chart38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9.xml"/><Relationship Id="rId2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238125</xdr:colOff>
      <xdr:row>42</xdr:row>
      <xdr:rowOff>133350</xdr:rowOff>
    </xdr:from>
    <xdr:ext cx="7743825" cy="5638800"/>
    <xdr:graphicFrame>
      <xdr:nvGraphicFramePr>
        <xdr:cNvPr id="28739482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57150</xdr:colOff>
      <xdr:row>43</xdr:row>
      <xdr:rowOff>85725</xdr:rowOff>
    </xdr:from>
    <xdr:ext cx="8582025" cy="5353050"/>
    <xdr:graphicFrame>
      <xdr:nvGraphicFramePr>
        <xdr:cNvPr id="24845326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26</xdr:col>
      <xdr:colOff>0</xdr:colOff>
      <xdr:row>0</xdr:row>
      <xdr:rowOff>152400</xdr:rowOff>
    </xdr:from>
    <xdr:ext cx="5524500" cy="3276600"/>
    <xdr:graphicFrame>
      <xdr:nvGraphicFramePr>
        <xdr:cNvPr id="1029982314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25</xdr:col>
      <xdr:colOff>504825</xdr:colOff>
      <xdr:row>17</xdr:row>
      <xdr:rowOff>171450</xdr:rowOff>
    </xdr:from>
    <xdr:ext cx="7448550" cy="4800600"/>
    <xdr:graphicFrame>
      <xdr:nvGraphicFramePr>
        <xdr:cNvPr id="1858294280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27</xdr:col>
      <xdr:colOff>0</xdr:colOff>
      <xdr:row>44</xdr:row>
      <xdr:rowOff>0</xdr:rowOff>
    </xdr:from>
    <xdr:ext cx="8582025" cy="5353050"/>
    <xdr:graphicFrame>
      <xdr:nvGraphicFramePr>
        <xdr:cNvPr id="1165144527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</xdr:col>
      <xdr:colOff>0</xdr:colOff>
      <xdr:row>73</xdr:row>
      <xdr:rowOff>0</xdr:rowOff>
    </xdr:from>
    <xdr:ext cx="5524500" cy="3276600"/>
    <xdr:graphicFrame>
      <xdr:nvGraphicFramePr>
        <xdr:cNvPr id="207345013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0</xdr:colOff>
      <xdr:row>73</xdr:row>
      <xdr:rowOff>0</xdr:rowOff>
    </xdr:from>
    <xdr:ext cx="7448550" cy="4800600"/>
    <xdr:graphicFrame>
      <xdr:nvGraphicFramePr>
        <xdr:cNvPr id="430595538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342900</xdr:colOff>
      <xdr:row>1</xdr:row>
      <xdr:rowOff>19050</xdr:rowOff>
    </xdr:from>
    <xdr:ext cx="3952875" cy="3438525"/>
    <xdr:graphicFrame>
      <xdr:nvGraphicFramePr>
        <xdr:cNvPr id="130438382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26</xdr:col>
      <xdr:colOff>304800</xdr:colOff>
      <xdr:row>1</xdr:row>
      <xdr:rowOff>123825</xdr:rowOff>
    </xdr:from>
    <xdr:ext cx="7239000" cy="4181475"/>
    <xdr:graphicFrame>
      <xdr:nvGraphicFramePr>
        <xdr:cNvPr id="1193099705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30</xdr:col>
      <xdr:colOff>428625</xdr:colOff>
      <xdr:row>27</xdr:row>
      <xdr:rowOff>114300</xdr:rowOff>
    </xdr:from>
    <xdr:ext cx="5048250" cy="2828925"/>
    <xdr:graphicFrame>
      <xdr:nvGraphicFramePr>
        <xdr:cNvPr id="173385935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30</xdr:col>
      <xdr:colOff>428625</xdr:colOff>
      <xdr:row>41</xdr:row>
      <xdr:rowOff>152400</xdr:rowOff>
    </xdr:from>
    <xdr:ext cx="5048250" cy="2828925"/>
    <xdr:graphicFrame>
      <xdr:nvGraphicFramePr>
        <xdr:cNvPr id="1006397374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31</xdr:col>
      <xdr:colOff>419100</xdr:colOff>
      <xdr:row>0</xdr:row>
      <xdr:rowOff>0</xdr:rowOff>
    </xdr:from>
    <xdr:ext cx="4705350" cy="3181350"/>
    <xdr:graphicFrame>
      <xdr:nvGraphicFramePr>
        <xdr:cNvPr id="74001692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30</xdr:col>
      <xdr:colOff>180975</xdr:colOff>
      <xdr:row>17</xdr:row>
      <xdr:rowOff>123825</xdr:rowOff>
    </xdr:from>
    <xdr:ext cx="8763000" cy="5753100"/>
    <xdr:graphicFrame>
      <xdr:nvGraphicFramePr>
        <xdr:cNvPr id="2115350070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23</xdr:col>
      <xdr:colOff>0</xdr:colOff>
      <xdr:row>41</xdr:row>
      <xdr:rowOff>0</xdr:rowOff>
    </xdr:from>
    <xdr:ext cx="5048250" cy="2743200"/>
    <xdr:graphicFrame>
      <xdr:nvGraphicFramePr>
        <xdr:cNvPr id="1967375361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23</xdr:col>
      <xdr:colOff>76200</xdr:colOff>
      <xdr:row>54</xdr:row>
      <xdr:rowOff>85725</xdr:rowOff>
    </xdr:from>
    <xdr:ext cx="5019675" cy="2781300"/>
    <xdr:graphicFrame>
      <xdr:nvGraphicFramePr>
        <xdr:cNvPr id="753317009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38</xdr:col>
      <xdr:colOff>581025</xdr:colOff>
      <xdr:row>12</xdr:row>
      <xdr:rowOff>19050</xdr:rowOff>
    </xdr:from>
    <xdr:ext cx="4171950" cy="3267075"/>
    <xdr:graphicFrame>
      <xdr:nvGraphicFramePr>
        <xdr:cNvPr id="1013095948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36</xdr:col>
      <xdr:colOff>57150</xdr:colOff>
      <xdr:row>29</xdr:row>
      <xdr:rowOff>66675</xdr:rowOff>
    </xdr:from>
    <xdr:ext cx="5076825" cy="2876550"/>
    <xdr:graphicFrame>
      <xdr:nvGraphicFramePr>
        <xdr:cNvPr id="1417402902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27</xdr:col>
      <xdr:colOff>257175</xdr:colOff>
      <xdr:row>13</xdr:row>
      <xdr:rowOff>95250</xdr:rowOff>
    </xdr:from>
    <xdr:ext cx="5057775" cy="2800350"/>
    <xdr:graphicFrame>
      <xdr:nvGraphicFramePr>
        <xdr:cNvPr id="2114565324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27</xdr:col>
      <xdr:colOff>257175</xdr:colOff>
      <xdr:row>27</xdr:row>
      <xdr:rowOff>133350</xdr:rowOff>
    </xdr:from>
    <xdr:ext cx="5057775" cy="2800350"/>
    <xdr:graphicFrame>
      <xdr:nvGraphicFramePr>
        <xdr:cNvPr id="402649547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29</xdr:col>
      <xdr:colOff>238125</xdr:colOff>
      <xdr:row>23</xdr:row>
      <xdr:rowOff>47625</xdr:rowOff>
    </xdr:from>
    <xdr:ext cx="3448050" cy="2990850"/>
    <xdr:graphicFrame>
      <xdr:nvGraphicFramePr>
        <xdr:cNvPr id="1411062815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28</xdr:col>
      <xdr:colOff>771525</xdr:colOff>
      <xdr:row>39</xdr:row>
      <xdr:rowOff>85725</xdr:rowOff>
    </xdr:from>
    <xdr:ext cx="5181600" cy="2876550"/>
    <xdr:graphicFrame>
      <xdr:nvGraphicFramePr>
        <xdr:cNvPr id="2002443156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647700</xdr:colOff>
      <xdr:row>55</xdr:row>
      <xdr:rowOff>180975</xdr:rowOff>
    </xdr:from>
    <xdr:ext cx="5143500" cy="2886075"/>
    <xdr:graphicFrame>
      <xdr:nvGraphicFramePr>
        <xdr:cNvPr id="327589538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24</xdr:col>
      <xdr:colOff>638175</xdr:colOff>
      <xdr:row>54</xdr:row>
      <xdr:rowOff>57150</xdr:rowOff>
    </xdr:from>
    <xdr:ext cx="5172075" cy="2876550"/>
    <xdr:graphicFrame>
      <xdr:nvGraphicFramePr>
        <xdr:cNvPr id="423888050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666750</xdr:colOff>
      <xdr:row>1</xdr:row>
      <xdr:rowOff>28575</xdr:rowOff>
    </xdr:from>
    <xdr:ext cx="4562475" cy="3781425"/>
    <xdr:graphicFrame>
      <xdr:nvGraphicFramePr>
        <xdr:cNvPr id="232746812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26</xdr:col>
      <xdr:colOff>28575</xdr:colOff>
      <xdr:row>21</xdr:row>
      <xdr:rowOff>85725</xdr:rowOff>
    </xdr:from>
    <xdr:ext cx="5067300" cy="2819400"/>
    <xdr:graphicFrame>
      <xdr:nvGraphicFramePr>
        <xdr:cNvPr id="917325225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647700</xdr:colOff>
      <xdr:row>43</xdr:row>
      <xdr:rowOff>152400</xdr:rowOff>
    </xdr:from>
    <xdr:ext cx="5105400" cy="2819400"/>
    <xdr:graphicFrame>
      <xdr:nvGraphicFramePr>
        <xdr:cNvPr id="207568845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23</xdr:col>
      <xdr:colOff>523875</xdr:colOff>
      <xdr:row>43</xdr:row>
      <xdr:rowOff>19050</xdr:rowOff>
    </xdr:from>
    <xdr:ext cx="5153025" cy="2819400"/>
    <xdr:graphicFrame>
      <xdr:nvGraphicFramePr>
        <xdr:cNvPr id="1689155324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19050</xdr:colOff>
      <xdr:row>1</xdr:row>
      <xdr:rowOff>180975</xdr:rowOff>
    </xdr:from>
    <xdr:ext cx="7581900" cy="6038850"/>
    <xdr:graphicFrame>
      <xdr:nvGraphicFramePr>
        <xdr:cNvPr id="822684317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25</xdr:col>
      <xdr:colOff>523875</xdr:colOff>
      <xdr:row>34</xdr:row>
      <xdr:rowOff>152400</xdr:rowOff>
    </xdr:from>
    <xdr:ext cx="5172075" cy="2886075"/>
    <xdr:graphicFrame>
      <xdr:nvGraphicFramePr>
        <xdr:cNvPr id="178903077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47625</xdr:colOff>
      <xdr:row>66</xdr:row>
      <xdr:rowOff>95250</xdr:rowOff>
    </xdr:from>
    <xdr:ext cx="5076825" cy="2971800"/>
    <xdr:graphicFrame>
      <xdr:nvGraphicFramePr>
        <xdr:cNvPr id="1113929772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123825</xdr:colOff>
      <xdr:row>50</xdr:row>
      <xdr:rowOff>142875</xdr:rowOff>
    </xdr:from>
    <xdr:ext cx="5086350" cy="2971800"/>
    <xdr:graphicFrame>
      <xdr:nvGraphicFramePr>
        <xdr:cNvPr id="588892840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23</xdr:col>
      <xdr:colOff>647700</xdr:colOff>
      <xdr:row>0</xdr:row>
      <xdr:rowOff>57150</xdr:rowOff>
    </xdr:from>
    <xdr:ext cx="4676775" cy="4019550"/>
    <xdr:graphicFrame>
      <xdr:nvGraphicFramePr>
        <xdr:cNvPr id="2115690754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23</xdr:col>
      <xdr:colOff>85725</xdr:colOff>
      <xdr:row>22</xdr:row>
      <xdr:rowOff>152400</xdr:rowOff>
    </xdr:from>
    <xdr:ext cx="5076825" cy="2886075"/>
    <xdr:graphicFrame>
      <xdr:nvGraphicFramePr>
        <xdr:cNvPr id="143828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257175</xdr:colOff>
      <xdr:row>21</xdr:row>
      <xdr:rowOff>28575</xdr:rowOff>
    </xdr:from>
    <xdr:ext cx="5124450" cy="2781300"/>
    <xdr:graphicFrame>
      <xdr:nvGraphicFramePr>
        <xdr:cNvPr id="1719435667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123825</xdr:colOff>
      <xdr:row>0</xdr:row>
      <xdr:rowOff>114300</xdr:rowOff>
    </xdr:from>
    <xdr:ext cx="4705350" cy="3028950"/>
    <xdr:graphicFrame>
      <xdr:nvGraphicFramePr>
        <xdr:cNvPr id="1093007675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18</xdr:col>
      <xdr:colOff>771525</xdr:colOff>
      <xdr:row>24</xdr:row>
      <xdr:rowOff>19050</xdr:rowOff>
    </xdr:from>
    <xdr:ext cx="5143500" cy="2933700"/>
    <xdr:graphicFrame>
      <xdr:nvGraphicFramePr>
        <xdr:cNvPr id="1677417622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600075</xdr:colOff>
      <xdr:row>42</xdr:row>
      <xdr:rowOff>180975</xdr:rowOff>
    </xdr:from>
    <xdr:ext cx="5143500" cy="2886075"/>
    <xdr:graphicFrame>
      <xdr:nvGraphicFramePr>
        <xdr:cNvPr id="1184233409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18</xdr:col>
      <xdr:colOff>533400</xdr:colOff>
      <xdr:row>58</xdr:row>
      <xdr:rowOff>0</xdr:rowOff>
    </xdr:from>
    <xdr:ext cx="5143500" cy="2876550"/>
    <xdr:graphicFrame>
      <xdr:nvGraphicFramePr>
        <xdr:cNvPr id="2098947185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581025</xdr:colOff>
      <xdr:row>32</xdr:row>
      <xdr:rowOff>38100</xdr:rowOff>
    </xdr:from>
    <xdr:ext cx="8848725" cy="3981450"/>
    <xdr:graphicFrame>
      <xdr:nvGraphicFramePr>
        <xdr:cNvPr id="1152601586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647700</xdr:colOff>
      <xdr:row>55</xdr:row>
      <xdr:rowOff>0</xdr:rowOff>
    </xdr:from>
    <xdr:ext cx="8820150" cy="4514850"/>
    <xdr:graphicFrame>
      <xdr:nvGraphicFramePr>
        <xdr:cNvPr id="1916141605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3" width="10.44"/>
    <col customWidth="1" min="34" max="37" width="11.11"/>
  </cols>
  <sheetData>
    <row r="1" ht="15.75" customHeight="1">
      <c r="A1" s="3" t="s">
        <v>50</v>
      </c>
      <c r="Q1" s="3" t="s">
        <v>51</v>
      </c>
      <c r="R1" s="3">
        <v>95.0</v>
      </c>
      <c r="AA1" s="3" t="s">
        <v>51</v>
      </c>
      <c r="AB1" s="3">
        <v>94.0</v>
      </c>
    </row>
    <row r="2" ht="15.75" customHeight="1">
      <c r="A2" s="1" t="s">
        <v>52</v>
      </c>
      <c r="B2" s="3" t="s">
        <v>53</v>
      </c>
      <c r="J2" s="3" t="s">
        <v>6</v>
      </c>
      <c r="K2" s="2">
        <v>43539.0</v>
      </c>
      <c r="T2" s="3" t="s">
        <v>52</v>
      </c>
      <c r="U2" s="2" t="s">
        <v>54</v>
      </c>
    </row>
    <row r="3" ht="15.75" customHeight="1">
      <c r="A3" s="3" t="s">
        <v>55</v>
      </c>
      <c r="B3" s="40">
        <v>0.16041666666666668</v>
      </c>
      <c r="J3" s="3" t="s">
        <v>55</v>
      </c>
      <c r="K3" s="40">
        <v>0.36944444444444446</v>
      </c>
      <c r="T3" s="3" t="s">
        <v>55</v>
      </c>
      <c r="U3" s="40">
        <v>0.09652777777777777</v>
      </c>
    </row>
    <row r="4" ht="15.75" customHeight="1"/>
    <row r="5" ht="15.75" customHeight="1">
      <c r="A5" s="9" t="s">
        <v>56</v>
      </c>
      <c r="B5" s="9" t="s">
        <v>12</v>
      </c>
      <c r="C5" s="9" t="s">
        <v>57</v>
      </c>
      <c r="D5" s="9" t="s">
        <v>14</v>
      </c>
      <c r="E5" s="9" t="s">
        <v>57</v>
      </c>
      <c r="F5" s="9" t="s">
        <v>14</v>
      </c>
      <c r="J5" s="9" t="s">
        <v>56</v>
      </c>
      <c r="K5" s="9" t="s">
        <v>12</v>
      </c>
      <c r="L5" s="9" t="s">
        <v>57</v>
      </c>
      <c r="M5" s="9" t="s">
        <v>14</v>
      </c>
      <c r="N5" s="9" t="s">
        <v>57</v>
      </c>
      <c r="O5" s="9" t="s">
        <v>14</v>
      </c>
      <c r="T5" s="9" t="s">
        <v>56</v>
      </c>
      <c r="U5" s="9" t="s">
        <v>12</v>
      </c>
      <c r="V5" s="9" t="s">
        <v>57</v>
      </c>
      <c r="W5" s="9" t="s">
        <v>14</v>
      </c>
      <c r="X5" s="9" t="s">
        <v>57</v>
      </c>
      <c r="Y5" s="9" t="s">
        <v>14</v>
      </c>
    </row>
    <row r="6" ht="15.75" customHeight="1">
      <c r="A6" s="3">
        <v>0.0</v>
      </c>
      <c r="C6" s="3">
        <v>0.0</v>
      </c>
      <c r="E6" s="3">
        <v>0.0</v>
      </c>
      <c r="J6" s="3">
        <v>0.0</v>
      </c>
      <c r="N6" s="3">
        <v>0.0</v>
      </c>
      <c r="T6" s="3">
        <v>0.0</v>
      </c>
      <c r="X6" s="3">
        <v>0.0</v>
      </c>
    </row>
    <row r="7" ht="15.75" customHeight="1">
      <c r="A7" s="3">
        <v>0.0</v>
      </c>
      <c r="C7" s="3">
        <v>0.0</v>
      </c>
      <c r="E7" s="3">
        <v>0.0</v>
      </c>
      <c r="J7" s="3">
        <v>0.0</v>
      </c>
      <c r="N7" s="3">
        <v>0.0</v>
      </c>
      <c r="T7" s="3">
        <v>0.0</v>
      </c>
      <c r="X7" s="3">
        <v>0.0</v>
      </c>
    </row>
    <row r="8" ht="15.75" customHeight="1">
      <c r="A8" s="1">
        <v>500.0</v>
      </c>
      <c r="B8" s="3" t="s">
        <v>28</v>
      </c>
      <c r="C8" s="3">
        <v>16.787</v>
      </c>
      <c r="D8" s="3" t="s">
        <v>29</v>
      </c>
      <c r="E8" s="3">
        <v>122.12</v>
      </c>
      <c r="F8" s="3" t="s">
        <v>58</v>
      </c>
      <c r="G8" s="3">
        <f>RSQ(C8:C18,A8:A18)</f>
        <v>0.9999323027</v>
      </c>
      <c r="J8" s="1">
        <v>500.0</v>
      </c>
      <c r="K8" s="3" t="s">
        <v>28</v>
      </c>
      <c r="L8" s="3">
        <v>17.723</v>
      </c>
      <c r="M8" s="3" t="s">
        <v>29</v>
      </c>
      <c r="N8" s="3">
        <v>129.25</v>
      </c>
      <c r="O8" s="3" t="s">
        <v>58</v>
      </c>
      <c r="P8" s="3">
        <f>RSQ(L8:L18,J8:J18)</f>
        <v>0.9999390945</v>
      </c>
      <c r="T8" s="1">
        <v>500.0</v>
      </c>
      <c r="U8" s="3" t="s">
        <v>28</v>
      </c>
      <c r="V8" s="3">
        <v>17.506</v>
      </c>
      <c r="W8" s="3" t="s">
        <v>29</v>
      </c>
      <c r="X8" s="3">
        <v>127.37</v>
      </c>
      <c r="Y8" s="3" t="s">
        <v>58</v>
      </c>
      <c r="Z8" s="3">
        <f>RSQ(V8:V18,T8:T18)</f>
        <v>0.9999373164</v>
      </c>
    </row>
    <row r="9" ht="15.75" customHeight="1">
      <c r="A9" s="1">
        <v>500.0</v>
      </c>
      <c r="B9" s="3" t="s">
        <v>28</v>
      </c>
      <c r="C9" s="3">
        <v>17.638</v>
      </c>
      <c r="E9" s="3">
        <v>128.25</v>
      </c>
      <c r="F9" s="3" t="s">
        <v>58</v>
      </c>
      <c r="J9" s="1">
        <v>500.0</v>
      </c>
      <c r="K9" s="3" t="s">
        <v>28</v>
      </c>
      <c r="L9" s="3">
        <v>17.706</v>
      </c>
      <c r="N9" s="3">
        <v>129.12</v>
      </c>
      <c r="O9" s="3" t="s">
        <v>58</v>
      </c>
      <c r="T9" s="1">
        <v>500.0</v>
      </c>
      <c r="U9" s="3" t="s">
        <v>28</v>
      </c>
      <c r="V9" s="3">
        <v>17.489</v>
      </c>
      <c r="X9" s="3">
        <v>127.25</v>
      </c>
      <c r="Y9" s="3" t="s">
        <v>58</v>
      </c>
    </row>
    <row r="10" ht="15.75" customHeight="1">
      <c r="A10" s="1">
        <v>500.0</v>
      </c>
      <c r="B10" s="3" t="s">
        <v>28</v>
      </c>
      <c r="C10" s="3">
        <v>17.604</v>
      </c>
      <c r="E10" s="3">
        <v>128.0</v>
      </c>
      <c r="F10" s="3" t="s">
        <v>58</v>
      </c>
      <c r="J10" s="1">
        <v>500.0</v>
      </c>
      <c r="K10" s="3" t="s">
        <v>28</v>
      </c>
      <c r="L10" s="3">
        <v>17.844</v>
      </c>
      <c r="N10" s="3">
        <v>130.12</v>
      </c>
      <c r="O10" s="3" t="s">
        <v>58</v>
      </c>
      <c r="T10" s="1">
        <v>500.0</v>
      </c>
      <c r="U10" s="3" t="s">
        <v>28</v>
      </c>
      <c r="V10" s="3">
        <v>17.436</v>
      </c>
      <c r="X10" s="3">
        <v>126.87</v>
      </c>
      <c r="Y10" s="3" t="s">
        <v>58</v>
      </c>
    </row>
    <row r="11" ht="15.75" customHeight="1">
      <c r="A11" s="1">
        <v>500.0</v>
      </c>
      <c r="B11" s="3" t="s">
        <v>28</v>
      </c>
      <c r="C11" s="3">
        <v>18.232</v>
      </c>
      <c r="E11" s="3">
        <v>132.5</v>
      </c>
      <c r="F11" s="3" t="s">
        <v>58</v>
      </c>
      <c r="J11" s="1"/>
      <c r="T11" s="1"/>
    </row>
    <row r="12" ht="15.75" customHeight="1">
      <c r="A12" s="1">
        <v>1000.5</v>
      </c>
      <c r="B12" s="3" t="s">
        <v>28</v>
      </c>
      <c r="C12" s="3">
        <v>34.16</v>
      </c>
      <c r="E12" s="3">
        <v>246.0</v>
      </c>
      <c r="F12" s="3" t="s">
        <v>58</v>
      </c>
      <c r="J12" s="1">
        <v>1000.5</v>
      </c>
      <c r="K12" s="3" t="s">
        <v>28</v>
      </c>
      <c r="L12" s="3">
        <v>35.085</v>
      </c>
      <c r="N12" s="3">
        <v>253.37</v>
      </c>
      <c r="O12" s="3" t="s">
        <v>58</v>
      </c>
      <c r="T12" s="1">
        <v>1000.5</v>
      </c>
      <c r="U12" s="3" t="s">
        <v>28</v>
      </c>
      <c r="V12" s="3">
        <v>35.008</v>
      </c>
      <c r="X12" s="3">
        <v>252.25</v>
      </c>
      <c r="Y12" s="3" t="s">
        <v>58</v>
      </c>
    </row>
    <row r="13" ht="15.75" customHeight="1">
      <c r="A13" s="1">
        <v>1000.5</v>
      </c>
      <c r="B13" s="3" t="s">
        <v>28</v>
      </c>
      <c r="C13" s="3">
        <v>35.137</v>
      </c>
      <c r="E13" s="3">
        <v>252.87</v>
      </c>
      <c r="F13" s="3" t="s">
        <v>58</v>
      </c>
      <c r="J13" s="1">
        <v>1000.5</v>
      </c>
      <c r="K13" s="3" t="s">
        <v>28</v>
      </c>
      <c r="L13" s="3">
        <v>35.369</v>
      </c>
      <c r="N13" s="3">
        <v>255.37</v>
      </c>
      <c r="O13" s="3" t="s">
        <v>58</v>
      </c>
      <c r="T13" s="1">
        <v>1000.5</v>
      </c>
      <c r="U13" s="3" t="s">
        <v>28</v>
      </c>
      <c r="V13" s="3">
        <v>35.113</v>
      </c>
      <c r="X13" s="3">
        <v>253.0</v>
      </c>
      <c r="Y13" s="3" t="s">
        <v>58</v>
      </c>
    </row>
    <row r="14" ht="15.75" customHeight="1">
      <c r="A14" s="1">
        <v>1000.5</v>
      </c>
      <c r="C14" s="3">
        <v>34.907</v>
      </c>
      <c r="E14" s="3">
        <v>251.25</v>
      </c>
      <c r="F14" s="3" t="s">
        <v>58</v>
      </c>
      <c r="J14" s="1">
        <v>1000.5</v>
      </c>
      <c r="L14" s="3">
        <v>35.281</v>
      </c>
      <c r="N14" s="3">
        <v>254.75</v>
      </c>
      <c r="O14" s="3" t="s">
        <v>58</v>
      </c>
      <c r="T14" s="1">
        <v>1000.5</v>
      </c>
      <c r="V14" s="3">
        <v>35.007</v>
      </c>
      <c r="X14" s="3">
        <v>252.25</v>
      </c>
      <c r="Y14" s="3" t="s">
        <v>58</v>
      </c>
    </row>
    <row r="15" ht="15.75" customHeight="1">
      <c r="A15" s="1">
        <v>1000.5</v>
      </c>
      <c r="C15" s="3">
        <v>34.765</v>
      </c>
      <c r="E15" s="3">
        <v>250.25</v>
      </c>
      <c r="F15" s="3" t="s">
        <v>58</v>
      </c>
      <c r="J15" s="1"/>
      <c r="T15" s="1"/>
    </row>
    <row r="16" ht="15.75" customHeight="1">
      <c r="A16" s="1">
        <v>5000.0</v>
      </c>
      <c r="C16" s="3">
        <v>166.08</v>
      </c>
      <c r="E16" s="3">
        <v>1084.7</v>
      </c>
      <c r="F16" s="3" t="s">
        <v>58</v>
      </c>
      <c r="J16" s="1">
        <v>5000.0</v>
      </c>
      <c r="L16" s="3">
        <v>165.39</v>
      </c>
      <c r="N16" s="3">
        <v>1084.1</v>
      </c>
      <c r="O16" s="3" t="s">
        <v>58</v>
      </c>
      <c r="T16" s="1">
        <v>5000.0</v>
      </c>
      <c r="V16" s="3">
        <v>165.68</v>
      </c>
      <c r="X16" s="3">
        <v>1083.7</v>
      </c>
      <c r="Y16" s="3" t="s">
        <v>58</v>
      </c>
    </row>
    <row r="17" ht="15.75" customHeight="1">
      <c r="A17" s="1">
        <v>5000.0</v>
      </c>
      <c r="C17" s="3">
        <v>166.23</v>
      </c>
      <c r="E17" s="3">
        <v>1085.6</v>
      </c>
      <c r="F17" s="3" t="s">
        <v>58</v>
      </c>
      <c r="J17" s="1">
        <v>5000.0</v>
      </c>
      <c r="L17" s="3">
        <v>166.38</v>
      </c>
      <c r="N17" s="3">
        <v>1089.7</v>
      </c>
      <c r="O17" s="3" t="s">
        <v>58</v>
      </c>
      <c r="T17" s="1">
        <v>5000.0</v>
      </c>
      <c r="V17" s="3">
        <v>164.97</v>
      </c>
      <c r="X17" s="3">
        <v>1079.7</v>
      </c>
      <c r="Y17" s="3" t="s">
        <v>58</v>
      </c>
    </row>
    <row r="18" ht="15.75" customHeight="1">
      <c r="A18" s="1">
        <v>5000.0</v>
      </c>
      <c r="C18" s="3">
        <v>165.46</v>
      </c>
      <c r="E18" s="3">
        <v>1081.2</v>
      </c>
      <c r="F18" s="3" t="s">
        <v>58</v>
      </c>
      <c r="J18" s="1">
        <v>5000.0</v>
      </c>
      <c r="L18" s="3">
        <v>165.51</v>
      </c>
      <c r="N18" s="3">
        <v>1084.7</v>
      </c>
      <c r="O18" s="3" t="s">
        <v>58</v>
      </c>
      <c r="T18" s="1">
        <v>5000.0</v>
      </c>
      <c r="V18" s="3">
        <v>165.04</v>
      </c>
      <c r="X18" s="3">
        <v>1080.2</v>
      </c>
      <c r="Y18" s="3" t="s">
        <v>58</v>
      </c>
    </row>
    <row r="19" ht="15.75" customHeight="1"/>
    <row r="20" ht="15.75" customHeight="1"/>
    <row r="21" ht="15.75" customHeight="1">
      <c r="D21" s="3" t="s">
        <v>62</v>
      </c>
      <c r="N21" s="3" t="s">
        <v>63</v>
      </c>
      <c r="O21" s="3" t="s">
        <v>64</v>
      </c>
    </row>
    <row r="22" ht="15.75" customHeight="1">
      <c r="A22" s="3" t="s">
        <v>6</v>
      </c>
      <c r="B22" s="3" t="s">
        <v>65</v>
      </c>
      <c r="E22" s="3" t="s">
        <v>66</v>
      </c>
      <c r="J22" s="3" t="s">
        <v>6</v>
      </c>
      <c r="K22" s="3" t="s">
        <v>67</v>
      </c>
      <c r="T22" s="3" t="s">
        <v>6</v>
      </c>
      <c r="U22" s="46">
        <v>43580.0</v>
      </c>
      <c r="W22" s="3" t="s">
        <v>68</v>
      </c>
    </row>
    <row r="23" ht="15.75" customHeight="1">
      <c r="A23" s="3" t="s">
        <v>55</v>
      </c>
      <c r="B23" s="40">
        <v>0.3090277777777778</v>
      </c>
      <c r="J23" s="3" t="s">
        <v>55</v>
      </c>
      <c r="K23" s="40">
        <v>0.21875</v>
      </c>
      <c r="T23" s="3" t="s">
        <v>55</v>
      </c>
      <c r="U23" s="40">
        <v>0.1875</v>
      </c>
    </row>
    <row r="24" ht="15.75" customHeight="1"/>
    <row r="25" ht="15.75" customHeight="1">
      <c r="A25" s="9" t="s">
        <v>56</v>
      </c>
      <c r="B25" s="9" t="s">
        <v>12</v>
      </c>
      <c r="C25" s="9" t="s">
        <v>57</v>
      </c>
      <c r="D25" s="9" t="s">
        <v>14</v>
      </c>
      <c r="E25" s="9" t="s">
        <v>57</v>
      </c>
      <c r="F25" s="9" t="s">
        <v>14</v>
      </c>
      <c r="J25" s="9" t="s">
        <v>56</v>
      </c>
      <c r="K25" s="9" t="s">
        <v>12</v>
      </c>
      <c r="L25" s="9" t="s">
        <v>57</v>
      </c>
      <c r="M25" s="9" t="s">
        <v>14</v>
      </c>
      <c r="N25" s="9" t="s">
        <v>57</v>
      </c>
      <c r="O25" s="9" t="s">
        <v>14</v>
      </c>
      <c r="T25" s="9" t="s">
        <v>56</v>
      </c>
      <c r="U25" s="9" t="s">
        <v>12</v>
      </c>
      <c r="V25" s="9" t="s">
        <v>57</v>
      </c>
      <c r="W25" s="9" t="s">
        <v>14</v>
      </c>
      <c r="X25" s="9" t="s">
        <v>57</v>
      </c>
      <c r="Y25" s="9" t="s">
        <v>14</v>
      </c>
    </row>
    <row r="26" ht="15.75" customHeight="1">
      <c r="A26" s="3">
        <v>0.0</v>
      </c>
      <c r="E26" s="3">
        <v>0.0</v>
      </c>
      <c r="J26" s="3">
        <v>0.0</v>
      </c>
      <c r="L26" s="3">
        <v>0.0</v>
      </c>
      <c r="N26" s="3">
        <v>0.0</v>
      </c>
      <c r="T26" s="3">
        <v>0.0</v>
      </c>
      <c r="V26" s="3">
        <v>0.0</v>
      </c>
      <c r="X26" s="3">
        <v>0.0</v>
      </c>
    </row>
    <row r="27" ht="15.75" customHeight="1">
      <c r="A27" s="3">
        <v>0.0</v>
      </c>
      <c r="E27" s="3">
        <v>0.0</v>
      </c>
      <c r="J27" s="3">
        <v>0.0</v>
      </c>
      <c r="L27" s="3">
        <v>0.0</v>
      </c>
      <c r="N27" s="3">
        <v>0.0</v>
      </c>
      <c r="T27" s="3">
        <v>0.0</v>
      </c>
      <c r="V27" s="3">
        <v>0.0</v>
      </c>
      <c r="X27" s="3">
        <v>0.0</v>
      </c>
    </row>
    <row r="28" ht="15.75" customHeight="1">
      <c r="A28" s="1">
        <v>500.0</v>
      </c>
      <c r="B28" s="3" t="s">
        <v>28</v>
      </c>
      <c r="C28" s="3">
        <v>17.684</v>
      </c>
      <c r="D28" s="3" t="s">
        <v>29</v>
      </c>
      <c r="E28" s="3">
        <v>128.87</v>
      </c>
      <c r="F28" s="3" t="s">
        <v>58</v>
      </c>
      <c r="G28" s="3">
        <f>RSQ(C28:C36,A28:A36)</f>
        <v>0.9999213741</v>
      </c>
      <c r="J28" s="1">
        <v>1000.5</v>
      </c>
      <c r="K28" s="3" t="s">
        <v>28</v>
      </c>
      <c r="L28" s="3">
        <v>34.691</v>
      </c>
      <c r="N28" s="3">
        <v>249.75</v>
      </c>
      <c r="O28" s="3" t="s">
        <v>58</v>
      </c>
      <c r="T28" s="1">
        <v>2500.0</v>
      </c>
      <c r="U28" s="3" t="s">
        <v>28</v>
      </c>
      <c r="V28" s="3">
        <v>83.657</v>
      </c>
      <c r="W28" s="3" t="s">
        <v>29</v>
      </c>
      <c r="X28" s="3">
        <v>582.87</v>
      </c>
      <c r="Y28" s="3" t="s">
        <v>58</v>
      </c>
    </row>
    <row r="29" ht="15.75" customHeight="1">
      <c r="A29" s="1">
        <v>500.0</v>
      </c>
      <c r="B29" s="3" t="s">
        <v>28</v>
      </c>
      <c r="C29" s="3">
        <v>17.615</v>
      </c>
      <c r="E29" s="3">
        <v>128.37</v>
      </c>
      <c r="F29" s="3" t="s">
        <v>58</v>
      </c>
      <c r="J29" s="1">
        <v>1000.5</v>
      </c>
      <c r="K29" s="3" t="s">
        <v>28</v>
      </c>
      <c r="L29" s="3">
        <v>34.834</v>
      </c>
      <c r="N29" s="3">
        <v>250.75</v>
      </c>
      <c r="O29" s="3" t="s">
        <v>58</v>
      </c>
      <c r="T29" s="1">
        <v>2500.0</v>
      </c>
      <c r="U29" s="3" t="s">
        <v>28</v>
      </c>
      <c r="V29" s="3">
        <v>83.354</v>
      </c>
      <c r="X29" s="3">
        <v>580.87</v>
      </c>
      <c r="Y29" s="3" t="s">
        <v>58</v>
      </c>
    </row>
    <row r="30" ht="15.75" customHeight="1">
      <c r="A30" s="1">
        <v>500.0</v>
      </c>
      <c r="B30" s="3" t="s">
        <v>28</v>
      </c>
      <c r="C30" s="3">
        <v>17.685</v>
      </c>
      <c r="E30" s="3">
        <v>128.87</v>
      </c>
      <c r="F30" s="3" t="s">
        <v>58</v>
      </c>
      <c r="J30" s="1">
        <v>1000.5</v>
      </c>
      <c r="L30" s="3">
        <v>34.461</v>
      </c>
      <c r="N30" s="3">
        <v>248.12</v>
      </c>
      <c r="O30" s="3" t="s">
        <v>58</v>
      </c>
      <c r="T30" s="1">
        <v>2500.0</v>
      </c>
      <c r="U30" s="3" t="s">
        <v>28</v>
      </c>
      <c r="V30" s="3">
        <v>70.388</v>
      </c>
      <c r="X30" s="3">
        <v>495.12</v>
      </c>
      <c r="Y30" s="3" t="s">
        <v>58</v>
      </c>
    </row>
    <row r="31" ht="15.75" customHeight="1">
      <c r="A31" s="1">
        <v>1000.5</v>
      </c>
      <c r="B31" s="3" t="s">
        <v>28</v>
      </c>
      <c r="C31" s="3">
        <v>35.02</v>
      </c>
      <c r="E31" s="3">
        <v>252.75</v>
      </c>
      <c r="F31" s="3" t="s">
        <v>58</v>
      </c>
      <c r="J31" s="1">
        <v>2500.0</v>
      </c>
      <c r="L31" s="3">
        <v>82.089</v>
      </c>
      <c r="N31" s="3">
        <v>572.5</v>
      </c>
      <c r="O31" s="3" t="s">
        <v>58</v>
      </c>
      <c r="T31" s="1">
        <v>5000.0</v>
      </c>
      <c r="U31" s="3" t="s">
        <v>28</v>
      </c>
      <c r="V31" s="3">
        <v>165.0</v>
      </c>
      <c r="X31" s="3">
        <v>1079.0</v>
      </c>
      <c r="Y31" s="3" t="s">
        <v>58</v>
      </c>
    </row>
    <row r="32" ht="15.75" customHeight="1">
      <c r="A32" s="1">
        <v>1000.5</v>
      </c>
      <c r="C32" s="3">
        <v>35.233</v>
      </c>
      <c r="E32" s="3">
        <v>254.25</v>
      </c>
      <c r="F32" s="3" t="s">
        <v>58</v>
      </c>
      <c r="J32" s="1">
        <v>2500.0</v>
      </c>
      <c r="L32" s="3">
        <v>81.629</v>
      </c>
      <c r="N32" s="3">
        <v>569.5</v>
      </c>
      <c r="O32" s="3" t="s">
        <v>58</v>
      </c>
      <c r="T32" s="1">
        <v>5000.0</v>
      </c>
      <c r="U32" s="3" t="s">
        <v>28</v>
      </c>
      <c r="V32" s="3">
        <v>163.69</v>
      </c>
      <c r="X32" s="3">
        <v>1071.6</v>
      </c>
      <c r="Y32" s="3" t="s">
        <v>58</v>
      </c>
    </row>
    <row r="33" ht="15.75" customHeight="1">
      <c r="A33" s="1">
        <v>1000.5</v>
      </c>
      <c r="C33" s="3">
        <v>35.038</v>
      </c>
      <c r="E33" s="3">
        <v>252.87</v>
      </c>
      <c r="F33" s="3" t="s">
        <v>58</v>
      </c>
      <c r="J33" s="1">
        <v>2500.0</v>
      </c>
      <c r="L33" s="3">
        <v>756.222</v>
      </c>
      <c r="N33" s="3">
        <v>533.87</v>
      </c>
      <c r="O33" s="3" t="s">
        <v>58</v>
      </c>
      <c r="T33" s="1">
        <v>5000.0</v>
      </c>
      <c r="U33" s="3" t="s">
        <v>28</v>
      </c>
      <c r="V33" s="3">
        <v>163.89</v>
      </c>
      <c r="X33" s="3">
        <v>1072.8</v>
      </c>
      <c r="Y33" s="3" t="s">
        <v>58</v>
      </c>
    </row>
    <row r="34" ht="15.75" customHeight="1">
      <c r="A34" s="1">
        <v>5000.0</v>
      </c>
      <c r="C34" s="3">
        <v>165.67</v>
      </c>
      <c r="E34" s="3">
        <v>1085.2</v>
      </c>
      <c r="F34" s="3" t="s">
        <v>58</v>
      </c>
      <c r="J34" s="1">
        <v>5000.0</v>
      </c>
      <c r="L34" s="3">
        <v>165.46</v>
      </c>
      <c r="N34" s="3">
        <v>1081.3</v>
      </c>
      <c r="O34" s="3" t="s">
        <v>58</v>
      </c>
      <c r="Y34" s="3" t="s">
        <v>58</v>
      </c>
    </row>
    <row r="35" ht="15.75" customHeight="1">
      <c r="A35" s="1">
        <v>5000.0</v>
      </c>
      <c r="C35" s="3">
        <v>164.59</v>
      </c>
      <c r="E35" s="3">
        <v>1079.1</v>
      </c>
      <c r="F35" s="3" t="s">
        <v>58</v>
      </c>
      <c r="J35" s="1">
        <v>5000.0</v>
      </c>
      <c r="L35" s="3">
        <v>163.99</v>
      </c>
      <c r="N35" s="3">
        <v>1073.1</v>
      </c>
      <c r="O35" s="3" t="s">
        <v>58</v>
      </c>
      <c r="Y35" s="3" t="s">
        <v>58</v>
      </c>
    </row>
    <row r="36" ht="15.75" customHeight="1">
      <c r="A36" s="1">
        <v>5000.0</v>
      </c>
      <c r="C36" s="3">
        <v>164.23</v>
      </c>
      <c r="E36" s="3">
        <v>1077.0</v>
      </c>
      <c r="F36" s="3" t="s">
        <v>58</v>
      </c>
      <c r="J36" s="1">
        <v>5000.0</v>
      </c>
      <c r="L36" s="3">
        <v>162.52</v>
      </c>
      <c r="N36" s="3">
        <v>1060.7</v>
      </c>
      <c r="O36" s="3" t="s">
        <v>58</v>
      </c>
      <c r="Y36" s="3" t="s">
        <v>58</v>
      </c>
    </row>
    <row r="37" ht="15.75" customHeight="1">
      <c r="O37" s="3" t="s">
        <v>58</v>
      </c>
      <c r="T37" s="1"/>
      <c r="Y37" s="3" t="s">
        <v>58</v>
      </c>
    </row>
    <row r="38" ht="15.75" customHeight="1">
      <c r="T38" s="1"/>
      <c r="Y38" s="3" t="s">
        <v>58</v>
      </c>
    </row>
    <row r="39" ht="15.75" customHeight="1"/>
    <row r="40" ht="15.75" customHeight="1"/>
    <row r="41" ht="15.75" customHeight="1">
      <c r="A41" s="3" t="s">
        <v>6</v>
      </c>
      <c r="B41" s="46" t="s">
        <v>77</v>
      </c>
      <c r="D41" s="3" t="s">
        <v>63</v>
      </c>
      <c r="E41" s="3">
        <v>92.0</v>
      </c>
    </row>
    <row r="42" ht="15.75" customHeight="1">
      <c r="A42" s="3" t="s">
        <v>55</v>
      </c>
      <c r="B42" s="40">
        <v>0.40972222222222227</v>
      </c>
    </row>
    <row r="43" ht="15.75" customHeight="1"/>
    <row r="44" ht="15.75" customHeight="1">
      <c r="A44" s="9" t="s">
        <v>56</v>
      </c>
      <c r="B44" s="9" t="s">
        <v>12</v>
      </c>
      <c r="C44" s="9" t="s">
        <v>57</v>
      </c>
      <c r="D44" s="9" t="s">
        <v>14</v>
      </c>
      <c r="E44" s="9" t="s">
        <v>57</v>
      </c>
      <c r="F44" s="9" t="s">
        <v>14</v>
      </c>
    </row>
    <row r="45" ht="15.75" customHeight="1">
      <c r="A45" s="3">
        <v>0.0</v>
      </c>
      <c r="C45" s="3">
        <v>0.0</v>
      </c>
      <c r="E45" s="3">
        <v>0.0</v>
      </c>
    </row>
    <row r="46" ht="15.75" customHeight="1">
      <c r="A46" s="3">
        <v>0.0</v>
      </c>
      <c r="C46" s="3">
        <v>0.0</v>
      </c>
      <c r="E46" s="3">
        <v>0.0</v>
      </c>
    </row>
    <row r="47" ht="15.75" customHeight="1">
      <c r="A47" s="1">
        <v>1000.5</v>
      </c>
      <c r="B47" s="3" t="s">
        <v>28</v>
      </c>
      <c r="C47" s="3">
        <v>33.921</v>
      </c>
      <c r="D47" s="3" t="s">
        <v>29</v>
      </c>
      <c r="E47" s="3">
        <v>244.75</v>
      </c>
      <c r="F47" s="3" t="s">
        <v>58</v>
      </c>
    </row>
    <row r="48" ht="15.75" customHeight="1">
      <c r="A48" s="1">
        <v>1000.5</v>
      </c>
      <c r="B48" s="3" t="s">
        <v>28</v>
      </c>
      <c r="C48" s="3">
        <v>33.887</v>
      </c>
      <c r="E48" s="3">
        <v>244.5</v>
      </c>
      <c r="F48" s="3" t="s">
        <v>58</v>
      </c>
    </row>
    <row r="49" ht="15.75" customHeight="1">
      <c r="A49" s="1">
        <v>1000.5</v>
      </c>
      <c r="B49" s="3" t="s">
        <v>28</v>
      </c>
      <c r="C49" s="3">
        <v>34.507</v>
      </c>
      <c r="E49" s="3">
        <v>248.87</v>
      </c>
      <c r="F49" s="3" t="s">
        <v>58</v>
      </c>
    </row>
    <row r="50" ht="15.75" customHeight="1">
      <c r="A50" s="1">
        <v>2500.0</v>
      </c>
      <c r="B50" s="3" t="s">
        <v>28</v>
      </c>
      <c r="C50" s="3">
        <v>82.536</v>
      </c>
      <c r="E50" s="3">
        <v>576.37</v>
      </c>
      <c r="F50" s="3" t="s">
        <v>58</v>
      </c>
    </row>
    <row r="51" ht="15.75" customHeight="1">
      <c r="A51" s="1">
        <v>2500.0</v>
      </c>
      <c r="B51" s="3" t="s">
        <v>28</v>
      </c>
      <c r="C51" s="3">
        <v>82.057</v>
      </c>
      <c r="E51" s="3">
        <v>573.25</v>
      </c>
      <c r="F51" s="3" t="s">
        <v>58</v>
      </c>
    </row>
    <row r="52" ht="15.75" customHeight="1">
      <c r="A52" s="1">
        <v>2500.0</v>
      </c>
      <c r="B52" s="3" t="s">
        <v>28</v>
      </c>
      <c r="C52" s="3">
        <v>81.742</v>
      </c>
      <c r="E52" s="3">
        <v>571.12</v>
      </c>
      <c r="F52" s="3" t="s">
        <v>58</v>
      </c>
    </row>
    <row r="53" ht="15.75" customHeight="1">
      <c r="A53" s="1">
        <v>5000.0</v>
      </c>
      <c r="C53" s="3">
        <v>161.19</v>
      </c>
      <c r="E53" s="3">
        <v>1058.6</v>
      </c>
      <c r="F53" s="3" t="s">
        <v>58</v>
      </c>
    </row>
    <row r="54" ht="15.75" customHeight="1">
      <c r="A54" s="1">
        <v>5000.0</v>
      </c>
      <c r="C54" s="3">
        <v>159.63</v>
      </c>
      <c r="E54" s="3">
        <v>1049.7</v>
      </c>
      <c r="F54" s="3" t="s">
        <v>58</v>
      </c>
    </row>
    <row r="55" ht="15.75" customHeight="1">
      <c r="A55" s="1">
        <v>5000.0</v>
      </c>
      <c r="C55" s="3">
        <v>159.51</v>
      </c>
      <c r="E55" s="3">
        <v>1049.0</v>
      </c>
      <c r="F55" s="3" t="s">
        <v>58</v>
      </c>
    </row>
    <row r="56" ht="15.75" customHeight="1">
      <c r="A56" s="1"/>
      <c r="F56" s="3" t="s">
        <v>58</v>
      </c>
    </row>
    <row r="57" ht="15.75" customHeight="1">
      <c r="A57" s="1"/>
      <c r="F57" s="3" t="s">
        <v>58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3.44"/>
    <col customWidth="1" min="3" max="29" width="10.44"/>
    <col customWidth="1" min="30" max="36" width="11.11"/>
  </cols>
  <sheetData>
    <row r="1" ht="15.75" customHeight="1">
      <c r="B1" s="1" t="s">
        <v>0</v>
      </c>
      <c r="C1" s="2">
        <v>43516.0</v>
      </c>
      <c r="E1" s="1" t="s">
        <v>1</v>
      </c>
      <c r="Q1" s="3" t="s">
        <v>2</v>
      </c>
    </row>
    <row r="2" ht="15.75" customHeight="1">
      <c r="B2" s="1" t="s">
        <v>3</v>
      </c>
      <c r="C2" s="2">
        <v>43536.0</v>
      </c>
      <c r="Q2" s="3">
        <v>3.0</v>
      </c>
      <c r="U2" s="3" t="s">
        <v>4</v>
      </c>
      <c r="V2" s="3" t="s">
        <v>5</v>
      </c>
      <c r="W2" s="4" t="s">
        <v>6</v>
      </c>
      <c r="X2" s="5" t="s">
        <v>7</v>
      </c>
    </row>
    <row r="3" ht="15.75" customHeight="1">
      <c r="U3" s="3">
        <v>13.2489</v>
      </c>
      <c r="V3" s="3">
        <v>18.9271</v>
      </c>
      <c r="W3" s="6" t="s">
        <v>8</v>
      </c>
      <c r="X3" s="7">
        <v>52.0</v>
      </c>
    </row>
    <row r="4" ht="15.75" customHeight="1">
      <c r="B4" s="8" t="s">
        <v>9</v>
      </c>
      <c r="C4" s="8" t="s">
        <v>10</v>
      </c>
      <c r="D4" s="8" t="s">
        <v>11</v>
      </c>
      <c r="E4" s="9" t="s">
        <v>12</v>
      </c>
      <c r="F4" s="9" t="s">
        <v>13</v>
      </c>
      <c r="G4" s="9" t="s">
        <v>14</v>
      </c>
      <c r="H4" s="9" t="s">
        <v>13</v>
      </c>
      <c r="I4" s="9" t="s">
        <v>14</v>
      </c>
      <c r="J4" s="9" t="s">
        <v>15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22</v>
      </c>
      <c r="T4" s="11" t="s">
        <v>23</v>
      </c>
      <c r="U4" s="11" t="s">
        <v>24</v>
      </c>
      <c r="V4" s="12" t="s">
        <v>25</v>
      </c>
      <c r="W4" s="13" t="s">
        <v>26</v>
      </c>
      <c r="X4" s="14">
        <f>(X3-32)*(5/9)+273.15</f>
        <v>284.2611111</v>
      </c>
    </row>
    <row r="5" ht="15.75" customHeight="1">
      <c r="B5" s="15" t="s">
        <v>27</v>
      </c>
      <c r="C5" s="16">
        <v>6.0</v>
      </c>
      <c r="D5" s="17">
        <v>25.0</v>
      </c>
      <c r="E5" s="17" t="s">
        <v>28</v>
      </c>
      <c r="F5" s="17">
        <v>17.33</v>
      </c>
      <c r="G5" s="17" t="s">
        <v>29</v>
      </c>
      <c r="H5" s="3">
        <v>125.87</v>
      </c>
      <c r="I5" s="3" t="s">
        <v>30</v>
      </c>
      <c r="J5" s="17" t="s">
        <v>31</v>
      </c>
      <c r="K5" s="17">
        <v>0.0</v>
      </c>
      <c r="L5" s="3">
        <f t="shared" ref="L5:L61" si="1">((H5-22.06)/0.2131)</f>
        <v>487.1421868</v>
      </c>
      <c r="M5" s="3">
        <f t="shared" ref="M5:M61" si="2">L5/(1000000)</f>
        <v>0.0004871421868</v>
      </c>
      <c r="N5" s="3">
        <f t="shared" ref="N5:N61" si="3">M5*$X$6</f>
        <v>0.0004861455163</v>
      </c>
      <c r="O5" s="3">
        <f t="shared" ref="O5:O7" si="4">((N5*$U$3)/($X$7*$X$4))</f>
        <v>0.0002761284998</v>
      </c>
      <c r="P5" s="3">
        <f t="shared" ref="P5:P61" si="5">O5*44.0095</f>
        <v>0.01215227721</v>
      </c>
      <c r="Q5" s="3">
        <f t="shared" ref="Q5:Q61" si="6">P5/5.227924335</f>
        <v>0.002324493706</v>
      </c>
      <c r="T5" s="18">
        <v>0.0023245</v>
      </c>
      <c r="U5" s="19">
        <f t="shared" ref="U5:U23" si="7">INDEX(Q$4:Q$60,ROWS(U$5:U5)*Q$2)</f>
        <v>0.002318895754</v>
      </c>
      <c r="V5" s="19">
        <f t="shared" ref="V5:V23" si="8">INDEX(Q$5:Q$61,ROWS(V$5:V5)*Q$2)</f>
        <v>0.002416971878</v>
      </c>
      <c r="W5" s="4" t="s">
        <v>32</v>
      </c>
      <c r="X5" s="4">
        <v>29.86</v>
      </c>
    </row>
    <row r="6" ht="15.75" customHeight="1">
      <c r="B6" s="20"/>
      <c r="D6" s="17">
        <v>6.0</v>
      </c>
      <c r="E6" s="17"/>
      <c r="F6" s="17">
        <v>17.294</v>
      </c>
      <c r="G6" s="17" t="s">
        <v>29</v>
      </c>
      <c r="H6" s="3">
        <v>125.62</v>
      </c>
      <c r="I6" s="3" t="s">
        <v>30</v>
      </c>
      <c r="K6" s="3">
        <v>60.0</v>
      </c>
      <c r="L6" s="3">
        <f t="shared" si="1"/>
        <v>485.9690286</v>
      </c>
      <c r="M6" s="3">
        <f t="shared" si="2"/>
        <v>0.0004859690286</v>
      </c>
      <c r="N6" s="3">
        <f t="shared" si="3"/>
        <v>0.0004849747583</v>
      </c>
      <c r="O6" s="3">
        <f t="shared" si="4"/>
        <v>0.0002754635145</v>
      </c>
      <c r="P6" s="3">
        <f t="shared" si="5"/>
        <v>0.01212301154</v>
      </c>
      <c r="Q6" s="3">
        <f t="shared" si="6"/>
        <v>0.002318895754</v>
      </c>
      <c r="T6" s="18">
        <f t="shared" ref="T6:T17" si="9">INDEX(P$6:P$66,ROWS(T$6:T6)*Q$2)</f>
        <v>0.01729861142</v>
      </c>
      <c r="U6" s="19">
        <f t="shared" si="7"/>
        <v>0.003328719956</v>
      </c>
      <c r="V6" s="19">
        <f t="shared" si="8"/>
        <v>0.003272740138</v>
      </c>
      <c r="W6" s="21" t="s">
        <v>33</v>
      </c>
      <c r="X6" s="22">
        <f>X5*0.0334211</f>
        <v>0.997954046</v>
      </c>
    </row>
    <row r="7" ht="15.75" customHeight="1">
      <c r="B7" s="20"/>
      <c r="D7" s="17">
        <v>44.0</v>
      </c>
      <c r="E7" s="17"/>
      <c r="F7" s="17">
        <v>17.902</v>
      </c>
      <c r="G7" s="17" t="s">
        <v>29</v>
      </c>
      <c r="H7" s="3">
        <v>130.0</v>
      </c>
      <c r="I7" s="3" t="s">
        <v>30</v>
      </c>
      <c r="K7" s="3">
        <v>123.0</v>
      </c>
      <c r="L7" s="3">
        <f t="shared" si="1"/>
        <v>506.5227593</v>
      </c>
      <c r="M7" s="3">
        <f t="shared" si="2"/>
        <v>0.0005065227593</v>
      </c>
      <c r="N7" s="3">
        <f t="shared" si="3"/>
        <v>0.000505486437</v>
      </c>
      <c r="O7" s="3">
        <f t="shared" si="4"/>
        <v>0.0002871140571</v>
      </c>
      <c r="P7" s="3">
        <f t="shared" si="5"/>
        <v>0.0126357461</v>
      </c>
      <c r="Q7" s="3">
        <f t="shared" si="6"/>
        <v>0.002416971878</v>
      </c>
      <c r="T7" s="18">
        <f t="shared" si="9"/>
        <v>0.01254794908</v>
      </c>
      <c r="U7" s="19">
        <f t="shared" si="7"/>
        <v>0.002341287563</v>
      </c>
      <c r="V7" s="19">
        <f t="shared" si="8"/>
        <v>0.002290905993</v>
      </c>
      <c r="W7" s="23" t="s">
        <v>34</v>
      </c>
      <c r="X7" s="3">
        <v>0.082057338</v>
      </c>
    </row>
    <row r="8" ht="15.75" customHeight="1">
      <c r="B8" s="20"/>
      <c r="C8" s="24">
        <v>7.0</v>
      </c>
      <c r="D8" s="17">
        <v>17.0</v>
      </c>
      <c r="F8" s="17">
        <v>17.275</v>
      </c>
      <c r="G8" s="17" t="s">
        <v>29</v>
      </c>
      <c r="H8" s="17">
        <v>125.5</v>
      </c>
      <c r="I8" s="3" t="s">
        <v>30</v>
      </c>
      <c r="K8" s="3">
        <v>0.0</v>
      </c>
      <c r="L8" s="3">
        <f t="shared" si="1"/>
        <v>485.4059127</v>
      </c>
      <c r="M8" s="3">
        <f t="shared" si="2"/>
        <v>0.0004854059127</v>
      </c>
      <c r="N8" s="3">
        <f t="shared" si="3"/>
        <v>0.0004844127945</v>
      </c>
      <c r="O8" s="3">
        <f t="shared" ref="O8:O10" si="10">((N8*$V$3)/($X$7*$X$4))</f>
        <v>0.0003930653933</v>
      </c>
      <c r="P8" s="3">
        <f t="shared" si="5"/>
        <v>0.01729861142</v>
      </c>
      <c r="Q8" s="3">
        <f t="shared" si="6"/>
        <v>0.003308887106</v>
      </c>
      <c r="T8" s="18">
        <f t="shared" si="9"/>
        <v>0.01155291627</v>
      </c>
      <c r="U8" s="19">
        <f t="shared" si="7"/>
        <v>0.00229941488</v>
      </c>
      <c r="V8" s="19">
        <f t="shared" si="8"/>
        <v>0.002346885515</v>
      </c>
    </row>
    <row r="9" ht="15.75" customHeight="1">
      <c r="B9" s="20"/>
      <c r="C9" s="20"/>
      <c r="D9" s="17">
        <v>3.0</v>
      </c>
      <c r="F9" s="17">
        <v>17.362</v>
      </c>
      <c r="G9" s="17" t="s">
        <v>29</v>
      </c>
      <c r="H9" s="3">
        <v>126.12</v>
      </c>
      <c r="I9" s="3" t="s">
        <v>30</v>
      </c>
      <c r="K9" s="3">
        <v>61.0</v>
      </c>
      <c r="L9" s="3">
        <f t="shared" si="1"/>
        <v>488.3153449</v>
      </c>
      <c r="M9" s="3">
        <f t="shared" si="2"/>
        <v>0.0004883153449</v>
      </c>
      <c r="N9" s="3">
        <f t="shared" si="3"/>
        <v>0.0004873162742</v>
      </c>
      <c r="O9" s="3">
        <f t="shared" si="10"/>
        <v>0.0003954213537</v>
      </c>
      <c r="P9" s="3">
        <f t="shared" si="5"/>
        <v>0.01740229606</v>
      </c>
      <c r="Q9" s="3">
        <f t="shared" si="6"/>
        <v>0.003328719956</v>
      </c>
      <c r="T9" s="18">
        <f t="shared" si="9"/>
        <v>0.01181630731</v>
      </c>
      <c r="U9" s="19">
        <f t="shared" si="7"/>
        <v>0.002470040466</v>
      </c>
      <c r="V9" s="19">
        <f t="shared" si="8"/>
        <v>0.002282621023</v>
      </c>
    </row>
    <row r="10" ht="15.75" customHeight="1">
      <c r="B10" s="20"/>
      <c r="C10" s="25"/>
      <c r="D10" s="17">
        <v>18.0</v>
      </c>
      <c r="E10" s="17"/>
      <c r="F10" s="17">
        <v>17.119</v>
      </c>
      <c r="G10" s="17" t="s">
        <v>29</v>
      </c>
      <c r="H10" s="3">
        <v>124.37</v>
      </c>
      <c r="I10" s="3" t="s">
        <v>30</v>
      </c>
      <c r="K10" s="3">
        <v>122.0</v>
      </c>
      <c r="L10" s="3">
        <f t="shared" si="1"/>
        <v>480.1032379</v>
      </c>
      <c r="M10" s="3">
        <f t="shared" si="2"/>
        <v>0.0004801032379</v>
      </c>
      <c r="N10" s="3">
        <f t="shared" si="3"/>
        <v>0.0004791209688</v>
      </c>
      <c r="O10" s="3">
        <f t="shared" si="10"/>
        <v>0.0003887714654</v>
      </c>
      <c r="P10" s="3">
        <f t="shared" si="5"/>
        <v>0.01710963781</v>
      </c>
      <c r="Q10" s="3">
        <f t="shared" si="6"/>
        <v>0.003272740138</v>
      </c>
      <c r="T10" s="26">
        <f t="shared" si="9"/>
        <v>0.01232787124</v>
      </c>
      <c r="U10" s="26">
        <f t="shared" si="7"/>
        <v>0.002204249691</v>
      </c>
      <c r="V10" s="26">
        <f t="shared" si="8"/>
        <v>0.002439363687</v>
      </c>
    </row>
    <row r="11" ht="15.75" customHeight="1">
      <c r="B11" s="20"/>
      <c r="C11" s="17">
        <v>8.0</v>
      </c>
      <c r="D11" s="17">
        <v>5.0</v>
      </c>
      <c r="E11" s="17"/>
      <c r="F11" s="17">
        <v>17.799</v>
      </c>
      <c r="G11" s="17" t="s">
        <v>29</v>
      </c>
      <c r="H11" s="3">
        <v>129.25</v>
      </c>
      <c r="I11" s="3" t="s">
        <v>30</v>
      </c>
      <c r="K11" s="3">
        <v>0.0</v>
      </c>
      <c r="L11" s="3">
        <f t="shared" si="1"/>
        <v>503.0032848</v>
      </c>
      <c r="M11" s="3">
        <f t="shared" si="2"/>
        <v>0.0005030032848</v>
      </c>
      <c r="N11" s="3">
        <f t="shared" si="3"/>
        <v>0.0005019741633</v>
      </c>
      <c r="O11" s="3">
        <f t="shared" ref="O11:O25" si="11">((N11*$U$3)/($X$7*$X$4))</f>
        <v>0.0002851191012</v>
      </c>
      <c r="P11" s="3">
        <f t="shared" si="5"/>
        <v>0.01254794908</v>
      </c>
      <c r="Q11" s="3">
        <f t="shared" si="6"/>
        <v>0.002400178021</v>
      </c>
      <c r="T11" s="26">
        <f t="shared" si="9"/>
        <v>0.01507884431</v>
      </c>
      <c r="U11" s="26">
        <f t="shared" si="7"/>
        <v>0.002349796451</v>
      </c>
      <c r="V11" s="26">
        <f t="shared" si="8"/>
        <v>0.002310610785</v>
      </c>
    </row>
    <row r="12" ht="15.75" customHeight="1">
      <c r="B12" s="20"/>
      <c r="D12" s="17">
        <v>34.0</v>
      </c>
      <c r="E12" s="17"/>
      <c r="F12" s="17">
        <v>17.433</v>
      </c>
      <c r="G12" s="17" t="s">
        <v>29</v>
      </c>
      <c r="H12" s="3">
        <v>126.62</v>
      </c>
      <c r="I12" s="3" t="s">
        <v>30</v>
      </c>
      <c r="K12" s="3">
        <v>60.0</v>
      </c>
      <c r="L12" s="3">
        <f t="shared" si="1"/>
        <v>490.6616612</v>
      </c>
      <c r="M12" s="3">
        <f t="shared" si="2"/>
        <v>0.0004906616612</v>
      </c>
      <c r="N12" s="3">
        <f t="shared" si="3"/>
        <v>0.00048965779</v>
      </c>
      <c r="O12" s="3">
        <f t="shared" si="11"/>
        <v>0.0002781234558</v>
      </c>
      <c r="P12" s="3">
        <f t="shared" si="5"/>
        <v>0.01224007423</v>
      </c>
      <c r="Q12" s="3">
        <f t="shared" si="6"/>
        <v>0.002341287563</v>
      </c>
      <c r="T12" s="26">
        <f t="shared" si="9"/>
        <v>0.01832207915</v>
      </c>
      <c r="U12" s="26">
        <f t="shared" si="7"/>
        <v>0.003148944767</v>
      </c>
      <c r="V12" s="26">
        <f t="shared" si="8"/>
        <v>0.003196927469</v>
      </c>
    </row>
    <row r="13" ht="15.75" customHeight="1">
      <c r="B13" s="20"/>
      <c r="D13" s="17">
        <v>26.0</v>
      </c>
      <c r="E13" s="17"/>
      <c r="F13" s="17">
        <v>17.12</v>
      </c>
      <c r="G13" s="17" t="s">
        <v>29</v>
      </c>
      <c r="H13" s="3">
        <v>124.37</v>
      </c>
      <c r="I13" s="3" t="s">
        <v>30</v>
      </c>
      <c r="K13" s="3">
        <v>121.0</v>
      </c>
      <c r="L13" s="3">
        <f t="shared" si="1"/>
        <v>480.1032379</v>
      </c>
      <c r="M13" s="3">
        <f t="shared" si="2"/>
        <v>0.0004801032379</v>
      </c>
      <c r="N13" s="3">
        <f t="shared" si="3"/>
        <v>0.0004791209688</v>
      </c>
      <c r="O13" s="3">
        <f t="shared" si="11"/>
        <v>0.000272138588</v>
      </c>
      <c r="P13" s="3">
        <f t="shared" si="5"/>
        <v>0.01197668319</v>
      </c>
      <c r="Q13" s="3">
        <f t="shared" si="6"/>
        <v>0.002290905993</v>
      </c>
      <c r="T13" s="26">
        <f t="shared" si="9"/>
        <v>0.01253273094</v>
      </c>
      <c r="U13" s="26">
        <f t="shared" si="7"/>
        <v>0.002279710088</v>
      </c>
      <c r="V13" s="26">
        <f t="shared" si="8"/>
        <v>0.002221043548</v>
      </c>
    </row>
    <row r="14" ht="15.75" customHeight="1">
      <c r="B14" s="20"/>
      <c r="C14" s="17">
        <v>9.0</v>
      </c>
      <c r="D14" s="17">
        <v>28.0</v>
      </c>
      <c r="E14" s="17"/>
      <c r="F14" s="17">
        <v>16.617</v>
      </c>
      <c r="G14" s="17" t="s">
        <v>29</v>
      </c>
      <c r="H14" s="3">
        <v>120.75</v>
      </c>
      <c r="I14" s="3" t="s">
        <v>30</v>
      </c>
      <c r="K14" s="3">
        <v>0.0</v>
      </c>
      <c r="L14" s="3">
        <f t="shared" si="1"/>
        <v>463.115908</v>
      </c>
      <c r="M14" s="3">
        <f t="shared" si="2"/>
        <v>0.000463115908</v>
      </c>
      <c r="N14" s="3">
        <f t="shared" si="3"/>
        <v>0.0004621683942</v>
      </c>
      <c r="O14" s="3">
        <f t="shared" si="11"/>
        <v>0.0002625096007</v>
      </c>
      <c r="P14" s="3">
        <f t="shared" si="5"/>
        <v>0.01155291627</v>
      </c>
      <c r="Q14" s="3">
        <f t="shared" si="6"/>
        <v>0.002209847643</v>
      </c>
      <c r="T14" s="26">
        <f t="shared" si="9"/>
        <v>0.01867828606</v>
      </c>
      <c r="U14" s="26">
        <f t="shared" si="7"/>
        <v>0.003296731489</v>
      </c>
      <c r="V14" s="26">
        <f t="shared" si="8"/>
        <v>0.003192768968</v>
      </c>
    </row>
    <row r="15" ht="15.75" customHeight="1">
      <c r="B15" s="20"/>
      <c r="D15" s="17">
        <v>29.0</v>
      </c>
      <c r="E15" s="17"/>
      <c r="F15" s="17">
        <v>17.173</v>
      </c>
      <c r="G15" s="17" t="s">
        <v>29</v>
      </c>
      <c r="H15" s="17">
        <v>124.75</v>
      </c>
      <c r="I15" s="3" t="s">
        <v>30</v>
      </c>
      <c r="K15" s="3">
        <v>59.0</v>
      </c>
      <c r="L15" s="3">
        <f t="shared" si="1"/>
        <v>481.8864383</v>
      </c>
      <c r="M15" s="3">
        <f t="shared" si="2"/>
        <v>0.0004818864383</v>
      </c>
      <c r="N15" s="3">
        <f t="shared" si="3"/>
        <v>0.0004809005208</v>
      </c>
      <c r="O15" s="3">
        <f t="shared" si="11"/>
        <v>0.0002731493656</v>
      </c>
      <c r="P15" s="3">
        <f t="shared" si="5"/>
        <v>0.01202116701</v>
      </c>
      <c r="Q15" s="3">
        <f t="shared" si="6"/>
        <v>0.00229941488</v>
      </c>
      <c r="T15" s="18">
        <f t="shared" si="9"/>
        <v>0.01715144613</v>
      </c>
      <c r="U15" s="18">
        <f t="shared" si="7"/>
        <v>0.003704584453</v>
      </c>
      <c r="V15" s="18">
        <f t="shared" si="8"/>
        <v>0.003224757436</v>
      </c>
    </row>
    <row r="16" ht="15.75" customHeight="1">
      <c r="B16" s="20"/>
      <c r="D16" s="17">
        <v>36.0</v>
      </c>
      <c r="E16" s="17"/>
      <c r="F16" s="17">
        <v>17.468</v>
      </c>
      <c r="G16" s="17" t="s">
        <v>29</v>
      </c>
      <c r="H16" s="3">
        <v>126.87</v>
      </c>
      <c r="I16" s="3" t="s">
        <v>30</v>
      </c>
      <c r="K16" s="3">
        <v>119.0</v>
      </c>
      <c r="L16" s="3">
        <f t="shared" si="1"/>
        <v>491.8348193</v>
      </c>
      <c r="M16" s="3">
        <f t="shared" si="2"/>
        <v>0.0004918348193</v>
      </c>
      <c r="N16" s="3">
        <f t="shared" si="3"/>
        <v>0.0004908285479</v>
      </c>
      <c r="O16" s="3">
        <f t="shared" si="11"/>
        <v>0.0002787884411</v>
      </c>
      <c r="P16" s="3">
        <f t="shared" si="5"/>
        <v>0.0122693399</v>
      </c>
      <c r="Q16" s="3">
        <f t="shared" si="6"/>
        <v>0.002346885515</v>
      </c>
      <c r="T16" s="18">
        <f t="shared" si="9"/>
        <v>0.01696414485</v>
      </c>
      <c r="U16" s="18">
        <f t="shared" si="7"/>
        <v>0.003544642114</v>
      </c>
      <c r="V16" s="18">
        <f t="shared" si="8"/>
        <v>0.003384699775</v>
      </c>
    </row>
    <row r="17" ht="15.75" customHeight="1">
      <c r="B17" s="20"/>
      <c r="C17" s="17">
        <v>10.0</v>
      </c>
      <c r="D17" s="17">
        <v>7.0</v>
      </c>
      <c r="E17" s="17"/>
      <c r="F17" s="17">
        <v>16.93</v>
      </c>
      <c r="G17" s="17" t="s">
        <v>29</v>
      </c>
      <c r="H17" s="3">
        <v>123.0</v>
      </c>
      <c r="I17" s="3" t="s">
        <v>30</v>
      </c>
      <c r="K17" s="3">
        <v>0.0</v>
      </c>
      <c r="L17" s="3">
        <f t="shared" si="1"/>
        <v>473.6743313</v>
      </c>
      <c r="M17" s="3">
        <f t="shared" si="2"/>
        <v>0.0004736743313</v>
      </c>
      <c r="N17" s="3">
        <f t="shared" si="3"/>
        <v>0.0004727052154</v>
      </c>
      <c r="O17" s="3">
        <f t="shared" si="11"/>
        <v>0.0002684944685</v>
      </c>
      <c r="P17" s="3">
        <f t="shared" si="5"/>
        <v>0.01181630731</v>
      </c>
      <c r="Q17" s="3">
        <f t="shared" si="6"/>
        <v>0.002260229214</v>
      </c>
      <c r="T17" s="18">
        <f t="shared" si="9"/>
        <v>0.01162549514</v>
      </c>
      <c r="U17" s="18">
        <f t="shared" si="7"/>
        <v>0.004625252095</v>
      </c>
      <c r="V17" s="18">
        <f t="shared" si="8"/>
        <v>0.00223492647</v>
      </c>
    </row>
    <row r="18" ht="15.75" customHeight="1">
      <c r="B18" s="20"/>
      <c r="D18" s="17">
        <v>31.0</v>
      </c>
      <c r="E18" s="17"/>
      <c r="F18" s="17">
        <v>18.233</v>
      </c>
      <c r="G18" s="17" t="s">
        <v>29</v>
      </c>
      <c r="H18" s="17">
        <v>132.37</v>
      </c>
      <c r="I18" s="3" t="s">
        <v>30</v>
      </c>
      <c r="K18" s="3">
        <v>59.0</v>
      </c>
      <c r="L18" s="3">
        <f t="shared" si="1"/>
        <v>517.6442985</v>
      </c>
      <c r="M18" s="3">
        <f t="shared" si="2"/>
        <v>0.0005176442985</v>
      </c>
      <c r="N18" s="3">
        <f t="shared" si="3"/>
        <v>0.000516585222</v>
      </c>
      <c r="O18" s="3">
        <f t="shared" si="11"/>
        <v>0.0002934181179</v>
      </c>
      <c r="P18" s="3">
        <f t="shared" si="5"/>
        <v>0.01291318466</v>
      </c>
      <c r="Q18" s="3">
        <f t="shared" si="6"/>
        <v>0.002470040466</v>
      </c>
      <c r="T18" s="18">
        <f t="array" ref="T18">INDEX(P$3:P$63,ROWS(T$6:T18)*Q$2)</f>
        <v>0.01162549514</v>
      </c>
      <c r="U18" s="18">
        <f t="shared" si="7"/>
        <v>0.00260439132</v>
      </c>
      <c r="V18" s="18">
        <f t="shared" si="8"/>
        <v>0.002187455834</v>
      </c>
    </row>
    <row r="19" ht="15.75" customHeight="1">
      <c r="B19" s="25"/>
      <c r="D19" s="17">
        <v>11.0</v>
      </c>
      <c r="E19" s="17"/>
      <c r="F19" s="17">
        <v>17.069</v>
      </c>
      <c r="G19" s="17" t="s">
        <v>29</v>
      </c>
      <c r="H19" s="3">
        <v>124.0</v>
      </c>
      <c r="I19" s="3" t="s">
        <v>30</v>
      </c>
      <c r="K19" s="3">
        <v>118.0</v>
      </c>
      <c r="L19" s="3">
        <f t="shared" si="1"/>
        <v>478.3669639</v>
      </c>
      <c r="M19" s="3">
        <f t="shared" si="2"/>
        <v>0.0004783669639</v>
      </c>
      <c r="N19" s="3">
        <f t="shared" si="3"/>
        <v>0.0004773882471</v>
      </c>
      <c r="O19" s="3">
        <f t="shared" si="11"/>
        <v>0.0002711544097</v>
      </c>
      <c r="P19" s="3">
        <f t="shared" si="5"/>
        <v>0.01193336999</v>
      </c>
      <c r="Q19" s="3">
        <f t="shared" si="6"/>
        <v>0.002282621023</v>
      </c>
      <c r="T19" s="26">
        <f t="shared" ref="T19:T23" si="12">INDEX(P$6:P$66,ROWS(T$6:T19)*Q$2)</f>
        <v>0.01187483865</v>
      </c>
      <c r="U19" s="26">
        <f t="shared" si="7"/>
        <v>0.002400178021</v>
      </c>
      <c r="V19" s="26">
        <f t="shared" si="8"/>
        <v>0.002139761281</v>
      </c>
    </row>
    <row r="20" ht="15.75" customHeight="1">
      <c r="B20" s="34" t="s">
        <v>46</v>
      </c>
      <c r="C20" s="17">
        <v>1.0</v>
      </c>
      <c r="D20" s="17">
        <v>33.0</v>
      </c>
      <c r="E20" s="17"/>
      <c r="F20" s="17">
        <v>17.53</v>
      </c>
      <c r="G20" s="17" t="s">
        <v>29</v>
      </c>
      <c r="H20" s="17">
        <v>127.37</v>
      </c>
      <c r="I20" s="3" t="s">
        <v>30</v>
      </c>
      <c r="K20" s="3">
        <v>0.0</v>
      </c>
      <c r="L20" s="3">
        <f t="shared" si="1"/>
        <v>494.1811356</v>
      </c>
      <c r="M20" s="3">
        <f t="shared" si="2"/>
        <v>0.0004941811356</v>
      </c>
      <c r="N20" s="3">
        <f t="shared" si="3"/>
        <v>0.0004931700637</v>
      </c>
      <c r="O20" s="3">
        <f t="shared" si="11"/>
        <v>0.0002801184117</v>
      </c>
      <c r="P20" s="3">
        <f t="shared" si="5"/>
        <v>0.01232787124</v>
      </c>
      <c r="Q20" s="3">
        <f t="shared" si="6"/>
        <v>0.00235808142</v>
      </c>
      <c r="T20" s="26">
        <f t="shared" si="12"/>
        <v>0.0120644802</v>
      </c>
      <c r="U20" s="26">
        <f t="shared" si="7"/>
        <v>0.002383384164</v>
      </c>
      <c r="V20" s="26">
        <f t="shared" si="8"/>
        <v>0.002316208737</v>
      </c>
    </row>
    <row r="21" ht="15.75" customHeight="1">
      <c r="B21" s="20"/>
      <c r="D21" s="17">
        <v>24.0</v>
      </c>
      <c r="E21" s="17"/>
      <c r="F21" s="17">
        <v>16.576</v>
      </c>
      <c r="G21" s="17" t="s">
        <v>29</v>
      </c>
      <c r="H21" s="17">
        <v>120.5</v>
      </c>
      <c r="I21" s="3" t="s">
        <v>30</v>
      </c>
      <c r="K21" s="3">
        <v>59.0</v>
      </c>
      <c r="L21" s="3">
        <f t="shared" si="1"/>
        <v>461.9427499</v>
      </c>
      <c r="M21" s="3">
        <f t="shared" si="2"/>
        <v>0.0004619427499</v>
      </c>
      <c r="N21" s="3">
        <f t="shared" si="3"/>
        <v>0.0004609976363</v>
      </c>
      <c r="O21" s="3">
        <f t="shared" si="11"/>
        <v>0.0002618446154</v>
      </c>
      <c r="P21" s="3">
        <f t="shared" si="5"/>
        <v>0.0115236506</v>
      </c>
      <c r="Q21" s="3">
        <f t="shared" si="6"/>
        <v>0.002204249691</v>
      </c>
      <c r="T21" s="26">
        <f t="shared" si="12"/>
        <v>0.01153769812</v>
      </c>
      <c r="U21" s="26">
        <f t="shared" si="7"/>
        <v>0.002971169154</v>
      </c>
      <c r="V21" s="26">
        <f t="shared" si="8"/>
        <v>0.002114682455</v>
      </c>
    </row>
    <row r="22" ht="15.75" customHeight="1">
      <c r="B22" s="20"/>
      <c r="D22" s="17">
        <v>46.0</v>
      </c>
      <c r="E22" s="17"/>
      <c r="F22" s="17">
        <v>18.032</v>
      </c>
      <c r="G22" s="17" t="s">
        <v>29</v>
      </c>
      <c r="H22" s="3">
        <v>131.0</v>
      </c>
      <c r="I22" s="3" t="s">
        <v>30</v>
      </c>
      <c r="K22" s="3">
        <v>121.0</v>
      </c>
      <c r="L22" s="3">
        <f t="shared" si="1"/>
        <v>511.2153918</v>
      </c>
      <c r="M22" s="3">
        <f t="shared" si="2"/>
        <v>0.0005112153918</v>
      </c>
      <c r="N22" s="3">
        <f t="shared" si="3"/>
        <v>0.0005101694687</v>
      </c>
      <c r="O22" s="3">
        <f t="shared" si="11"/>
        <v>0.0002897739984</v>
      </c>
      <c r="P22" s="3">
        <f t="shared" si="5"/>
        <v>0.01275280878</v>
      </c>
      <c r="Q22" s="3">
        <f t="shared" si="6"/>
        <v>0.002439363687</v>
      </c>
      <c r="T22" s="26">
        <f t="shared" si="12"/>
        <v>0.01215227721</v>
      </c>
      <c r="U22" s="26">
        <f t="shared" si="7"/>
        <v>0.002324493706</v>
      </c>
      <c r="V22" s="26">
        <f t="shared" si="8"/>
        <v>0.002360992355</v>
      </c>
    </row>
    <row r="23" ht="15.75" customHeight="1">
      <c r="B23" s="20"/>
      <c r="C23" s="17">
        <v>2.0</v>
      </c>
      <c r="D23" s="17">
        <v>21.0</v>
      </c>
      <c r="E23" s="17"/>
      <c r="F23" s="17">
        <v>20.799</v>
      </c>
      <c r="G23" s="17" t="s">
        <v>29</v>
      </c>
      <c r="H23" s="3">
        <v>150.87</v>
      </c>
      <c r="I23" s="3" t="s">
        <v>30</v>
      </c>
      <c r="K23" s="3">
        <v>0.0</v>
      </c>
      <c r="L23" s="3">
        <f t="shared" si="1"/>
        <v>604.4580009</v>
      </c>
      <c r="M23" s="3">
        <f t="shared" si="2"/>
        <v>0.0006044580009</v>
      </c>
      <c r="N23" s="3">
        <f t="shared" si="3"/>
        <v>0.0006032213077</v>
      </c>
      <c r="O23" s="3">
        <f t="shared" si="11"/>
        <v>0.0003426270308</v>
      </c>
      <c r="P23" s="3">
        <f t="shared" si="5"/>
        <v>0.01507884431</v>
      </c>
      <c r="Q23" s="3">
        <f t="shared" si="6"/>
        <v>0.002884288935</v>
      </c>
      <c r="T23" s="26">
        <f t="shared" si="12"/>
        <v>0.01224007423</v>
      </c>
      <c r="U23" s="26">
        <f t="shared" si="7"/>
        <v>0.002282621023</v>
      </c>
      <c r="V23" s="26">
        <f t="shared" si="8"/>
        <v>0.002193053787</v>
      </c>
    </row>
    <row r="24" ht="15.75" customHeight="1">
      <c r="B24" s="20"/>
      <c r="D24" s="17">
        <v>4.0</v>
      </c>
      <c r="E24" s="17"/>
      <c r="F24" s="17">
        <v>17.478</v>
      </c>
      <c r="G24" s="17" t="s">
        <v>29</v>
      </c>
      <c r="H24" s="3">
        <v>127.0</v>
      </c>
      <c r="I24" s="3" t="s">
        <v>30</v>
      </c>
      <c r="K24" s="3">
        <v>60.0</v>
      </c>
      <c r="L24" s="3">
        <f t="shared" si="1"/>
        <v>492.4448616</v>
      </c>
      <c r="M24" s="3">
        <f t="shared" si="2"/>
        <v>0.0004924448616</v>
      </c>
      <c r="N24" s="3">
        <f t="shared" si="3"/>
        <v>0.000491437342</v>
      </c>
      <c r="O24" s="3">
        <f t="shared" si="11"/>
        <v>0.0002791342334</v>
      </c>
      <c r="P24" s="3">
        <f t="shared" si="5"/>
        <v>0.01228455805</v>
      </c>
      <c r="Q24" s="3">
        <f t="shared" si="6"/>
        <v>0.002349796451</v>
      </c>
      <c r="R24" s="1">
        <v>1.0</v>
      </c>
      <c r="S24" s="3">
        <v>2.0</v>
      </c>
      <c r="T24" s="3">
        <v>3.0</v>
      </c>
    </row>
    <row r="25" ht="15.75" customHeight="1">
      <c r="B25" s="20"/>
      <c r="D25" s="17">
        <v>37.0</v>
      </c>
      <c r="E25" s="17"/>
      <c r="F25" s="17">
        <v>17.236</v>
      </c>
      <c r="G25" s="17" t="s">
        <v>29</v>
      </c>
      <c r="H25" s="3">
        <v>125.25</v>
      </c>
      <c r="I25" s="3" t="s">
        <v>30</v>
      </c>
      <c r="K25" s="3">
        <v>121.0</v>
      </c>
      <c r="L25" s="3">
        <f t="shared" si="1"/>
        <v>484.2327546</v>
      </c>
      <c r="M25" s="3">
        <f t="shared" si="2"/>
        <v>0.0004842327546</v>
      </c>
      <c r="N25" s="3">
        <f t="shared" si="3"/>
        <v>0.0004832420366</v>
      </c>
      <c r="O25" s="3">
        <f t="shared" si="11"/>
        <v>0.0002744793363</v>
      </c>
      <c r="P25" s="3">
        <f t="shared" si="5"/>
        <v>0.01207969835</v>
      </c>
      <c r="Q25" s="3">
        <f t="shared" si="6"/>
        <v>0.002310610785</v>
      </c>
      <c r="R25" s="1">
        <v>1.0</v>
      </c>
      <c r="S25" s="3">
        <v>2.0</v>
      </c>
      <c r="T25" s="3">
        <v>3.0</v>
      </c>
    </row>
    <row r="26" ht="15.75" customHeight="1">
      <c r="B26" s="20"/>
      <c r="C26" s="36">
        <v>3.0</v>
      </c>
      <c r="D26" s="17">
        <v>51.0</v>
      </c>
      <c r="E26" s="17"/>
      <c r="F26" s="17">
        <v>18.122</v>
      </c>
      <c r="G26" s="17" t="s">
        <v>29</v>
      </c>
      <c r="H26" s="3">
        <v>131.62</v>
      </c>
      <c r="I26" s="3" t="s">
        <v>30</v>
      </c>
      <c r="K26" s="3">
        <v>0.0</v>
      </c>
      <c r="L26" s="3">
        <f t="shared" si="1"/>
        <v>514.124824</v>
      </c>
      <c r="M26" s="3">
        <f t="shared" si="2"/>
        <v>0.000514124824</v>
      </c>
      <c r="N26" s="3">
        <f t="shared" si="3"/>
        <v>0.0005130729483</v>
      </c>
      <c r="O26" s="3">
        <f t="shared" ref="O26:O28" si="13">((N26*$V$3)/($X$7*$X$4))</f>
        <v>0.0004163210024</v>
      </c>
      <c r="P26" s="3">
        <f t="shared" si="5"/>
        <v>0.01832207915</v>
      </c>
      <c r="Q26" s="3">
        <f t="shared" si="6"/>
        <v>0.003504656529</v>
      </c>
      <c r="R26" s="1">
        <v>1.0</v>
      </c>
      <c r="S26" s="3">
        <v>2.0</v>
      </c>
      <c r="T26" s="3">
        <v>3.0</v>
      </c>
    </row>
    <row r="27" ht="15.75" customHeight="1">
      <c r="B27" s="20"/>
      <c r="C27" s="20"/>
      <c r="D27" s="17">
        <v>22.0</v>
      </c>
      <c r="E27" s="17"/>
      <c r="F27" s="17">
        <v>16.577</v>
      </c>
      <c r="G27" s="17" t="s">
        <v>29</v>
      </c>
      <c r="H27" s="3">
        <v>120.5</v>
      </c>
      <c r="I27" s="3" t="s">
        <v>30</v>
      </c>
      <c r="K27" s="3">
        <v>59.0</v>
      </c>
      <c r="L27" s="3">
        <f t="shared" si="1"/>
        <v>461.9427499</v>
      </c>
      <c r="M27" s="3">
        <f t="shared" si="2"/>
        <v>0.0004619427499</v>
      </c>
      <c r="N27" s="3">
        <f t="shared" si="3"/>
        <v>0.0004609976363</v>
      </c>
      <c r="O27" s="3">
        <f t="shared" si="13"/>
        <v>0.0003740657126</v>
      </c>
      <c r="P27" s="3">
        <f t="shared" si="5"/>
        <v>0.01646244498</v>
      </c>
      <c r="Q27" s="3">
        <f t="shared" si="6"/>
        <v>0.003148944767</v>
      </c>
      <c r="R27" s="1">
        <v>1.0</v>
      </c>
      <c r="S27" s="3">
        <v>2.0</v>
      </c>
      <c r="T27" s="3">
        <v>3.0</v>
      </c>
    </row>
    <row r="28" ht="15.75" customHeight="1">
      <c r="B28" s="20"/>
      <c r="C28" s="25"/>
      <c r="D28" s="17">
        <v>48.0</v>
      </c>
      <c r="E28" s="17"/>
      <c r="F28" s="17">
        <v>16.785</v>
      </c>
      <c r="G28" s="17" t="s">
        <v>29</v>
      </c>
      <c r="H28" s="3">
        <v>122.0</v>
      </c>
      <c r="I28" s="3" t="s">
        <v>30</v>
      </c>
      <c r="K28" s="3">
        <v>120.0</v>
      </c>
      <c r="L28" s="3">
        <f t="shared" si="1"/>
        <v>468.9816987</v>
      </c>
      <c r="M28" s="3">
        <f t="shared" si="2"/>
        <v>0.0004689816987</v>
      </c>
      <c r="N28" s="3">
        <f t="shared" si="3"/>
        <v>0.0004680221838</v>
      </c>
      <c r="O28" s="3">
        <f t="shared" si="13"/>
        <v>0.0003797656168</v>
      </c>
      <c r="P28" s="3">
        <f t="shared" si="5"/>
        <v>0.01671329491</v>
      </c>
      <c r="Q28" s="3">
        <f t="shared" si="6"/>
        <v>0.003196927469</v>
      </c>
      <c r="R28" s="1">
        <v>1.0</v>
      </c>
      <c r="S28" s="3">
        <v>2.0</v>
      </c>
      <c r="T28" s="3">
        <v>3.0</v>
      </c>
    </row>
    <row r="29" ht="15.75" customHeight="1">
      <c r="B29" s="20"/>
      <c r="C29" s="35">
        <v>4.0</v>
      </c>
      <c r="D29" s="17">
        <v>13.0</v>
      </c>
      <c r="E29" s="37"/>
      <c r="F29" s="17">
        <v>17.776</v>
      </c>
      <c r="G29" s="17" t="s">
        <v>29</v>
      </c>
      <c r="H29" s="3">
        <v>129.12</v>
      </c>
      <c r="I29" s="3" t="s">
        <v>30</v>
      </c>
      <c r="K29" s="3">
        <v>0.0</v>
      </c>
      <c r="L29" s="3">
        <f t="shared" si="1"/>
        <v>502.3932426</v>
      </c>
      <c r="M29" s="3">
        <f t="shared" si="2"/>
        <v>0.0005023932426</v>
      </c>
      <c r="N29" s="3">
        <f t="shared" si="3"/>
        <v>0.0005013653691</v>
      </c>
      <c r="O29" s="3">
        <f t="shared" ref="O29:O31" si="14">((N29*$U$3)/($X$7*$X$4))</f>
        <v>0.0002847733089</v>
      </c>
      <c r="P29" s="3">
        <f t="shared" si="5"/>
        <v>0.01253273094</v>
      </c>
      <c r="Q29" s="3">
        <f t="shared" si="6"/>
        <v>0.002397267086</v>
      </c>
      <c r="R29" s="1">
        <v>1.0</v>
      </c>
      <c r="S29" s="3">
        <v>2.0</v>
      </c>
      <c r="T29" s="3">
        <v>3.0</v>
      </c>
    </row>
    <row r="30" ht="15.75" customHeight="1">
      <c r="B30" s="20"/>
      <c r="D30" s="17">
        <v>1.0</v>
      </c>
      <c r="E30" s="17"/>
      <c r="F30" s="17">
        <v>17.047</v>
      </c>
      <c r="G30" s="17" t="s">
        <v>29</v>
      </c>
      <c r="H30" s="3">
        <v>123.87</v>
      </c>
      <c r="I30" s="3" t="s">
        <v>30</v>
      </c>
      <c r="K30" s="3">
        <v>58.0</v>
      </c>
      <c r="L30" s="3">
        <f t="shared" si="1"/>
        <v>477.7569216</v>
      </c>
      <c r="M30" s="3">
        <f t="shared" si="2"/>
        <v>0.0004777569216</v>
      </c>
      <c r="N30" s="3">
        <f t="shared" si="3"/>
        <v>0.0004767794529</v>
      </c>
      <c r="O30" s="3">
        <f t="shared" si="14"/>
        <v>0.0002708086174</v>
      </c>
      <c r="P30" s="3">
        <f t="shared" si="5"/>
        <v>0.01191815185</v>
      </c>
      <c r="Q30" s="3">
        <f t="shared" si="6"/>
        <v>0.002279710088</v>
      </c>
      <c r="R30" s="1">
        <v>1.0</v>
      </c>
      <c r="S30" s="3">
        <v>2.0</v>
      </c>
      <c r="T30" s="3">
        <v>3.0</v>
      </c>
    </row>
    <row r="31" ht="15.75" customHeight="1">
      <c r="B31" s="20"/>
      <c r="D31" s="17">
        <v>23.0</v>
      </c>
      <c r="E31" s="17"/>
      <c r="F31" s="17">
        <v>16.683</v>
      </c>
      <c r="G31" s="17" t="s">
        <v>29</v>
      </c>
      <c r="H31" s="3">
        <v>121.25</v>
      </c>
      <c r="I31" s="3" t="s">
        <v>30</v>
      </c>
      <c r="K31" s="3">
        <v>120.0</v>
      </c>
      <c r="L31" s="3">
        <f t="shared" si="1"/>
        <v>465.4622243</v>
      </c>
      <c r="M31" s="3">
        <f t="shared" si="2"/>
        <v>0.0004654622243</v>
      </c>
      <c r="N31" s="3">
        <f t="shared" si="3"/>
        <v>0.00046450991</v>
      </c>
      <c r="O31" s="3">
        <f t="shared" si="14"/>
        <v>0.0002638395713</v>
      </c>
      <c r="P31" s="3">
        <f t="shared" si="5"/>
        <v>0.01161144761</v>
      </c>
      <c r="Q31" s="3">
        <f t="shared" si="6"/>
        <v>0.002221043548</v>
      </c>
      <c r="R31" s="1">
        <v>1.0</v>
      </c>
      <c r="S31" s="3">
        <v>2.0</v>
      </c>
      <c r="T31" s="3">
        <v>3.0</v>
      </c>
    </row>
    <row r="32" ht="15.75" customHeight="1">
      <c r="B32" s="20"/>
      <c r="C32" s="39">
        <v>5.0</v>
      </c>
      <c r="D32" s="17">
        <v>20.0</v>
      </c>
      <c r="E32" s="17"/>
      <c r="F32" s="17">
        <v>18.422</v>
      </c>
      <c r="G32" s="17" t="s">
        <v>29</v>
      </c>
      <c r="H32" s="3">
        <v>133.75</v>
      </c>
      <c r="I32" s="3" t="s">
        <v>30</v>
      </c>
      <c r="K32" s="3">
        <v>0.0</v>
      </c>
      <c r="L32" s="3">
        <f t="shared" si="1"/>
        <v>524.1201314</v>
      </c>
      <c r="M32" s="3">
        <f t="shared" si="2"/>
        <v>0.0005241201314</v>
      </c>
      <c r="N32" s="3">
        <f t="shared" si="3"/>
        <v>0.0005230478057</v>
      </c>
      <c r="O32" s="3">
        <f t="shared" ref="O32:O40" si="15">((N32*$V$3)/($X$7*$X$4))</f>
        <v>0.0004244148663</v>
      </c>
      <c r="P32" s="3">
        <f t="shared" si="5"/>
        <v>0.01867828606</v>
      </c>
      <c r="Q32" s="3">
        <f t="shared" si="6"/>
        <v>0.003572791965</v>
      </c>
      <c r="R32" s="1">
        <v>1.0</v>
      </c>
      <c r="S32" s="3">
        <v>2.0</v>
      </c>
      <c r="T32" s="3">
        <v>3.0</v>
      </c>
    </row>
    <row r="33" ht="15.75" customHeight="1">
      <c r="B33" s="20"/>
      <c r="C33" s="41"/>
      <c r="D33" s="17">
        <v>19.0</v>
      </c>
      <c r="E33" s="17"/>
      <c r="F33" s="17">
        <v>17.222</v>
      </c>
      <c r="G33" s="17" t="s">
        <v>29</v>
      </c>
      <c r="H33" s="3">
        <v>125.12</v>
      </c>
      <c r="I33" s="3" t="s">
        <v>30</v>
      </c>
      <c r="K33" s="3">
        <v>59.0</v>
      </c>
      <c r="L33" s="3">
        <f t="shared" si="1"/>
        <v>483.6227123</v>
      </c>
      <c r="M33" s="3">
        <f t="shared" si="2"/>
        <v>0.0004836227123</v>
      </c>
      <c r="N33" s="3">
        <f t="shared" si="3"/>
        <v>0.0004826332425</v>
      </c>
      <c r="O33" s="3">
        <f t="shared" si="15"/>
        <v>0.0003916214175</v>
      </c>
      <c r="P33" s="3">
        <f t="shared" si="5"/>
        <v>0.01723506278</v>
      </c>
      <c r="Q33" s="3">
        <f t="shared" si="6"/>
        <v>0.003296731489</v>
      </c>
      <c r="R33" s="1">
        <v>1.0</v>
      </c>
      <c r="S33" s="3">
        <v>2.0</v>
      </c>
      <c r="T33" s="3">
        <v>3.0</v>
      </c>
    </row>
    <row r="34" ht="15.75" customHeight="1">
      <c r="B34" s="25"/>
      <c r="C34" s="42"/>
      <c r="D34" s="17">
        <v>9.0</v>
      </c>
      <c r="E34" s="37"/>
      <c r="F34" s="17">
        <v>16.77</v>
      </c>
      <c r="G34" s="17" t="s">
        <v>29</v>
      </c>
      <c r="H34" s="3">
        <v>121.87</v>
      </c>
      <c r="I34" s="3" t="s">
        <v>30</v>
      </c>
      <c r="K34" s="3">
        <v>119.0</v>
      </c>
      <c r="L34" s="3">
        <f t="shared" si="1"/>
        <v>468.3716565</v>
      </c>
      <c r="M34" s="3">
        <f t="shared" si="2"/>
        <v>0.0004683716565</v>
      </c>
      <c r="N34" s="3">
        <f t="shared" si="3"/>
        <v>0.0004674133896</v>
      </c>
      <c r="O34" s="3">
        <f t="shared" si="15"/>
        <v>0.0003792716251</v>
      </c>
      <c r="P34" s="3">
        <f t="shared" si="5"/>
        <v>0.01669155459</v>
      </c>
      <c r="Q34" s="3">
        <f t="shared" si="6"/>
        <v>0.003192768968</v>
      </c>
      <c r="R34" s="1">
        <v>1.0</v>
      </c>
      <c r="S34" s="3">
        <v>2.0</v>
      </c>
      <c r="T34" s="3">
        <v>3.0</v>
      </c>
    </row>
    <row r="35" ht="15.75" customHeight="1">
      <c r="B35" s="44" t="s">
        <v>59</v>
      </c>
      <c r="C35" s="39">
        <v>3.0</v>
      </c>
      <c r="D35" s="17">
        <v>43.0</v>
      </c>
      <c r="E35" s="45"/>
      <c r="F35" s="17">
        <v>17.156</v>
      </c>
      <c r="G35" s="17" t="s">
        <v>29</v>
      </c>
      <c r="H35" s="3">
        <v>124.62</v>
      </c>
      <c r="I35" s="3" t="s">
        <v>30</v>
      </c>
      <c r="K35" s="3">
        <v>0.0</v>
      </c>
      <c r="L35" s="3">
        <f t="shared" si="1"/>
        <v>481.2763961</v>
      </c>
      <c r="M35" s="3">
        <f t="shared" si="2"/>
        <v>0.0004812763961</v>
      </c>
      <c r="N35" s="3">
        <f t="shared" si="3"/>
        <v>0.0004802917267</v>
      </c>
      <c r="O35" s="3">
        <f t="shared" si="15"/>
        <v>0.0003897214495</v>
      </c>
      <c r="P35" s="3">
        <f t="shared" si="5"/>
        <v>0.01715144613</v>
      </c>
      <c r="Q35" s="3">
        <f t="shared" si="6"/>
        <v>0.003280737255</v>
      </c>
      <c r="R35" s="1">
        <v>1.0</v>
      </c>
      <c r="S35" s="3">
        <v>2.0</v>
      </c>
      <c r="T35" s="3">
        <v>3.0</v>
      </c>
    </row>
    <row r="36" ht="15.75" customHeight="1">
      <c r="B36" s="20"/>
      <c r="C36" s="41"/>
      <c r="D36" s="17">
        <v>38.0</v>
      </c>
      <c r="E36" s="17"/>
      <c r="F36" s="17">
        <v>18.999</v>
      </c>
      <c r="G36" s="17" t="s">
        <v>29</v>
      </c>
      <c r="H36" s="3">
        <v>137.87</v>
      </c>
      <c r="I36" s="3" t="s">
        <v>30</v>
      </c>
      <c r="K36" s="3">
        <v>61.0</v>
      </c>
      <c r="L36" s="3">
        <f t="shared" si="1"/>
        <v>543.4537776</v>
      </c>
      <c r="M36" s="3">
        <f t="shared" si="2"/>
        <v>0.0005434537776</v>
      </c>
      <c r="N36" s="3">
        <f t="shared" si="3"/>
        <v>0.0005423418961</v>
      </c>
      <c r="O36" s="3">
        <f t="shared" si="15"/>
        <v>0.0004400706032</v>
      </c>
      <c r="P36" s="3">
        <f t="shared" si="5"/>
        <v>0.01936728721</v>
      </c>
      <c r="Q36" s="3">
        <f t="shared" si="6"/>
        <v>0.003704584453</v>
      </c>
      <c r="R36" s="1">
        <v>1.0</v>
      </c>
      <c r="S36" s="3">
        <v>2.0</v>
      </c>
      <c r="T36" s="3">
        <v>3.0</v>
      </c>
    </row>
    <row r="37" ht="15.75" customHeight="1">
      <c r="B37" s="20"/>
      <c r="C37" s="42"/>
      <c r="D37" s="17" t="s">
        <v>60</v>
      </c>
      <c r="E37" s="17"/>
      <c r="F37" s="17">
        <v>16.915</v>
      </c>
      <c r="G37" s="17" t="s">
        <v>29</v>
      </c>
      <c r="H37" s="3">
        <v>122.87</v>
      </c>
      <c r="I37" s="3" t="s">
        <v>30</v>
      </c>
      <c r="K37" s="3">
        <v>138.0</v>
      </c>
      <c r="L37" s="3">
        <f t="shared" si="1"/>
        <v>473.0642891</v>
      </c>
      <c r="M37" s="3">
        <f t="shared" si="2"/>
        <v>0.0004730642891</v>
      </c>
      <c r="N37" s="3">
        <f t="shared" si="3"/>
        <v>0.0004720964213</v>
      </c>
      <c r="O37" s="3">
        <f t="shared" si="15"/>
        <v>0.0003830715612</v>
      </c>
      <c r="P37" s="3">
        <f t="shared" si="5"/>
        <v>0.01685878787</v>
      </c>
      <c r="Q37" s="3">
        <f t="shared" si="6"/>
        <v>0.003224757436</v>
      </c>
      <c r="R37" s="1">
        <v>1.0</v>
      </c>
      <c r="S37" s="3">
        <v>2.0</v>
      </c>
      <c r="T37" s="3">
        <v>3.0</v>
      </c>
    </row>
    <row r="38" ht="15.75" customHeight="1">
      <c r="B38" s="20"/>
      <c r="C38" s="39">
        <v>5.0</v>
      </c>
      <c r="D38" s="17">
        <v>45.0</v>
      </c>
      <c r="E38" s="17"/>
      <c r="F38" s="17">
        <v>17.002</v>
      </c>
      <c r="G38" s="17" t="s">
        <v>29</v>
      </c>
      <c r="H38" s="3">
        <v>123.5</v>
      </c>
      <c r="I38" s="3" t="s">
        <v>30</v>
      </c>
      <c r="K38" s="3">
        <v>0.0</v>
      </c>
      <c r="L38" s="3">
        <f t="shared" si="1"/>
        <v>476.0206476</v>
      </c>
      <c r="M38" s="3">
        <f t="shared" si="2"/>
        <v>0.0004760206476</v>
      </c>
      <c r="N38" s="3">
        <f t="shared" si="3"/>
        <v>0.0004750467312</v>
      </c>
      <c r="O38" s="3">
        <f t="shared" si="15"/>
        <v>0.000385465521</v>
      </c>
      <c r="P38" s="3">
        <f t="shared" si="5"/>
        <v>0.01696414485</v>
      </c>
      <c r="Q38" s="3">
        <f t="shared" si="6"/>
        <v>0.003244910171</v>
      </c>
      <c r="R38" s="1">
        <v>1.0</v>
      </c>
      <c r="S38" s="3">
        <v>2.0</v>
      </c>
      <c r="T38" s="3">
        <v>3.0</v>
      </c>
      <c r="Z38" s="3" t="s">
        <v>27</v>
      </c>
      <c r="AB38" s="3" t="s">
        <v>46</v>
      </c>
    </row>
    <row r="39" ht="15.75" customHeight="1">
      <c r="B39" s="20"/>
      <c r="C39" s="41"/>
      <c r="D39" s="17">
        <v>14.0</v>
      </c>
      <c r="E39" s="17"/>
      <c r="F39" s="17">
        <v>18.305</v>
      </c>
      <c r="G39" s="17" t="s">
        <v>29</v>
      </c>
      <c r="H39" s="3">
        <v>132.87</v>
      </c>
      <c r="I39" s="3" t="s">
        <v>30</v>
      </c>
      <c r="K39" s="3">
        <v>60.0</v>
      </c>
      <c r="L39" s="3">
        <f t="shared" si="1"/>
        <v>519.9906147</v>
      </c>
      <c r="M39" s="3">
        <f t="shared" si="2"/>
        <v>0.0005199906147</v>
      </c>
      <c r="N39" s="3">
        <f t="shared" si="3"/>
        <v>0.0005189267379</v>
      </c>
      <c r="O39" s="3">
        <f t="shared" si="15"/>
        <v>0.0004210709225</v>
      </c>
      <c r="P39" s="3">
        <f t="shared" si="5"/>
        <v>0.01853112077</v>
      </c>
      <c r="Q39" s="3">
        <f t="shared" si="6"/>
        <v>0.003544642114</v>
      </c>
      <c r="R39" s="1">
        <v>1.0</v>
      </c>
      <c r="S39" s="3">
        <v>2.0</v>
      </c>
      <c r="T39" s="3">
        <v>3.0</v>
      </c>
      <c r="Y39" s="1">
        <f t="shared" ref="Y39:Y41" si="16">INDEX(K$3:K$16,ROWS(Y$39:Y39)*3)</f>
        <v>0</v>
      </c>
      <c r="Z39" s="18">
        <v>0.0023245</v>
      </c>
      <c r="AA39" s="1">
        <v>0.0</v>
      </c>
      <c r="AB39" s="3">
        <v>0.0023580814199134926</v>
      </c>
    </row>
    <row r="40" ht="15.75" customHeight="1">
      <c r="B40" s="20"/>
      <c r="C40" s="42"/>
      <c r="D40" s="17" t="s">
        <v>70</v>
      </c>
      <c r="E40" s="17"/>
      <c r="F40" s="17">
        <v>17.61</v>
      </c>
      <c r="G40" s="17" t="s">
        <v>29</v>
      </c>
      <c r="H40" s="3">
        <v>127.87</v>
      </c>
      <c r="I40" s="3" t="s">
        <v>30</v>
      </c>
      <c r="K40" s="3">
        <v>138.0</v>
      </c>
      <c r="L40" s="3">
        <f t="shared" si="1"/>
        <v>496.5274519</v>
      </c>
      <c r="M40" s="3">
        <f t="shared" si="2"/>
        <v>0.0004965274519</v>
      </c>
      <c r="N40" s="3">
        <f t="shared" si="3"/>
        <v>0.0004955115796</v>
      </c>
      <c r="O40" s="3">
        <f t="shared" si="15"/>
        <v>0.0004020712419</v>
      </c>
      <c r="P40" s="3">
        <f t="shared" si="5"/>
        <v>0.01769495432</v>
      </c>
      <c r="Q40" s="3">
        <f t="shared" si="6"/>
        <v>0.003384699775</v>
      </c>
      <c r="R40" s="1">
        <v>1.0</v>
      </c>
      <c r="S40" s="3">
        <v>2.0</v>
      </c>
      <c r="T40" s="3">
        <v>3.0</v>
      </c>
      <c r="Y40" s="1">
        <f t="shared" si="16"/>
        <v>0</v>
      </c>
      <c r="Z40" s="18">
        <v>0.0033088871063187285</v>
      </c>
      <c r="AA40" s="1">
        <v>0.0</v>
      </c>
      <c r="AB40" s="3">
        <v>0.0028842889345651605</v>
      </c>
    </row>
    <row r="41" ht="15.75" customHeight="1">
      <c r="B41" s="20"/>
      <c r="C41" s="35">
        <v>9.0</v>
      </c>
      <c r="D41" s="17">
        <v>35.0</v>
      </c>
      <c r="E41" s="17"/>
      <c r="F41" s="17">
        <v>16.708</v>
      </c>
      <c r="G41" s="17" t="s">
        <v>29</v>
      </c>
      <c r="H41" s="3">
        <v>121.37</v>
      </c>
      <c r="I41" s="3" t="s">
        <v>30</v>
      </c>
      <c r="J41" s="3" t="s">
        <v>73</v>
      </c>
      <c r="K41" s="3">
        <v>0.0</v>
      </c>
      <c r="L41" s="3">
        <f t="shared" si="1"/>
        <v>466.0253402</v>
      </c>
      <c r="M41" s="3">
        <f t="shared" si="2"/>
        <v>0.0004660253402</v>
      </c>
      <c r="N41" s="3">
        <f t="shared" si="3"/>
        <v>0.0004650718738</v>
      </c>
      <c r="O41" s="3">
        <f t="shared" ref="O41:O61" si="17">((N41*$U$3)/($X$7*$X$4))</f>
        <v>0.0002641587643</v>
      </c>
      <c r="P41" s="3">
        <f t="shared" si="5"/>
        <v>0.01162549514</v>
      </c>
      <c r="Q41" s="3">
        <f t="shared" si="6"/>
        <v>0.002223730565</v>
      </c>
      <c r="R41" s="1">
        <v>1.0</v>
      </c>
      <c r="S41" s="3">
        <v>2.0</v>
      </c>
      <c r="T41" s="3">
        <v>3.0</v>
      </c>
      <c r="Y41" s="1">
        <f t="shared" si="16"/>
        <v>0</v>
      </c>
      <c r="Z41" s="18">
        <v>0.002400178021085626</v>
      </c>
      <c r="AA41" s="1">
        <v>0.0</v>
      </c>
      <c r="AB41" s="3">
        <v>0.0035046565290823652</v>
      </c>
    </row>
    <row r="42" ht="15.75" customHeight="1">
      <c r="B42" s="20"/>
      <c r="D42" s="17">
        <v>60.0</v>
      </c>
      <c r="E42" s="17"/>
      <c r="F42" s="17">
        <v>31.732</v>
      </c>
      <c r="G42" s="17" t="s">
        <v>29</v>
      </c>
      <c r="H42" s="3">
        <v>228.62</v>
      </c>
      <c r="I42" s="3" t="s">
        <v>30</v>
      </c>
      <c r="K42" s="3">
        <v>61.0</v>
      </c>
      <c r="L42" s="3">
        <f t="shared" si="1"/>
        <v>969.310183</v>
      </c>
      <c r="M42" s="3">
        <f t="shared" si="2"/>
        <v>0.000969310183</v>
      </c>
      <c r="N42" s="3">
        <f t="shared" si="3"/>
        <v>0.000967327019</v>
      </c>
      <c r="O42" s="3">
        <f t="shared" si="17"/>
        <v>0.0005494374619</v>
      </c>
      <c r="P42" s="3">
        <f t="shared" si="5"/>
        <v>0.02418046798</v>
      </c>
      <c r="Q42" s="3">
        <f t="shared" si="6"/>
        <v>0.004625252095</v>
      </c>
      <c r="R42" s="1">
        <v>1.0</v>
      </c>
      <c r="S42" s="3">
        <v>2.0</v>
      </c>
      <c r="T42" s="3">
        <v>3.0</v>
      </c>
      <c r="V42" s="3">
        <v>0.0023245</v>
      </c>
      <c r="Y42" s="1">
        <f t="shared" ref="Y42:Y43" si="18">INDEX(K$3:K$19,ROWS(Y$39:Y42)*3)</f>
        <v>0</v>
      </c>
      <c r="Z42" s="18">
        <v>0.0022098476434456614</v>
      </c>
      <c r="AA42" s="1">
        <v>0.0</v>
      </c>
      <c r="AB42" s="3">
        <v>0.0023972670858981916</v>
      </c>
    </row>
    <row r="43" ht="15.75" customHeight="1">
      <c r="B43" s="20"/>
      <c r="D43" s="17" t="s">
        <v>75</v>
      </c>
      <c r="E43" s="17"/>
      <c r="F43" s="17">
        <v>16.777</v>
      </c>
      <c r="G43" s="17" t="s">
        <v>29</v>
      </c>
      <c r="H43" s="3">
        <v>121.87</v>
      </c>
      <c r="I43" s="3" t="s">
        <v>30</v>
      </c>
      <c r="J43" s="17">
        <v>9.0</v>
      </c>
      <c r="K43" s="17">
        <v>139.0</v>
      </c>
      <c r="L43" s="3">
        <f t="shared" si="1"/>
        <v>468.3716565</v>
      </c>
      <c r="M43" s="3">
        <f t="shared" si="2"/>
        <v>0.0004683716565</v>
      </c>
      <c r="N43" s="3">
        <f t="shared" si="3"/>
        <v>0.0004674133896</v>
      </c>
      <c r="O43" s="3">
        <f t="shared" si="17"/>
        <v>0.0002654887349</v>
      </c>
      <c r="P43" s="3">
        <f t="shared" si="5"/>
        <v>0.01168402648</v>
      </c>
      <c r="Q43" s="3">
        <f t="shared" si="6"/>
        <v>0.00223492647</v>
      </c>
      <c r="R43" s="3">
        <v>2.0</v>
      </c>
      <c r="V43" s="3">
        <v>0.0033088871063187285</v>
      </c>
      <c r="Y43" s="1">
        <f t="shared" si="18"/>
        <v>0</v>
      </c>
      <c r="Z43" s="18">
        <v>0.002260229213997417</v>
      </c>
      <c r="AA43" s="1">
        <v>0.0</v>
      </c>
      <c r="AB43" s="3">
        <v>0.0035727919654363776</v>
      </c>
    </row>
    <row r="44" ht="15.75" customHeight="1">
      <c r="B44" s="20"/>
      <c r="C44" s="35">
        <v>10.0</v>
      </c>
      <c r="D44" s="17">
        <v>41.0</v>
      </c>
      <c r="E44" s="37"/>
      <c r="F44" s="17">
        <v>16.952</v>
      </c>
      <c r="G44" s="17" t="s">
        <v>29</v>
      </c>
      <c r="H44" s="3">
        <v>123.12</v>
      </c>
      <c r="I44" s="3" t="s">
        <v>30</v>
      </c>
      <c r="K44" s="3">
        <v>0.0</v>
      </c>
      <c r="L44" s="3">
        <f t="shared" si="1"/>
        <v>474.2374472</v>
      </c>
      <c r="M44" s="3">
        <f t="shared" si="2"/>
        <v>0.0004742374472</v>
      </c>
      <c r="N44" s="3">
        <f t="shared" si="3"/>
        <v>0.0004732671792</v>
      </c>
      <c r="O44" s="3">
        <f t="shared" si="17"/>
        <v>0.0002688136614</v>
      </c>
      <c r="P44" s="3">
        <f t="shared" si="5"/>
        <v>0.01183035483</v>
      </c>
      <c r="Q44" s="3">
        <f t="shared" si="6"/>
        <v>0.002262916231</v>
      </c>
      <c r="R44" s="3">
        <v>2.0</v>
      </c>
      <c r="V44" s="3">
        <v>0.00240017802108563</v>
      </c>
      <c r="Y44" s="1">
        <f t="shared" ref="Y44:Y48" si="19">INDEX(K$4:K$20,ROWS(Y$44:Y44)*3)</f>
        <v>60</v>
      </c>
      <c r="Z44" s="3">
        <v>0.0023188957539287945</v>
      </c>
      <c r="AA44" s="3">
        <v>59.0</v>
      </c>
      <c r="AB44" s="3">
        <v>0.0022042496911621333</v>
      </c>
    </row>
    <row r="45" ht="15.75" customHeight="1">
      <c r="B45" s="20"/>
      <c r="D45" s="17" t="s">
        <v>78</v>
      </c>
      <c r="E45" s="17"/>
      <c r="F45" s="17">
        <v>19.072</v>
      </c>
      <c r="G45" s="17" t="s">
        <v>29</v>
      </c>
      <c r="H45" s="3">
        <v>138.37</v>
      </c>
      <c r="I45" s="3" t="s">
        <v>30</v>
      </c>
      <c r="K45" s="3">
        <v>61.0</v>
      </c>
      <c r="L45" s="3">
        <f t="shared" si="1"/>
        <v>545.8000939</v>
      </c>
      <c r="M45" s="3">
        <f t="shared" si="2"/>
        <v>0.0005458000939</v>
      </c>
      <c r="N45" s="3">
        <f t="shared" si="3"/>
        <v>0.000544683412</v>
      </c>
      <c r="O45" s="3">
        <f t="shared" si="17"/>
        <v>0.0003093777653</v>
      </c>
      <c r="P45" s="3">
        <f t="shared" si="5"/>
        <v>0.01361556076</v>
      </c>
      <c r="Q45" s="3">
        <f t="shared" si="6"/>
        <v>0.00260439132</v>
      </c>
      <c r="R45" s="3">
        <v>2.0</v>
      </c>
      <c r="V45" s="3">
        <v>0.0022098476434456614</v>
      </c>
      <c r="Y45" s="1">
        <f t="shared" si="19"/>
        <v>61</v>
      </c>
      <c r="Z45" s="3">
        <v>0.0033287199563372676</v>
      </c>
      <c r="AA45" s="3">
        <v>60.0</v>
      </c>
      <c r="AB45" s="3">
        <v>0.002349796450533871</v>
      </c>
    </row>
    <row r="46" ht="15.75" customHeight="1">
      <c r="B46" s="25"/>
      <c r="D46" s="45" t="s">
        <v>80</v>
      </c>
      <c r="E46" s="17"/>
      <c r="F46" s="17">
        <v>16.206</v>
      </c>
      <c r="G46" s="17" t="s">
        <v>29</v>
      </c>
      <c r="H46" s="3">
        <v>119.75</v>
      </c>
      <c r="I46" s="3" t="s">
        <v>30</v>
      </c>
      <c r="K46" s="3">
        <v>138.0</v>
      </c>
      <c r="L46" s="3">
        <f t="shared" si="1"/>
        <v>458.4232755</v>
      </c>
      <c r="M46" s="3">
        <f t="shared" si="2"/>
        <v>0.0004584232755</v>
      </c>
      <c r="N46" s="3">
        <f t="shared" si="3"/>
        <v>0.0004574853625</v>
      </c>
      <c r="O46" s="3">
        <f t="shared" si="17"/>
        <v>0.0002598496595</v>
      </c>
      <c r="P46" s="3">
        <f t="shared" si="5"/>
        <v>0.01143585359</v>
      </c>
      <c r="Q46" s="3">
        <f t="shared" si="6"/>
        <v>0.002187455834</v>
      </c>
      <c r="R46" s="3">
        <v>2.0</v>
      </c>
      <c r="V46" s="3">
        <v>0.002260229213997417</v>
      </c>
      <c r="Y46" s="1">
        <f t="shared" si="19"/>
        <v>60</v>
      </c>
      <c r="Z46" s="3">
        <v>0.002341287563062908</v>
      </c>
      <c r="AA46" s="3">
        <v>59.0</v>
      </c>
      <c r="AB46" s="3">
        <v>0.003148944767459548</v>
      </c>
    </row>
    <row r="47" ht="15.75" customHeight="1">
      <c r="B47" s="34" t="s">
        <v>81</v>
      </c>
      <c r="C47" s="35">
        <v>1.0</v>
      </c>
      <c r="D47" s="17">
        <v>15.0</v>
      </c>
      <c r="E47" s="37"/>
      <c r="F47" s="17">
        <v>17.005</v>
      </c>
      <c r="G47" s="17" t="s">
        <v>29</v>
      </c>
      <c r="H47" s="3">
        <v>123.5</v>
      </c>
      <c r="I47" s="3" t="s">
        <v>30</v>
      </c>
      <c r="K47" s="3">
        <v>0.0</v>
      </c>
      <c r="L47" s="3">
        <f t="shared" si="1"/>
        <v>476.0206476</v>
      </c>
      <c r="M47" s="3">
        <f t="shared" si="2"/>
        <v>0.0004760206476</v>
      </c>
      <c r="N47" s="3">
        <f t="shared" si="3"/>
        <v>0.0004750467312</v>
      </c>
      <c r="O47" s="3">
        <f t="shared" si="17"/>
        <v>0.0002698244391</v>
      </c>
      <c r="P47" s="3">
        <f t="shared" si="5"/>
        <v>0.01187483865</v>
      </c>
      <c r="Q47" s="3">
        <f t="shared" si="6"/>
        <v>0.002271425119</v>
      </c>
      <c r="R47" s="3">
        <v>2.0</v>
      </c>
      <c r="V47" s="3">
        <v>0.00235808141991349</v>
      </c>
      <c r="Y47" s="1">
        <f t="shared" si="19"/>
        <v>59</v>
      </c>
      <c r="Z47" s="3">
        <v>0.002299414879982116</v>
      </c>
      <c r="AA47" s="3">
        <v>58.0</v>
      </c>
      <c r="AB47" s="3">
        <v>0.002279710087944096</v>
      </c>
    </row>
    <row r="48" ht="15.75" customHeight="1">
      <c r="B48" s="20"/>
      <c r="D48" s="17">
        <v>47.0</v>
      </c>
      <c r="E48" s="17"/>
      <c r="F48" s="17">
        <v>17.804</v>
      </c>
      <c r="G48" s="17" t="s">
        <v>29</v>
      </c>
      <c r="H48" s="3">
        <v>129.25</v>
      </c>
      <c r="I48" s="3" t="s">
        <v>30</v>
      </c>
      <c r="K48" s="3">
        <v>60.0</v>
      </c>
      <c r="L48" s="3">
        <f t="shared" si="1"/>
        <v>503.0032848</v>
      </c>
      <c r="M48" s="3">
        <f t="shared" si="2"/>
        <v>0.0005030032848</v>
      </c>
      <c r="N48" s="3">
        <f t="shared" si="3"/>
        <v>0.0005019741633</v>
      </c>
      <c r="O48" s="3">
        <f t="shared" si="17"/>
        <v>0.0002851191012</v>
      </c>
      <c r="P48" s="3">
        <f t="shared" si="5"/>
        <v>0.01254794908</v>
      </c>
      <c r="Q48" s="3">
        <f t="shared" si="6"/>
        <v>0.002400178021</v>
      </c>
      <c r="R48" s="3">
        <v>2.0</v>
      </c>
      <c r="V48" s="3">
        <v>0.0028842889345651605</v>
      </c>
      <c r="Y48" s="1">
        <f t="shared" si="19"/>
        <v>59</v>
      </c>
      <c r="Z48" s="3">
        <v>0.002470040465584061</v>
      </c>
      <c r="AA48" s="3">
        <v>59.0</v>
      </c>
      <c r="AB48" s="3">
        <v>0.0032967314885654314</v>
      </c>
    </row>
    <row r="49" ht="15.75" customHeight="1">
      <c r="B49" s="20"/>
      <c r="D49" s="17" t="s">
        <v>82</v>
      </c>
      <c r="E49" s="17"/>
      <c r="F49" s="17">
        <v>16.188</v>
      </c>
      <c r="G49" s="17" t="s">
        <v>29</v>
      </c>
      <c r="H49" s="3">
        <v>117.62</v>
      </c>
      <c r="I49" s="3" t="s">
        <v>30</v>
      </c>
      <c r="K49" s="3">
        <v>131.0</v>
      </c>
      <c r="L49" s="3">
        <f t="shared" si="1"/>
        <v>448.4279681</v>
      </c>
      <c r="M49" s="3">
        <f t="shared" si="2"/>
        <v>0.0004484279681</v>
      </c>
      <c r="N49" s="3">
        <f t="shared" si="3"/>
        <v>0.0004475105051</v>
      </c>
      <c r="O49" s="3">
        <f t="shared" si="17"/>
        <v>0.0002541839846</v>
      </c>
      <c r="P49" s="3">
        <f t="shared" si="5"/>
        <v>0.01118651007</v>
      </c>
      <c r="Q49" s="3">
        <f t="shared" si="6"/>
        <v>0.002139761281</v>
      </c>
      <c r="R49" s="3">
        <v>2.0</v>
      </c>
      <c r="V49" s="3">
        <v>0.0035046565290823652</v>
      </c>
      <c r="Y49" s="1">
        <f t="shared" ref="Y49:Y51" si="20">INDEX(K$5:K$18,ROWS(Y$49:Y49)*3)</f>
        <v>123</v>
      </c>
      <c r="Z49" s="3">
        <v>0.002416971877936211</v>
      </c>
      <c r="AA49" s="3">
        <v>121.0</v>
      </c>
      <c r="AB49" s="3">
        <v>0.0024393636870703246</v>
      </c>
    </row>
    <row r="50" ht="15.75" customHeight="1">
      <c r="B50" s="20"/>
      <c r="C50" s="35">
        <v>4.0</v>
      </c>
      <c r="D50" s="17">
        <v>32.0</v>
      </c>
      <c r="E50" s="17"/>
      <c r="F50" s="17">
        <v>17.233</v>
      </c>
      <c r="G50" s="17" t="s">
        <v>29</v>
      </c>
      <c r="H50" s="3">
        <v>125.12</v>
      </c>
      <c r="I50" s="3" t="s">
        <v>30</v>
      </c>
      <c r="K50" s="3">
        <v>0.0</v>
      </c>
      <c r="L50" s="3">
        <f t="shared" si="1"/>
        <v>483.6227123</v>
      </c>
      <c r="M50" s="3">
        <f t="shared" si="2"/>
        <v>0.0004836227123</v>
      </c>
      <c r="N50" s="3">
        <f t="shared" si="3"/>
        <v>0.0004826332425</v>
      </c>
      <c r="O50" s="3">
        <f t="shared" si="17"/>
        <v>0.0002741335439</v>
      </c>
      <c r="P50" s="3">
        <f t="shared" si="5"/>
        <v>0.0120644802</v>
      </c>
      <c r="Q50" s="3">
        <f t="shared" si="6"/>
        <v>0.002307699849</v>
      </c>
      <c r="R50" s="3">
        <v>2.0</v>
      </c>
      <c r="V50" s="3">
        <v>0.0023972670858981916</v>
      </c>
      <c r="Y50" s="1">
        <f t="shared" si="20"/>
        <v>122</v>
      </c>
      <c r="Z50" s="3">
        <v>0.0032727401377365536</v>
      </c>
      <c r="AA50" s="3">
        <v>121.0</v>
      </c>
      <c r="AB50" s="3">
        <v>0.0023106107845491724</v>
      </c>
    </row>
    <row r="51" ht="15.75" customHeight="1">
      <c r="B51" s="20"/>
      <c r="D51" s="17">
        <v>12.0</v>
      </c>
      <c r="E51" s="17"/>
      <c r="F51" s="17">
        <v>17.701</v>
      </c>
      <c r="G51" s="17" t="s">
        <v>29</v>
      </c>
      <c r="H51" s="3">
        <v>128.5</v>
      </c>
      <c r="I51" s="3" t="s">
        <v>30</v>
      </c>
      <c r="K51" s="3">
        <v>61.0</v>
      </c>
      <c r="L51" s="3">
        <f t="shared" si="1"/>
        <v>499.4838104</v>
      </c>
      <c r="M51" s="3">
        <f t="shared" si="2"/>
        <v>0.0004994838104</v>
      </c>
      <c r="N51" s="3">
        <f t="shared" si="3"/>
        <v>0.0004984618895</v>
      </c>
      <c r="O51" s="3">
        <f t="shared" si="17"/>
        <v>0.0002831241453</v>
      </c>
      <c r="P51" s="3">
        <f t="shared" si="5"/>
        <v>0.01246015207</v>
      </c>
      <c r="Q51" s="3">
        <f t="shared" si="6"/>
        <v>0.002383384164</v>
      </c>
      <c r="R51" s="3">
        <v>2.0</v>
      </c>
      <c r="V51" s="3">
        <v>0.0035727919654363776</v>
      </c>
      <c r="Y51" s="1">
        <f t="shared" si="20"/>
        <v>121</v>
      </c>
      <c r="Z51" s="3">
        <v>0.0022909059925111525</v>
      </c>
      <c r="AA51" s="3">
        <v>120.0</v>
      </c>
      <c r="AB51" s="3">
        <v>0.0031969274691173023</v>
      </c>
    </row>
    <row r="52" ht="15.75" customHeight="1">
      <c r="B52" s="20"/>
      <c r="D52" s="17" t="s">
        <v>84</v>
      </c>
      <c r="E52" s="37"/>
      <c r="F52" s="17">
        <v>17.284</v>
      </c>
      <c r="G52" s="17" t="s">
        <v>29</v>
      </c>
      <c r="H52" s="3">
        <v>125.5</v>
      </c>
      <c r="I52" s="3" t="s">
        <v>30</v>
      </c>
      <c r="K52" s="3">
        <v>131.0</v>
      </c>
      <c r="L52" s="3">
        <f t="shared" si="1"/>
        <v>485.4059127</v>
      </c>
      <c r="M52" s="3">
        <f t="shared" si="2"/>
        <v>0.0004854059127</v>
      </c>
      <c r="N52" s="3">
        <f t="shared" si="3"/>
        <v>0.0004844127945</v>
      </c>
      <c r="O52" s="3">
        <f t="shared" si="17"/>
        <v>0.0002751443216</v>
      </c>
      <c r="P52" s="3">
        <f t="shared" si="5"/>
        <v>0.01210896402</v>
      </c>
      <c r="Q52" s="3">
        <f t="shared" si="6"/>
        <v>0.002316208737</v>
      </c>
      <c r="R52" s="3">
        <v>2.0</v>
      </c>
      <c r="V52" s="3">
        <v>0.0032807372546795133</v>
      </c>
      <c r="Y52" s="1">
        <f t="shared" ref="Y52:Y53" si="21">INDEX(K$5:K$19,ROWS(Y$49:Y52)*3)</f>
        <v>119</v>
      </c>
      <c r="Z52" s="3">
        <v>0.0023468855153464365</v>
      </c>
      <c r="AA52" s="3">
        <v>120.0</v>
      </c>
      <c r="AB52" s="3">
        <v>0.0022210435480127183</v>
      </c>
    </row>
    <row r="53" ht="15.75" customHeight="1">
      <c r="B53" s="20"/>
      <c r="C53" s="35">
        <v>6.0</v>
      </c>
      <c r="D53" s="17">
        <v>27.0</v>
      </c>
      <c r="E53" s="17"/>
      <c r="F53" s="17">
        <v>16.607</v>
      </c>
      <c r="G53" s="17" t="s">
        <v>29</v>
      </c>
      <c r="H53" s="3">
        <v>120.62</v>
      </c>
      <c r="I53" s="3" t="s">
        <v>30</v>
      </c>
      <c r="K53" s="3">
        <v>0.0</v>
      </c>
      <c r="L53" s="3">
        <f t="shared" si="1"/>
        <v>462.5058658</v>
      </c>
      <c r="M53" s="3">
        <f t="shared" si="2"/>
        <v>0.0004625058658</v>
      </c>
      <c r="N53" s="3">
        <f t="shared" si="3"/>
        <v>0.0004615596001</v>
      </c>
      <c r="O53" s="3">
        <f t="shared" si="17"/>
        <v>0.0002621638083</v>
      </c>
      <c r="P53" s="3">
        <f t="shared" si="5"/>
        <v>0.01153769812</v>
      </c>
      <c r="Q53" s="3">
        <f t="shared" si="6"/>
        <v>0.002206936708</v>
      </c>
      <c r="R53" s="3">
        <v>2.0</v>
      </c>
      <c r="V53" s="3">
        <v>0.0032449101707750566</v>
      </c>
      <c r="Y53" s="1">
        <f t="shared" si="21"/>
        <v>118</v>
      </c>
      <c r="Z53" s="3">
        <v>0.002282621023131531</v>
      </c>
      <c r="AA53" s="3">
        <v>119.0</v>
      </c>
      <c r="AB53" s="3">
        <v>0.003192768968306964</v>
      </c>
    </row>
    <row r="54" ht="15.75" customHeight="1">
      <c r="B54" s="20"/>
      <c r="D54" s="17">
        <v>2.0</v>
      </c>
      <c r="E54" s="17"/>
      <c r="F54" s="17">
        <v>21.359</v>
      </c>
      <c r="G54" s="17" t="s">
        <v>29</v>
      </c>
      <c r="H54" s="3">
        <v>154.75</v>
      </c>
      <c r="I54" s="3" t="s">
        <v>30</v>
      </c>
      <c r="K54" s="3">
        <v>59.0</v>
      </c>
      <c r="L54" s="3">
        <f t="shared" si="1"/>
        <v>622.6654153</v>
      </c>
      <c r="M54" s="3">
        <f t="shared" si="2"/>
        <v>0.0006226654153</v>
      </c>
      <c r="N54" s="3">
        <f t="shared" si="3"/>
        <v>0.0006213914705</v>
      </c>
      <c r="O54" s="3">
        <f t="shared" si="17"/>
        <v>0.0003529476028</v>
      </c>
      <c r="P54" s="3">
        <f t="shared" si="5"/>
        <v>0.01553304752</v>
      </c>
      <c r="Q54" s="3">
        <f t="shared" si="6"/>
        <v>0.002971169154</v>
      </c>
      <c r="R54" s="3">
        <v>2.0</v>
      </c>
      <c r="V54" s="3">
        <v>0.002223730565108812</v>
      </c>
      <c r="Z54" s="3" t="s">
        <v>59</v>
      </c>
      <c r="AB54" s="3" t="s">
        <v>81</v>
      </c>
    </row>
    <row r="55" ht="15.75" customHeight="1">
      <c r="B55" s="20"/>
      <c r="D55" s="17" t="s">
        <v>86</v>
      </c>
      <c r="E55" s="17"/>
      <c r="F55" s="17">
        <v>16.034</v>
      </c>
      <c r="G55" s="17" t="s">
        <v>29</v>
      </c>
      <c r="H55" s="3">
        <v>116.5</v>
      </c>
      <c r="I55" s="3" t="s">
        <v>30</v>
      </c>
      <c r="K55" s="3">
        <v>133.0</v>
      </c>
      <c r="L55" s="3">
        <f t="shared" si="1"/>
        <v>443.1722196</v>
      </c>
      <c r="M55" s="3">
        <f t="shared" si="2"/>
        <v>0.0004431722196</v>
      </c>
      <c r="N55" s="3">
        <f t="shared" si="3"/>
        <v>0.0004422655096</v>
      </c>
      <c r="O55" s="3">
        <f t="shared" si="17"/>
        <v>0.0002512048504</v>
      </c>
      <c r="P55" s="3">
        <f t="shared" si="5"/>
        <v>0.01105539987</v>
      </c>
      <c r="Q55" s="3">
        <f t="shared" si="6"/>
        <v>0.002114682455</v>
      </c>
      <c r="R55" s="3">
        <v>2.0</v>
      </c>
      <c r="V55" s="3">
        <v>0.002262916231093511</v>
      </c>
      <c r="Y55" s="1">
        <v>0.0</v>
      </c>
      <c r="Z55" s="18">
        <v>0.0032807372546795133</v>
      </c>
      <c r="AA55" s="1">
        <v>0.0</v>
      </c>
      <c r="AB55" s="3">
        <v>0.002271425118564474</v>
      </c>
    </row>
    <row r="56" ht="15.75" customHeight="1">
      <c r="B56" s="20"/>
      <c r="C56" s="35">
        <v>8.0</v>
      </c>
      <c r="D56" s="17">
        <v>40.0</v>
      </c>
      <c r="E56" s="17"/>
      <c r="F56" s="17">
        <v>17.337</v>
      </c>
      <c r="G56" s="17" t="s">
        <v>29</v>
      </c>
      <c r="H56" s="3">
        <v>125.87</v>
      </c>
      <c r="I56" s="3" t="s">
        <v>30</v>
      </c>
      <c r="K56" s="3">
        <v>0.0</v>
      </c>
      <c r="L56" s="3">
        <f t="shared" si="1"/>
        <v>487.1421868</v>
      </c>
      <c r="M56" s="3">
        <f t="shared" si="2"/>
        <v>0.0004871421868</v>
      </c>
      <c r="N56" s="3">
        <f t="shared" si="3"/>
        <v>0.0004861455163</v>
      </c>
      <c r="O56" s="3">
        <f t="shared" si="17"/>
        <v>0.0002761284998</v>
      </c>
      <c r="P56" s="3">
        <f t="shared" si="5"/>
        <v>0.01215227721</v>
      </c>
      <c r="Q56" s="3">
        <f t="shared" si="6"/>
        <v>0.002324493706</v>
      </c>
      <c r="R56" s="3">
        <v>2.0</v>
      </c>
      <c r="V56" s="3">
        <v>0.002271425118564474</v>
      </c>
      <c r="Y56" s="1">
        <v>0.0</v>
      </c>
      <c r="Z56" s="18">
        <v>0.0032449101707750566</v>
      </c>
      <c r="AA56" s="1">
        <v>0.0</v>
      </c>
      <c r="AB56" s="3">
        <v>0.002307699849361738</v>
      </c>
    </row>
    <row r="57" ht="15.75" customHeight="1">
      <c r="B57" s="20"/>
      <c r="D57" s="17">
        <v>30.0</v>
      </c>
      <c r="E57" s="17"/>
      <c r="F57" s="17">
        <v>17.337</v>
      </c>
      <c r="G57" s="17" t="s">
        <v>29</v>
      </c>
      <c r="H57" s="17">
        <v>125.87</v>
      </c>
      <c r="I57" s="3" t="s">
        <v>30</v>
      </c>
      <c r="K57" s="3">
        <v>62.0</v>
      </c>
      <c r="L57" s="3">
        <f t="shared" si="1"/>
        <v>487.1421868</v>
      </c>
      <c r="M57" s="3">
        <f t="shared" si="2"/>
        <v>0.0004871421868</v>
      </c>
      <c r="N57" s="3">
        <f t="shared" si="3"/>
        <v>0.0004861455163</v>
      </c>
      <c r="O57" s="3">
        <f t="shared" si="17"/>
        <v>0.0002761284998</v>
      </c>
      <c r="P57" s="3">
        <f t="shared" si="5"/>
        <v>0.01215227721</v>
      </c>
      <c r="Q57" s="3">
        <f t="shared" si="6"/>
        <v>0.002324493706</v>
      </c>
      <c r="R57" s="3">
        <v>2.0</v>
      </c>
      <c r="V57" s="3">
        <v>0.002307699849361738</v>
      </c>
      <c r="Y57" s="1">
        <v>0.0</v>
      </c>
      <c r="Z57" s="18">
        <v>0.002223730565108812</v>
      </c>
      <c r="AA57" s="1">
        <v>0.0</v>
      </c>
      <c r="AB57" s="3">
        <v>0.002206936708258227</v>
      </c>
    </row>
    <row r="58" ht="15.75" customHeight="1">
      <c r="B58" s="20"/>
      <c r="D58" s="17" t="s">
        <v>88</v>
      </c>
      <c r="E58" s="17"/>
      <c r="F58" s="17">
        <v>17.563</v>
      </c>
      <c r="G58" s="17" t="s">
        <v>29</v>
      </c>
      <c r="H58" s="3">
        <v>127.5</v>
      </c>
      <c r="I58" s="3" t="s">
        <v>30</v>
      </c>
      <c r="K58" s="3">
        <v>130.0</v>
      </c>
      <c r="L58" s="3">
        <f t="shared" si="1"/>
        <v>494.7911779</v>
      </c>
      <c r="M58" s="3">
        <f t="shared" si="2"/>
        <v>0.0004947911779</v>
      </c>
      <c r="N58" s="3">
        <f t="shared" si="3"/>
        <v>0.0004937788579</v>
      </c>
      <c r="O58" s="3">
        <f t="shared" si="17"/>
        <v>0.000280464204</v>
      </c>
      <c r="P58" s="3">
        <f t="shared" si="5"/>
        <v>0.01234308939</v>
      </c>
      <c r="Q58" s="3">
        <f t="shared" si="6"/>
        <v>0.002360992355</v>
      </c>
      <c r="R58" s="3">
        <v>2.0</v>
      </c>
      <c r="V58" s="3">
        <v>0.002206936708258227</v>
      </c>
      <c r="Y58" s="1">
        <v>0.0</v>
      </c>
      <c r="Z58" s="18">
        <v>0.002224</v>
      </c>
      <c r="AA58" s="1">
        <v>0.0</v>
      </c>
      <c r="AB58" s="3">
        <v>0.002324493706212323</v>
      </c>
    </row>
    <row r="59" ht="15.75" customHeight="1">
      <c r="B59" s="20"/>
      <c r="C59" s="35">
        <v>2.0</v>
      </c>
      <c r="D59" s="17">
        <v>39.0</v>
      </c>
      <c r="E59" s="17"/>
      <c r="F59" s="17">
        <v>17.44</v>
      </c>
      <c r="G59" s="17" t="s">
        <v>29</v>
      </c>
      <c r="H59" s="3">
        <v>126.62</v>
      </c>
      <c r="I59" s="3" t="s">
        <v>30</v>
      </c>
      <c r="K59" s="3">
        <v>0.0</v>
      </c>
      <c r="L59" s="3">
        <f t="shared" si="1"/>
        <v>490.6616612</v>
      </c>
      <c r="M59" s="3">
        <f t="shared" si="2"/>
        <v>0.0004906616612</v>
      </c>
      <c r="N59" s="3">
        <f t="shared" si="3"/>
        <v>0.00048965779</v>
      </c>
      <c r="O59" s="3">
        <f t="shared" si="17"/>
        <v>0.0002781234558</v>
      </c>
      <c r="P59" s="3">
        <f t="shared" si="5"/>
        <v>0.01224007423</v>
      </c>
      <c r="Q59" s="3">
        <f t="shared" si="6"/>
        <v>0.002341287563</v>
      </c>
      <c r="R59" s="3">
        <v>2.0</v>
      </c>
      <c r="V59" s="3">
        <v>0.002324493706212323</v>
      </c>
      <c r="Y59" s="3">
        <v>61.0</v>
      </c>
      <c r="Z59" s="3">
        <v>0.003704584452656342</v>
      </c>
      <c r="AA59" s="1">
        <v>0.0</v>
      </c>
      <c r="AB59" s="3">
        <v>0.002341287563062908</v>
      </c>
    </row>
    <row r="60" ht="15.75" customHeight="1">
      <c r="B60" s="20"/>
      <c r="D60" s="17">
        <v>8.0</v>
      </c>
      <c r="E60" s="17"/>
      <c r="F60" s="17">
        <v>17.075</v>
      </c>
      <c r="G60" s="17" t="s">
        <v>29</v>
      </c>
      <c r="H60" s="3">
        <v>124.0</v>
      </c>
      <c r="I60" s="3" t="s">
        <v>30</v>
      </c>
      <c r="K60" s="3">
        <v>58.0</v>
      </c>
      <c r="L60" s="3">
        <f t="shared" si="1"/>
        <v>478.3669639</v>
      </c>
      <c r="M60" s="3">
        <f t="shared" si="2"/>
        <v>0.0004783669639</v>
      </c>
      <c r="N60" s="3">
        <f t="shared" si="3"/>
        <v>0.0004773882471</v>
      </c>
      <c r="O60" s="3">
        <f t="shared" si="17"/>
        <v>0.0002711544097</v>
      </c>
      <c r="P60" s="3">
        <f t="shared" si="5"/>
        <v>0.01193336999</v>
      </c>
      <c r="Q60" s="3">
        <f t="shared" si="6"/>
        <v>0.002282621023</v>
      </c>
      <c r="R60" s="3">
        <v>2.0</v>
      </c>
      <c r="V60" s="3">
        <v>0.002341287563062908</v>
      </c>
      <c r="Y60" s="3">
        <v>60.0</v>
      </c>
      <c r="Z60" s="3">
        <v>0.0035446421137971607</v>
      </c>
      <c r="AA60" s="3">
        <v>60.0</v>
      </c>
      <c r="AB60" s="3">
        <v>0.002400178021085626</v>
      </c>
    </row>
    <row r="61" ht="15.75" customHeight="1">
      <c r="B61" s="25"/>
      <c r="D61" s="17" t="s">
        <v>90</v>
      </c>
      <c r="E61" s="17"/>
      <c r="F61" s="17">
        <v>16.519</v>
      </c>
      <c r="G61" s="17" t="s">
        <v>29</v>
      </c>
      <c r="H61" s="3">
        <v>120.0</v>
      </c>
      <c r="I61" s="3" t="s">
        <v>30</v>
      </c>
      <c r="K61" s="3">
        <v>135.0</v>
      </c>
      <c r="L61" s="3">
        <f t="shared" si="1"/>
        <v>459.5964336</v>
      </c>
      <c r="M61" s="3">
        <f t="shared" si="2"/>
        <v>0.0004595964336</v>
      </c>
      <c r="N61" s="3">
        <f t="shared" si="3"/>
        <v>0.0004586561204</v>
      </c>
      <c r="O61" s="3">
        <f t="shared" si="17"/>
        <v>0.0002605146448</v>
      </c>
      <c r="P61" s="3">
        <f t="shared" si="5"/>
        <v>0.01146511926</v>
      </c>
      <c r="Q61" s="3">
        <f t="shared" si="6"/>
        <v>0.002193053787</v>
      </c>
      <c r="R61" s="3">
        <v>2.0</v>
      </c>
      <c r="V61" s="3">
        <v>0.0023188957539287945</v>
      </c>
      <c r="Y61" s="3">
        <v>61.0</v>
      </c>
      <c r="Z61" s="3">
        <v>0.004625252094742486</v>
      </c>
      <c r="AA61" s="3">
        <v>61.0</v>
      </c>
      <c r="AB61" s="3">
        <v>0.0023833841642350415</v>
      </c>
    </row>
    <row r="62" ht="15.75" customHeight="1">
      <c r="R62" s="3">
        <v>3.0</v>
      </c>
      <c r="V62" s="3">
        <v>0.0033287199563372676</v>
      </c>
      <c r="Y62" s="3">
        <v>61.0</v>
      </c>
      <c r="Z62" s="3">
        <v>0.0026043913203887417</v>
      </c>
      <c r="AA62" s="3">
        <v>59.0</v>
      </c>
      <c r="AB62" s="3">
        <v>0.002971169154005521</v>
      </c>
    </row>
    <row r="63" ht="15.75" customHeight="1">
      <c r="R63" s="3">
        <v>3.0</v>
      </c>
      <c r="V63" s="3">
        <v>0.002341287563062908</v>
      </c>
      <c r="Y63" s="3">
        <v>138.0</v>
      </c>
      <c r="Z63" s="3">
        <v>0.0032247574360788</v>
      </c>
      <c r="AA63" s="3">
        <v>62.0</v>
      </c>
      <c r="AB63" s="3">
        <v>0.002324493706212323</v>
      </c>
    </row>
    <row r="64" ht="15.75" customHeight="1">
      <c r="R64" s="3">
        <v>3.0</v>
      </c>
      <c r="V64" s="3">
        <v>0.002299414879982116</v>
      </c>
      <c r="Y64" s="3">
        <v>138.0</v>
      </c>
      <c r="Z64" s="3">
        <v>0.00338469977493798</v>
      </c>
      <c r="AA64" s="3">
        <v>58.0</v>
      </c>
      <c r="AB64" s="3">
        <v>0.002282621023131531</v>
      </c>
    </row>
    <row r="65" ht="15.75" customHeight="1">
      <c r="R65" s="3">
        <v>3.0</v>
      </c>
      <c r="V65" s="3">
        <v>0.002470040465584061</v>
      </c>
      <c r="Y65" s="3">
        <v>139.0</v>
      </c>
      <c r="Z65" s="3">
        <v>0.002234926469675869</v>
      </c>
      <c r="AA65" s="3">
        <v>131.0</v>
      </c>
      <c r="AB65" s="3">
        <v>0.0021397612808558863</v>
      </c>
    </row>
    <row r="66" ht="15.75" customHeight="1">
      <c r="R66" s="3">
        <v>3.0</v>
      </c>
      <c r="V66" s="3">
        <v>0.0022042496911621333</v>
      </c>
      <c r="Y66" s="3">
        <v>138.0</v>
      </c>
      <c r="Z66" s="3">
        <v>0.002187455834311548</v>
      </c>
      <c r="AA66" s="3">
        <v>131.0</v>
      </c>
      <c r="AB66" s="3">
        <v>0.0023162087368327005</v>
      </c>
    </row>
    <row r="67" ht="15.75" customHeight="1">
      <c r="R67" s="3">
        <v>3.0</v>
      </c>
      <c r="V67" s="3">
        <v>0.002349796450533871</v>
      </c>
      <c r="AA67" s="3">
        <v>133.0</v>
      </c>
      <c r="AB67" s="3">
        <v>0.002114682454625679</v>
      </c>
    </row>
    <row r="68" ht="15.75" customHeight="1">
      <c r="R68" s="3">
        <v>3.0</v>
      </c>
      <c r="V68" s="3">
        <v>0.003148944767459548</v>
      </c>
      <c r="AA68" s="3">
        <v>130.0</v>
      </c>
      <c r="AB68" s="3">
        <v>0.002360992355100928</v>
      </c>
    </row>
    <row r="69" ht="15.75" customHeight="1">
      <c r="R69" s="3">
        <v>3.0</v>
      </c>
      <c r="V69" s="3">
        <v>0.002279710087944096</v>
      </c>
      <c r="AA69" s="3">
        <v>135.0</v>
      </c>
      <c r="AB69" s="3">
        <v>0.0021930537865950763</v>
      </c>
    </row>
    <row r="70" ht="15.75" customHeight="1">
      <c r="R70" s="3">
        <v>3.0</v>
      </c>
      <c r="V70" s="3">
        <v>0.0032967314885654314</v>
      </c>
    </row>
    <row r="71" ht="15.75" customHeight="1">
      <c r="R71" s="3">
        <v>3.0</v>
      </c>
      <c r="V71" s="3">
        <v>0.003704584452656342</v>
      </c>
    </row>
    <row r="72" ht="15.75" customHeight="1">
      <c r="R72" s="3">
        <v>3.0</v>
      </c>
      <c r="V72" s="3">
        <v>0.0035446421137971607</v>
      </c>
    </row>
    <row r="73" ht="15.75" customHeight="1">
      <c r="R73" s="3">
        <v>3.0</v>
      </c>
      <c r="V73" s="3">
        <v>0.004625252094742486</v>
      </c>
    </row>
    <row r="74" ht="15.75" customHeight="1">
      <c r="R74" s="3">
        <v>3.0</v>
      </c>
      <c r="V74" s="3">
        <v>0.0026043913203887417</v>
      </c>
    </row>
    <row r="75" ht="15.75" customHeight="1">
      <c r="R75" s="3">
        <v>3.0</v>
      </c>
      <c r="V75" s="3">
        <v>0.002400178021085626</v>
      </c>
    </row>
    <row r="76" ht="15.75" customHeight="1">
      <c r="R76" s="3">
        <v>3.0</v>
      </c>
      <c r="V76" s="3">
        <v>0.0023833841642350415</v>
      </c>
    </row>
    <row r="77" ht="15.75" customHeight="1">
      <c r="R77" s="3">
        <v>3.0</v>
      </c>
      <c r="V77" s="3">
        <v>0.002971169154005521</v>
      </c>
    </row>
    <row r="78" ht="15.75" customHeight="1">
      <c r="R78" s="3">
        <v>3.0</v>
      </c>
      <c r="V78" s="3">
        <v>0.002324493706212323</v>
      </c>
    </row>
    <row r="79" ht="15.75" customHeight="1">
      <c r="R79" s="3">
        <v>3.0</v>
      </c>
      <c r="V79" s="3">
        <v>0.002282621023131531</v>
      </c>
    </row>
    <row r="80" ht="15.75" customHeight="1">
      <c r="R80" s="3">
        <v>3.0</v>
      </c>
      <c r="V80" s="3">
        <v>0.002416971877936211</v>
      </c>
    </row>
    <row r="81" ht="15.75" customHeight="1">
      <c r="V81" s="3">
        <v>0.0032727401377365536</v>
      </c>
    </row>
    <row r="82" ht="15.75" customHeight="1">
      <c r="V82" s="3">
        <v>0.0022909059925111525</v>
      </c>
    </row>
    <row r="83" ht="15.75" customHeight="1">
      <c r="V83" s="3">
        <v>0.0023468855153464365</v>
      </c>
    </row>
    <row r="84" ht="15.75" customHeight="1">
      <c r="V84" s="3">
        <v>0.002282621023131531</v>
      </c>
    </row>
    <row r="85" ht="15.75" customHeight="1">
      <c r="V85" s="3">
        <v>0.0024393636870703246</v>
      </c>
    </row>
    <row r="86" ht="15.75" customHeight="1">
      <c r="V86" s="3">
        <v>0.0023106107845491724</v>
      </c>
    </row>
    <row r="87" ht="15.75" customHeight="1">
      <c r="V87" s="3">
        <v>0.0031969274691173023</v>
      </c>
    </row>
    <row r="88" ht="15.75" customHeight="1">
      <c r="V88" s="3">
        <v>0.0022210435480127183</v>
      </c>
    </row>
    <row r="89" ht="15.75" customHeight="1">
      <c r="V89" s="3">
        <v>0.003192768968306964</v>
      </c>
    </row>
    <row r="90" ht="15.75" customHeight="1">
      <c r="V90" s="3">
        <v>0.0032247574360788</v>
      </c>
    </row>
    <row r="91" ht="15.75" customHeight="1">
      <c r="V91" s="3">
        <v>0.00338469977493798</v>
      </c>
    </row>
    <row r="92" ht="15.75" customHeight="1">
      <c r="V92" s="3">
        <v>0.002234926469675869</v>
      </c>
    </row>
    <row r="93" ht="15.75" customHeight="1">
      <c r="V93" s="3">
        <v>0.002187455834311548</v>
      </c>
    </row>
    <row r="94" ht="15.75" customHeight="1">
      <c r="V94" s="3">
        <v>0.0021397612808558863</v>
      </c>
    </row>
    <row r="95" ht="15.75" customHeight="1">
      <c r="V95" s="3">
        <v>0.0023162087368327005</v>
      </c>
    </row>
    <row r="96" ht="15.75" customHeight="1">
      <c r="V96" s="3">
        <v>0.002114682454625679</v>
      </c>
    </row>
    <row r="97" ht="15.75" customHeight="1">
      <c r="V97" s="3">
        <v>0.002360992355100928</v>
      </c>
    </row>
    <row r="98" ht="15.75" customHeight="1">
      <c r="V98" s="3">
        <v>0.0021930537865950763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C38:C40"/>
    <mergeCell ref="C41:C43"/>
    <mergeCell ref="B35:B46"/>
    <mergeCell ref="B47:B61"/>
    <mergeCell ref="B5:B19"/>
    <mergeCell ref="B20:B34"/>
    <mergeCell ref="C20:C22"/>
    <mergeCell ref="C23:C25"/>
    <mergeCell ref="C5:C7"/>
    <mergeCell ref="C8:C10"/>
    <mergeCell ref="C11:C13"/>
    <mergeCell ref="C14:C16"/>
    <mergeCell ref="C17:C19"/>
    <mergeCell ref="C29:C31"/>
    <mergeCell ref="C32:C34"/>
    <mergeCell ref="C26:C28"/>
    <mergeCell ref="C50:C52"/>
    <mergeCell ref="C53:C55"/>
    <mergeCell ref="C56:C58"/>
    <mergeCell ref="C59:C61"/>
    <mergeCell ref="C47:C49"/>
    <mergeCell ref="C35:C37"/>
    <mergeCell ref="C44:C4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8" width="10.44"/>
    <col customWidth="1" min="29" max="40" width="11.11"/>
  </cols>
  <sheetData>
    <row r="1" ht="15.75" customHeight="1">
      <c r="R1" s="3" t="s">
        <v>2</v>
      </c>
      <c r="W1" s="17" t="s">
        <v>35</v>
      </c>
      <c r="Y1" s="3" t="s">
        <v>4</v>
      </c>
      <c r="Z1" s="3" t="s">
        <v>5</v>
      </c>
    </row>
    <row r="2" ht="15.75" customHeight="1">
      <c r="B2" s="1" t="s">
        <v>36</v>
      </c>
      <c r="C2" s="2">
        <v>43537.0</v>
      </c>
      <c r="R2" s="3">
        <v>3.0</v>
      </c>
      <c r="V2" s="3" t="s">
        <v>37</v>
      </c>
      <c r="W2" s="27">
        <v>63.0</v>
      </c>
      <c r="Y2" s="3">
        <v>13.2489</v>
      </c>
      <c r="Z2" s="3">
        <v>18.9271</v>
      </c>
    </row>
    <row r="3" ht="15.75" customHeight="1">
      <c r="B3" s="1" t="s">
        <v>38</v>
      </c>
      <c r="C3" s="2">
        <v>43539.0</v>
      </c>
      <c r="V3" s="3" t="s">
        <v>39</v>
      </c>
      <c r="W3" s="1">
        <f>(W2-32)*(5/9)+273.15</f>
        <v>290.3722222</v>
      </c>
    </row>
    <row r="4" ht="15.75" customHeight="1">
      <c r="V4" s="3" t="s">
        <v>40</v>
      </c>
      <c r="W4" s="28">
        <v>30.01</v>
      </c>
      <c r="X4" s="29"/>
      <c r="Y4" s="30"/>
      <c r="Z4" s="30"/>
      <c r="AA4" s="31"/>
    </row>
    <row r="5" ht="15.75" customHeight="1">
      <c r="B5" s="8" t="s">
        <v>9</v>
      </c>
      <c r="C5" s="8" t="s">
        <v>10</v>
      </c>
      <c r="D5" s="8" t="s">
        <v>11</v>
      </c>
      <c r="E5" s="9" t="s">
        <v>12</v>
      </c>
      <c r="F5" s="9" t="s">
        <v>13</v>
      </c>
      <c r="G5" s="9" t="s">
        <v>14</v>
      </c>
      <c r="H5" s="9" t="s">
        <v>13</v>
      </c>
      <c r="I5" s="9" t="s">
        <v>14</v>
      </c>
      <c r="J5" s="9" t="s">
        <v>15</v>
      </c>
      <c r="K5" s="10" t="s">
        <v>41</v>
      </c>
      <c r="L5" s="10" t="s">
        <v>16</v>
      </c>
      <c r="M5" s="10" t="s">
        <v>42</v>
      </c>
      <c r="N5" s="10" t="s">
        <v>18</v>
      </c>
      <c r="O5" s="10" t="s">
        <v>19</v>
      </c>
      <c r="P5" s="10" t="s">
        <v>20</v>
      </c>
      <c r="Q5" s="10" t="s">
        <v>21</v>
      </c>
      <c r="R5" s="10" t="s">
        <v>22</v>
      </c>
      <c r="S5" s="11" t="s">
        <v>23</v>
      </c>
      <c r="T5" s="11" t="s">
        <v>24</v>
      </c>
      <c r="U5" s="12" t="s">
        <v>25</v>
      </c>
      <c r="V5" s="3" t="s">
        <v>43</v>
      </c>
      <c r="W5" s="1">
        <f>W4*0.0334211</f>
        <v>1.002967211</v>
      </c>
      <c r="X5" s="13"/>
      <c r="Y5" s="1" t="s">
        <v>44</v>
      </c>
      <c r="Z5" s="1"/>
      <c r="AA5" s="14" t="s">
        <v>45</v>
      </c>
    </row>
    <row r="6" ht="15.75" customHeight="1">
      <c r="B6" s="32" t="s">
        <v>44</v>
      </c>
      <c r="C6" s="33">
        <v>5.0</v>
      </c>
      <c r="D6" s="17">
        <v>1001.0</v>
      </c>
      <c r="E6" s="17" t="s">
        <v>28</v>
      </c>
      <c r="F6" s="17">
        <v>18.679</v>
      </c>
      <c r="G6" s="17" t="s">
        <v>29</v>
      </c>
      <c r="H6" s="17">
        <v>136.12</v>
      </c>
      <c r="I6" s="3" t="s">
        <v>30</v>
      </c>
      <c r="K6" s="3">
        <v>2.0</v>
      </c>
      <c r="L6" s="3">
        <v>0.0</v>
      </c>
      <c r="M6" s="3">
        <f t="shared" ref="M6:M62" si="1">(H6-22.482)/0.2135</f>
        <v>532.2622951</v>
      </c>
      <c r="N6" s="3">
        <f t="shared" ref="N6:N62" si="2">M6/(1000000)</f>
        <v>0.0005322622951</v>
      </c>
      <c r="O6" s="3">
        <f t="shared" ref="O6:O62" si="3">N6*$W$5</f>
        <v>0.0005338416296</v>
      </c>
      <c r="P6" s="3">
        <f t="shared" ref="P6:P8" si="4">((O6*$Z$2)/($W$3*$W$6))</f>
        <v>0.0004240567905</v>
      </c>
      <c r="Q6" s="3">
        <f t="shared" ref="Q6:Q62" si="5">P6*44.0095</f>
        <v>0.01866252732</v>
      </c>
      <c r="R6" s="3">
        <f t="shared" ref="R6:R62" si="6">Q6/5.227924335</f>
        <v>0.003569777626</v>
      </c>
      <c r="S6" s="3">
        <f t="shared" ref="S6:S24" si="7">INDEX(Q$4:Q$64,ROWS(S$6:S6)*R$2)</f>
        <v>0.01866252732</v>
      </c>
      <c r="T6" s="3">
        <f t="shared" ref="T6:T24" si="8">INDEX(Q$5:Q$65,ROWS(T$6:T6)*R$2)</f>
        <v>0.01689707766</v>
      </c>
      <c r="U6" s="3">
        <f t="shared" ref="U6:U23" si="9">INDEX(Q$1:Q$61,ROWS(U$5:U6)*R$2)</f>
        <v>0.01866252732</v>
      </c>
      <c r="V6" s="23" t="s">
        <v>34</v>
      </c>
      <c r="W6" s="1">
        <v>0.082057338</v>
      </c>
      <c r="X6" s="13">
        <v>0.0</v>
      </c>
      <c r="Y6" s="1">
        <v>0.018662527319769265</v>
      </c>
      <c r="Z6" s="1">
        <v>0.0</v>
      </c>
      <c r="AA6" s="14">
        <v>0.011957795431498323</v>
      </c>
    </row>
    <row r="7" ht="15.75" customHeight="1">
      <c r="B7" s="20"/>
      <c r="C7" s="20"/>
      <c r="D7" s="17">
        <v>1006.0</v>
      </c>
      <c r="E7" s="17"/>
      <c r="F7" s="17">
        <v>17.191</v>
      </c>
      <c r="G7" s="17" t="s">
        <v>29</v>
      </c>
      <c r="H7" s="17">
        <v>125.37</v>
      </c>
      <c r="I7" s="3" t="s">
        <v>30</v>
      </c>
      <c r="L7" s="3">
        <v>61.0</v>
      </c>
      <c r="M7" s="3">
        <f t="shared" si="1"/>
        <v>481.911007</v>
      </c>
      <c r="N7" s="3">
        <f t="shared" si="2"/>
        <v>0.000481911007</v>
      </c>
      <c r="O7" s="3">
        <f t="shared" si="3"/>
        <v>0.0004833409387</v>
      </c>
      <c r="P7" s="3">
        <f t="shared" si="4"/>
        <v>0.0003839415957</v>
      </c>
      <c r="Q7" s="3">
        <f t="shared" si="5"/>
        <v>0.01689707766</v>
      </c>
      <c r="R7" s="3">
        <f t="shared" si="6"/>
        <v>0.003232081525</v>
      </c>
      <c r="S7" s="3">
        <f t="shared" si="7"/>
        <v>0.01266134393</v>
      </c>
      <c r="T7" s="3">
        <f t="shared" si="8"/>
        <v>0.02299385036</v>
      </c>
      <c r="U7" s="3">
        <f t="shared" si="9"/>
        <v>0.01266134393</v>
      </c>
      <c r="W7" s="1"/>
      <c r="X7" s="13">
        <v>0.0</v>
      </c>
      <c r="Y7" s="1">
        <v>0.012661343933111214</v>
      </c>
      <c r="Z7" s="1">
        <v>0.0</v>
      </c>
      <c r="AA7" s="14">
        <v>0.013595959834763631</v>
      </c>
    </row>
    <row r="8" ht="15.75" customHeight="1">
      <c r="B8" s="20"/>
      <c r="C8" s="25"/>
      <c r="D8" s="17">
        <v>1011.0</v>
      </c>
      <c r="E8" s="17"/>
      <c r="F8" s="17">
        <v>23.178</v>
      </c>
      <c r="G8" s="17" t="s">
        <v>29</v>
      </c>
      <c r="H8" s="17">
        <v>168.5</v>
      </c>
      <c r="I8" s="3" t="s">
        <v>30</v>
      </c>
      <c r="L8" s="3">
        <v>121.0</v>
      </c>
      <c r="M8" s="3">
        <f t="shared" si="1"/>
        <v>683.9250585</v>
      </c>
      <c r="N8" s="3">
        <f t="shared" si="2"/>
        <v>0.0006839250585</v>
      </c>
      <c r="O8" s="3">
        <f t="shared" si="3"/>
        <v>0.0006859544085</v>
      </c>
      <c r="P8" s="3">
        <f t="shared" si="4"/>
        <v>0.0005448874886</v>
      </c>
      <c r="Q8" s="3">
        <f t="shared" si="5"/>
        <v>0.02398022593</v>
      </c>
      <c r="R8" s="3">
        <f t="shared" si="6"/>
        <v>0.004586949694</v>
      </c>
      <c r="S8" s="3">
        <f t="shared" si="7"/>
        <v>0.01460185026</v>
      </c>
      <c r="T8" s="3">
        <f t="shared" si="8"/>
        <v>0.03311023404</v>
      </c>
      <c r="U8" s="3">
        <f t="shared" si="9"/>
        <v>0.01460185026</v>
      </c>
      <c r="W8" s="1"/>
      <c r="X8" s="13">
        <v>0.0</v>
      </c>
      <c r="Y8" s="1">
        <v>0.014601850257821283</v>
      </c>
      <c r="Z8" s="1">
        <v>0.0</v>
      </c>
      <c r="AA8" s="14">
        <v>0.013308562571032877</v>
      </c>
    </row>
    <row r="9" ht="15.75" customHeight="1">
      <c r="B9" s="20"/>
      <c r="C9" s="35">
        <v>9.0</v>
      </c>
      <c r="D9" s="17" t="s">
        <v>47</v>
      </c>
      <c r="E9" s="17"/>
      <c r="F9" s="17">
        <v>18.195</v>
      </c>
      <c r="G9" s="17" t="s">
        <v>29</v>
      </c>
      <c r="H9" s="17">
        <v>132.62</v>
      </c>
      <c r="I9" s="3" t="s">
        <v>30</v>
      </c>
      <c r="L9" s="3">
        <v>0.0</v>
      </c>
      <c r="M9" s="3">
        <f t="shared" si="1"/>
        <v>515.8688525</v>
      </c>
      <c r="N9" s="3">
        <f t="shared" si="2"/>
        <v>0.0005158688525</v>
      </c>
      <c r="O9" s="3">
        <f t="shared" si="3"/>
        <v>0.0005173995442</v>
      </c>
      <c r="P9" s="3">
        <f t="shared" ref="P9:P14" si="10">((O9*$Y$2)/($W$3*$W$6))</f>
        <v>0.0002876957005</v>
      </c>
      <c r="Q9" s="3">
        <f t="shared" si="5"/>
        <v>0.01266134393</v>
      </c>
      <c r="R9" s="3">
        <f t="shared" si="6"/>
        <v>0.002421868245</v>
      </c>
      <c r="S9" s="3">
        <f t="shared" si="7"/>
        <v>0.01812878672</v>
      </c>
      <c r="T9" s="3">
        <f t="shared" si="8"/>
        <v>0.02504770712</v>
      </c>
      <c r="U9" s="3">
        <f t="shared" si="9"/>
        <v>0.01812878672</v>
      </c>
      <c r="W9" s="1"/>
      <c r="X9" s="13">
        <v>0.0</v>
      </c>
      <c r="Y9" s="1">
        <v>0.018128786724288436</v>
      </c>
      <c r="Z9" s="1">
        <v>0.0</v>
      </c>
      <c r="AA9" s="14">
        <v>0.013825877645748236</v>
      </c>
    </row>
    <row r="10" ht="15.75" customHeight="1">
      <c r="B10" s="20"/>
      <c r="D10" s="17">
        <v>1005.0</v>
      </c>
      <c r="E10" s="17"/>
      <c r="F10" s="17">
        <v>30.738</v>
      </c>
      <c r="G10" s="17" t="s">
        <v>29</v>
      </c>
      <c r="H10" s="17">
        <v>222.5</v>
      </c>
      <c r="I10" s="3" t="s">
        <v>30</v>
      </c>
      <c r="L10" s="3">
        <v>60.0</v>
      </c>
      <c r="M10" s="3">
        <f t="shared" si="1"/>
        <v>936.852459</v>
      </c>
      <c r="N10" s="3">
        <f t="shared" si="2"/>
        <v>0.000936852459</v>
      </c>
      <c r="O10" s="3">
        <f t="shared" si="3"/>
        <v>0.0009396322979</v>
      </c>
      <c r="P10" s="3">
        <f t="shared" si="10"/>
        <v>0.0005224747011</v>
      </c>
      <c r="Q10" s="3">
        <f t="shared" si="5"/>
        <v>0.02299385036</v>
      </c>
      <c r="R10" s="3">
        <f t="shared" si="6"/>
        <v>0.004398275278</v>
      </c>
      <c r="S10" s="3">
        <f t="shared" si="7"/>
        <v>0.01195779543</v>
      </c>
      <c r="T10" s="3">
        <f t="shared" si="8"/>
        <v>0.02609774081</v>
      </c>
      <c r="U10" s="3">
        <f t="shared" si="9"/>
        <v>0.01195779543</v>
      </c>
      <c r="W10" s="1"/>
      <c r="X10" s="13">
        <v>61.0</v>
      </c>
      <c r="Y10" s="1">
        <v>0.016897077657794222</v>
      </c>
      <c r="Z10" s="1">
        <v>0.0</v>
      </c>
      <c r="AA10" s="14">
        <v>0.0131648639391675</v>
      </c>
    </row>
    <row r="11" ht="15.75" customHeight="1">
      <c r="B11" s="20"/>
      <c r="D11" s="17">
        <v>1010.0</v>
      </c>
      <c r="E11" s="17"/>
      <c r="F11" s="17">
        <v>36.403</v>
      </c>
      <c r="G11" s="17" t="s">
        <v>29</v>
      </c>
      <c r="H11" s="17">
        <v>262.62</v>
      </c>
      <c r="I11" s="3" t="s">
        <v>30</v>
      </c>
      <c r="L11" s="3">
        <v>122.0</v>
      </c>
      <c r="M11" s="3">
        <f t="shared" si="1"/>
        <v>1124.76815</v>
      </c>
      <c r="N11" s="3">
        <f t="shared" si="2"/>
        <v>0.00112476815</v>
      </c>
      <c r="O11" s="3">
        <f t="shared" si="3"/>
        <v>0.001128105574</v>
      </c>
      <c r="P11" s="3">
        <f t="shared" si="10"/>
        <v>0.0006272736943</v>
      </c>
      <c r="Q11" s="3">
        <f t="shared" si="5"/>
        <v>0.02760600165</v>
      </c>
      <c r="R11" s="3">
        <f t="shared" si="6"/>
        <v>0.0052804899</v>
      </c>
      <c r="S11" s="3">
        <f t="shared" si="7"/>
        <v>0.01359595983</v>
      </c>
      <c r="T11" s="3">
        <f t="shared" si="8"/>
        <v>0.01586639822</v>
      </c>
      <c r="U11" s="3">
        <f t="shared" si="9"/>
        <v>0.01359595983</v>
      </c>
      <c r="W11" s="1"/>
      <c r="X11" s="13">
        <v>60.0</v>
      </c>
      <c r="Y11" s="1">
        <v>0.022993850358759362</v>
      </c>
      <c r="Z11" s="1">
        <v>60.0</v>
      </c>
      <c r="AA11" s="14">
        <v>0.026097740807051534</v>
      </c>
    </row>
    <row r="12" ht="15.75" customHeight="1">
      <c r="B12" s="20"/>
      <c r="C12" s="35">
        <v>2.0</v>
      </c>
      <c r="D12" s="17">
        <v>17.0</v>
      </c>
      <c r="E12" s="17"/>
      <c r="F12" s="17">
        <v>20.537</v>
      </c>
      <c r="G12" s="17" t="s">
        <v>29</v>
      </c>
      <c r="H12" s="3">
        <v>149.5</v>
      </c>
      <c r="I12" s="3" t="s">
        <v>30</v>
      </c>
      <c r="L12" s="3">
        <v>0.0</v>
      </c>
      <c r="M12" s="3">
        <f t="shared" si="1"/>
        <v>594.9320843</v>
      </c>
      <c r="N12" s="3">
        <f t="shared" si="2"/>
        <v>0.0005949320843</v>
      </c>
      <c r="O12" s="3">
        <f t="shared" si="3"/>
        <v>0.0005966973733</v>
      </c>
      <c r="P12" s="3">
        <f t="shared" si="10"/>
        <v>0.000331788597</v>
      </c>
      <c r="Q12" s="3">
        <f t="shared" si="5"/>
        <v>0.01460185026</v>
      </c>
      <c r="R12" s="3">
        <f t="shared" si="6"/>
        <v>0.002793049272</v>
      </c>
      <c r="S12" s="3">
        <f t="shared" si="7"/>
        <v>0.01330856257</v>
      </c>
      <c r="T12" s="3">
        <f t="shared" si="8"/>
        <v>0.01330856257</v>
      </c>
      <c r="U12" s="3">
        <f t="shared" si="9"/>
        <v>0.01330856257</v>
      </c>
      <c r="W12" s="1"/>
      <c r="X12" s="13">
        <v>60.0</v>
      </c>
      <c r="Y12" s="1">
        <v>0.033110234042081986</v>
      </c>
      <c r="Z12" s="1">
        <v>59.0</v>
      </c>
      <c r="AA12" s="14">
        <v>0.01586639821823661</v>
      </c>
    </row>
    <row r="13" ht="15.75" customHeight="1">
      <c r="B13" s="20"/>
      <c r="D13" s="17">
        <v>1008.0</v>
      </c>
      <c r="E13" s="17"/>
      <c r="F13" s="17">
        <v>43.219</v>
      </c>
      <c r="G13" s="17" t="s">
        <v>29</v>
      </c>
      <c r="H13" s="17">
        <v>310.5</v>
      </c>
      <c r="I13" s="3" t="s">
        <v>30</v>
      </c>
      <c r="L13" s="3">
        <v>60.0</v>
      </c>
      <c r="M13" s="3">
        <f t="shared" si="1"/>
        <v>1349.030445</v>
      </c>
      <c r="N13" s="3">
        <f t="shared" si="2"/>
        <v>0.001349030445</v>
      </c>
      <c r="O13" s="3">
        <f t="shared" si="3"/>
        <v>0.001353033303</v>
      </c>
      <c r="P13" s="3">
        <f t="shared" si="10"/>
        <v>0.0007523428815</v>
      </c>
      <c r="Q13" s="3">
        <f t="shared" si="5"/>
        <v>0.03311023404</v>
      </c>
      <c r="R13" s="3">
        <f t="shared" si="6"/>
        <v>0.006333342245</v>
      </c>
      <c r="S13" s="3">
        <f t="shared" si="7"/>
        <v>0.01382587765</v>
      </c>
      <c r="T13" s="3">
        <f t="shared" si="8"/>
        <v>0.01267628859</v>
      </c>
      <c r="U13" s="3">
        <f t="shared" si="9"/>
        <v>0.01382587765</v>
      </c>
      <c r="W13" s="1"/>
      <c r="X13" s="13">
        <v>60.0</v>
      </c>
      <c r="Y13" s="1">
        <v>0.025047707120475268</v>
      </c>
      <c r="Z13" s="1">
        <v>59.0</v>
      </c>
      <c r="AA13" s="14">
        <v>0.013308562571032877</v>
      </c>
    </row>
    <row r="14" ht="15.75" customHeight="1">
      <c r="B14" s="20"/>
      <c r="D14" s="17" t="s">
        <v>48</v>
      </c>
      <c r="E14" s="17"/>
      <c r="F14" s="17">
        <v>40.258</v>
      </c>
      <c r="G14" s="17" t="s">
        <v>29</v>
      </c>
      <c r="H14" s="17">
        <v>289.75</v>
      </c>
      <c r="I14" s="3" t="s">
        <v>30</v>
      </c>
      <c r="L14" s="3">
        <v>121.0</v>
      </c>
      <c r="M14" s="3">
        <f t="shared" si="1"/>
        <v>1251.840749</v>
      </c>
      <c r="N14" s="3">
        <f t="shared" si="2"/>
        <v>0.001251840749</v>
      </c>
      <c r="O14" s="3">
        <f t="shared" si="3"/>
        <v>0.001255555225</v>
      </c>
      <c r="P14" s="3">
        <f t="shared" si="10"/>
        <v>0.0006981410094</v>
      </c>
      <c r="Q14" s="3">
        <f t="shared" si="5"/>
        <v>0.03072483675</v>
      </c>
      <c r="R14" s="3">
        <f t="shared" si="6"/>
        <v>0.00587706225</v>
      </c>
      <c r="S14" s="3">
        <f t="shared" si="7"/>
        <v>0.01316486394</v>
      </c>
      <c r="T14" s="3">
        <f t="shared" si="8"/>
        <v>0.01096570008</v>
      </c>
      <c r="U14" s="3">
        <f t="shared" si="9"/>
        <v>0.01316486394</v>
      </c>
      <c r="W14" s="1"/>
      <c r="X14" s="13">
        <v>121.0</v>
      </c>
      <c r="Y14" s="1">
        <v>0.018662527319769265</v>
      </c>
      <c r="Z14" s="1">
        <v>60.0</v>
      </c>
      <c r="AA14" s="14">
        <v>0.012676288590825213</v>
      </c>
    </row>
    <row r="15" ht="15.75" customHeight="1">
      <c r="B15" s="20"/>
      <c r="C15" s="38">
        <v>7.0</v>
      </c>
      <c r="D15" s="17">
        <v>35.0</v>
      </c>
      <c r="E15" s="17"/>
      <c r="F15" s="17">
        <v>18.23</v>
      </c>
      <c r="G15" s="17" t="s">
        <v>29</v>
      </c>
      <c r="H15" s="17">
        <v>132.87</v>
      </c>
      <c r="I15" s="3" t="s">
        <v>30</v>
      </c>
      <c r="L15" s="3">
        <v>0.0</v>
      </c>
      <c r="M15" s="3">
        <f t="shared" si="1"/>
        <v>517.0398126</v>
      </c>
      <c r="N15" s="3">
        <f t="shared" si="2"/>
        <v>0.0005170398126</v>
      </c>
      <c r="O15" s="3">
        <f t="shared" si="3"/>
        <v>0.0005185739789</v>
      </c>
      <c r="P15" s="3">
        <f t="shared" ref="P15:P17" si="11">((O15*$Z$2)/($W$3*$W$6))</f>
        <v>0.0004119289409</v>
      </c>
      <c r="Q15" s="3">
        <f t="shared" si="5"/>
        <v>0.01812878672</v>
      </c>
      <c r="R15" s="3">
        <f t="shared" si="6"/>
        <v>0.003467683456</v>
      </c>
      <c r="S15" s="3">
        <f t="shared" si="7"/>
        <v>0.02108488848</v>
      </c>
      <c r="T15" s="3">
        <f t="shared" si="8"/>
        <v>0.02547798415</v>
      </c>
      <c r="U15" s="3">
        <f t="shared" si="9"/>
        <v>0.02108488848</v>
      </c>
      <c r="W15" s="1"/>
      <c r="X15" s="13">
        <v>122.0</v>
      </c>
      <c r="Y15" s="1">
        <v>0.012661343933111214</v>
      </c>
      <c r="Z15" s="1">
        <v>60.0</v>
      </c>
      <c r="AA15" s="14">
        <v>0.010965700077099754</v>
      </c>
    </row>
    <row r="16" ht="15.75" customHeight="1">
      <c r="B16" s="20"/>
      <c r="C16" s="20"/>
      <c r="D16" s="17" t="s">
        <v>49</v>
      </c>
      <c r="F16" s="17">
        <v>24.085</v>
      </c>
      <c r="G16" s="17" t="s">
        <v>29</v>
      </c>
      <c r="H16" s="17">
        <v>175.0</v>
      </c>
      <c r="I16" s="3" t="s">
        <v>30</v>
      </c>
      <c r="L16" s="3">
        <v>60.0</v>
      </c>
      <c r="M16" s="3">
        <f t="shared" si="1"/>
        <v>714.3700234</v>
      </c>
      <c r="N16" s="3">
        <f t="shared" si="2"/>
        <v>0.0007143700234</v>
      </c>
      <c r="O16" s="3">
        <f t="shared" si="3"/>
        <v>0.00071648971</v>
      </c>
      <c r="P16" s="3">
        <f t="shared" si="11"/>
        <v>0.0005691431877</v>
      </c>
      <c r="Q16" s="3">
        <f t="shared" si="5"/>
        <v>0.02504770712</v>
      </c>
      <c r="R16" s="3">
        <f t="shared" si="6"/>
        <v>0.004791138034</v>
      </c>
      <c r="S16" s="3">
        <f t="shared" si="7"/>
        <v>0.01195779543</v>
      </c>
      <c r="T16" s="3">
        <f t="shared" si="8"/>
        <v>0.01899902839</v>
      </c>
      <c r="U16" s="3">
        <f t="shared" si="9"/>
        <v>0.01195779543</v>
      </c>
      <c r="W16" s="1"/>
      <c r="X16" s="13">
        <v>121.0</v>
      </c>
      <c r="Y16" s="1">
        <v>0.014601850257821283</v>
      </c>
      <c r="Z16" s="1">
        <v>119.0</v>
      </c>
      <c r="AA16" s="14">
        <v>0.011957795431498323</v>
      </c>
    </row>
    <row r="17" ht="15.75" customHeight="1">
      <c r="B17" s="25"/>
      <c r="C17" s="25"/>
      <c r="D17" s="17">
        <v>1009.0</v>
      </c>
      <c r="F17" s="17">
        <v>17.226</v>
      </c>
      <c r="G17" s="17" t="s">
        <v>29</v>
      </c>
      <c r="H17" s="17">
        <v>125.62</v>
      </c>
      <c r="I17" s="3" t="s">
        <v>30</v>
      </c>
      <c r="L17" s="3">
        <v>123.0</v>
      </c>
      <c r="M17" s="3">
        <f t="shared" si="1"/>
        <v>483.0819672</v>
      </c>
      <c r="N17" s="3">
        <f t="shared" si="2"/>
        <v>0.0004830819672</v>
      </c>
      <c r="O17" s="3">
        <f t="shared" si="3"/>
        <v>0.0004845153733</v>
      </c>
      <c r="P17" s="3">
        <f t="shared" si="11"/>
        <v>0.0003848745072</v>
      </c>
      <c r="Q17" s="3">
        <f t="shared" si="5"/>
        <v>0.01693813463</v>
      </c>
      <c r="R17" s="3">
        <f t="shared" si="6"/>
        <v>0.003239934923</v>
      </c>
      <c r="S17" s="3">
        <f t="shared" si="7"/>
        <v>0.01233141187</v>
      </c>
      <c r="T17" s="3">
        <f t="shared" si="8"/>
        <v>0.01070704254</v>
      </c>
      <c r="U17" s="3">
        <f t="shared" si="9"/>
        <v>0.01233141187</v>
      </c>
      <c r="W17" s="1"/>
      <c r="X17" s="13">
        <v>123.0</v>
      </c>
      <c r="Y17" s="1">
        <v>0.018128786724288436</v>
      </c>
      <c r="Z17" s="1">
        <v>117.0</v>
      </c>
      <c r="AA17" s="14">
        <v>0.013595959834763631</v>
      </c>
    </row>
    <row r="18" ht="15.75" customHeight="1">
      <c r="B18" s="43" t="s">
        <v>45</v>
      </c>
      <c r="C18" s="35">
        <v>4.0</v>
      </c>
      <c r="D18" s="17">
        <v>8.0</v>
      </c>
      <c r="E18" s="17"/>
      <c r="F18" s="17">
        <v>17.345</v>
      </c>
      <c r="G18" s="17" t="s">
        <v>29</v>
      </c>
      <c r="H18" s="17">
        <v>126.5</v>
      </c>
      <c r="I18" s="3" t="s">
        <v>30</v>
      </c>
      <c r="L18" s="3">
        <v>0.0</v>
      </c>
      <c r="M18" s="3">
        <f t="shared" si="1"/>
        <v>487.2037471</v>
      </c>
      <c r="N18" s="3">
        <f t="shared" si="2"/>
        <v>0.0004872037471</v>
      </c>
      <c r="O18" s="3">
        <f t="shared" si="3"/>
        <v>0.0004886493834</v>
      </c>
      <c r="P18" s="3">
        <f t="shared" ref="P18:P32" si="12">((O18*$Y$2)/($W$3*$W$6))</f>
        <v>0.0002717094135</v>
      </c>
      <c r="Q18" s="3">
        <f t="shared" si="5"/>
        <v>0.01195779543</v>
      </c>
      <c r="R18" s="3">
        <f t="shared" si="6"/>
        <v>0.002287293133</v>
      </c>
      <c r="S18" s="3">
        <f t="shared" si="7"/>
        <v>0.01901233269</v>
      </c>
      <c r="T18" s="3">
        <f t="shared" si="8"/>
        <v>0.02250217505</v>
      </c>
      <c r="U18" s="3">
        <f t="shared" si="9"/>
        <v>0.01901233269</v>
      </c>
      <c r="W18" s="1"/>
      <c r="X18" s="13"/>
      <c r="Y18" s="1"/>
      <c r="Z18" s="1">
        <v>119.0</v>
      </c>
      <c r="AA18" s="14">
        <v>0.013308562571032877</v>
      </c>
    </row>
    <row r="19" ht="15.75" customHeight="1">
      <c r="B19" s="20"/>
      <c r="D19" s="17">
        <v>37.0</v>
      </c>
      <c r="E19" s="17"/>
      <c r="F19" s="17">
        <v>34.542</v>
      </c>
      <c r="G19" s="17" t="s">
        <v>29</v>
      </c>
      <c r="H19" s="17">
        <v>249.5</v>
      </c>
      <c r="I19" s="3" t="s">
        <v>30</v>
      </c>
      <c r="L19" s="3">
        <v>60.0</v>
      </c>
      <c r="M19" s="3">
        <f t="shared" si="1"/>
        <v>1063.316159</v>
      </c>
      <c r="N19" s="3">
        <f t="shared" si="2"/>
        <v>0.001063316159</v>
      </c>
      <c r="O19" s="3">
        <f t="shared" si="3"/>
        <v>0.001066471243</v>
      </c>
      <c r="P19" s="3">
        <f t="shared" si="12"/>
        <v>0.0005930024383</v>
      </c>
      <c r="Q19" s="3">
        <f t="shared" si="5"/>
        <v>0.02609774081</v>
      </c>
      <c r="R19" s="3">
        <f t="shared" si="6"/>
        <v>0.004991989006</v>
      </c>
      <c r="S19" s="3">
        <f t="shared" si="7"/>
        <v>0.01927838185</v>
      </c>
      <c r="T19" s="3">
        <f t="shared" si="8"/>
        <v>0.02508876409</v>
      </c>
      <c r="U19" s="3">
        <f t="shared" si="9"/>
        <v>0.01927838185</v>
      </c>
      <c r="W19" s="1"/>
      <c r="X19" s="13"/>
      <c r="Y19" s="1"/>
      <c r="Z19" s="1">
        <v>118.0</v>
      </c>
      <c r="AA19" s="14">
        <v>0.013825877645748236</v>
      </c>
    </row>
    <row r="20" ht="15.75" customHeight="1">
      <c r="B20" s="20"/>
      <c r="D20" s="17" t="s">
        <v>61</v>
      </c>
      <c r="E20" s="17"/>
      <c r="F20" s="17">
        <v>25.304</v>
      </c>
      <c r="G20" s="17" t="s">
        <v>29</v>
      </c>
      <c r="H20" s="17">
        <v>183.75</v>
      </c>
      <c r="I20" s="3" t="s">
        <v>30</v>
      </c>
      <c r="K20" s="3">
        <v>2.0</v>
      </c>
      <c r="L20" s="3">
        <v>119.0</v>
      </c>
      <c r="M20" s="3">
        <f t="shared" si="1"/>
        <v>755.35363</v>
      </c>
      <c r="N20" s="3">
        <f t="shared" si="2"/>
        <v>0.00075535363</v>
      </c>
      <c r="O20" s="3">
        <f t="shared" si="3"/>
        <v>0.0007575949236</v>
      </c>
      <c r="P20" s="3">
        <f t="shared" si="12"/>
        <v>0.0004212543376</v>
      </c>
      <c r="Q20" s="3">
        <f t="shared" si="5"/>
        <v>0.01853919277</v>
      </c>
      <c r="R20" s="3">
        <f t="shared" si="6"/>
        <v>0.003546186131</v>
      </c>
      <c r="S20" s="3">
        <f t="shared" si="7"/>
        <v>0.01155543926</v>
      </c>
      <c r="T20" s="3">
        <f t="shared" si="8"/>
        <v>0.01376839819</v>
      </c>
      <c r="U20" s="3">
        <f t="shared" si="9"/>
        <v>0.01155543926</v>
      </c>
      <c r="W20" s="1"/>
      <c r="X20" s="13"/>
      <c r="Y20" s="1"/>
      <c r="Z20" s="1">
        <v>118.0</v>
      </c>
      <c r="AA20" s="14">
        <v>0.0131648639391675</v>
      </c>
    </row>
    <row r="21" ht="15.75" customHeight="1">
      <c r="B21" s="20"/>
      <c r="C21" s="35">
        <v>10.0</v>
      </c>
      <c r="D21" s="17" t="s">
        <v>69</v>
      </c>
      <c r="E21" s="17"/>
      <c r="F21" s="17">
        <v>19.32</v>
      </c>
      <c r="G21" s="17" t="s">
        <v>29</v>
      </c>
      <c r="H21" s="17">
        <v>140.75</v>
      </c>
      <c r="I21" s="3" t="s">
        <v>30</v>
      </c>
      <c r="L21" s="3">
        <v>0.0</v>
      </c>
      <c r="M21" s="3">
        <f t="shared" si="1"/>
        <v>553.9484778</v>
      </c>
      <c r="N21" s="3">
        <f t="shared" si="2"/>
        <v>0.0005539484778</v>
      </c>
      <c r="O21" s="3">
        <f t="shared" si="3"/>
        <v>0.0005555921598</v>
      </c>
      <c r="P21" s="3">
        <f t="shared" si="12"/>
        <v>0.0003089323858</v>
      </c>
      <c r="Q21" s="3">
        <f t="shared" si="5"/>
        <v>0.01359595983</v>
      </c>
      <c r="R21" s="3">
        <f t="shared" si="6"/>
        <v>0.002600642045</v>
      </c>
      <c r="S21" s="3">
        <f t="shared" si="7"/>
        <v>0.01129678172</v>
      </c>
      <c r="T21" s="3">
        <f t="shared" si="8"/>
        <v>0.0161101111</v>
      </c>
      <c r="U21" s="3">
        <f t="shared" si="9"/>
        <v>0.01129678172</v>
      </c>
      <c r="W21" s="1"/>
      <c r="X21" s="13"/>
      <c r="Y21" s="1" t="s">
        <v>71</v>
      </c>
      <c r="Z21" s="1"/>
      <c r="AA21" s="14" t="s">
        <v>72</v>
      </c>
    </row>
    <row r="22" ht="15.75" customHeight="1">
      <c r="B22" s="20"/>
      <c r="D22" s="17">
        <v>41.0</v>
      </c>
      <c r="E22" s="17"/>
      <c r="F22" s="17">
        <v>22.064</v>
      </c>
      <c r="G22" s="17" t="s">
        <v>29</v>
      </c>
      <c r="H22" s="17">
        <v>160.5</v>
      </c>
      <c r="I22" s="3" t="s">
        <v>30</v>
      </c>
      <c r="K22" s="3">
        <v>2.0</v>
      </c>
      <c r="L22" s="3">
        <v>59.0</v>
      </c>
      <c r="M22" s="3">
        <f t="shared" si="1"/>
        <v>646.4543326</v>
      </c>
      <c r="N22" s="3">
        <f t="shared" si="2"/>
        <v>0.0006464543326</v>
      </c>
      <c r="O22" s="3">
        <f t="shared" si="3"/>
        <v>0.000648372499</v>
      </c>
      <c r="P22" s="3">
        <f t="shared" si="12"/>
        <v>0.0003605221195</v>
      </c>
      <c r="Q22" s="3">
        <f t="shared" si="5"/>
        <v>0.01586639822</v>
      </c>
      <c r="R22" s="3">
        <f t="shared" si="6"/>
        <v>0.003034932643</v>
      </c>
      <c r="S22" s="3">
        <f t="shared" si="7"/>
        <v>0.01386841244</v>
      </c>
      <c r="T22" s="3">
        <f t="shared" si="8"/>
        <v>0.01526286396</v>
      </c>
      <c r="U22" s="3">
        <f t="shared" si="9"/>
        <v>0.01386841244</v>
      </c>
      <c r="W22" s="1"/>
      <c r="X22" s="13">
        <v>0.0</v>
      </c>
      <c r="Y22" s="1">
        <v>0.011555439262275265</v>
      </c>
      <c r="Z22" s="1">
        <v>0.0</v>
      </c>
      <c r="AA22" s="14">
        <v>0.02108488848387455</v>
      </c>
    </row>
    <row r="23" ht="15.75" customHeight="1">
      <c r="B23" s="20"/>
      <c r="D23" s="17" t="s">
        <v>74</v>
      </c>
      <c r="E23" s="17"/>
      <c r="F23" s="17">
        <v>22.636</v>
      </c>
      <c r="G23" s="17" t="s">
        <v>29</v>
      </c>
      <c r="H23" s="17">
        <v>164.62</v>
      </c>
      <c r="I23" s="3" t="s">
        <v>30</v>
      </c>
      <c r="L23" s="3">
        <v>117.0</v>
      </c>
      <c r="M23" s="3">
        <f t="shared" si="1"/>
        <v>665.7517564</v>
      </c>
      <c r="N23" s="3">
        <f t="shared" si="2"/>
        <v>0.0006657517564</v>
      </c>
      <c r="O23" s="3">
        <f t="shared" si="3"/>
        <v>0.0006677271824</v>
      </c>
      <c r="P23" s="3">
        <f t="shared" si="12"/>
        <v>0.0003712841298</v>
      </c>
      <c r="Q23" s="3">
        <f t="shared" si="5"/>
        <v>0.01634002891</v>
      </c>
      <c r="R23" s="3">
        <f t="shared" si="6"/>
        <v>0.00312552896</v>
      </c>
      <c r="S23" s="3">
        <f t="shared" si="7"/>
        <v>0.01371091874</v>
      </c>
      <c r="T23" s="3">
        <f t="shared" si="8"/>
        <v>0.01575143931</v>
      </c>
      <c r="U23" s="3">
        <f t="shared" si="9"/>
        <v>0.01371091874</v>
      </c>
      <c r="W23" s="1"/>
      <c r="X23" s="13">
        <v>0.0</v>
      </c>
      <c r="Y23" s="1">
        <v>0.011296781724917583</v>
      </c>
      <c r="Z23" s="1">
        <v>0.0</v>
      </c>
      <c r="AA23" s="14">
        <v>0.011957795431498323</v>
      </c>
    </row>
    <row r="24" ht="15.75" customHeight="1">
      <c r="B24" s="20"/>
      <c r="C24" s="35">
        <v>6.0</v>
      </c>
      <c r="D24" s="17" t="s">
        <v>76</v>
      </c>
      <c r="E24" s="17"/>
      <c r="F24" s="17">
        <v>18.972</v>
      </c>
      <c r="G24" s="17" t="s">
        <v>29</v>
      </c>
      <c r="H24" s="17">
        <v>138.25</v>
      </c>
      <c r="I24" s="3" t="s">
        <v>30</v>
      </c>
      <c r="K24" s="3">
        <v>2.0</v>
      </c>
      <c r="L24" s="3">
        <v>0.0</v>
      </c>
      <c r="M24" s="3">
        <f t="shared" si="1"/>
        <v>542.2388759</v>
      </c>
      <c r="N24" s="3">
        <f t="shared" si="2"/>
        <v>0.0005422388759</v>
      </c>
      <c r="O24" s="3">
        <f t="shared" si="3"/>
        <v>0.000543847813</v>
      </c>
      <c r="P24" s="3">
        <f t="shared" si="12"/>
        <v>0.0003024020398</v>
      </c>
      <c r="Q24" s="3">
        <f t="shared" si="5"/>
        <v>0.01330856257</v>
      </c>
      <c r="R24" s="3">
        <f t="shared" si="6"/>
        <v>0.002545668552</v>
      </c>
      <c r="S24" s="3">
        <f t="shared" si="7"/>
        <v>0.01363849463</v>
      </c>
      <c r="T24" s="3">
        <f t="shared" si="8"/>
        <v>0.01136805625</v>
      </c>
      <c r="U24" s="3">
        <f t="array" ref="U24">INDEX(Q$1:Q$62,ROWS(U$5:U24)*R$2)</f>
        <v>0.01363849463</v>
      </c>
      <c r="W24" s="1"/>
      <c r="X24" s="13">
        <v>0.0</v>
      </c>
      <c r="Y24" s="1">
        <v>0.013868412440780388</v>
      </c>
      <c r="Z24" s="1">
        <v>0.0</v>
      </c>
      <c r="AA24" s="14">
        <v>0.012331411874348306</v>
      </c>
    </row>
    <row r="25" ht="15.75" customHeight="1">
      <c r="B25" s="20"/>
      <c r="D25" s="17">
        <v>37.0</v>
      </c>
      <c r="E25" s="37"/>
      <c r="F25" s="17">
        <v>18.971</v>
      </c>
      <c r="G25" s="17" t="s">
        <v>29</v>
      </c>
      <c r="H25" s="17">
        <v>138.25</v>
      </c>
      <c r="I25" s="3" t="s">
        <v>30</v>
      </c>
      <c r="K25" s="3">
        <v>2.0</v>
      </c>
      <c r="L25" s="3">
        <v>59.0</v>
      </c>
      <c r="M25" s="3">
        <f t="shared" si="1"/>
        <v>542.2388759</v>
      </c>
      <c r="N25" s="3">
        <f t="shared" si="2"/>
        <v>0.0005422388759</v>
      </c>
      <c r="O25" s="3">
        <f t="shared" si="3"/>
        <v>0.000543847813</v>
      </c>
      <c r="P25" s="3">
        <f t="shared" si="12"/>
        <v>0.0003024020398</v>
      </c>
      <c r="Q25" s="3">
        <f t="shared" si="5"/>
        <v>0.01330856257</v>
      </c>
      <c r="R25" s="3">
        <f t="shared" si="6"/>
        <v>0.002545668552</v>
      </c>
      <c r="W25" s="1"/>
      <c r="X25" s="13">
        <v>0.0</v>
      </c>
      <c r="Y25" s="1">
        <v>0.013710918740255935</v>
      </c>
      <c r="Z25" s="1">
        <v>0.0</v>
      </c>
      <c r="AA25" s="14">
        <v>0.01901233269465362</v>
      </c>
    </row>
    <row r="26" ht="15.75" customHeight="1">
      <c r="B26" s="20"/>
      <c r="D26" s="17" t="s">
        <v>79</v>
      </c>
      <c r="E26" s="17"/>
      <c r="F26" s="17">
        <v>18.367</v>
      </c>
      <c r="G26" s="17" t="s">
        <v>29</v>
      </c>
      <c r="H26" s="17">
        <v>133.87</v>
      </c>
      <c r="I26" s="3" t="s">
        <v>30</v>
      </c>
      <c r="L26" s="3">
        <v>119.0</v>
      </c>
      <c r="M26" s="3">
        <f t="shared" si="1"/>
        <v>521.7236534</v>
      </c>
      <c r="N26" s="3">
        <f t="shared" si="2"/>
        <v>0.0005217236534</v>
      </c>
      <c r="O26" s="3">
        <f t="shared" si="3"/>
        <v>0.0005232717176</v>
      </c>
      <c r="P26" s="3">
        <f t="shared" si="12"/>
        <v>0.0002909608736</v>
      </c>
      <c r="Q26" s="3">
        <f t="shared" si="5"/>
        <v>0.01280504256</v>
      </c>
      <c r="R26" s="3">
        <f t="shared" si="6"/>
        <v>0.002449354991</v>
      </c>
      <c r="S26" s="3">
        <v>1.0</v>
      </c>
      <c r="T26" s="47">
        <v>0.0035697776256681927</v>
      </c>
      <c r="W26" s="1"/>
      <c r="X26" s="13">
        <v>0.0</v>
      </c>
      <c r="Y26" s="1">
        <v>0.013638494629795784</v>
      </c>
      <c r="Z26" s="1">
        <v>0.0</v>
      </c>
      <c r="AA26" s="14">
        <v>0.01927838185301637</v>
      </c>
    </row>
    <row r="27" ht="15.75" customHeight="1">
      <c r="B27" s="20"/>
      <c r="C27" s="35">
        <v>8.0</v>
      </c>
      <c r="D27" s="17">
        <v>25.0</v>
      </c>
      <c r="E27" s="17"/>
      <c r="F27" s="17">
        <v>19.59</v>
      </c>
      <c r="G27" s="17" t="s">
        <v>29</v>
      </c>
      <c r="H27" s="17">
        <v>142.75</v>
      </c>
      <c r="I27" s="3" t="s">
        <v>30</v>
      </c>
      <c r="K27" s="3">
        <v>2.0</v>
      </c>
      <c r="L27" s="3">
        <v>0.0</v>
      </c>
      <c r="M27" s="3">
        <f t="shared" si="1"/>
        <v>563.3161593</v>
      </c>
      <c r="N27" s="3">
        <f t="shared" si="2"/>
        <v>0.0005633161593</v>
      </c>
      <c r="O27" s="3">
        <f t="shared" si="3"/>
        <v>0.0005649876372</v>
      </c>
      <c r="P27" s="3">
        <f t="shared" si="12"/>
        <v>0.0003141566627</v>
      </c>
      <c r="Q27" s="3">
        <f t="shared" si="5"/>
        <v>0.01382587765</v>
      </c>
      <c r="R27" s="3">
        <f t="shared" si="6"/>
        <v>0.00264462084</v>
      </c>
      <c r="S27" s="3">
        <v>1.0</v>
      </c>
      <c r="T27" s="48">
        <v>0.0024218682447918814</v>
      </c>
      <c r="W27" s="1"/>
      <c r="X27" s="13">
        <v>56.0</v>
      </c>
      <c r="Y27" s="1">
        <v>0.013768398193002084</v>
      </c>
      <c r="Z27" s="1">
        <v>59.0</v>
      </c>
      <c r="AA27" s="14">
        <v>0.02547798415437058</v>
      </c>
    </row>
    <row r="28" ht="15.75" customHeight="1">
      <c r="B28" s="20"/>
      <c r="D28" s="17">
        <v>7.0</v>
      </c>
      <c r="E28" s="17"/>
      <c r="F28" s="17">
        <v>18.209</v>
      </c>
      <c r="G28" s="17" t="s">
        <v>29</v>
      </c>
      <c r="H28" s="17">
        <v>132.75</v>
      </c>
      <c r="I28" s="3" t="s">
        <v>30</v>
      </c>
      <c r="L28" s="3">
        <v>60.0</v>
      </c>
      <c r="M28" s="3">
        <f t="shared" si="1"/>
        <v>516.4777518</v>
      </c>
      <c r="N28" s="3">
        <f t="shared" si="2"/>
        <v>0.0005164777518</v>
      </c>
      <c r="O28" s="3">
        <f t="shared" si="3"/>
        <v>0.0005180102502</v>
      </c>
      <c r="P28" s="3">
        <f t="shared" si="12"/>
        <v>0.0002880352785</v>
      </c>
      <c r="Q28" s="3">
        <f t="shared" si="5"/>
        <v>0.01267628859</v>
      </c>
      <c r="R28" s="3">
        <f t="shared" si="6"/>
        <v>0.002424726866</v>
      </c>
      <c r="S28" s="3">
        <v>1.0</v>
      </c>
      <c r="T28" s="48">
        <v>0.00279304927197675</v>
      </c>
      <c r="W28" s="1"/>
      <c r="X28" s="13">
        <v>57.0</v>
      </c>
      <c r="Y28" s="1">
        <v>0.01611011109788029</v>
      </c>
      <c r="Z28" s="1">
        <v>61.0</v>
      </c>
      <c r="AA28" s="14">
        <v>0.018999028392901855</v>
      </c>
    </row>
    <row r="29" ht="15.75" customHeight="1">
      <c r="B29" s="20"/>
      <c r="D29" s="17" t="s">
        <v>83</v>
      </c>
      <c r="E29" s="17"/>
      <c r="F29" s="17">
        <v>19.736</v>
      </c>
      <c r="G29" s="17" t="s">
        <v>29</v>
      </c>
      <c r="H29" s="17">
        <v>143.75</v>
      </c>
      <c r="I29" s="3" t="s">
        <v>30</v>
      </c>
      <c r="L29" s="3">
        <v>118.0</v>
      </c>
      <c r="M29" s="3">
        <f t="shared" si="1"/>
        <v>568</v>
      </c>
      <c r="N29" s="3">
        <f t="shared" si="2"/>
        <v>0.000568</v>
      </c>
      <c r="O29" s="3">
        <f t="shared" si="3"/>
        <v>0.0005696853758</v>
      </c>
      <c r="P29" s="3">
        <f t="shared" si="12"/>
        <v>0.0003167688011</v>
      </c>
      <c r="Q29" s="3">
        <f t="shared" si="5"/>
        <v>0.01394083655</v>
      </c>
      <c r="R29" s="3">
        <f t="shared" si="6"/>
        <v>0.002666610237</v>
      </c>
      <c r="S29" s="3">
        <v>1.0</v>
      </c>
      <c r="T29" s="48">
        <v>0.003467683455730129</v>
      </c>
      <c r="W29" s="1"/>
      <c r="X29" s="13">
        <v>58.0</v>
      </c>
      <c r="Y29" s="1">
        <v>0.01526286396440202</v>
      </c>
      <c r="Z29" s="1">
        <v>60.0</v>
      </c>
      <c r="AA29" s="14">
        <v>0.010707042539742072</v>
      </c>
    </row>
    <row r="30" ht="15.75" customHeight="1">
      <c r="B30" s="20"/>
      <c r="C30" s="35">
        <v>1.0</v>
      </c>
      <c r="D30" s="17">
        <v>39.0</v>
      </c>
      <c r="E30" s="17"/>
      <c r="F30" s="17">
        <v>18.798</v>
      </c>
      <c r="G30" s="17" t="s">
        <v>29</v>
      </c>
      <c r="H30" s="17">
        <v>137.0</v>
      </c>
      <c r="I30" s="3" t="s">
        <v>30</v>
      </c>
      <c r="L30" s="3">
        <v>0.0</v>
      </c>
      <c r="M30" s="3">
        <f t="shared" si="1"/>
        <v>536.3840749</v>
      </c>
      <c r="N30" s="3">
        <f t="shared" si="2"/>
        <v>0.0005363840749</v>
      </c>
      <c r="O30" s="3">
        <f t="shared" si="3"/>
        <v>0.0005379756397</v>
      </c>
      <c r="P30" s="3">
        <f t="shared" si="12"/>
        <v>0.0002991368668</v>
      </c>
      <c r="Q30" s="3">
        <f t="shared" si="5"/>
        <v>0.01316486394</v>
      </c>
      <c r="R30" s="3">
        <f t="shared" si="6"/>
        <v>0.002518181805</v>
      </c>
      <c r="S30" s="3">
        <v>1.0</v>
      </c>
      <c r="T30" s="48">
        <v>0.002287293133040022</v>
      </c>
      <c r="W30" s="1"/>
      <c r="X30" s="13">
        <v>59.0</v>
      </c>
      <c r="Y30" s="1">
        <v>0.015751439312744305</v>
      </c>
      <c r="Z30" s="1">
        <v>62.0</v>
      </c>
      <c r="AA30" s="14">
        <v>0.022502175049720557</v>
      </c>
    </row>
    <row r="31" ht="15.75" customHeight="1">
      <c r="B31" s="20"/>
      <c r="D31" s="17" t="s">
        <v>85</v>
      </c>
      <c r="E31" s="17"/>
      <c r="F31" s="17">
        <v>16.154</v>
      </c>
      <c r="G31" s="17" t="s">
        <v>29</v>
      </c>
      <c r="H31" s="17">
        <v>117.87</v>
      </c>
      <c r="I31" s="3" t="s">
        <v>30</v>
      </c>
      <c r="K31" s="3">
        <v>2.0</v>
      </c>
      <c r="L31" s="3">
        <v>60.0</v>
      </c>
      <c r="M31" s="3">
        <f t="shared" si="1"/>
        <v>446.7822014</v>
      </c>
      <c r="N31" s="3">
        <f t="shared" si="2"/>
        <v>0.0004467822014</v>
      </c>
      <c r="O31" s="3">
        <f t="shared" si="3"/>
        <v>0.0004481078985</v>
      </c>
      <c r="P31" s="3">
        <f t="shared" si="12"/>
        <v>0.000249166659</v>
      </c>
      <c r="Q31" s="3">
        <f t="shared" si="5"/>
        <v>0.01096570008</v>
      </c>
      <c r="R31" s="3">
        <f t="shared" si="6"/>
        <v>0.002097524634</v>
      </c>
      <c r="S31" s="3">
        <v>1.0</v>
      </c>
      <c r="T31" s="48">
        <v>0.0026006420452073416</v>
      </c>
      <c r="W31" s="1"/>
      <c r="X31" s="13">
        <v>58.0</v>
      </c>
      <c r="Y31" s="1">
        <v>0.011368056246322812</v>
      </c>
      <c r="Z31" s="1">
        <v>61.0</v>
      </c>
      <c r="AA31" s="14">
        <v>0.025088764089358406</v>
      </c>
    </row>
    <row r="32" ht="15.75" customHeight="1">
      <c r="B32" s="25"/>
      <c r="D32" s="17" t="s">
        <v>87</v>
      </c>
      <c r="E32" s="17"/>
      <c r="F32" s="17">
        <v>15.115</v>
      </c>
      <c r="G32" s="17" t="s">
        <v>29</v>
      </c>
      <c r="H32" s="17">
        <v>110.37</v>
      </c>
      <c r="I32" s="3" t="s">
        <v>30</v>
      </c>
      <c r="L32" s="3">
        <v>118.0</v>
      </c>
      <c r="M32" s="3">
        <f t="shared" si="1"/>
        <v>411.6533958</v>
      </c>
      <c r="N32" s="3">
        <f t="shared" si="2"/>
        <v>0.0004116533958</v>
      </c>
      <c r="O32" s="3">
        <f t="shared" si="3"/>
        <v>0.0004128748583</v>
      </c>
      <c r="P32" s="3">
        <f t="shared" si="12"/>
        <v>0.0002295756209</v>
      </c>
      <c r="Q32" s="3">
        <f t="shared" si="5"/>
        <v>0.01010350829</v>
      </c>
      <c r="R32" s="3">
        <f t="shared" si="6"/>
        <v>0.001932604154</v>
      </c>
      <c r="S32" s="3">
        <v>1.0</v>
      </c>
      <c r="T32" s="48">
        <v>0.0025456685518446542</v>
      </c>
      <c r="W32" s="1"/>
      <c r="X32" s="13">
        <v>120.0</v>
      </c>
      <c r="Y32" s="1">
        <v>0.011555439262275265</v>
      </c>
      <c r="Z32" s="1">
        <v>124.0</v>
      </c>
      <c r="AA32" s="14">
        <v>0.02108488848387455</v>
      </c>
    </row>
    <row r="33" ht="15.75" customHeight="1">
      <c r="B33" s="49" t="s">
        <v>72</v>
      </c>
      <c r="C33" s="38">
        <v>5.0</v>
      </c>
      <c r="D33" s="17">
        <v>4.0</v>
      </c>
      <c r="E33" s="37"/>
      <c r="F33" s="17">
        <v>20.723</v>
      </c>
      <c r="G33" s="17" t="s">
        <v>29</v>
      </c>
      <c r="H33" s="17">
        <v>150.87</v>
      </c>
      <c r="I33" s="3" t="s">
        <v>30</v>
      </c>
      <c r="J33" s="3" t="s">
        <v>89</v>
      </c>
      <c r="K33" s="3">
        <v>3.0</v>
      </c>
      <c r="L33" s="3">
        <v>0.0</v>
      </c>
      <c r="M33" s="3">
        <f t="shared" si="1"/>
        <v>601.3489461</v>
      </c>
      <c r="N33" s="3">
        <f t="shared" si="2"/>
        <v>0.0006013489461</v>
      </c>
      <c r="O33" s="3">
        <f t="shared" si="3"/>
        <v>0.0006031332753</v>
      </c>
      <c r="P33" s="3">
        <f t="shared" ref="P33:P35" si="13">((O33*$Z$2)/($W$3*$W$6))</f>
        <v>0.0004790985693</v>
      </c>
      <c r="Q33" s="3">
        <f t="shared" si="5"/>
        <v>0.02108488848</v>
      </c>
      <c r="R33" s="3">
        <f t="shared" si="6"/>
        <v>0.004033128089</v>
      </c>
      <c r="S33" s="3">
        <v>1.0</v>
      </c>
      <c r="T33" s="48">
        <v>0.0026446208398974917</v>
      </c>
      <c r="W33" s="1"/>
      <c r="X33" s="13">
        <v>118.0</v>
      </c>
      <c r="Y33" s="1">
        <v>0.011296781724917583</v>
      </c>
      <c r="Z33" s="1">
        <v>122.0</v>
      </c>
      <c r="AA33" s="14">
        <v>0.011957795431498323</v>
      </c>
    </row>
    <row r="34" ht="15.75" customHeight="1">
      <c r="B34" s="20"/>
      <c r="C34" s="20"/>
      <c r="D34" s="17">
        <v>6.0</v>
      </c>
      <c r="E34" s="17"/>
      <c r="F34" s="17">
        <v>24.446</v>
      </c>
      <c r="G34" s="17" t="s">
        <v>29</v>
      </c>
      <c r="H34" s="17">
        <v>177.62</v>
      </c>
      <c r="I34" s="3" t="s">
        <v>30</v>
      </c>
      <c r="J34" s="3" t="s">
        <v>91</v>
      </c>
      <c r="K34" s="3">
        <v>3.0</v>
      </c>
      <c r="L34" s="3">
        <v>59.0</v>
      </c>
      <c r="M34" s="3">
        <f t="shared" si="1"/>
        <v>726.6416862</v>
      </c>
      <c r="N34" s="3">
        <f t="shared" si="2"/>
        <v>0.0007266416862</v>
      </c>
      <c r="O34" s="3">
        <f t="shared" si="3"/>
        <v>0.0007287977854</v>
      </c>
      <c r="P34" s="3">
        <f t="shared" si="13"/>
        <v>0.0005789201003</v>
      </c>
      <c r="Q34" s="3">
        <f t="shared" si="5"/>
        <v>0.02547798415</v>
      </c>
      <c r="R34" s="3">
        <f t="shared" si="6"/>
        <v>0.004873441642</v>
      </c>
      <c r="S34" s="3">
        <v>1.0</v>
      </c>
      <c r="T34" s="48">
        <v>0.0025181818051633106</v>
      </c>
      <c r="W34" s="1"/>
      <c r="X34" s="13">
        <v>120.0</v>
      </c>
      <c r="Y34" s="1">
        <v>0.013868412440780388</v>
      </c>
      <c r="Z34" s="1">
        <v>126.0</v>
      </c>
      <c r="AA34" s="14">
        <v>0.012331411874348306</v>
      </c>
    </row>
    <row r="35" ht="15.75" customHeight="1">
      <c r="B35" s="20"/>
      <c r="C35" s="25"/>
      <c r="D35" s="17" t="s">
        <v>88</v>
      </c>
      <c r="E35" s="17"/>
      <c r="F35" s="17">
        <v>38.738</v>
      </c>
      <c r="G35" s="17" t="s">
        <v>29</v>
      </c>
      <c r="H35" s="17">
        <v>279.12</v>
      </c>
      <c r="I35" s="3" t="s">
        <v>30</v>
      </c>
      <c r="K35" s="3">
        <v>3.0</v>
      </c>
      <c r="L35" s="3">
        <v>124.0</v>
      </c>
      <c r="M35" s="3">
        <f t="shared" si="1"/>
        <v>1202.051522</v>
      </c>
      <c r="N35" s="3">
        <f t="shared" si="2"/>
        <v>0.001202051522</v>
      </c>
      <c r="O35" s="3">
        <f t="shared" si="3"/>
        <v>0.001205618263</v>
      </c>
      <c r="P35" s="3">
        <f t="shared" si="13"/>
        <v>0.0009576821714</v>
      </c>
      <c r="Q35" s="3">
        <f t="shared" si="5"/>
        <v>0.04214711352</v>
      </c>
      <c r="R35" s="3">
        <f t="shared" si="6"/>
        <v>0.008061921103</v>
      </c>
      <c r="S35" s="3">
        <v>1.0</v>
      </c>
      <c r="T35" s="48">
        <v>0.004033128089233249</v>
      </c>
      <c r="W35" s="1"/>
      <c r="X35" s="13">
        <v>120.0</v>
      </c>
      <c r="Y35" s="1">
        <v>0.013710918740255935</v>
      </c>
      <c r="Z35" s="1">
        <v>123.0</v>
      </c>
      <c r="AA35" s="14">
        <v>0.01901233269465362</v>
      </c>
    </row>
    <row r="36" ht="15.75" customHeight="1">
      <c r="B36" s="20"/>
      <c r="C36" s="35">
        <v>9.0</v>
      </c>
      <c r="D36" s="17">
        <v>1.0</v>
      </c>
      <c r="E36" s="17"/>
      <c r="F36" s="17">
        <v>17.346</v>
      </c>
      <c r="G36" s="17" t="s">
        <v>29</v>
      </c>
      <c r="H36" s="17">
        <v>126.5</v>
      </c>
      <c r="I36" s="3" t="s">
        <v>30</v>
      </c>
      <c r="J36" s="3" t="s">
        <v>92</v>
      </c>
      <c r="K36" s="3">
        <v>3.0</v>
      </c>
      <c r="L36" s="3">
        <v>0.0</v>
      </c>
      <c r="M36" s="3">
        <f t="shared" si="1"/>
        <v>487.2037471</v>
      </c>
      <c r="N36" s="3">
        <f t="shared" si="2"/>
        <v>0.0004872037471</v>
      </c>
      <c r="O36" s="3">
        <f t="shared" si="3"/>
        <v>0.0004886493834</v>
      </c>
      <c r="P36" s="3">
        <f t="shared" ref="P36:P41" si="14">((O36*$Y$2)/($W$3*$W$6))</f>
        <v>0.0002717094135</v>
      </c>
      <c r="Q36" s="3">
        <f t="shared" si="5"/>
        <v>0.01195779543</v>
      </c>
      <c r="R36" s="3">
        <f t="shared" si="6"/>
        <v>0.002287293133</v>
      </c>
      <c r="S36" s="3">
        <v>1.0</v>
      </c>
      <c r="T36" s="48">
        <v>0.002287293133040022</v>
      </c>
      <c r="W36" s="1"/>
      <c r="X36" s="50">
        <v>121.0</v>
      </c>
      <c r="Y36" s="51">
        <v>0.013638494629795784</v>
      </c>
      <c r="Z36" s="51">
        <v>125.0</v>
      </c>
      <c r="AA36" s="22">
        <v>0.01927838185301637</v>
      </c>
    </row>
    <row r="37" ht="15.75" customHeight="1">
      <c r="B37" s="20"/>
      <c r="D37" s="17">
        <v>13.0</v>
      </c>
      <c r="E37" s="37"/>
      <c r="F37" s="17">
        <v>25.863</v>
      </c>
      <c r="G37" s="17" t="s">
        <v>29</v>
      </c>
      <c r="H37" s="17">
        <v>187.75</v>
      </c>
      <c r="I37" s="3" t="s">
        <v>30</v>
      </c>
      <c r="K37" s="3">
        <v>3.0</v>
      </c>
      <c r="L37" s="3">
        <v>61.0</v>
      </c>
      <c r="M37" s="3">
        <f t="shared" si="1"/>
        <v>774.088993</v>
      </c>
      <c r="N37" s="3">
        <f t="shared" si="2"/>
        <v>0.000774088993</v>
      </c>
      <c r="O37" s="3">
        <f t="shared" si="3"/>
        <v>0.0007763858783</v>
      </c>
      <c r="P37" s="3">
        <f t="shared" si="14"/>
        <v>0.0004317028913</v>
      </c>
      <c r="Q37" s="3">
        <f t="shared" si="5"/>
        <v>0.01899902839</v>
      </c>
      <c r="R37" s="3">
        <f t="shared" si="6"/>
        <v>0.00363414372</v>
      </c>
      <c r="S37" s="3">
        <v>1.0</v>
      </c>
      <c r="T37" s="48">
        <v>0.002358758674411516</v>
      </c>
    </row>
    <row r="38" ht="15.75" customHeight="1">
      <c r="B38" s="20"/>
      <c r="D38" s="17">
        <v>26.0</v>
      </c>
      <c r="E38" s="17"/>
      <c r="F38" s="17">
        <v>27.666</v>
      </c>
      <c r="G38" s="17" t="s">
        <v>29</v>
      </c>
      <c r="H38" s="17">
        <v>200.62</v>
      </c>
      <c r="I38" s="3" t="s">
        <v>30</v>
      </c>
      <c r="K38" s="3">
        <v>3.0</v>
      </c>
      <c r="L38" s="3">
        <v>122.0</v>
      </c>
      <c r="M38" s="3">
        <f t="shared" si="1"/>
        <v>834.3700234</v>
      </c>
      <c r="N38" s="3">
        <f t="shared" si="2"/>
        <v>0.0008343700234</v>
      </c>
      <c r="O38" s="3">
        <f t="shared" si="3"/>
        <v>0.0008368457753</v>
      </c>
      <c r="P38" s="3">
        <f t="shared" si="14"/>
        <v>0.0004653211126</v>
      </c>
      <c r="Q38" s="3">
        <f t="shared" si="5"/>
        <v>0.02047854951</v>
      </c>
      <c r="R38" s="3">
        <f t="shared" si="6"/>
        <v>0.003917147264</v>
      </c>
      <c r="S38" s="3">
        <v>1.0</v>
      </c>
      <c r="T38" s="48">
        <v>0.003636688573966061</v>
      </c>
    </row>
    <row r="39" ht="15.75" customHeight="1">
      <c r="B39" s="20"/>
      <c r="C39" s="35">
        <v>2.0</v>
      </c>
      <c r="D39" s="17">
        <v>20.0</v>
      </c>
      <c r="E39" s="37"/>
      <c r="F39" s="17">
        <v>17.795</v>
      </c>
      <c r="G39" s="17" t="s">
        <v>29</v>
      </c>
      <c r="H39" s="17">
        <v>129.75</v>
      </c>
      <c r="I39" s="3" t="s">
        <v>30</v>
      </c>
      <c r="J39" s="3" t="s">
        <v>93</v>
      </c>
      <c r="K39" s="3">
        <v>3.0</v>
      </c>
      <c r="L39" s="3">
        <v>0.0</v>
      </c>
      <c r="M39" s="3">
        <f t="shared" si="1"/>
        <v>502.4262295</v>
      </c>
      <c r="N39" s="3">
        <f t="shared" si="2"/>
        <v>0.0005024262295</v>
      </c>
      <c r="O39" s="3">
        <f t="shared" si="3"/>
        <v>0.0005039170341</v>
      </c>
      <c r="P39" s="3">
        <f t="shared" si="14"/>
        <v>0.0002801988633</v>
      </c>
      <c r="Q39" s="3">
        <f t="shared" si="5"/>
        <v>0.01233141187</v>
      </c>
      <c r="R39" s="3">
        <f t="shared" si="6"/>
        <v>0.002358758674</v>
      </c>
      <c r="S39" s="3">
        <v>1.0</v>
      </c>
      <c r="T39" s="48">
        <v>0.003687578590981342</v>
      </c>
    </row>
    <row r="40" ht="15.75" customHeight="1">
      <c r="B40" s="20"/>
      <c r="D40" s="17">
        <v>31.0</v>
      </c>
      <c r="E40" s="17"/>
      <c r="F40" s="17">
        <v>15.842</v>
      </c>
      <c r="G40" s="17" t="s">
        <v>29</v>
      </c>
      <c r="H40" s="17">
        <v>115.62</v>
      </c>
      <c r="I40" s="3" t="s">
        <v>30</v>
      </c>
      <c r="K40" s="3">
        <v>3.0</v>
      </c>
      <c r="L40" s="3">
        <v>60.0</v>
      </c>
      <c r="M40" s="3">
        <f t="shared" si="1"/>
        <v>436.2435597</v>
      </c>
      <c r="N40" s="3">
        <f t="shared" si="2"/>
        <v>0.0004362435597</v>
      </c>
      <c r="O40" s="3">
        <f t="shared" si="3"/>
        <v>0.0004375379864</v>
      </c>
      <c r="P40" s="3">
        <f t="shared" si="14"/>
        <v>0.0002432893475</v>
      </c>
      <c r="Q40" s="3">
        <f t="shared" si="5"/>
        <v>0.01070704254</v>
      </c>
      <c r="R40" s="3">
        <f t="shared" si="6"/>
        <v>0.00204804849</v>
      </c>
      <c r="S40" s="3">
        <v>1.0</v>
      </c>
      <c r="T40" s="48">
        <v>0.0022103302423322592</v>
      </c>
    </row>
    <row r="41" ht="15.75" customHeight="1">
      <c r="B41" s="20"/>
      <c r="D41" s="17" t="s">
        <v>94</v>
      </c>
      <c r="E41" s="17"/>
      <c r="F41" s="17">
        <v>20.413</v>
      </c>
      <c r="G41" s="17" t="s">
        <v>29</v>
      </c>
      <c r="H41" s="17">
        <v>148.62</v>
      </c>
      <c r="I41" s="3" t="s">
        <v>30</v>
      </c>
      <c r="K41" s="3">
        <v>3.0</v>
      </c>
      <c r="L41" s="3">
        <v>126.0</v>
      </c>
      <c r="M41" s="3">
        <f t="shared" si="1"/>
        <v>590.8103044</v>
      </c>
      <c r="N41" s="3">
        <f t="shared" si="2"/>
        <v>0.0005908103044</v>
      </c>
      <c r="O41" s="3">
        <f t="shared" si="3"/>
        <v>0.0005925633633</v>
      </c>
      <c r="P41" s="3">
        <f t="shared" si="14"/>
        <v>0.0003294899152</v>
      </c>
      <c r="Q41" s="3">
        <f t="shared" si="5"/>
        <v>0.01450068642</v>
      </c>
      <c r="R41" s="3">
        <f t="shared" si="6"/>
        <v>0.002773698602</v>
      </c>
      <c r="S41" s="3">
        <v>1.0</v>
      </c>
      <c r="T41" s="48">
        <v>0.00216085409830584</v>
      </c>
    </row>
    <row r="42" ht="15.75" customHeight="1">
      <c r="B42" s="20"/>
      <c r="C42" s="52">
        <v>3.0</v>
      </c>
      <c r="D42" s="17">
        <v>11.0</v>
      </c>
      <c r="E42" s="17"/>
      <c r="F42" s="17">
        <v>19.973</v>
      </c>
      <c r="G42" s="17" t="s">
        <v>29</v>
      </c>
      <c r="H42" s="17">
        <v>138.25</v>
      </c>
      <c r="I42" s="3" t="s">
        <v>30</v>
      </c>
      <c r="K42" s="3">
        <v>3.0</v>
      </c>
      <c r="L42" s="3">
        <v>0.0</v>
      </c>
      <c r="M42" s="3">
        <f t="shared" si="1"/>
        <v>542.2388759</v>
      </c>
      <c r="N42" s="3">
        <f t="shared" si="2"/>
        <v>0.0005422388759</v>
      </c>
      <c r="O42" s="3">
        <f t="shared" si="3"/>
        <v>0.000543847813</v>
      </c>
      <c r="P42" s="3">
        <f t="shared" ref="P42:P47" si="15">((O42*$Z$2)/($W$3*$W$6))</f>
        <v>0.0004320051965</v>
      </c>
      <c r="Q42" s="3">
        <f t="shared" si="5"/>
        <v>0.01901233269</v>
      </c>
      <c r="R42" s="3">
        <f t="shared" si="6"/>
        <v>0.003636688574</v>
      </c>
      <c r="S42" s="3">
        <v>1.0</v>
      </c>
      <c r="T42" s="48">
        <v>0.0026527569169151697</v>
      </c>
    </row>
    <row r="43" ht="15.75" customHeight="1">
      <c r="B43" s="20"/>
      <c r="C43" s="41"/>
      <c r="D43" s="17">
        <v>47.0</v>
      </c>
      <c r="E43" s="17"/>
      <c r="F43" s="17">
        <v>21.924</v>
      </c>
      <c r="G43" s="17" t="s">
        <v>29</v>
      </c>
      <c r="H43" s="17">
        <v>159.5</v>
      </c>
      <c r="I43" s="3" t="s">
        <v>30</v>
      </c>
      <c r="K43" s="3">
        <v>3.0</v>
      </c>
      <c r="L43" s="3">
        <v>62.0</v>
      </c>
      <c r="M43" s="3">
        <f t="shared" si="1"/>
        <v>641.7704918</v>
      </c>
      <c r="N43" s="3">
        <f t="shared" si="2"/>
        <v>0.0006417704918</v>
      </c>
      <c r="O43" s="3">
        <f t="shared" si="3"/>
        <v>0.0006436747603</v>
      </c>
      <c r="P43" s="3">
        <f t="shared" si="15"/>
        <v>0.0005113026744</v>
      </c>
      <c r="Q43" s="3">
        <f t="shared" si="5"/>
        <v>0.02250217505</v>
      </c>
      <c r="R43" s="3">
        <f t="shared" si="6"/>
        <v>0.004304227377</v>
      </c>
      <c r="S43" s="3">
        <v>1.0</v>
      </c>
      <c r="T43" s="48">
        <v>0.002622631442552417</v>
      </c>
    </row>
    <row r="44" ht="15.75" customHeight="1">
      <c r="B44" s="20"/>
      <c r="C44" s="42"/>
      <c r="D44" s="17">
        <v>43.0</v>
      </c>
      <c r="E44" s="17"/>
      <c r="F44" s="17">
        <v>24.31</v>
      </c>
      <c r="G44" s="17" t="s">
        <v>29</v>
      </c>
      <c r="H44" s="17">
        <v>176.62</v>
      </c>
      <c r="I44" s="3" t="s">
        <v>30</v>
      </c>
      <c r="K44" s="3">
        <v>3.0</v>
      </c>
      <c r="L44" s="3">
        <v>123.0</v>
      </c>
      <c r="M44" s="3">
        <f t="shared" si="1"/>
        <v>721.9578454</v>
      </c>
      <c r="N44" s="3">
        <f t="shared" si="2"/>
        <v>0.0007219578454</v>
      </c>
      <c r="O44" s="3">
        <f t="shared" si="3"/>
        <v>0.0007241000467</v>
      </c>
      <c r="P44" s="3">
        <f t="shared" si="15"/>
        <v>0.0005751884543</v>
      </c>
      <c r="Q44" s="3">
        <f t="shared" si="5"/>
        <v>0.02531375628</v>
      </c>
      <c r="R44" s="3">
        <f t="shared" si="6"/>
        <v>0.004842028051</v>
      </c>
      <c r="S44" s="3">
        <v>1.0</v>
      </c>
      <c r="T44" s="53">
        <v>0.0026087781222250196</v>
      </c>
    </row>
    <row r="45" ht="15.75" customHeight="1">
      <c r="B45" s="20"/>
      <c r="C45" s="38">
        <v>7.0</v>
      </c>
      <c r="D45" s="17">
        <v>21.0</v>
      </c>
      <c r="E45" s="17"/>
      <c r="F45" s="17">
        <v>19.198</v>
      </c>
      <c r="G45" s="17" t="s">
        <v>29</v>
      </c>
      <c r="H45" s="17">
        <v>139.87</v>
      </c>
      <c r="I45" s="3" t="s">
        <v>30</v>
      </c>
      <c r="K45" s="3">
        <v>3.0</v>
      </c>
      <c r="L45" s="3">
        <v>0.0</v>
      </c>
      <c r="M45" s="3">
        <f t="shared" si="1"/>
        <v>549.8266979</v>
      </c>
      <c r="N45" s="3">
        <f t="shared" si="2"/>
        <v>0.0005498266979</v>
      </c>
      <c r="O45" s="3">
        <f t="shared" si="3"/>
        <v>0.0005514581497</v>
      </c>
      <c r="P45" s="3">
        <f t="shared" si="15"/>
        <v>0.000438050463</v>
      </c>
      <c r="Q45" s="3">
        <f t="shared" si="5"/>
        <v>0.01927838185</v>
      </c>
      <c r="R45" s="3">
        <f t="shared" si="6"/>
        <v>0.003687578591</v>
      </c>
      <c r="S45" s="3">
        <v>2.0</v>
      </c>
      <c r="T45" s="47">
        <v>0.0032320815251038293</v>
      </c>
    </row>
    <row r="46" ht="15.75" customHeight="1">
      <c r="B46" s="20"/>
      <c r="C46" s="20"/>
      <c r="D46" s="17">
        <v>34.0</v>
      </c>
      <c r="E46" s="17"/>
      <c r="F46" s="17">
        <v>24.117</v>
      </c>
      <c r="G46" s="17" t="s">
        <v>29</v>
      </c>
      <c r="H46" s="17">
        <v>175.25</v>
      </c>
      <c r="I46" s="3" t="s">
        <v>30</v>
      </c>
      <c r="K46" s="3">
        <v>3.0</v>
      </c>
      <c r="L46" s="3">
        <v>61.0</v>
      </c>
      <c r="M46" s="3">
        <f t="shared" si="1"/>
        <v>715.5409836</v>
      </c>
      <c r="N46" s="3">
        <f t="shared" si="2"/>
        <v>0.0007155409836</v>
      </c>
      <c r="O46" s="3">
        <f t="shared" si="3"/>
        <v>0.0007176641447</v>
      </c>
      <c r="P46" s="3">
        <f t="shared" si="15"/>
        <v>0.0005700760992</v>
      </c>
      <c r="Q46" s="3">
        <f t="shared" si="5"/>
        <v>0.02508876409</v>
      </c>
      <c r="R46" s="3">
        <f t="shared" si="6"/>
        <v>0.004798991432</v>
      </c>
      <c r="S46" s="3">
        <v>2.0</v>
      </c>
      <c r="T46" s="48">
        <v>0.0043982752781672315</v>
      </c>
    </row>
    <row r="47" ht="15.75" customHeight="1">
      <c r="B47" s="25"/>
      <c r="C47" s="25"/>
      <c r="D47" s="17">
        <v>12.0</v>
      </c>
      <c r="E47" s="17"/>
      <c r="F47" s="17">
        <v>18.245</v>
      </c>
      <c r="G47" s="17" t="s">
        <v>29</v>
      </c>
      <c r="H47" s="17">
        <v>133.0</v>
      </c>
      <c r="I47" s="3" t="s">
        <v>30</v>
      </c>
      <c r="K47" s="3">
        <v>2.0</v>
      </c>
      <c r="L47" s="3">
        <v>125.0</v>
      </c>
      <c r="M47" s="3">
        <f t="shared" si="1"/>
        <v>517.6487119</v>
      </c>
      <c r="N47" s="3">
        <f t="shared" si="2"/>
        <v>0.0005176487119</v>
      </c>
      <c r="O47" s="3">
        <f t="shared" si="3"/>
        <v>0.0005191846849</v>
      </c>
      <c r="P47" s="3">
        <f t="shared" si="15"/>
        <v>0.0004124140549</v>
      </c>
      <c r="Q47" s="3">
        <f t="shared" si="5"/>
        <v>0.01815013635</v>
      </c>
      <c r="R47" s="3">
        <f t="shared" si="6"/>
        <v>0.003471767223</v>
      </c>
      <c r="S47" s="3">
        <v>2.0</v>
      </c>
      <c r="T47" s="48">
        <v>0.006333342244533841</v>
      </c>
    </row>
    <row r="48" ht="15.75" customHeight="1">
      <c r="B48" s="54" t="s">
        <v>71</v>
      </c>
      <c r="C48" s="35">
        <v>1.0</v>
      </c>
      <c r="D48" s="17" t="s">
        <v>95</v>
      </c>
      <c r="E48" s="17"/>
      <c r="F48" s="17">
        <v>16.859</v>
      </c>
      <c r="G48" s="17" t="s">
        <v>29</v>
      </c>
      <c r="H48" s="17">
        <v>123.0</v>
      </c>
      <c r="I48" s="3" t="s">
        <v>30</v>
      </c>
      <c r="K48" s="3">
        <v>2.0</v>
      </c>
      <c r="L48" s="3">
        <v>0.0</v>
      </c>
      <c r="M48" s="3">
        <f t="shared" si="1"/>
        <v>470.8103044</v>
      </c>
      <c r="N48" s="3">
        <f t="shared" si="2"/>
        <v>0.0004708103044</v>
      </c>
      <c r="O48" s="3">
        <f t="shared" si="3"/>
        <v>0.000472207298</v>
      </c>
      <c r="P48" s="3">
        <f t="shared" ref="P48:P62" si="16">((O48*$Y$2)/($W$3*$W$6))</f>
        <v>0.000262566929</v>
      </c>
      <c r="Q48" s="3">
        <f t="shared" si="5"/>
        <v>0.01155543926</v>
      </c>
      <c r="R48" s="3">
        <f t="shared" si="6"/>
        <v>0.002210330242</v>
      </c>
      <c r="S48" s="3">
        <v>2.0</v>
      </c>
      <c r="T48" s="48">
        <v>0.00479113803403493</v>
      </c>
    </row>
    <row r="49" ht="15.75" customHeight="1">
      <c r="B49" s="20"/>
      <c r="D49" s="17">
        <v>22.0</v>
      </c>
      <c r="E49" s="17"/>
      <c r="F49" s="17">
        <v>19.526</v>
      </c>
      <c r="G49" s="17" t="s">
        <v>29</v>
      </c>
      <c r="H49" s="17">
        <v>142.25</v>
      </c>
      <c r="I49" s="3" t="s">
        <v>30</v>
      </c>
      <c r="J49" s="3" t="s">
        <v>96</v>
      </c>
      <c r="K49" s="3">
        <v>3.0</v>
      </c>
      <c r="L49" s="3">
        <v>56.0</v>
      </c>
      <c r="M49" s="3">
        <f t="shared" si="1"/>
        <v>560.9742389</v>
      </c>
      <c r="N49" s="3">
        <f t="shared" si="2"/>
        <v>0.0005609742389</v>
      </c>
      <c r="O49" s="3">
        <f t="shared" si="3"/>
        <v>0.0005626387678</v>
      </c>
      <c r="P49" s="3">
        <f t="shared" si="16"/>
        <v>0.0003128505935</v>
      </c>
      <c r="Q49" s="3">
        <f t="shared" si="5"/>
        <v>0.01376839819</v>
      </c>
      <c r="R49" s="3">
        <f t="shared" si="6"/>
        <v>0.002633626141</v>
      </c>
      <c r="S49" s="3">
        <v>2.0</v>
      </c>
      <c r="T49" s="48">
        <v>0.00499198900648426</v>
      </c>
    </row>
    <row r="50" ht="15.75" customHeight="1">
      <c r="B50" s="20"/>
      <c r="D50" s="17">
        <v>40.0</v>
      </c>
      <c r="E50" s="45"/>
      <c r="F50" s="17">
        <v>17.672</v>
      </c>
      <c r="G50" s="17" t="s">
        <v>29</v>
      </c>
      <c r="H50" s="17">
        <v>128.87</v>
      </c>
      <c r="I50" s="3" t="s">
        <v>30</v>
      </c>
      <c r="K50" s="3">
        <v>3.0</v>
      </c>
      <c r="L50" s="3">
        <v>120.0</v>
      </c>
      <c r="M50" s="3">
        <f t="shared" si="1"/>
        <v>498.3044496</v>
      </c>
      <c r="N50" s="3">
        <f t="shared" si="2"/>
        <v>0.0004983044496</v>
      </c>
      <c r="O50" s="3">
        <f t="shared" si="3"/>
        <v>0.0004997830241</v>
      </c>
      <c r="P50" s="3">
        <f t="shared" si="16"/>
        <v>0.0002779001815</v>
      </c>
      <c r="Q50" s="3">
        <f t="shared" si="5"/>
        <v>0.01223024804</v>
      </c>
      <c r="R50" s="3">
        <f t="shared" si="6"/>
        <v>0.002339408005</v>
      </c>
      <c r="S50" s="3">
        <v>2.0</v>
      </c>
      <c r="T50" s="48">
        <v>0.003034932642772576</v>
      </c>
    </row>
    <row r="51" ht="15.75" customHeight="1">
      <c r="B51" s="20"/>
      <c r="C51" s="35">
        <v>10.0</v>
      </c>
      <c r="D51" s="17">
        <v>15.0</v>
      </c>
      <c r="E51" s="17"/>
      <c r="F51" s="17">
        <v>16.548</v>
      </c>
      <c r="G51" s="17" t="s">
        <v>29</v>
      </c>
      <c r="H51" s="17">
        <v>120.75</v>
      </c>
      <c r="I51" s="3" t="s">
        <v>30</v>
      </c>
      <c r="K51" s="3">
        <v>2.0</v>
      </c>
      <c r="L51" s="3">
        <v>0.0</v>
      </c>
      <c r="M51" s="3">
        <f t="shared" si="1"/>
        <v>460.2716628</v>
      </c>
      <c r="N51" s="3">
        <f t="shared" si="2"/>
        <v>0.0004602716628</v>
      </c>
      <c r="O51" s="3">
        <f t="shared" si="3"/>
        <v>0.0004616373859</v>
      </c>
      <c r="P51" s="3">
        <f t="shared" si="16"/>
        <v>0.0002566896176</v>
      </c>
      <c r="Q51" s="3">
        <f t="shared" si="5"/>
        <v>0.01129678172</v>
      </c>
      <c r="R51" s="3">
        <f t="shared" si="6"/>
        <v>0.002160854098</v>
      </c>
      <c r="S51" s="3">
        <v>2.0</v>
      </c>
      <c r="T51" s="48">
        <v>0.0025456685518446542</v>
      </c>
    </row>
    <row r="52" ht="15.75" customHeight="1">
      <c r="B52" s="20"/>
      <c r="D52" s="17">
        <v>32.0</v>
      </c>
      <c r="E52" s="17"/>
      <c r="F52" s="17">
        <v>22.356</v>
      </c>
      <c r="G52" s="17" t="s">
        <v>29</v>
      </c>
      <c r="H52" s="17">
        <v>162.62</v>
      </c>
      <c r="I52" s="3" t="s">
        <v>30</v>
      </c>
      <c r="K52" s="3">
        <v>2.0</v>
      </c>
      <c r="L52" s="3">
        <v>57.0</v>
      </c>
      <c r="M52" s="3">
        <f t="shared" si="1"/>
        <v>656.3840749</v>
      </c>
      <c r="N52" s="3">
        <f t="shared" si="2"/>
        <v>0.0006563840749</v>
      </c>
      <c r="O52" s="3">
        <f t="shared" si="3"/>
        <v>0.000658331705</v>
      </c>
      <c r="P52" s="3">
        <f t="shared" si="16"/>
        <v>0.0003660598529</v>
      </c>
      <c r="Q52" s="3">
        <f t="shared" si="5"/>
        <v>0.0161101111</v>
      </c>
      <c r="R52" s="3">
        <f t="shared" si="6"/>
        <v>0.003081550165</v>
      </c>
      <c r="S52" s="3">
        <v>2.0</v>
      </c>
      <c r="T52" s="48">
        <v>0.002424726866446741</v>
      </c>
    </row>
    <row r="53" ht="15.75" customHeight="1">
      <c r="B53" s="20"/>
      <c r="D53" s="17">
        <v>14.0</v>
      </c>
      <c r="E53" s="17"/>
      <c r="F53" s="17">
        <v>20.653</v>
      </c>
      <c r="G53" s="17" t="s">
        <v>29</v>
      </c>
      <c r="H53" s="17">
        <v>150.37</v>
      </c>
      <c r="I53" s="3" t="s">
        <v>30</v>
      </c>
      <c r="J53" s="3" t="s">
        <v>96</v>
      </c>
      <c r="K53" s="3">
        <v>3.0</v>
      </c>
      <c r="L53" s="3">
        <v>118.0</v>
      </c>
      <c r="M53" s="3">
        <f t="shared" si="1"/>
        <v>599.0070258</v>
      </c>
      <c r="N53" s="3">
        <f t="shared" si="2"/>
        <v>0.0005990070258</v>
      </c>
      <c r="O53" s="3">
        <f t="shared" si="3"/>
        <v>0.000600784406</v>
      </c>
      <c r="P53" s="3">
        <f t="shared" si="16"/>
        <v>0.0003340611574</v>
      </c>
      <c r="Q53" s="3">
        <f t="shared" si="5"/>
        <v>0.01470186451</v>
      </c>
      <c r="R53" s="3">
        <f t="shared" si="6"/>
        <v>0.002812180048</v>
      </c>
      <c r="S53" s="3">
        <v>2.0</v>
      </c>
      <c r="T53" s="48">
        <v>0.002097524633952024</v>
      </c>
    </row>
    <row r="54" ht="15.75" customHeight="1">
      <c r="B54" s="20"/>
      <c r="C54" s="35">
        <v>8.0</v>
      </c>
      <c r="D54" s="17">
        <v>5.0</v>
      </c>
      <c r="E54" s="17"/>
      <c r="F54" s="17">
        <v>19.647</v>
      </c>
      <c r="G54" s="17" t="s">
        <v>29</v>
      </c>
      <c r="H54" s="17">
        <v>143.12</v>
      </c>
      <c r="I54" s="3" t="s">
        <v>30</v>
      </c>
      <c r="J54" s="3" t="s">
        <v>73</v>
      </c>
      <c r="K54" s="3">
        <v>3.0</v>
      </c>
      <c r="L54" s="3">
        <v>0.0</v>
      </c>
      <c r="M54" s="3">
        <f t="shared" si="1"/>
        <v>565.0491803</v>
      </c>
      <c r="N54" s="3">
        <f t="shared" si="2"/>
        <v>0.0005650491803</v>
      </c>
      <c r="O54" s="3">
        <f t="shared" si="3"/>
        <v>0.0005667258005</v>
      </c>
      <c r="P54" s="3">
        <f t="shared" si="16"/>
        <v>0.0003151231539</v>
      </c>
      <c r="Q54" s="3">
        <f t="shared" si="5"/>
        <v>0.01386841244</v>
      </c>
      <c r="R54" s="3">
        <f t="shared" si="6"/>
        <v>0.002652756917</v>
      </c>
      <c r="S54" s="3">
        <v>2.0</v>
      </c>
      <c r="T54" s="48">
        <v>0.004873441641800384</v>
      </c>
    </row>
    <row r="55" ht="15.75" customHeight="1">
      <c r="B55" s="20"/>
      <c r="D55" s="17">
        <v>45.0</v>
      </c>
      <c r="E55" s="17"/>
      <c r="F55" s="17">
        <v>21.332</v>
      </c>
      <c r="G55" s="17" t="s">
        <v>29</v>
      </c>
      <c r="H55" s="17">
        <v>155.25</v>
      </c>
      <c r="I55" s="3" t="s">
        <v>30</v>
      </c>
      <c r="K55" s="3">
        <v>2.0</v>
      </c>
      <c r="L55" s="3">
        <v>58.0</v>
      </c>
      <c r="M55" s="3">
        <f t="shared" si="1"/>
        <v>621.8641686</v>
      </c>
      <c r="N55" s="3">
        <f t="shared" si="2"/>
        <v>0.0006218641686</v>
      </c>
      <c r="O55" s="3">
        <f t="shared" si="3"/>
        <v>0.0006237093708</v>
      </c>
      <c r="P55" s="3">
        <f t="shared" si="16"/>
        <v>0.0003468083928</v>
      </c>
      <c r="Q55" s="3">
        <f t="shared" si="5"/>
        <v>0.01526286396</v>
      </c>
      <c r="R55" s="3">
        <f t="shared" si="6"/>
        <v>0.002919488307</v>
      </c>
      <c r="S55" s="3">
        <v>2.0</v>
      </c>
      <c r="T55" s="48">
        <v>0.0036341437204258724</v>
      </c>
    </row>
    <row r="56" ht="15.75" customHeight="1">
      <c r="B56" s="20"/>
      <c r="D56" s="17" t="s">
        <v>97</v>
      </c>
      <c r="E56" s="17"/>
      <c r="F56" s="17">
        <v>18.746</v>
      </c>
      <c r="G56" s="17" t="s">
        <v>29</v>
      </c>
      <c r="H56" s="17">
        <v>136.62</v>
      </c>
      <c r="I56" s="3" t="s">
        <v>30</v>
      </c>
      <c r="J56" s="3" t="s">
        <v>96</v>
      </c>
      <c r="K56" s="3">
        <v>3.0</v>
      </c>
      <c r="L56" s="3">
        <v>120.0</v>
      </c>
      <c r="M56" s="3">
        <f t="shared" si="1"/>
        <v>534.6042155</v>
      </c>
      <c r="N56" s="3">
        <f t="shared" si="2"/>
        <v>0.0005346042155</v>
      </c>
      <c r="O56" s="3">
        <f t="shared" si="3"/>
        <v>0.000536190499</v>
      </c>
      <c r="P56" s="3">
        <f t="shared" si="16"/>
        <v>0.0002981442542</v>
      </c>
      <c r="Q56" s="3">
        <f t="shared" si="5"/>
        <v>0.01312117956</v>
      </c>
      <c r="R56" s="3">
        <f t="shared" si="6"/>
        <v>0.002509825834</v>
      </c>
      <c r="S56" s="3">
        <v>2.0</v>
      </c>
      <c r="T56" s="48">
        <v>0.002048048489925605</v>
      </c>
    </row>
    <row r="57" ht="15.75" customHeight="1">
      <c r="B57" s="20"/>
      <c r="C57" s="35">
        <v>6.0</v>
      </c>
      <c r="D57" s="17">
        <v>24.0</v>
      </c>
      <c r="E57" s="17"/>
      <c r="F57" s="17">
        <v>19.457</v>
      </c>
      <c r="G57" s="17" t="s">
        <v>29</v>
      </c>
      <c r="H57" s="17">
        <v>141.75</v>
      </c>
      <c r="I57" s="3" t="s">
        <v>30</v>
      </c>
      <c r="K57" s="3">
        <v>3.0</v>
      </c>
      <c r="L57" s="3">
        <v>0.0</v>
      </c>
      <c r="M57" s="3">
        <f t="shared" si="1"/>
        <v>558.6323185</v>
      </c>
      <c r="N57" s="3">
        <f t="shared" si="2"/>
        <v>0.0005586323185</v>
      </c>
      <c r="O57" s="3">
        <f t="shared" si="3"/>
        <v>0.0005602898985</v>
      </c>
      <c r="P57" s="3">
        <f t="shared" si="16"/>
        <v>0.0003115445243</v>
      </c>
      <c r="Q57" s="3">
        <f t="shared" si="5"/>
        <v>0.01371091874</v>
      </c>
      <c r="R57" s="3">
        <f t="shared" si="6"/>
        <v>0.002622631443</v>
      </c>
      <c r="S57" s="3">
        <v>2.0</v>
      </c>
      <c r="T57" s="48">
        <v>0.004304227377407243</v>
      </c>
    </row>
    <row r="58" ht="15.75" customHeight="1">
      <c r="B58" s="20"/>
      <c r="D58" s="17">
        <v>19.0</v>
      </c>
      <c r="E58" s="17"/>
      <c r="F58" s="17">
        <v>21.923</v>
      </c>
      <c r="G58" s="17" t="s">
        <v>29</v>
      </c>
      <c r="H58" s="17">
        <v>159.5</v>
      </c>
      <c r="I58" s="3" t="s">
        <v>30</v>
      </c>
      <c r="K58" s="3">
        <v>3.0</v>
      </c>
      <c r="L58" s="3">
        <v>59.0</v>
      </c>
      <c r="M58" s="3">
        <f t="shared" si="1"/>
        <v>641.7704918</v>
      </c>
      <c r="N58" s="3">
        <f t="shared" si="2"/>
        <v>0.0006417704918</v>
      </c>
      <c r="O58" s="3">
        <f t="shared" si="3"/>
        <v>0.0006436747603</v>
      </c>
      <c r="P58" s="3">
        <f t="shared" si="16"/>
        <v>0.0003579099811</v>
      </c>
      <c r="Q58" s="3">
        <f t="shared" si="5"/>
        <v>0.01575143931</v>
      </c>
      <c r="R58" s="3">
        <f t="shared" si="6"/>
        <v>0.003012943245</v>
      </c>
      <c r="S58" s="3">
        <v>2.0</v>
      </c>
      <c r="T58" s="48">
        <v>0.004798991431722473</v>
      </c>
    </row>
    <row r="59" ht="15.75" customHeight="1">
      <c r="B59" s="20"/>
      <c r="D59" s="17">
        <v>29.0</v>
      </c>
      <c r="E59" s="37"/>
      <c r="F59" s="17">
        <v>21.28</v>
      </c>
      <c r="G59" s="17" t="s">
        <v>29</v>
      </c>
      <c r="H59" s="17">
        <v>154.87</v>
      </c>
      <c r="I59" s="3" t="s">
        <v>30</v>
      </c>
      <c r="K59" s="3">
        <v>3.0</v>
      </c>
      <c r="L59" s="3">
        <v>120.0</v>
      </c>
      <c r="M59" s="3">
        <f t="shared" si="1"/>
        <v>620.0843091</v>
      </c>
      <c r="N59" s="3">
        <f t="shared" si="2"/>
        <v>0.0006200843091</v>
      </c>
      <c r="O59" s="3">
        <f t="shared" si="3"/>
        <v>0.0006219242301</v>
      </c>
      <c r="P59" s="3">
        <f t="shared" si="16"/>
        <v>0.0003458157802</v>
      </c>
      <c r="Q59" s="3">
        <f t="shared" si="5"/>
        <v>0.01521917958</v>
      </c>
      <c r="R59" s="3">
        <f t="shared" si="6"/>
        <v>0.002911132336</v>
      </c>
      <c r="S59" s="3">
        <v>2.0</v>
      </c>
      <c r="T59" s="48">
        <v>0.002633626141224954</v>
      </c>
    </row>
    <row r="60" ht="15.75" customHeight="1">
      <c r="B60" s="20"/>
      <c r="C60" s="35">
        <v>4.0</v>
      </c>
      <c r="D60" s="17">
        <v>36.0</v>
      </c>
      <c r="E60" s="17"/>
      <c r="F60" s="17">
        <v>19.371</v>
      </c>
      <c r="G60" s="17" t="s">
        <v>29</v>
      </c>
      <c r="H60" s="17">
        <v>141.12</v>
      </c>
      <c r="I60" s="3" t="s">
        <v>30</v>
      </c>
      <c r="K60" s="3">
        <v>2.0</v>
      </c>
      <c r="L60" s="3">
        <v>0.0</v>
      </c>
      <c r="M60" s="3">
        <f t="shared" si="1"/>
        <v>555.6814988</v>
      </c>
      <c r="N60" s="3">
        <f t="shared" si="2"/>
        <v>0.0005556814988</v>
      </c>
      <c r="O60" s="3">
        <f t="shared" si="3"/>
        <v>0.0005573303231</v>
      </c>
      <c r="P60" s="3">
        <f t="shared" si="16"/>
        <v>0.0003098988771</v>
      </c>
      <c r="Q60" s="3">
        <f t="shared" si="5"/>
        <v>0.01363849463</v>
      </c>
      <c r="R60" s="3">
        <f t="shared" si="6"/>
        <v>0.002608778122</v>
      </c>
      <c r="S60" s="3">
        <v>2.0</v>
      </c>
      <c r="T60" s="48">
        <v>0.0030815501651441347</v>
      </c>
    </row>
    <row r="61" ht="15.75" customHeight="1">
      <c r="B61" s="20"/>
      <c r="D61" s="17" t="s">
        <v>98</v>
      </c>
      <c r="E61" s="17"/>
      <c r="F61" s="17">
        <v>16.636</v>
      </c>
      <c r="G61" s="17" t="s">
        <v>29</v>
      </c>
      <c r="H61" s="17">
        <v>121.37</v>
      </c>
      <c r="I61" s="3" t="s">
        <v>30</v>
      </c>
      <c r="K61" s="3">
        <v>2.0</v>
      </c>
      <c r="L61" s="3">
        <v>58.0</v>
      </c>
      <c r="M61" s="3">
        <f t="shared" si="1"/>
        <v>463.175644</v>
      </c>
      <c r="N61" s="3">
        <f t="shared" si="2"/>
        <v>0.000463175644</v>
      </c>
      <c r="O61" s="3">
        <f t="shared" si="3"/>
        <v>0.0004645499839</v>
      </c>
      <c r="P61" s="3">
        <f t="shared" si="16"/>
        <v>0.0002583091434</v>
      </c>
      <c r="Q61" s="3">
        <f t="shared" si="5"/>
        <v>0.01136805625</v>
      </c>
      <c r="R61" s="3">
        <f t="shared" si="6"/>
        <v>0.002174487525</v>
      </c>
      <c r="S61" s="3">
        <v>2.0</v>
      </c>
      <c r="T61" s="48">
        <v>0.002919488306710931</v>
      </c>
    </row>
    <row r="62" ht="15.75" customHeight="1">
      <c r="B62" s="25"/>
      <c r="D62" s="17">
        <v>2.0</v>
      </c>
      <c r="E62" s="17"/>
      <c r="F62" s="17">
        <v>18.903</v>
      </c>
      <c r="G62" s="17" t="s">
        <v>29</v>
      </c>
      <c r="H62" s="17">
        <v>137.75</v>
      </c>
      <c r="I62" s="3" t="s">
        <v>30</v>
      </c>
      <c r="K62" s="3">
        <v>3.0</v>
      </c>
      <c r="L62" s="3">
        <v>121.0</v>
      </c>
      <c r="M62" s="3">
        <f t="shared" si="1"/>
        <v>539.8969555</v>
      </c>
      <c r="N62" s="3">
        <f t="shared" si="2"/>
        <v>0.0005398969555</v>
      </c>
      <c r="O62" s="3">
        <f t="shared" si="3"/>
        <v>0.0005414989437</v>
      </c>
      <c r="P62" s="3">
        <f t="shared" si="16"/>
        <v>0.0003010959706</v>
      </c>
      <c r="Q62" s="3">
        <f t="shared" si="5"/>
        <v>0.01325108312</v>
      </c>
      <c r="R62" s="3">
        <f t="shared" si="6"/>
        <v>0.002534673853</v>
      </c>
      <c r="S62" s="3">
        <v>2.0</v>
      </c>
      <c r="T62" s="48">
        <v>0.0030129432454275</v>
      </c>
    </row>
    <row r="63" ht="15.75" customHeight="1">
      <c r="B63" s="45"/>
      <c r="C63" s="17"/>
      <c r="D63" s="17"/>
      <c r="E63" s="17"/>
      <c r="F63" s="17"/>
      <c r="G63" s="17"/>
      <c r="H63" s="17"/>
      <c r="S63" s="3">
        <v>2.0</v>
      </c>
      <c r="T63" s="53">
        <v>0.002174487524659787</v>
      </c>
    </row>
    <row r="64" ht="15.75" customHeight="1">
      <c r="B64" s="45"/>
      <c r="C64" s="17"/>
      <c r="D64" s="17"/>
      <c r="E64" s="17"/>
      <c r="F64" s="17"/>
      <c r="G64" s="17"/>
      <c r="S64" s="3">
        <v>3.0</v>
      </c>
      <c r="T64" s="47">
        <v>0.0035697776256681927</v>
      </c>
    </row>
    <row r="65" ht="15.75" customHeight="1">
      <c r="B65" s="45"/>
      <c r="C65" s="17"/>
      <c r="D65" s="17"/>
      <c r="E65" s="17"/>
      <c r="F65" s="17"/>
      <c r="G65" s="17"/>
      <c r="S65" s="3">
        <v>3.0</v>
      </c>
      <c r="T65" s="48">
        <v>0.0024218682447918814</v>
      </c>
    </row>
    <row r="66" ht="15.75" customHeight="1">
      <c r="B66" s="45"/>
      <c r="C66" s="17"/>
      <c r="D66" s="17"/>
      <c r="E66" s="17"/>
      <c r="F66" s="17"/>
      <c r="G66" s="17"/>
      <c r="S66" s="3">
        <v>3.0</v>
      </c>
      <c r="T66" s="48">
        <v>0.00279304927197675</v>
      </c>
    </row>
    <row r="67" ht="15.75" customHeight="1">
      <c r="B67" s="45"/>
      <c r="C67" s="17"/>
      <c r="D67" s="17"/>
      <c r="E67" s="17"/>
      <c r="F67" s="17"/>
      <c r="G67" s="17"/>
      <c r="S67" s="3">
        <v>3.0</v>
      </c>
      <c r="T67" s="48">
        <v>0.003467683455730129</v>
      </c>
    </row>
    <row r="68" ht="15.75" customHeight="1">
      <c r="S68" s="3">
        <v>3.0</v>
      </c>
      <c r="T68" s="48">
        <v>0.002287293133040022</v>
      </c>
    </row>
    <row r="69" ht="15.75" customHeight="1">
      <c r="S69" s="3">
        <v>3.0</v>
      </c>
      <c r="T69" s="48">
        <v>0.0026006420452073416</v>
      </c>
    </row>
    <row r="70" ht="15.75" customHeight="1">
      <c r="S70" s="3">
        <v>3.0</v>
      </c>
      <c r="T70" s="48">
        <v>0.0025456685518446542</v>
      </c>
    </row>
    <row r="71" ht="15.75" customHeight="1">
      <c r="S71" s="3">
        <v>3.0</v>
      </c>
      <c r="T71" s="48">
        <v>0.0026446208398974917</v>
      </c>
    </row>
    <row r="72" ht="15.75" customHeight="1">
      <c r="S72" s="3">
        <v>3.0</v>
      </c>
      <c r="T72" s="48">
        <v>0.0025181818051633106</v>
      </c>
    </row>
    <row r="73" ht="15.75" customHeight="1">
      <c r="S73" s="3">
        <v>3.0</v>
      </c>
      <c r="T73" s="48">
        <v>0.004033128089233249</v>
      </c>
    </row>
    <row r="74" ht="15.75" customHeight="1">
      <c r="S74" s="3">
        <v>3.0</v>
      </c>
      <c r="T74" s="48">
        <v>0.002287293133040022</v>
      </c>
    </row>
    <row r="75" ht="15.75" customHeight="1">
      <c r="S75" s="3">
        <v>3.0</v>
      </c>
      <c r="T75" s="48">
        <v>0.002358758674411516</v>
      </c>
    </row>
    <row r="76" ht="15.75" customHeight="1">
      <c r="S76" s="3">
        <v>3.0</v>
      </c>
      <c r="T76" s="48">
        <v>0.003636688573966061</v>
      </c>
    </row>
    <row r="77" ht="15.75" customHeight="1">
      <c r="S77" s="3">
        <v>3.0</v>
      </c>
      <c r="T77" s="48">
        <v>0.003687578590981342</v>
      </c>
    </row>
    <row r="78" ht="15.75" customHeight="1">
      <c r="S78" s="3">
        <v>3.0</v>
      </c>
      <c r="T78" s="48">
        <v>0.0022103302423322592</v>
      </c>
    </row>
    <row r="79" ht="15.75" customHeight="1">
      <c r="S79" s="3">
        <v>3.0</v>
      </c>
      <c r="T79" s="48">
        <v>0.00216085409830584</v>
      </c>
    </row>
    <row r="80" ht="15.75" customHeight="1">
      <c r="S80" s="3">
        <v>3.0</v>
      </c>
      <c r="T80" s="48">
        <v>0.0026527569169151697</v>
      </c>
    </row>
    <row r="81" ht="15.75" customHeight="1">
      <c r="S81" s="3">
        <v>3.0</v>
      </c>
      <c r="T81" s="48">
        <v>0.002622631442552417</v>
      </c>
    </row>
    <row r="82" ht="15.75" customHeight="1">
      <c r="S82" s="3">
        <v>3.0</v>
      </c>
      <c r="T82" s="53">
        <v>0.0026087781222250196</v>
      </c>
    </row>
    <row r="83" ht="15.75" customHeight="1">
      <c r="X83" s="3">
        <v>1.0</v>
      </c>
      <c r="Y83" s="3">
        <v>2.0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C42:C44"/>
    <mergeCell ref="C45:C47"/>
    <mergeCell ref="B6:B17"/>
    <mergeCell ref="B18:B32"/>
    <mergeCell ref="C6:C8"/>
    <mergeCell ref="C9:C11"/>
    <mergeCell ref="C15:C17"/>
    <mergeCell ref="C18:C20"/>
    <mergeCell ref="C21:C23"/>
    <mergeCell ref="C24:C26"/>
    <mergeCell ref="C27:C29"/>
    <mergeCell ref="C30:C32"/>
    <mergeCell ref="C33:C35"/>
    <mergeCell ref="C12:C14"/>
    <mergeCell ref="C36:C38"/>
    <mergeCell ref="C39:C41"/>
    <mergeCell ref="B48:B62"/>
    <mergeCell ref="C57:C59"/>
    <mergeCell ref="C60:C62"/>
    <mergeCell ref="C48:C50"/>
    <mergeCell ref="C51:C53"/>
    <mergeCell ref="C54:C56"/>
    <mergeCell ref="B33:B4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  <col customWidth="1" min="27" max="43" width="11.11"/>
  </cols>
  <sheetData>
    <row r="1" ht="15.75" customHeight="1">
      <c r="A1" s="1" t="s">
        <v>0</v>
      </c>
      <c r="B1" s="2" t="s">
        <v>99</v>
      </c>
      <c r="M1" s="3" t="s">
        <v>4</v>
      </c>
      <c r="N1" s="3" t="s">
        <v>5</v>
      </c>
      <c r="Y1" s="17" t="s">
        <v>100</v>
      </c>
    </row>
    <row r="2" ht="15.75" customHeight="1">
      <c r="A2" s="1" t="s">
        <v>38</v>
      </c>
      <c r="B2" s="1" t="s">
        <v>54</v>
      </c>
      <c r="M2" s="3">
        <v>13.2489</v>
      </c>
      <c r="N2" s="3">
        <v>18.9271</v>
      </c>
      <c r="P2" s="3">
        <v>3.0</v>
      </c>
      <c r="X2" s="3" t="s">
        <v>37</v>
      </c>
      <c r="Y2" s="27">
        <v>79.0</v>
      </c>
    </row>
    <row r="3" ht="15.75" customHeight="1">
      <c r="A3" s="8" t="s">
        <v>9</v>
      </c>
      <c r="B3" s="8" t="s">
        <v>10</v>
      </c>
      <c r="C3" s="8" t="s">
        <v>11</v>
      </c>
      <c r="D3" s="9" t="s">
        <v>12</v>
      </c>
      <c r="E3" s="9" t="s">
        <v>13</v>
      </c>
      <c r="F3" s="9" t="s">
        <v>14</v>
      </c>
      <c r="G3" s="9" t="s">
        <v>13</v>
      </c>
      <c r="H3" s="9" t="s">
        <v>14</v>
      </c>
      <c r="I3" s="9" t="s">
        <v>15</v>
      </c>
      <c r="J3" s="10" t="s">
        <v>16</v>
      </c>
      <c r="K3" s="10" t="s">
        <v>42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S3" s="11" t="s">
        <v>23</v>
      </c>
      <c r="T3" s="11" t="s">
        <v>24</v>
      </c>
      <c r="U3" s="12" t="s">
        <v>25</v>
      </c>
      <c r="X3" s="3" t="s">
        <v>39</v>
      </c>
      <c r="Y3" s="1">
        <f>(Y2-32)*(5/9)+273.15</f>
        <v>299.2611111</v>
      </c>
    </row>
    <row r="4" ht="15.75" customHeight="1">
      <c r="A4" s="55" t="s">
        <v>101</v>
      </c>
      <c r="B4" s="35">
        <v>1.0</v>
      </c>
      <c r="C4" s="17">
        <v>450.0</v>
      </c>
      <c r="D4" s="17"/>
      <c r="E4" s="17">
        <v>19.975</v>
      </c>
      <c r="F4" s="17"/>
      <c r="G4" s="17">
        <v>145.12</v>
      </c>
      <c r="J4" s="3">
        <v>0.0</v>
      </c>
      <c r="K4" s="3">
        <f t="shared" ref="K4:K63" si="1">(G4-21.333)/0.2127</f>
        <v>581.9793136</v>
      </c>
      <c r="L4" s="3">
        <f t="shared" ref="L4:L63" si="2">K4/(1000000)</f>
        <v>0.0005819793136</v>
      </c>
      <c r="M4" s="3">
        <f t="shared" ref="M4:M63" si="3">L4*$Y$5</f>
        <v>0.0005811776185</v>
      </c>
      <c r="N4" s="3">
        <f t="shared" ref="N4:N6" si="4">((M4*$M$2)/($Y$3*$Y$6))</f>
        <v>0.0003135602449</v>
      </c>
      <c r="O4" s="3">
        <f t="shared" ref="O4:O63" si="5">N4*44.0095</f>
        <v>0.0137996296</v>
      </c>
      <c r="P4" s="3">
        <f t="shared" ref="P4:P63" si="6">O4/5.227924335</f>
        <v>0.0026396001</v>
      </c>
      <c r="S4" s="3">
        <f t="shared" ref="S4:S18" si="7">INDEX(P$2:P$57,ROWS(S$4:S4)*P$2)</f>
        <v>0.0026396001</v>
      </c>
      <c r="T4" s="3">
        <f t="shared" ref="T4:T20" si="8">INDEX(P$3:P$58,ROWS(T$4:T4)*P$2)</f>
        <v>0.007698654151</v>
      </c>
      <c r="U4" s="3">
        <f t="shared" ref="U4:U20" si="9">INDEX(P$4:P$59,ROWS(U$4:U4)*P$2)</f>
        <v>0.01185144984</v>
      </c>
      <c r="X4" s="3" t="s">
        <v>40</v>
      </c>
      <c r="Y4" s="4">
        <v>29.88</v>
      </c>
      <c r="AB4" s="35" t="s">
        <v>101</v>
      </c>
      <c r="AD4" s="17" t="s">
        <v>102</v>
      </c>
      <c r="AE4" s="17"/>
      <c r="AF4" s="17">
        <v>78.567</v>
      </c>
      <c r="AG4" s="17"/>
      <c r="AH4" s="17">
        <v>549.87</v>
      </c>
      <c r="AK4" s="3">
        <v>2484.8942172073343</v>
      </c>
    </row>
    <row r="5" ht="15.75" customHeight="1">
      <c r="A5" s="20"/>
      <c r="C5" s="17">
        <v>310.0</v>
      </c>
      <c r="D5" s="17"/>
      <c r="E5" s="17">
        <v>53.705</v>
      </c>
      <c r="F5" s="17"/>
      <c r="G5" s="17">
        <v>382.37</v>
      </c>
      <c r="J5" s="3">
        <v>62.0</v>
      </c>
      <c r="K5" s="3">
        <f t="shared" si="1"/>
        <v>1697.400094</v>
      </c>
      <c r="L5" s="3">
        <f t="shared" si="2"/>
        <v>0.001697400094</v>
      </c>
      <c r="M5" s="3">
        <f t="shared" si="3"/>
        <v>0.001695061871</v>
      </c>
      <c r="N5" s="3">
        <f t="shared" si="4"/>
        <v>0.0009145293944</v>
      </c>
      <c r="O5" s="3">
        <f t="shared" si="5"/>
        <v>0.04024798138</v>
      </c>
      <c r="P5" s="3">
        <f t="shared" si="6"/>
        <v>0.007698654151</v>
      </c>
      <c r="S5" s="3">
        <f t="shared" si="7"/>
        <v>0.004486748944</v>
      </c>
      <c r="T5" s="3">
        <f t="shared" si="8"/>
        <v>0.008648857672</v>
      </c>
      <c r="U5" s="3">
        <f t="shared" si="9"/>
        <v>0.007632015183</v>
      </c>
      <c r="X5" s="3" t="s">
        <v>43</v>
      </c>
      <c r="Y5" s="1">
        <f>Y4*0.0334211</f>
        <v>0.998622468</v>
      </c>
      <c r="AC5" s="3">
        <v>7.0</v>
      </c>
      <c r="AD5" s="3" t="s">
        <v>103</v>
      </c>
      <c r="AF5" s="3">
        <v>113.33</v>
      </c>
      <c r="AH5" s="3">
        <v>772.62</v>
      </c>
      <c r="AK5" s="3">
        <v>3532.1438645980256</v>
      </c>
    </row>
    <row r="6" ht="15.75" customHeight="1">
      <c r="A6" s="20"/>
      <c r="C6" s="17">
        <v>210.0</v>
      </c>
      <c r="E6" s="17">
        <v>82.727</v>
      </c>
      <c r="F6" s="17"/>
      <c r="G6" s="17">
        <v>577.12</v>
      </c>
      <c r="J6" s="3">
        <v>125.0</v>
      </c>
      <c r="K6" s="3">
        <f t="shared" si="1"/>
        <v>2613.008933</v>
      </c>
      <c r="L6" s="3">
        <f t="shared" si="2"/>
        <v>0.002613008933</v>
      </c>
      <c r="M6" s="3">
        <f t="shared" si="3"/>
        <v>0.002609409429</v>
      </c>
      <c r="N6" s="3">
        <f t="shared" si="4"/>
        <v>0.001407843375</v>
      </c>
      <c r="O6" s="3">
        <f t="shared" si="5"/>
        <v>0.06195848301</v>
      </c>
      <c r="P6" s="3">
        <f t="shared" si="6"/>
        <v>0.01185144984</v>
      </c>
      <c r="S6" s="3">
        <f t="shared" si="7"/>
        <v>0.003732798926</v>
      </c>
      <c r="T6" s="3">
        <f t="shared" si="8"/>
        <v>0.008549854134</v>
      </c>
      <c r="U6" s="3">
        <f t="shared" si="9"/>
        <v>0.007578705585</v>
      </c>
      <c r="X6" s="3" t="s">
        <v>104</v>
      </c>
      <c r="Y6" s="3">
        <v>0.082057338</v>
      </c>
      <c r="AD6" s="3" t="s">
        <v>105</v>
      </c>
      <c r="AF6" s="3">
        <v>9.276</v>
      </c>
      <c r="AH6" s="3">
        <v>67.75</v>
      </c>
      <c r="AK6" s="3">
        <v>218.2275505406676</v>
      </c>
    </row>
    <row r="7" ht="15.75" customHeight="1">
      <c r="A7" s="20"/>
      <c r="B7" s="52">
        <v>7.0</v>
      </c>
      <c r="C7" s="17">
        <v>110.0</v>
      </c>
      <c r="D7" s="17"/>
      <c r="E7" s="17">
        <v>23.254</v>
      </c>
      <c r="F7" s="17"/>
      <c r="G7" s="17">
        <v>168.62</v>
      </c>
      <c r="J7" s="3">
        <v>0.0</v>
      </c>
      <c r="K7" s="3">
        <f t="shared" si="1"/>
        <v>692.4635637</v>
      </c>
      <c r="L7" s="3">
        <f t="shared" si="2"/>
        <v>0.0006924635637</v>
      </c>
      <c r="M7" s="3">
        <f t="shared" si="3"/>
        <v>0.000691509673</v>
      </c>
      <c r="N7" s="3">
        <f t="shared" ref="N7:N12" si="10">((M7*$N$2)/($Y$3*$Y$6))</f>
        <v>0.0005329845599</v>
      </c>
      <c r="O7" s="3">
        <f t="shared" si="5"/>
        <v>0.02345638399</v>
      </c>
      <c r="P7" s="3">
        <f t="shared" si="6"/>
        <v>0.004486748944</v>
      </c>
      <c r="S7" s="3">
        <f t="shared" si="7"/>
        <v>0.002812961995</v>
      </c>
      <c r="T7" s="3">
        <f t="shared" si="8"/>
        <v>0.003785750386</v>
      </c>
      <c r="U7" s="3">
        <f t="shared" si="9"/>
        <v>0.003444570766</v>
      </c>
      <c r="AB7" s="35" t="s">
        <v>106</v>
      </c>
      <c r="AD7" s="3" t="s">
        <v>103</v>
      </c>
      <c r="AF7" s="17">
        <v>97.532</v>
      </c>
      <c r="AH7" s="17">
        <v>672.87</v>
      </c>
      <c r="AK7" s="3">
        <v>3063.173483779972</v>
      </c>
    </row>
    <row r="8" ht="15.75" customHeight="1">
      <c r="A8" s="20"/>
      <c r="B8" s="41"/>
      <c r="C8" s="17">
        <v>330.0</v>
      </c>
      <c r="D8" s="17"/>
      <c r="E8" s="17">
        <v>42.573</v>
      </c>
      <c r="F8" s="17"/>
      <c r="G8" s="17">
        <v>305.25</v>
      </c>
      <c r="J8" s="3">
        <v>63.0</v>
      </c>
      <c r="K8" s="3">
        <f t="shared" si="1"/>
        <v>1334.823695</v>
      </c>
      <c r="L8" s="3">
        <f t="shared" si="2"/>
        <v>0.001334823695</v>
      </c>
      <c r="M8" s="3">
        <f t="shared" si="3"/>
        <v>0.001332984933</v>
      </c>
      <c r="N8" s="3">
        <f t="shared" si="10"/>
        <v>0.001027404844</v>
      </c>
      <c r="O8" s="3">
        <f t="shared" si="5"/>
        <v>0.04521557349</v>
      </c>
      <c r="P8" s="3">
        <f t="shared" si="6"/>
        <v>0.008648857672</v>
      </c>
      <c r="S8" s="3">
        <f t="shared" si="7"/>
        <v>0.002594393801</v>
      </c>
      <c r="T8" s="3">
        <f t="shared" si="8"/>
        <v>0.006374024277</v>
      </c>
      <c r="U8" s="3">
        <f t="shared" si="9"/>
        <v>0.007003074201</v>
      </c>
      <c r="AD8" s="17" t="s">
        <v>107</v>
      </c>
      <c r="AE8" s="17"/>
      <c r="AF8" s="17">
        <v>109.75</v>
      </c>
      <c r="AG8" s="17"/>
      <c r="AH8" s="17">
        <v>750.12</v>
      </c>
      <c r="AK8" s="3">
        <v>3426.361071932299</v>
      </c>
    </row>
    <row r="9" ht="15.75" customHeight="1">
      <c r="A9" s="20"/>
      <c r="B9" s="42"/>
      <c r="C9" s="17">
        <v>40.0</v>
      </c>
      <c r="E9" s="17">
        <v>37.81</v>
      </c>
      <c r="G9" s="17">
        <v>271.87</v>
      </c>
      <c r="J9" s="3">
        <v>120.0</v>
      </c>
      <c r="K9" s="3">
        <f t="shared" si="1"/>
        <v>1177.889046</v>
      </c>
      <c r="L9" s="3">
        <f t="shared" si="2"/>
        <v>0.001177889046</v>
      </c>
      <c r="M9" s="3">
        <f t="shared" si="3"/>
        <v>0.001176266466</v>
      </c>
      <c r="N9" s="3">
        <f t="shared" si="10"/>
        <v>0.0009066132971</v>
      </c>
      <c r="O9" s="3">
        <f t="shared" si="5"/>
        <v>0.0398995979</v>
      </c>
      <c r="P9" s="3">
        <f t="shared" si="6"/>
        <v>0.007632015183</v>
      </c>
      <c r="S9" s="3">
        <f t="shared" si="7"/>
        <v>0.002034645987</v>
      </c>
      <c r="T9" s="3">
        <f t="shared" si="8"/>
        <v>0.003604498713</v>
      </c>
      <c r="U9" s="3">
        <f t="shared" si="9"/>
        <v>0.003010206462</v>
      </c>
      <c r="AD9" s="17" t="s">
        <v>108</v>
      </c>
      <c r="AE9" s="17"/>
      <c r="AF9" s="17">
        <v>103.06</v>
      </c>
      <c r="AG9" s="17"/>
      <c r="AH9" s="17">
        <v>708.0</v>
      </c>
      <c r="AK9" s="3">
        <v>3228.3356840620595</v>
      </c>
    </row>
    <row r="10" ht="15.75" customHeight="1">
      <c r="A10" s="20"/>
      <c r="B10" s="52">
        <v>3.0</v>
      </c>
      <c r="C10" s="17">
        <v>470.0</v>
      </c>
      <c r="D10" s="37"/>
      <c r="E10" s="17">
        <v>19.805</v>
      </c>
      <c r="F10" s="17"/>
      <c r="G10" s="17">
        <v>143.87</v>
      </c>
      <c r="J10" s="3">
        <v>0.0</v>
      </c>
      <c r="K10" s="3">
        <f t="shared" si="1"/>
        <v>576.1024918</v>
      </c>
      <c r="L10" s="3">
        <f t="shared" si="2"/>
        <v>0.0005761024918</v>
      </c>
      <c r="M10" s="3">
        <f t="shared" si="3"/>
        <v>0.0005753088922</v>
      </c>
      <c r="N10" s="3">
        <f t="shared" si="10"/>
        <v>0.0004434222234</v>
      </c>
      <c r="O10" s="3">
        <f t="shared" si="5"/>
        <v>0.01951479034</v>
      </c>
      <c r="P10" s="3">
        <f t="shared" si="6"/>
        <v>0.003732798926</v>
      </c>
      <c r="S10" s="3">
        <f t="shared" si="7"/>
        <v>0.002706343363</v>
      </c>
      <c r="T10" s="3">
        <f t="shared" si="8"/>
        <v>0.003007434378</v>
      </c>
      <c r="U10" s="3">
        <f t="shared" si="9"/>
        <v>0.002506326811</v>
      </c>
      <c r="AB10" s="35" t="s">
        <v>109</v>
      </c>
      <c r="AD10" s="35" t="s">
        <v>103</v>
      </c>
      <c r="AE10" s="35"/>
      <c r="AF10" s="35">
        <v>107.02</v>
      </c>
      <c r="AG10" s="35"/>
      <c r="AH10" s="35">
        <v>732.87</v>
      </c>
      <c r="AK10" s="3">
        <v>3345.260930888576</v>
      </c>
    </row>
    <row r="11" ht="15.75" customHeight="1">
      <c r="A11" s="20"/>
      <c r="B11" s="41"/>
      <c r="C11" s="3" t="s">
        <v>110</v>
      </c>
      <c r="E11" s="3">
        <v>42.113</v>
      </c>
      <c r="G11" s="3">
        <v>302.0</v>
      </c>
      <c r="J11" s="3">
        <v>61.0</v>
      </c>
      <c r="K11" s="3">
        <f t="shared" si="1"/>
        <v>1319.543959</v>
      </c>
      <c r="L11" s="3">
        <f t="shared" si="2"/>
        <v>0.001319543959</v>
      </c>
      <c r="M11" s="3">
        <f t="shared" si="3"/>
        <v>0.001317726245</v>
      </c>
      <c r="N11" s="3">
        <f t="shared" si="10"/>
        <v>0.001015644133</v>
      </c>
      <c r="O11" s="3">
        <f t="shared" si="5"/>
        <v>0.04469799049</v>
      </c>
      <c r="P11" s="3">
        <f t="shared" si="6"/>
        <v>0.008549854134</v>
      </c>
      <c r="S11" s="3">
        <f t="shared" si="7"/>
        <v>0.00383941812</v>
      </c>
      <c r="T11" s="3">
        <f t="shared" si="8"/>
        <v>0.004715218647</v>
      </c>
      <c r="U11" s="3">
        <f t="shared" si="9"/>
        <v>0.002952346422</v>
      </c>
      <c r="AC11" s="3">
        <v>9.0</v>
      </c>
      <c r="AD11" s="35" t="s">
        <v>111</v>
      </c>
      <c r="AE11" s="35"/>
      <c r="AF11" s="35">
        <v>107.53</v>
      </c>
      <c r="AG11" s="35"/>
      <c r="AH11" s="35">
        <v>736.12</v>
      </c>
      <c r="AK11" s="3">
        <v>3360.5406676069583</v>
      </c>
    </row>
    <row r="12" ht="15.75" customHeight="1">
      <c r="A12" s="20"/>
      <c r="B12" s="42"/>
      <c r="C12" s="17">
        <v>390.0</v>
      </c>
      <c r="D12" s="17"/>
      <c r="E12" s="17">
        <v>37.552</v>
      </c>
      <c r="F12" s="17"/>
      <c r="G12" s="17">
        <v>270.12</v>
      </c>
      <c r="J12" s="3">
        <v>118.0</v>
      </c>
      <c r="K12" s="3">
        <f t="shared" si="1"/>
        <v>1169.661495</v>
      </c>
      <c r="L12" s="3">
        <f t="shared" si="2"/>
        <v>0.001169661495</v>
      </c>
      <c r="M12" s="3">
        <f t="shared" si="3"/>
        <v>0.001168050249</v>
      </c>
      <c r="N12" s="3">
        <f t="shared" si="10"/>
        <v>0.0009002806066</v>
      </c>
      <c r="O12" s="3">
        <f t="shared" si="5"/>
        <v>0.03962089936</v>
      </c>
      <c r="P12" s="3">
        <f t="shared" si="6"/>
        <v>0.007578705585</v>
      </c>
      <c r="S12" s="3">
        <f t="shared" si="7"/>
        <v>0.002589062869</v>
      </c>
      <c r="T12" s="3">
        <f t="shared" si="8"/>
        <v>0.003671241976</v>
      </c>
      <c r="U12" s="3">
        <f t="shared" si="9"/>
        <v>0.003809846197</v>
      </c>
      <c r="AD12" s="35" t="s">
        <v>102</v>
      </c>
      <c r="AE12" s="35"/>
      <c r="AF12" s="35">
        <v>112.51</v>
      </c>
      <c r="AG12" s="35"/>
      <c r="AH12" s="35">
        <v>767.25</v>
      </c>
      <c r="AK12" s="3">
        <v>3506.8970380818055</v>
      </c>
    </row>
    <row r="13" ht="15.75" customHeight="1">
      <c r="A13" s="20"/>
      <c r="B13" s="35">
        <v>10.0</v>
      </c>
      <c r="C13" s="17">
        <v>130.0</v>
      </c>
      <c r="D13" s="17"/>
      <c r="E13" s="17">
        <v>21.111</v>
      </c>
      <c r="F13" s="17"/>
      <c r="G13" s="17">
        <v>153.25</v>
      </c>
      <c r="J13" s="3">
        <v>0.0</v>
      </c>
      <c r="K13" s="3">
        <f t="shared" si="1"/>
        <v>620.2021627</v>
      </c>
      <c r="L13" s="3">
        <f t="shared" si="2"/>
        <v>0.0006202021627</v>
      </c>
      <c r="M13" s="3">
        <f t="shared" si="3"/>
        <v>0.0006193478143</v>
      </c>
      <c r="N13" s="3">
        <f t="shared" ref="N13:N24" si="11">((M13*$M$2)/($Y$3*$Y$6))</f>
        <v>0.0003341540455</v>
      </c>
      <c r="O13" s="3">
        <f t="shared" si="5"/>
        <v>0.01470595247</v>
      </c>
      <c r="P13" s="3">
        <f t="shared" si="6"/>
        <v>0.002812961995</v>
      </c>
      <c r="S13" s="3">
        <f t="shared" si="7"/>
        <v>0.002708902211</v>
      </c>
      <c r="T13" s="3">
        <f t="shared" si="8"/>
        <v>0.002074521355</v>
      </c>
      <c r="U13" s="3">
        <f t="shared" si="9"/>
        <v>0.00423098979</v>
      </c>
    </row>
    <row r="14" ht="15.75" customHeight="1">
      <c r="A14" s="20"/>
      <c r="C14" s="17">
        <v>360.0</v>
      </c>
      <c r="E14" s="17">
        <v>27.491</v>
      </c>
      <c r="G14" s="17">
        <v>198.87</v>
      </c>
      <c r="J14" s="3">
        <v>59.0</v>
      </c>
      <c r="K14" s="3">
        <f t="shared" si="1"/>
        <v>834.6826516</v>
      </c>
      <c r="L14" s="3">
        <f t="shared" si="2"/>
        <v>0.0008346826516</v>
      </c>
      <c r="M14" s="3">
        <f t="shared" si="3"/>
        <v>0.0008335328496</v>
      </c>
      <c r="N14" s="3">
        <f t="shared" si="11"/>
        <v>0.0004497123705</v>
      </c>
      <c r="O14" s="3">
        <f t="shared" si="5"/>
        <v>0.01979161657</v>
      </c>
      <c r="P14" s="3">
        <f t="shared" si="6"/>
        <v>0.003785750386</v>
      </c>
      <c r="S14" s="3">
        <f t="shared" si="7"/>
        <v>0.002434465854</v>
      </c>
      <c r="T14" s="3">
        <f t="shared" si="8"/>
        <v>0.007560049931</v>
      </c>
      <c r="U14" s="3">
        <f t="shared" si="9"/>
        <v>0.006629908992</v>
      </c>
    </row>
    <row r="15" ht="15.75" customHeight="1">
      <c r="A15" s="20"/>
      <c r="C15" s="17">
        <v>10080.0</v>
      </c>
      <c r="D15" s="17"/>
      <c r="E15" s="17">
        <v>25.241</v>
      </c>
      <c r="F15" s="17"/>
      <c r="G15" s="17">
        <v>182.87</v>
      </c>
      <c r="J15" s="3">
        <v>115.0</v>
      </c>
      <c r="K15" s="3">
        <f t="shared" si="1"/>
        <v>759.4593324</v>
      </c>
      <c r="L15" s="3">
        <f t="shared" si="2"/>
        <v>0.0007594593324</v>
      </c>
      <c r="M15" s="3">
        <f t="shared" si="3"/>
        <v>0.0007584131529</v>
      </c>
      <c r="N15" s="3">
        <f t="shared" si="11"/>
        <v>0.0004091833657</v>
      </c>
      <c r="O15" s="3">
        <f t="shared" si="5"/>
        <v>0.01800795533</v>
      </c>
      <c r="P15" s="3">
        <f t="shared" si="6"/>
        <v>0.003444570766</v>
      </c>
      <c r="S15" s="3">
        <f t="shared" si="7"/>
        <v>0.002407811196</v>
      </c>
      <c r="T15" s="3">
        <f t="shared" si="8"/>
        <v>0.01097994915</v>
      </c>
      <c r="U15" s="3">
        <f t="shared" si="9"/>
        <v>0.008900885837</v>
      </c>
      <c r="Y15" s="3" t="s">
        <v>112</v>
      </c>
      <c r="AA15" s="3" t="s">
        <v>101</v>
      </c>
    </row>
    <row r="16" ht="15.75" customHeight="1">
      <c r="A16" s="20"/>
      <c r="B16" s="35">
        <v>6.0</v>
      </c>
      <c r="C16" s="17">
        <v>250.0</v>
      </c>
      <c r="D16" s="17"/>
      <c r="E16" s="17">
        <v>19.677</v>
      </c>
      <c r="F16" s="17"/>
      <c r="G16" s="17">
        <v>143.0</v>
      </c>
      <c r="J16" s="3">
        <v>0.0</v>
      </c>
      <c r="K16" s="3">
        <f t="shared" si="1"/>
        <v>572.0122238</v>
      </c>
      <c r="L16" s="3">
        <f t="shared" si="2"/>
        <v>0.0005720122238</v>
      </c>
      <c r="M16" s="3">
        <f t="shared" si="3"/>
        <v>0.0005712242586</v>
      </c>
      <c r="N16" s="3">
        <f t="shared" si="11"/>
        <v>0.0003081901518</v>
      </c>
      <c r="O16" s="3">
        <f t="shared" si="5"/>
        <v>0.01356329449</v>
      </c>
      <c r="P16" s="3">
        <f t="shared" si="6"/>
        <v>0.002594393801</v>
      </c>
      <c r="S16" s="3">
        <f t="shared" si="7"/>
        <v>0.002274537907</v>
      </c>
      <c r="T16" s="3">
        <f t="shared" si="8"/>
        <v>0.004556176615</v>
      </c>
      <c r="U16" s="3">
        <f t="shared" si="9"/>
        <v>0.002079852286</v>
      </c>
      <c r="X16" s="3">
        <v>0.0</v>
      </c>
      <c r="Y16" s="47">
        <v>0.002034645986849542</v>
      </c>
      <c r="AA16" s="47">
        <v>0.0026396001003400273</v>
      </c>
    </row>
    <row r="17" ht="15.75" customHeight="1">
      <c r="A17" s="20"/>
      <c r="C17" s="17" t="s">
        <v>115</v>
      </c>
      <c r="D17" s="17"/>
      <c r="E17" s="17">
        <v>44.73</v>
      </c>
      <c r="F17" s="17"/>
      <c r="G17" s="17">
        <v>320.25</v>
      </c>
      <c r="J17" s="3">
        <v>56.0</v>
      </c>
      <c r="K17" s="3">
        <f t="shared" si="1"/>
        <v>1405.345557</v>
      </c>
      <c r="L17" s="3">
        <f t="shared" si="2"/>
        <v>0.001405345557</v>
      </c>
      <c r="M17" s="3">
        <f t="shared" si="3"/>
        <v>0.001403409649</v>
      </c>
      <c r="N17" s="3">
        <f t="shared" si="11"/>
        <v>0.0007571755332</v>
      </c>
      <c r="O17" s="3">
        <f t="shared" si="5"/>
        <v>0.03332291663</v>
      </c>
      <c r="P17" s="3">
        <f t="shared" si="6"/>
        <v>0.006374024277</v>
      </c>
      <c r="S17" s="3">
        <f t="shared" si="7"/>
        <v>0.003138777699</v>
      </c>
      <c r="T17" s="3">
        <f t="shared" si="8"/>
        <v>0.01208717438</v>
      </c>
      <c r="U17" s="3">
        <f t="shared" si="9"/>
        <v>0.008321384432</v>
      </c>
      <c r="X17" s="3">
        <v>0.0</v>
      </c>
      <c r="Y17" s="48">
        <v>0.0027063433634780323</v>
      </c>
      <c r="AA17" s="48">
        <v>0.004486748944037976</v>
      </c>
    </row>
    <row r="18" ht="15.75" customHeight="1">
      <c r="A18" s="25"/>
      <c r="C18" s="17">
        <v>10110.0</v>
      </c>
      <c r="D18" s="45"/>
      <c r="E18" s="17">
        <v>48.988</v>
      </c>
      <c r="F18" s="17"/>
      <c r="G18" s="17">
        <v>349.75</v>
      </c>
      <c r="J18" s="3">
        <v>112.0</v>
      </c>
      <c r="K18" s="3">
        <f t="shared" si="1"/>
        <v>1544.038552</v>
      </c>
      <c r="L18" s="3">
        <f t="shared" si="2"/>
        <v>0.001544038552</v>
      </c>
      <c r="M18" s="3">
        <f t="shared" si="3"/>
        <v>0.001541911589</v>
      </c>
      <c r="N18" s="3">
        <f t="shared" si="11"/>
        <v>0.0008319008859</v>
      </c>
      <c r="O18" s="3">
        <f t="shared" si="5"/>
        <v>0.03661154204</v>
      </c>
      <c r="P18" s="3">
        <f t="shared" si="6"/>
        <v>0.007003074201</v>
      </c>
      <c r="S18" s="3">
        <f t="shared" si="7"/>
        <v>0.003245396893</v>
      </c>
      <c r="T18" s="3">
        <f t="shared" si="8"/>
        <v>0.009913056693</v>
      </c>
      <c r="U18" s="3">
        <f t="shared" si="9"/>
        <v>0.007620744011</v>
      </c>
      <c r="X18" s="3">
        <v>0.0</v>
      </c>
      <c r="Y18" s="48">
        <v>0.0038394181201308634</v>
      </c>
      <c r="AA18" s="48">
        <v>0.003732798925604986</v>
      </c>
    </row>
    <row r="19" ht="15.75" customHeight="1">
      <c r="A19" s="57" t="s">
        <v>112</v>
      </c>
      <c r="B19" s="35">
        <v>8.0</v>
      </c>
      <c r="C19" s="58">
        <v>400.0</v>
      </c>
      <c r="D19" s="58"/>
      <c r="E19" s="58">
        <v>16.047</v>
      </c>
      <c r="F19" s="58"/>
      <c r="G19" s="58">
        <v>116.75</v>
      </c>
      <c r="H19" s="58"/>
      <c r="I19" s="58" t="s">
        <v>118</v>
      </c>
      <c r="J19" s="3">
        <v>0.0</v>
      </c>
      <c r="K19" s="58">
        <f t="shared" si="1"/>
        <v>448.5989657</v>
      </c>
      <c r="L19" s="3">
        <f t="shared" si="2"/>
        <v>0.0004485989657</v>
      </c>
      <c r="M19" s="3">
        <f t="shared" si="3"/>
        <v>0.0004479810062</v>
      </c>
      <c r="N19" s="3">
        <f t="shared" si="11"/>
        <v>0.0002416972533</v>
      </c>
      <c r="O19" s="3">
        <f t="shared" si="5"/>
        <v>0.01063697527</v>
      </c>
      <c r="P19" s="3">
        <f t="shared" si="6"/>
        <v>0.002034645987</v>
      </c>
      <c r="R19" s="58"/>
      <c r="S19" s="3">
        <f t="array" ref="S19">INDEX(P$2:P$63,ROWS(S$4:S19)*P$2)</f>
        <v>0.002666254758</v>
      </c>
      <c r="T19" s="3">
        <f t="shared" si="8"/>
        <v>0.01109722964</v>
      </c>
      <c r="U19" s="3">
        <f t="shared" si="9"/>
        <v>0.0122512697</v>
      </c>
      <c r="V19" s="58"/>
      <c r="W19" s="58"/>
      <c r="X19" s="3">
        <v>0.0</v>
      </c>
      <c r="Y19" s="48">
        <v>0.0025890628691460733</v>
      </c>
      <c r="AA19" s="48">
        <v>0.0028129619946889034</v>
      </c>
    </row>
    <row r="20" ht="15.75" customHeight="1">
      <c r="A20" s="20"/>
      <c r="C20" s="3">
        <v>10090.0</v>
      </c>
      <c r="E20" s="3">
        <v>26.313</v>
      </c>
      <c r="G20" s="3">
        <v>190.37</v>
      </c>
      <c r="J20" s="3">
        <v>63.0</v>
      </c>
      <c r="K20" s="3">
        <f t="shared" si="1"/>
        <v>794.7202633</v>
      </c>
      <c r="L20" s="3">
        <f t="shared" si="2"/>
        <v>0.0007947202633</v>
      </c>
      <c r="M20" s="3">
        <f t="shared" si="3"/>
        <v>0.0007936255107</v>
      </c>
      <c r="N20" s="3">
        <f t="shared" si="11"/>
        <v>0.0004281813367</v>
      </c>
      <c r="O20" s="3">
        <f t="shared" si="5"/>
        <v>0.01884404654</v>
      </c>
      <c r="P20" s="3">
        <f t="shared" si="6"/>
        <v>0.003604498713</v>
      </c>
      <c r="S20" s="3">
        <f t="array" ref="S20">INDEX(P$2:P$57,ROWS(S$4:S20)*P$2)</f>
        <v>0.002647703116</v>
      </c>
      <c r="T20" s="3">
        <f t="shared" si="8"/>
        <v>0.008588919722</v>
      </c>
      <c r="U20" s="3">
        <f t="shared" si="9"/>
        <v>0.006102146768</v>
      </c>
      <c r="X20" s="3">
        <v>0.0</v>
      </c>
      <c r="Y20" s="53">
        <v>0.002708902210627093</v>
      </c>
      <c r="AA20" s="53">
        <v>0.0025943938007066173</v>
      </c>
    </row>
    <row r="21" ht="15.75" customHeight="1">
      <c r="A21" s="20"/>
      <c r="C21" s="3">
        <v>200.0</v>
      </c>
      <c r="E21" s="3">
        <v>22.411</v>
      </c>
      <c r="G21" s="3">
        <v>162.5</v>
      </c>
      <c r="J21" s="3">
        <v>121.0</v>
      </c>
      <c r="K21" s="3">
        <f t="shared" si="1"/>
        <v>663.6906441</v>
      </c>
      <c r="L21" s="3">
        <f t="shared" si="2"/>
        <v>0.0006636906441</v>
      </c>
      <c r="M21" s="3">
        <f t="shared" si="3"/>
        <v>0.000662776389</v>
      </c>
      <c r="N21" s="3">
        <f t="shared" si="11"/>
        <v>0.0003575848764</v>
      </c>
      <c r="O21" s="3">
        <f t="shared" si="5"/>
        <v>0.01573713162</v>
      </c>
      <c r="P21" s="3">
        <f t="shared" si="6"/>
        <v>0.003010206462</v>
      </c>
      <c r="S21" s="3">
        <f t="shared" ref="S21:S23" si="12">INDEX(P$2:P$63,ROWS(S$4:S21)*P$2)</f>
        <v>0.003165584811</v>
      </c>
      <c r="T21" s="3">
        <f t="shared" ref="T21:T22" si="13">INDEX(P$3:P$60,ROWS(T$4:T21)*P$2)</f>
        <v>0.01061735263</v>
      </c>
      <c r="U21" s="3">
        <f t="shared" ref="U21:U22" si="14">INDEX(P$4:P$60,ROWS(U$4:U21)*P$2)</f>
        <v>0.008439274798</v>
      </c>
      <c r="X21" s="3">
        <v>62.0</v>
      </c>
      <c r="Y21" s="3">
        <v>0.0036044987127984126</v>
      </c>
      <c r="AA21" s="3">
        <v>0.0076986541512958735</v>
      </c>
    </row>
    <row r="22" ht="15.75" customHeight="1">
      <c r="A22" s="20"/>
      <c r="B22" s="35">
        <v>9.0</v>
      </c>
      <c r="C22" s="3">
        <v>120.0</v>
      </c>
      <c r="E22" s="3">
        <v>20.423</v>
      </c>
      <c r="G22" s="3">
        <v>148.25</v>
      </c>
      <c r="J22" s="3">
        <v>0.0</v>
      </c>
      <c r="K22" s="3">
        <f t="shared" si="1"/>
        <v>596.6948754</v>
      </c>
      <c r="L22" s="3">
        <f t="shared" si="2"/>
        <v>0.0005966948754</v>
      </c>
      <c r="M22" s="3">
        <f t="shared" si="3"/>
        <v>0.0005958729091</v>
      </c>
      <c r="N22" s="3">
        <f t="shared" si="11"/>
        <v>0.0003214887315</v>
      </c>
      <c r="O22" s="3">
        <f t="shared" si="5"/>
        <v>0.01414855833</v>
      </c>
      <c r="P22" s="3">
        <f t="shared" si="6"/>
        <v>0.002706343363</v>
      </c>
      <c r="R22" s="3">
        <v>0.002293089548904695</v>
      </c>
      <c r="S22" s="3">
        <f t="shared" si="12"/>
        <v>0.002602283579</v>
      </c>
      <c r="T22" s="3">
        <f t="shared" si="13"/>
        <v>0.008735626958</v>
      </c>
      <c r="U22" s="3">
        <f t="shared" si="14"/>
        <v>0.004561507547</v>
      </c>
      <c r="X22" s="3">
        <v>63.0</v>
      </c>
      <c r="Y22" s="3">
        <v>0.0030074343780175333</v>
      </c>
      <c r="AA22" s="3">
        <v>0.00864885767205816</v>
      </c>
    </row>
    <row r="23" ht="15.75" customHeight="1">
      <c r="A23" s="20"/>
      <c r="C23" s="3">
        <v>10100.0</v>
      </c>
      <c r="E23" s="3">
        <v>22.394</v>
      </c>
      <c r="G23" s="3">
        <v>162.37</v>
      </c>
      <c r="J23" s="3">
        <v>50.0</v>
      </c>
      <c r="K23" s="3">
        <f t="shared" si="1"/>
        <v>663.0794546</v>
      </c>
      <c r="L23" s="3">
        <f t="shared" si="2"/>
        <v>0.0006630794546</v>
      </c>
      <c r="M23" s="3">
        <f t="shared" si="3"/>
        <v>0.0006621660415</v>
      </c>
      <c r="N23" s="3">
        <f t="shared" si="11"/>
        <v>0.0003572555782</v>
      </c>
      <c r="O23" s="3">
        <f t="shared" si="5"/>
        <v>0.01572263937</v>
      </c>
      <c r="P23" s="3">
        <f t="shared" si="6"/>
        <v>0.003007434378</v>
      </c>
      <c r="R23" s="3">
        <v>0.006909676280335426</v>
      </c>
      <c r="S23" s="3">
        <f t="shared" si="12"/>
        <v>0.002293089549</v>
      </c>
      <c r="T23" s="3">
        <v>0.00690968</v>
      </c>
      <c r="U23" s="3">
        <v>0.00572365</v>
      </c>
      <c r="X23" s="3">
        <v>61.0</v>
      </c>
      <c r="Y23" s="3">
        <v>0.004715218646593427</v>
      </c>
      <c r="AA23" s="3">
        <v>0.008549854134284132</v>
      </c>
    </row>
    <row r="24" ht="15.75" customHeight="1">
      <c r="A24" s="20"/>
      <c r="C24" s="3">
        <v>500.0</v>
      </c>
      <c r="E24" s="3">
        <v>19.118</v>
      </c>
      <c r="G24" s="3">
        <v>138.87</v>
      </c>
      <c r="J24" s="3">
        <v>121.0</v>
      </c>
      <c r="K24" s="3">
        <f t="shared" si="1"/>
        <v>552.5952045</v>
      </c>
      <c r="L24" s="3">
        <f t="shared" si="2"/>
        <v>0.0005525952045</v>
      </c>
      <c r="M24" s="3">
        <f t="shared" si="3"/>
        <v>0.0005518339869</v>
      </c>
      <c r="N24" s="3">
        <f t="shared" si="11"/>
        <v>0.0002977286024</v>
      </c>
      <c r="O24" s="3">
        <f t="shared" si="5"/>
        <v>0.01310288693</v>
      </c>
      <c r="P24" s="3">
        <f t="shared" si="6"/>
        <v>0.002506326811</v>
      </c>
      <c r="R24" s="3">
        <v>0.005723650626745692</v>
      </c>
      <c r="X24" s="3">
        <v>59.0</v>
      </c>
      <c r="Y24" s="3">
        <v>0.0036712419759364176</v>
      </c>
      <c r="AA24" s="3">
        <v>0.003785750385856893</v>
      </c>
    </row>
    <row r="25" ht="15.75" customHeight="1">
      <c r="A25" s="20"/>
      <c r="B25" s="38">
        <v>5.0</v>
      </c>
      <c r="C25" s="3" t="s">
        <v>120</v>
      </c>
      <c r="E25" s="17">
        <v>20.304</v>
      </c>
      <c r="G25" s="17">
        <v>147.37</v>
      </c>
      <c r="J25" s="3">
        <v>0.0</v>
      </c>
      <c r="K25" s="3">
        <f t="shared" si="1"/>
        <v>592.5575929</v>
      </c>
      <c r="L25" s="3">
        <f t="shared" si="2"/>
        <v>0.0005925575929</v>
      </c>
      <c r="M25" s="3">
        <f t="shared" si="3"/>
        <v>0.0005917413258</v>
      </c>
      <c r="N25" s="3">
        <f t="shared" ref="N25:N27" si="15">((M25*$N$2)/($Y$3*$Y$6))</f>
        <v>0.0004560876043</v>
      </c>
      <c r="O25" s="3">
        <f t="shared" si="5"/>
        <v>0.02007218742</v>
      </c>
      <c r="P25" s="3">
        <f t="shared" si="6"/>
        <v>0.00383941812</v>
      </c>
      <c r="X25" s="3">
        <v>56.0</v>
      </c>
      <c r="Y25" s="3">
        <v>0.002074521354922408</v>
      </c>
      <c r="AA25" s="3">
        <v>0.006374024277132007</v>
      </c>
    </row>
    <row r="26" ht="15.75" customHeight="1">
      <c r="A26" s="20"/>
      <c r="B26" s="20"/>
      <c r="C26" s="3">
        <v>140.0</v>
      </c>
      <c r="E26" s="3">
        <v>24.314</v>
      </c>
      <c r="G26" s="3">
        <v>176.12</v>
      </c>
      <c r="J26" s="3">
        <v>63.0</v>
      </c>
      <c r="K26" s="3">
        <f t="shared" si="1"/>
        <v>727.7244946</v>
      </c>
      <c r="L26" s="3">
        <f t="shared" si="2"/>
        <v>0.0007277244946</v>
      </c>
      <c r="M26" s="3">
        <f t="shared" si="3"/>
        <v>0.0007267220308</v>
      </c>
      <c r="N26" s="3">
        <f t="shared" si="15"/>
        <v>0.0005601246619</v>
      </c>
      <c r="O26" s="3">
        <f t="shared" si="5"/>
        <v>0.02465080631</v>
      </c>
      <c r="P26" s="3">
        <f t="shared" si="6"/>
        <v>0.004715218647</v>
      </c>
      <c r="U26" s="3" t="s">
        <v>142</v>
      </c>
      <c r="X26" s="3">
        <v>125.0</v>
      </c>
      <c r="Y26" s="47">
        <v>0.0030102064624290144</v>
      </c>
      <c r="AA26" s="47">
        <v>0.01185144983695931</v>
      </c>
    </row>
    <row r="27" ht="15.75" customHeight="1">
      <c r="A27" s="20"/>
      <c r="B27" s="25"/>
      <c r="C27" s="58">
        <v>430.0</v>
      </c>
      <c r="D27" s="58"/>
      <c r="E27" s="58">
        <v>16.256</v>
      </c>
      <c r="F27" s="58"/>
      <c r="G27" s="58">
        <v>118.25</v>
      </c>
      <c r="H27" s="58"/>
      <c r="I27" s="58" t="s">
        <v>118</v>
      </c>
      <c r="J27" s="3">
        <v>119.0</v>
      </c>
      <c r="K27" s="58">
        <f t="shared" si="1"/>
        <v>455.6511519</v>
      </c>
      <c r="L27" s="3">
        <f t="shared" si="2"/>
        <v>0.0004556511519</v>
      </c>
      <c r="M27" s="3">
        <f t="shared" si="3"/>
        <v>0.0004550234778</v>
      </c>
      <c r="N27" s="3">
        <f t="shared" si="15"/>
        <v>0.0003507116351</v>
      </c>
      <c r="O27" s="3">
        <f t="shared" si="5"/>
        <v>0.0154346437</v>
      </c>
      <c r="P27" s="3">
        <f t="shared" si="6"/>
        <v>0.002952346422</v>
      </c>
      <c r="U27" s="10" t="s">
        <v>16</v>
      </c>
      <c r="V27" s="10" t="s">
        <v>22</v>
      </c>
      <c r="X27" s="3">
        <v>120.0</v>
      </c>
      <c r="Y27" s="48">
        <v>0.002506326811326437</v>
      </c>
      <c r="AA27" s="48">
        <v>0.00763201518255136</v>
      </c>
    </row>
    <row r="28" ht="15.75" customHeight="1">
      <c r="A28" s="20"/>
      <c r="B28" s="17">
        <v>4.0</v>
      </c>
      <c r="C28" s="3" t="s">
        <v>149</v>
      </c>
      <c r="E28" s="3">
        <v>19.658</v>
      </c>
      <c r="G28" s="3">
        <v>142.75</v>
      </c>
      <c r="J28" s="3">
        <v>0.0</v>
      </c>
      <c r="K28" s="3">
        <f t="shared" si="1"/>
        <v>570.8368594</v>
      </c>
      <c r="L28" s="3">
        <f t="shared" si="2"/>
        <v>0.0005708368594</v>
      </c>
      <c r="M28" s="3">
        <f t="shared" si="3"/>
        <v>0.0005700505134</v>
      </c>
      <c r="N28" s="3">
        <f t="shared" ref="N28:N42" si="16">((M28*$M$2)/($Y$3*$Y$6))</f>
        <v>0.0003075568861</v>
      </c>
      <c r="O28" s="3">
        <f t="shared" si="5"/>
        <v>0.01353542478</v>
      </c>
      <c r="P28" s="3">
        <f t="shared" si="6"/>
        <v>0.002589062869</v>
      </c>
      <c r="U28" s="3">
        <v>0.0</v>
      </c>
      <c r="V28" s="3">
        <v>0.0026396001003400273</v>
      </c>
      <c r="X28" s="3">
        <v>118.0</v>
      </c>
      <c r="Y28" s="48">
        <v>0.0029523464216755623</v>
      </c>
      <c r="AA28" s="48">
        <v>0.007578705585288422</v>
      </c>
    </row>
    <row r="29" ht="15.75" customHeight="1">
      <c r="A29" s="20"/>
      <c r="C29" s="3" t="s">
        <v>151</v>
      </c>
      <c r="E29" s="3">
        <v>26.751</v>
      </c>
      <c r="G29" s="3">
        <v>193.5</v>
      </c>
      <c r="J29" s="3">
        <v>60.0</v>
      </c>
      <c r="K29" s="3">
        <f t="shared" si="1"/>
        <v>809.4358251</v>
      </c>
      <c r="L29" s="3">
        <f t="shared" si="2"/>
        <v>0.0008094358251</v>
      </c>
      <c r="M29" s="3">
        <f t="shared" si="3"/>
        <v>0.0008083208014</v>
      </c>
      <c r="N29" s="3">
        <f t="shared" si="16"/>
        <v>0.0004361098232</v>
      </c>
      <c r="O29" s="3">
        <f t="shared" si="5"/>
        <v>0.01919297527</v>
      </c>
      <c r="P29" s="3">
        <f t="shared" si="6"/>
        <v>0.003671241976</v>
      </c>
      <c r="U29" s="3">
        <v>62.0</v>
      </c>
      <c r="V29" s="3">
        <v>0.0076986541512958735</v>
      </c>
      <c r="X29" s="3">
        <v>115.0</v>
      </c>
      <c r="Y29" s="48">
        <v>0.003809846196510551</v>
      </c>
      <c r="AA29" s="48">
        <v>0.0034445707659821055</v>
      </c>
    </row>
    <row r="30" ht="15.75" customHeight="1">
      <c r="A30" s="20"/>
      <c r="C30" s="3">
        <v>370.0</v>
      </c>
      <c r="E30" s="17">
        <v>27.654</v>
      </c>
      <c r="G30" s="17">
        <v>200.0</v>
      </c>
      <c r="J30" s="3">
        <v>120.0</v>
      </c>
      <c r="K30" s="3">
        <f t="shared" si="1"/>
        <v>839.9952985</v>
      </c>
      <c r="L30" s="3">
        <f t="shared" si="2"/>
        <v>0.0008399952985</v>
      </c>
      <c r="M30" s="3">
        <f t="shared" si="3"/>
        <v>0.0008388381781</v>
      </c>
      <c r="N30" s="3">
        <f t="shared" si="16"/>
        <v>0.0004525747314</v>
      </c>
      <c r="O30" s="3">
        <f t="shared" si="5"/>
        <v>0.01991758764</v>
      </c>
      <c r="P30" s="3">
        <f t="shared" si="6"/>
        <v>0.003809846197</v>
      </c>
      <c r="R30" s="3">
        <v>1.0</v>
      </c>
      <c r="S30" s="3">
        <v>0.0026396001003400273</v>
      </c>
      <c r="U30" s="3">
        <v>125.0</v>
      </c>
      <c r="V30" s="3">
        <v>0.01185144983695931</v>
      </c>
      <c r="X30" s="3">
        <v>112.0</v>
      </c>
      <c r="Y30" s="53">
        <v>0.004230989789793493</v>
      </c>
      <c r="AA30" s="53">
        <v>0.007003074201276149</v>
      </c>
    </row>
    <row r="31" ht="15.75" customHeight="1">
      <c r="A31" s="20"/>
      <c r="B31" s="35">
        <v>2.0</v>
      </c>
      <c r="C31" s="3">
        <v>320.0</v>
      </c>
      <c r="E31" s="3">
        <v>20.441</v>
      </c>
      <c r="G31" s="3">
        <v>148.37</v>
      </c>
      <c r="J31" s="3">
        <v>0.0</v>
      </c>
      <c r="K31" s="3">
        <f t="shared" si="1"/>
        <v>597.2590503</v>
      </c>
      <c r="L31" s="3">
        <f t="shared" si="2"/>
        <v>0.0005972590503</v>
      </c>
      <c r="M31" s="3">
        <f t="shared" si="3"/>
        <v>0.0005964363069</v>
      </c>
      <c r="N31" s="3">
        <f t="shared" si="16"/>
        <v>0.000321792699</v>
      </c>
      <c r="O31" s="3">
        <f t="shared" si="5"/>
        <v>0.01416193579</v>
      </c>
      <c r="P31" s="3">
        <f t="shared" si="6"/>
        <v>0.002708902211</v>
      </c>
      <c r="R31" s="3">
        <v>1.0</v>
      </c>
      <c r="S31" s="3">
        <v>0.004486748944037976</v>
      </c>
      <c r="U31" s="3">
        <v>0.0</v>
      </c>
      <c r="V31" s="3">
        <v>0.004486748944037976</v>
      </c>
    </row>
    <row r="32" ht="15.75" customHeight="1">
      <c r="A32" s="20"/>
      <c r="C32" s="58" t="s">
        <v>156</v>
      </c>
      <c r="D32" s="58"/>
      <c r="E32" s="67">
        <v>16.302</v>
      </c>
      <c r="F32" s="58"/>
      <c r="G32" s="67">
        <v>118.62</v>
      </c>
      <c r="H32" s="58"/>
      <c r="I32" s="58" t="s">
        <v>158</v>
      </c>
      <c r="J32" s="3">
        <v>60.0</v>
      </c>
      <c r="K32" s="58">
        <f t="shared" si="1"/>
        <v>457.3906911</v>
      </c>
      <c r="L32" s="3">
        <f t="shared" si="2"/>
        <v>0.0004573906911</v>
      </c>
      <c r="M32" s="3">
        <f t="shared" si="3"/>
        <v>0.0004567606208</v>
      </c>
      <c r="N32" s="3">
        <f t="shared" si="16"/>
        <v>0.0002464340807</v>
      </c>
      <c r="O32" s="3">
        <f t="shared" si="5"/>
        <v>0.01084544067</v>
      </c>
      <c r="P32" s="3">
        <f t="shared" si="6"/>
        <v>0.002074521355</v>
      </c>
      <c r="R32" s="3">
        <v>1.0</v>
      </c>
      <c r="S32" s="3">
        <v>0.003732798925604986</v>
      </c>
      <c r="U32" s="3">
        <v>63.0</v>
      </c>
      <c r="V32" s="3">
        <v>0.00864885767205816</v>
      </c>
      <c r="Y32" s="3" t="s">
        <v>106</v>
      </c>
      <c r="AA32" s="3" t="s">
        <v>109</v>
      </c>
    </row>
    <row r="33" ht="15.75" customHeight="1">
      <c r="A33" s="25"/>
      <c r="C33" s="3">
        <v>240.0</v>
      </c>
      <c r="E33" s="3">
        <v>30.444</v>
      </c>
      <c r="G33" s="3">
        <v>219.75</v>
      </c>
      <c r="J33" s="3">
        <v>120.0</v>
      </c>
      <c r="K33" s="3">
        <f t="shared" si="1"/>
        <v>932.8490832</v>
      </c>
      <c r="L33" s="3">
        <f t="shared" si="2"/>
        <v>0.0009328490832</v>
      </c>
      <c r="M33" s="3">
        <f t="shared" si="3"/>
        <v>0.0009315640538</v>
      </c>
      <c r="N33" s="3">
        <f t="shared" si="16"/>
        <v>0.0005026027218</v>
      </c>
      <c r="O33" s="3">
        <f t="shared" si="5"/>
        <v>0.02211929448</v>
      </c>
      <c r="P33" s="3">
        <f t="shared" si="6"/>
        <v>0.00423098979</v>
      </c>
      <c r="R33" s="3">
        <v>1.0</v>
      </c>
      <c r="S33" s="3">
        <v>0.0028129619946889034</v>
      </c>
      <c r="U33" s="3">
        <v>120.0</v>
      </c>
      <c r="V33" s="3">
        <v>0.00763201518255136</v>
      </c>
      <c r="Y33" s="47">
        <v>0.00243446585389031</v>
      </c>
      <c r="AA33" s="47">
        <v>0.0026662547581427437</v>
      </c>
    </row>
    <row r="34" ht="15.75" customHeight="1">
      <c r="A34" s="69" t="s">
        <v>106</v>
      </c>
      <c r="B34" s="35">
        <v>1.0</v>
      </c>
      <c r="C34" s="17">
        <v>60.0</v>
      </c>
      <c r="D34" s="17"/>
      <c r="E34" s="17">
        <v>18.641</v>
      </c>
      <c r="F34" s="17"/>
      <c r="G34" s="17">
        <v>135.5</v>
      </c>
      <c r="J34" s="3">
        <v>0.0</v>
      </c>
      <c r="K34" s="3">
        <f t="shared" si="1"/>
        <v>536.7512929</v>
      </c>
      <c r="L34" s="3">
        <f t="shared" si="2"/>
        <v>0.0005367512929</v>
      </c>
      <c r="M34" s="3">
        <f t="shared" si="3"/>
        <v>0.0005360119008</v>
      </c>
      <c r="N34" s="3">
        <f t="shared" si="16"/>
        <v>0.0002891921808</v>
      </c>
      <c r="O34" s="3">
        <f t="shared" si="5"/>
        <v>0.01272720328</v>
      </c>
      <c r="P34" s="3">
        <f t="shared" si="6"/>
        <v>0.002434465854</v>
      </c>
      <c r="R34" s="3">
        <v>1.0</v>
      </c>
      <c r="S34" s="3">
        <v>0.0025943938007066173</v>
      </c>
      <c r="U34" s="3">
        <v>0.0</v>
      </c>
      <c r="V34" s="3">
        <v>0.003732798925604986</v>
      </c>
      <c r="Y34" s="48">
        <v>0.0024078111960875925</v>
      </c>
      <c r="AA34" s="48">
        <v>0.002647703116312053</v>
      </c>
    </row>
    <row r="35" ht="15.75" customHeight="1">
      <c r="A35" s="20"/>
      <c r="C35" s="17">
        <v>220.0</v>
      </c>
      <c r="D35" s="17"/>
      <c r="E35" s="17">
        <v>52.773</v>
      </c>
      <c r="F35" s="17"/>
      <c r="G35" s="17">
        <v>375.87</v>
      </c>
      <c r="J35" s="3">
        <v>59.0</v>
      </c>
      <c r="K35" s="3">
        <f t="shared" si="1"/>
        <v>1666.840621</v>
      </c>
      <c r="L35" s="3">
        <f t="shared" si="2"/>
        <v>0.001666840621</v>
      </c>
      <c r="M35" s="3">
        <f t="shared" si="3"/>
        <v>0.001664544494</v>
      </c>
      <c r="N35" s="3">
        <f t="shared" si="16"/>
        <v>0.0008980644862</v>
      </c>
      <c r="O35" s="3">
        <f t="shared" si="5"/>
        <v>0.03952336901</v>
      </c>
      <c r="P35" s="3">
        <f t="shared" si="6"/>
        <v>0.007560049931</v>
      </c>
      <c r="R35" s="3">
        <v>1.0</v>
      </c>
      <c r="S35" s="3">
        <v>0.002034645986849542</v>
      </c>
      <c r="U35" s="3">
        <v>61.0</v>
      </c>
      <c r="V35" s="3">
        <v>0.008549854134284132</v>
      </c>
      <c r="Y35" s="48">
        <v>0.002274537907074003</v>
      </c>
      <c r="AA35" s="48">
        <v>0.003165584810727317</v>
      </c>
    </row>
    <row r="36" ht="15.75" customHeight="1">
      <c r="A36" s="20"/>
      <c r="C36" s="17" t="s">
        <v>167</v>
      </c>
      <c r="D36" s="17"/>
      <c r="E36" s="17">
        <v>46.457</v>
      </c>
      <c r="F36" s="17"/>
      <c r="G36" s="17">
        <v>332.25</v>
      </c>
      <c r="J36" s="3">
        <v>114.0</v>
      </c>
      <c r="K36" s="3">
        <f t="shared" si="1"/>
        <v>1461.763047</v>
      </c>
      <c r="L36" s="3">
        <f t="shared" si="2"/>
        <v>0.001461763047</v>
      </c>
      <c r="M36" s="3">
        <f t="shared" si="3"/>
        <v>0.001459749421</v>
      </c>
      <c r="N36" s="3">
        <f t="shared" si="16"/>
        <v>0.0007875722869</v>
      </c>
      <c r="O36" s="3">
        <f t="shared" si="5"/>
        <v>0.03466066256</v>
      </c>
      <c r="P36" s="3">
        <f t="shared" si="6"/>
        <v>0.006629908992</v>
      </c>
      <c r="R36" s="3">
        <v>1.0</v>
      </c>
      <c r="S36" s="3">
        <v>0.0027063433634780323</v>
      </c>
      <c r="U36" s="3">
        <v>118.0</v>
      </c>
      <c r="V36" s="3">
        <v>0.007578705585288422</v>
      </c>
      <c r="Y36" s="48">
        <v>0.0031387776989608104</v>
      </c>
      <c r="AA36" s="48">
        <v>0.002602283579416222</v>
      </c>
    </row>
    <row r="37" ht="15.75" customHeight="1">
      <c r="A37" s="20"/>
      <c r="B37" s="35">
        <v>6.0</v>
      </c>
      <c r="C37" s="17">
        <v>410.0</v>
      </c>
      <c r="D37" s="17"/>
      <c r="E37" s="17">
        <v>18.469</v>
      </c>
      <c r="F37" s="17"/>
      <c r="G37" s="17">
        <v>134.25</v>
      </c>
      <c r="J37" s="3">
        <v>0.0</v>
      </c>
      <c r="K37" s="3">
        <f t="shared" si="1"/>
        <v>530.8744711</v>
      </c>
      <c r="L37" s="3">
        <f t="shared" si="2"/>
        <v>0.0005308744711</v>
      </c>
      <c r="M37" s="3">
        <f t="shared" si="3"/>
        <v>0.0005301431745</v>
      </c>
      <c r="N37" s="3">
        <f t="shared" si="16"/>
        <v>0.0002860258523</v>
      </c>
      <c r="O37" s="3">
        <f t="shared" si="5"/>
        <v>0.01258785475</v>
      </c>
      <c r="P37" s="3">
        <f t="shared" si="6"/>
        <v>0.002407811196</v>
      </c>
      <c r="R37" s="3">
        <v>1.0</v>
      </c>
      <c r="S37" s="3">
        <v>0.0038394181201308634</v>
      </c>
      <c r="U37" s="3">
        <v>0.0</v>
      </c>
      <c r="V37" s="3">
        <v>0.0028129619946889034</v>
      </c>
      <c r="Y37" s="53">
        <v>0.0032453968934866885</v>
      </c>
      <c r="AA37" s="53">
        <v>0.002293089548904695</v>
      </c>
    </row>
    <row r="38" ht="15.75" customHeight="1">
      <c r="A38" s="20"/>
      <c r="C38" s="17">
        <v>340.0</v>
      </c>
      <c r="D38" s="17"/>
      <c r="E38" s="17">
        <v>76.538</v>
      </c>
      <c r="F38" s="17"/>
      <c r="G38" s="17">
        <v>536.25</v>
      </c>
      <c r="J38" s="3">
        <v>60.0</v>
      </c>
      <c r="K38" s="3">
        <f t="shared" si="1"/>
        <v>2420.860367</v>
      </c>
      <c r="L38" s="3">
        <f t="shared" si="2"/>
        <v>0.002420860367</v>
      </c>
      <c r="M38" s="3">
        <f t="shared" si="3"/>
        <v>0.002417525554</v>
      </c>
      <c r="N38" s="3">
        <f t="shared" si="16"/>
        <v>0.001304317098</v>
      </c>
      <c r="O38" s="3">
        <f t="shared" si="5"/>
        <v>0.05740234333</v>
      </c>
      <c r="P38" s="3">
        <f t="shared" si="6"/>
        <v>0.01097994915</v>
      </c>
      <c r="R38" s="3">
        <v>1.0</v>
      </c>
      <c r="S38" s="3">
        <v>0.0025890628691460733</v>
      </c>
      <c r="U38" s="3">
        <v>59.0</v>
      </c>
      <c r="V38" s="3">
        <v>0.003785750385856893</v>
      </c>
      <c r="Y38" s="3">
        <v>0.00756004993072174</v>
      </c>
      <c r="AA38" s="3">
        <v>0.01109722963977361</v>
      </c>
    </row>
    <row r="39" ht="15.75" customHeight="1">
      <c r="A39" s="20"/>
      <c r="C39" s="17" t="s">
        <v>173</v>
      </c>
      <c r="D39" s="17"/>
      <c r="E39" s="17">
        <v>61.988</v>
      </c>
      <c r="F39" s="17"/>
      <c r="G39" s="17">
        <v>438.75</v>
      </c>
      <c r="J39" s="3">
        <v>116.0</v>
      </c>
      <c r="K39" s="3">
        <f t="shared" si="1"/>
        <v>1962.468265</v>
      </c>
      <c r="L39" s="3">
        <f t="shared" si="2"/>
        <v>0.001962468265</v>
      </c>
      <c r="M39" s="3">
        <f t="shared" si="3"/>
        <v>0.001959764902</v>
      </c>
      <c r="N39" s="3">
        <f t="shared" si="16"/>
        <v>0.001057343475</v>
      </c>
      <c r="O39" s="3">
        <f t="shared" si="5"/>
        <v>0.04653315767</v>
      </c>
      <c r="P39" s="3">
        <f t="shared" si="6"/>
        <v>0.008900885837</v>
      </c>
      <c r="R39" s="3">
        <v>1.0</v>
      </c>
      <c r="S39" s="3">
        <v>0.002708902210627093</v>
      </c>
      <c r="U39" s="3">
        <v>115.0</v>
      </c>
      <c r="V39" s="3">
        <v>0.0034445707659821055</v>
      </c>
      <c r="Y39" s="3">
        <v>0.010979949145441651</v>
      </c>
      <c r="AA39" s="3">
        <v>0.00858891972190665</v>
      </c>
    </row>
    <row r="40" ht="15.75" customHeight="1">
      <c r="A40" s="20"/>
      <c r="B40" s="35">
        <v>10.0</v>
      </c>
      <c r="C40" s="17">
        <v>290.0</v>
      </c>
      <c r="D40" s="37"/>
      <c r="E40" s="17">
        <v>17.6</v>
      </c>
      <c r="F40" s="17"/>
      <c r="G40" s="17">
        <v>128.0</v>
      </c>
      <c r="J40" s="3">
        <v>0.0</v>
      </c>
      <c r="K40" s="3">
        <f t="shared" si="1"/>
        <v>501.490362</v>
      </c>
      <c r="L40" s="3">
        <f t="shared" si="2"/>
        <v>0.000501490362</v>
      </c>
      <c r="M40" s="3">
        <f t="shared" si="3"/>
        <v>0.000500799543</v>
      </c>
      <c r="N40" s="3">
        <f t="shared" si="16"/>
        <v>0.0002701942098</v>
      </c>
      <c r="O40" s="3">
        <f t="shared" si="5"/>
        <v>0.01189111208</v>
      </c>
      <c r="P40" s="3">
        <f t="shared" si="6"/>
        <v>0.002274537907</v>
      </c>
      <c r="R40" s="3">
        <v>1.0</v>
      </c>
      <c r="S40" s="3">
        <v>0.00243446585389031</v>
      </c>
      <c r="U40" s="3">
        <v>0.0</v>
      </c>
      <c r="V40" s="3">
        <v>0.0025943938007066173</v>
      </c>
      <c r="Y40" s="3">
        <v>0.0045561766149866505</v>
      </c>
      <c r="AA40" s="3">
        <v>0.010617352629275932</v>
      </c>
    </row>
    <row r="41" ht="15.75" customHeight="1">
      <c r="A41" s="20"/>
      <c r="C41" s="17" t="s">
        <v>174</v>
      </c>
      <c r="D41" s="17"/>
      <c r="E41" s="17">
        <v>32.583</v>
      </c>
      <c r="F41" s="17"/>
      <c r="G41" s="17">
        <v>235.0</v>
      </c>
      <c r="J41" s="3">
        <v>58.0</v>
      </c>
      <c r="K41" s="3">
        <f t="shared" si="1"/>
        <v>1004.546309</v>
      </c>
      <c r="L41" s="3">
        <f t="shared" si="2"/>
        <v>0.001004546309</v>
      </c>
      <c r="M41" s="3">
        <f t="shared" si="3"/>
        <v>0.001003162515</v>
      </c>
      <c r="N41" s="3">
        <f t="shared" si="16"/>
        <v>0.0005412319295</v>
      </c>
      <c r="O41" s="3">
        <f t="shared" si="5"/>
        <v>0.0238193466</v>
      </c>
      <c r="P41" s="3">
        <f t="shared" si="6"/>
        <v>0.004556176615</v>
      </c>
      <c r="R41" s="3">
        <v>1.0</v>
      </c>
      <c r="S41" s="3">
        <v>0.0024078111960875925</v>
      </c>
      <c r="U41" s="3">
        <v>56.0</v>
      </c>
      <c r="V41" s="3">
        <v>0.006374024277132007</v>
      </c>
      <c r="Y41" s="3">
        <v>0.01208717438238267</v>
      </c>
      <c r="AA41" s="3">
        <v>0.008735626958452807</v>
      </c>
    </row>
    <row r="42" ht="15.75" customHeight="1">
      <c r="A42" s="20"/>
      <c r="C42" s="17" t="s">
        <v>176</v>
      </c>
      <c r="D42" s="17"/>
      <c r="E42" s="17">
        <v>16.336</v>
      </c>
      <c r="F42" s="17"/>
      <c r="G42" s="17">
        <v>118.87</v>
      </c>
      <c r="I42" s="3" t="s">
        <v>177</v>
      </c>
      <c r="J42" s="3">
        <v>115.0</v>
      </c>
      <c r="K42" s="3">
        <f t="shared" si="1"/>
        <v>458.5660555</v>
      </c>
      <c r="L42" s="3">
        <f t="shared" si="2"/>
        <v>0.0004585660555</v>
      </c>
      <c r="M42" s="3">
        <f t="shared" si="3"/>
        <v>0.0004579343661</v>
      </c>
      <c r="N42" s="3">
        <f t="shared" si="16"/>
        <v>0.0002470673464</v>
      </c>
      <c r="O42" s="3">
        <f t="shared" si="5"/>
        <v>0.01087331038</v>
      </c>
      <c r="P42" s="3">
        <f t="shared" si="6"/>
        <v>0.002079852286</v>
      </c>
      <c r="R42" s="3">
        <v>1.0</v>
      </c>
      <c r="S42" s="3">
        <v>0.002274537907074003</v>
      </c>
      <c r="U42" s="3">
        <v>112.0</v>
      </c>
      <c r="V42" s="3">
        <v>0.007003074201276149</v>
      </c>
      <c r="Y42" s="3">
        <v>0.009913056692864994</v>
      </c>
      <c r="AA42" s="3">
        <v>0.00690968</v>
      </c>
    </row>
    <row r="43" ht="15.75" customHeight="1">
      <c r="A43" s="20"/>
      <c r="B43" s="52">
        <v>3.0</v>
      </c>
      <c r="C43" s="17">
        <v>70.0</v>
      </c>
      <c r="D43" s="17"/>
      <c r="E43" s="17">
        <v>17.097</v>
      </c>
      <c r="F43" s="17"/>
      <c r="G43" s="17">
        <v>124.37</v>
      </c>
      <c r="J43" s="3">
        <v>0.0</v>
      </c>
      <c r="K43" s="3">
        <f t="shared" si="1"/>
        <v>484.4240715</v>
      </c>
      <c r="L43" s="3">
        <f t="shared" si="2"/>
        <v>0.0004844240715</v>
      </c>
      <c r="M43" s="3">
        <f t="shared" si="3"/>
        <v>0.0004837567618</v>
      </c>
      <c r="N43" s="3">
        <f t="shared" ref="N43:N48" si="17">((M43*$N$2)/($Y$3*$Y$6))</f>
        <v>0.0003728579583</v>
      </c>
      <c r="O43" s="3">
        <f t="shared" si="5"/>
        <v>0.01640929231</v>
      </c>
      <c r="P43" s="3">
        <f t="shared" si="6"/>
        <v>0.003138777699</v>
      </c>
      <c r="R43" s="3">
        <v>1.0</v>
      </c>
      <c r="S43" s="3">
        <v>0.0031387776989608104</v>
      </c>
      <c r="U43" s="3">
        <v>0.0</v>
      </c>
      <c r="V43" s="3">
        <v>0.0026662547581427437</v>
      </c>
      <c r="Y43" s="47">
        <v>0.0066299089920380996</v>
      </c>
      <c r="AA43" s="47">
        <v>0.012251269704000076</v>
      </c>
    </row>
    <row r="44" ht="15.75" customHeight="1">
      <c r="A44" s="20"/>
      <c r="B44" s="41"/>
      <c r="C44" s="17" t="s">
        <v>181</v>
      </c>
      <c r="D44" s="17"/>
      <c r="E44" s="17">
        <v>58.945</v>
      </c>
      <c r="F44" s="17"/>
      <c r="G44" s="17">
        <v>418.12</v>
      </c>
      <c r="J44" s="3">
        <v>57.0</v>
      </c>
      <c r="K44" s="3">
        <f t="shared" si="1"/>
        <v>1865.477198</v>
      </c>
      <c r="L44" s="3">
        <f t="shared" si="2"/>
        <v>0.001865477198</v>
      </c>
      <c r="M44" s="3">
        <f t="shared" si="3"/>
        <v>0.001862907443</v>
      </c>
      <c r="N44" s="3">
        <f t="shared" si="17"/>
        <v>0.001435845286</v>
      </c>
      <c r="O44" s="3">
        <f t="shared" si="5"/>
        <v>0.0631908331</v>
      </c>
      <c r="P44" s="3">
        <f t="shared" si="6"/>
        <v>0.01208717438</v>
      </c>
      <c r="R44" s="3">
        <v>1.0</v>
      </c>
      <c r="S44" s="3">
        <v>0.0032453968934866885</v>
      </c>
      <c r="U44" s="3">
        <v>60.0</v>
      </c>
      <c r="V44" s="3">
        <v>0.01109722963977361</v>
      </c>
      <c r="Y44" s="48">
        <v>0.00890088583682966</v>
      </c>
      <c r="AA44" s="48">
        <v>0.006102146767544284</v>
      </c>
    </row>
    <row r="45" ht="15.75" customHeight="1">
      <c r="A45" s="20"/>
      <c r="B45" s="42"/>
      <c r="C45" s="17" t="s">
        <v>183</v>
      </c>
      <c r="D45" s="17"/>
      <c r="E45" s="17">
        <v>41.046</v>
      </c>
      <c r="F45" s="17"/>
      <c r="G45" s="17">
        <v>294.5</v>
      </c>
      <c r="J45" s="3">
        <v>115.0</v>
      </c>
      <c r="K45" s="3">
        <f t="shared" si="1"/>
        <v>1284.283028</v>
      </c>
      <c r="L45" s="3">
        <f t="shared" si="2"/>
        <v>0.001284283028</v>
      </c>
      <c r="M45" s="3">
        <f t="shared" si="3"/>
        <v>0.001282513887</v>
      </c>
      <c r="N45" s="3">
        <f t="shared" si="17"/>
        <v>0.0009885040314</v>
      </c>
      <c r="O45" s="3">
        <f t="shared" si="5"/>
        <v>0.04350356817</v>
      </c>
      <c r="P45" s="3">
        <f t="shared" si="6"/>
        <v>0.008321384432</v>
      </c>
      <c r="R45" s="3">
        <v>1.0</v>
      </c>
      <c r="S45" s="3">
        <v>0.0026662547581427437</v>
      </c>
      <c r="U45" s="3">
        <v>120.0</v>
      </c>
      <c r="V45" s="3">
        <v>0.012251269704000076</v>
      </c>
      <c r="Y45" s="48">
        <v>0.0020798522864829516</v>
      </c>
      <c r="AA45" s="48">
        <v>0.008439274798247293</v>
      </c>
    </row>
    <row r="46" ht="15.75" customHeight="1">
      <c r="A46" s="20"/>
      <c r="B46" s="52">
        <v>7.0</v>
      </c>
      <c r="C46" s="17" t="s">
        <v>185</v>
      </c>
      <c r="E46" s="17">
        <v>17.586</v>
      </c>
      <c r="G46" s="17">
        <v>127.87</v>
      </c>
      <c r="J46" s="3">
        <v>0.0</v>
      </c>
      <c r="K46" s="3">
        <f t="shared" si="1"/>
        <v>500.8791725</v>
      </c>
      <c r="L46" s="3">
        <f t="shared" si="2"/>
        <v>0.0005008791725</v>
      </c>
      <c r="M46" s="3">
        <f t="shared" si="3"/>
        <v>0.0005001891955</v>
      </c>
      <c r="N46" s="3">
        <f t="shared" si="17"/>
        <v>0.0003855233392</v>
      </c>
      <c r="O46" s="3">
        <f t="shared" si="5"/>
        <v>0.0169666894</v>
      </c>
      <c r="P46" s="3">
        <f t="shared" si="6"/>
        <v>0.003245396893</v>
      </c>
      <c r="R46" s="3">
        <v>1.0</v>
      </c>
      <c r="S46" s="3">
        <v>0.002647703116312053</v>
      </c>
      <c r="U46" s="3">
        <v>0.0</v>
      </c>
      <c r="V46" s="3">
        <v>0.002647703116312053</v>
      </c>
      <c r="Y46" s="48">
        <v>0.00832138443172868</v>
      </c>
      <c r="AA46" s="48">
        <v>0.004561507546547193</v>
      </c>
    </row>
    <row r="47" ht="15.75" customHeight="1">
      <c r="A47" s="20"/>
      <c r="B47" s="41"/>
      <c r="C47" s="17">
        <v>80.0</v>
      </c>
      <c r="D47" s="17"/>
      <c r="E47" s="17">
        <v>48.553</v>
      </c>
      <c r="F47" s="17"/>
      <c r="G47" s="17">
        <v>346.75</v>
      </c>
      <c r="J47" s="3">
        <v>55.0</v>
      </c>
      <c r="K47" s="3">
        <f t="shared" si="1"/>
        <v>1529.93418</v>
      </c>
      <c r="L47" s="3">
        <f t="shared" si="2"/>
        <v>0.00152993418</v>
      </c>
      <c r="M47" s="3">
        <f t="shared" si="3"/>
        <v>0.001527826646</v>
      </c>
      <c r="N47" s="3">
        <f t="shared" si="17"/>
        <v>0.001177580075</v>
      </c>
      <c r="O47" s="3">
        <f t="shared" si="5"/>
        <v>0.05182471032</v>
      </c>
      <c r="P47" s="3">
        <f t="shared" si="6"/>
        <v>0.009913056693</v>
      </c>
      <c r="R47" s="3">
        <v>1.0</v>
      </c>
      <c r="S47" s="3">
        <v>0.003165584810727317</v>
      </c>
      <c r="U47" s="3">
        <v>59.0</v>
      </c>
      <c r="V47" s="3">
        <v>0.00858891972190665</v>
      </c>
      <c r="Y47" s="53">
        <v>0.0076207440105586265</v>
      </c>
      <c r="AA47" s="53">
        <v>0.00572365</v>
      </c>
    </row>
    <row r="48" ht="15.75" customHeight="1">
      <c r="A48" s="25"/>
      <c r="B48" s="42"/>
      <c r="C48" s="17" t="s">
        <v>187</v>
      </c>
      <c r="D48" s="17"/>
      <c r="E48" s="17">
        <v>37.765</v>
      </c>
      <c r="F48" s="17"/>
      <c r="G48" s="17">
        <v>271.5</v>
      </c>
      <c r="J48" s="3">
        <v>113.0</v>
      </c>
      <c r="K48" s="3">
        <f t="shared" si="1"/>
        <v>1176.149506</v>
      </c>
      <c r="L48" s="3">
        <f t="shared" si="2"/>
        <v>0.001176149506</v>
      </c>
      <c r="M48" s="3">
        <f t="shared" si="3"/>
        <v>0.001174529323</v>
      </c>
      <c r="N48" s="3">
        <f t="shared" si="17"/>
        <v>0.0009052743854</v>
      </c>
      <c r="O48" s="3">
        <f t="shared" si="5"/>
        <v>0.03984067306</v>
      </c>
      <c r="P48" s="3">
        <f t="shared" si="6"/>
        <v>0.007620744011</v>
      </c>
      <c r="R48" s="3">
        <v>1.0</v>
      </c>
      <c r="S48" s="3">
        <v>0.002602283579416222</v>
      </c>
      <c r="U48" s="3">
        <v>118.0</v>
      </c>
      <c r="V48" s="3">
        <v>0.006102146767544284</v>
      </c>
    </row>
    <row r="49" ht="15.75" customHeight="1">
      <c r="A49" s="74" t="s">
        <v>109</v>
      </c>
      <c r="B49" s="35">
        <v>8.0</v>
      </c>
      <c r="C49" s="35" t="s">
        <v>188</v>
      </c>
      <c r="D49" s="35"/>
      <c r="E49" s="35">
        <v>20.157</v>
      </c>
      <c r="F49" s="35"/>
      <c r="G49" s="35">
        <v>146.37</v>
      </c>
      <c r="H49" s="35"/>
      <c r="I49" s="35"/>
      <c r="J49" s="3">
        <v>0.0</v>
      </c>
      <c r="K49" s="35">
        <f t="shared" si="1"/>
        <v>587.8561354</v>
      </c>
      <c r="L49" s="3">
        <f t="shared" si="2"/>
        <v>0.0005878561354</v>
      </c>
      <c r="M49" s="3">
        <f t="shared" si="3"/>
        <v>0.0005870463448</v>
      </c>
      <c r="N49" s="3">
        <f t="shared" ref="N49:N54" si="18">((M49*$M$2)/($Y$3*$Y$6))</f>
        <v>0.0003167265734</v>
      </c>
      <c r="O49" s="3">
        <f t="shared" si="5"/>
        <v>0.01393897813</v>
      </c>
      <c r="P49" s="3">
        <f t="shared" si="6"/>
        <v>0.002666254758</v>
      </c>
      <c r="R49" s="3">
        <v>1.0</v>
      </c>
      <c r="S49" s="3">
        <v>0.00229309</v>
      </c>
      <c r="U49" s="3">
        <v>0.0</v>
      </c>
      <c r="V49" s="3">
        <v>0.003165584810727317</v>
      </c>
    </row>
    <row r="50" ht="15.75" customHeight="1">
      <c r="A50" s="20"/>
      <c r="C50" s="35">
        <v>26.0</v>
      </c>
      <c r="D50" s="35"/>
      <c r="E50" s="35">
        <v>77.379</v>
      </c>
      <c r="F50" s="35"/>
      <c r="G50" s="35">
        <v>541.75</v>
      </c>
      <c r="H50" s="35"/>
      <c r="I50" s="35"/>
      <c r="J50" s="3">
        <v>60.0</v>
      </c>
      <c r="K50" s="35">
        <f t="shared" si="1"/>
        <v>2446.718383</v>
      </c>
      <c r="L50" s="3">
        <f t="shared" si="2"/>
        <v>0.002446718383</v>
      </c>
      <c r="M50" s="3">
        <f t="shared" si="3"/>
        <v>0.00244334795</v>
      </c>
      <c r="N50" s="3">
        <f t="shared" si="18"/>
        <v>0.001318248944</v>
      </c>
      <c r="O50" s="3">
        <f t="shared" si="5"/>
        <v>0.05801547688</v>
      </c>
      <c r="P50" s="3">
        <f t="shared" si="6"/>
        <v>0.01109722964</v>
      </c>
      <c r="R50" s="3">
        <v>2.0</v>
      </c>
      <c r="S50" s="3">
        <v>0.0076986541512958735</v>
      </c>
      <c r="U50" s="3">
        <v>60.0</v>
      </c>
      <c r="V50" s="3">
        <v>0.010617352629275932</v>
      </c>
    </row>
    <row r="51" ht="15.75" customHeight="1">
      <c r="A51" s="20"/>
      <c r="C51" s="35" t="s">
        <v>189</v>
      </c>
      <c r="D51" s="35"/>
      <c r="E51" s="35">
        <v>85.622</v>
      </c>
      <c r="F51" s="35"/>
      <c r="G51" s="35">
        <v>595.87</v>
      </c>
      <c r="H51" s="35"/>
      <c r="I51" s="35"/>
      <c r="J51" s="3">
        <v>120.0</v>
      </c>
      <c r="K51" s="35">
        <f t="shared" si="1"/>
        <v>2701.16126</v>
      </c>
      <c r="L51" s="3">
        <f t="shared" si="2"/>
        <v>0.00270116126</v>
      </c>
      <c r="M51" s="3">
        <f t="shared" si="3"/>
        <v>0.002697440324</v>
      </c>
      <c r="N51" s="3">
        <f t="shared" si="18"/>
        <v>0.001455338302</v>
      </c>
      <c r="O51" s="3">
        <f t="shared" si="5"/>
        <v>0.06404871102</v>
      </c>
      <c r="P51" s="3">
        <f t="shared" si="6"/>
        <v>0.0122512697</v>
      </c>
      <c r="R51" s="3">
        <v>2.0</v>
      </c>
      <c r="S51" s="3">
        <v>0.00864885767205816</v>
      </c>
      <c r="U51" s="3">
        <v>119.0</v>
      </c>
      <c r="V51" s="3">
        <v>0.008439274798247293</v>
      </c>
    </row>
    <row r="52" ht="15.75" customHeight="1">
      <c r="A52" s="20"/>
      <c r="B52" s="35">
        <v>9.0</v>
      </c>
      <c r="C52" s="17">
        <v>10010.0</v>
      </c>
      <c r="D52" s="17"/>
      <c r="E52" s="17">
        <v>20.037</v>
      </c>
      <c r="F52" s="17"/>
      <c r="G52" s="17">
        <v>145.5</v>
      </c>
      <c r="J52" s="3">
        <v>0.0</v>
      </c>
      <c r="K52" s="3">
        <f t="shared" si="1"/>
        <v>583.7658674</v>
      </c>
      <c r="L52" s="3">
        <f t="shared" si="2"/>
        <v>0.0005837658674</v>
      </c>
      <c r="M52" s="3">
        <f t="shared" si="3"/>
        <v>0.0005829617113</v>
      </c>
      <c r="N52" s="3">
        <f t="shared" si="18"/>
        <v>0.0003145228088</v>
      </c>
      <c r="O52" s="3">
        <f t="shared" si="5"/>
        <v>0.01384199155</v>
      </c>
      <c r="P52" s="3">
        <f t="shared" si="6"/>
        <v>0.002647703116</v>
      </c>
      <c r="R52" s="3">
        <v>2.0</v>
      </c>
      <c r="S52" s="3">
        <v>0.008549854134284132</v>
      </c>
      <c r="U52" s="3">
        <v>0.0</v>
      </c>
      <c r="V52" s="3">
        <v>0.002602283579416222</v>
      </c>
    </row>
    <row r="53" ht="15.75" customHeight="1">
      <c r="A53" s="20"/>
      <c r="C53" s="3">
        <v>190.0</v>
      </c>
      <c r="E53" s="17">
        <v>59.843</v>
      </c>
      <c r="G53" s="17">
        <v>424.12</v>
      </c>
      <c r="J53" s="3">
        <v>59.0</v>
      </c>
      <c r="K53" s="3">
        <f t="shared" si="1"/>
        <v>1893.685943</v>
      </c>
      <c r="L53" s="3">
        <f t="shared" si="2"/>
        <v>0.001893685943</v>
      </c>
      <c r="M53" s="3">
        <f t="shared" si="3"/>
        <v>0.00189107733</v>
      </c>
      <c r="N53" s="3">
        <f t="shared" si="18"/>
        <v>0.001020284766</v>
      </c>
      <c r="O53" s="3">
        <f t="shared" si="5"/>
        <v>0.04490222243</v>
      </c>
      <c r="P53" s="3">
        <f t="shared" si="6"/>
        <v>0.008588919722</v>
      </c>
      <c r="R53" s="3">
        <v>2.0</v>
      </c>
      <c r="S53" s="3">
        <v>0.003785750385856893</v>
      </c>
      <c r="U53" s="3">
        <v>59.0</v>
      </c>
      <c r="V53" s="3">
        <v>0.008735626958452807</v>
      </c>
    </row>
    <row r="54" ht="15.75" customHeight="1">
      <c r="A54" s="20"/>
      <c r="C54" s="17" t="s">
        <v>190</v>
      </c>
      <c r="D54" s="37"/>
      <c r="E54" s="17">
        <v>42.908</v>
      </c>
      <c r="F54" s="17"/>
      <c r="G54" s="17">
        <v>307.5</v>
      </c>
      <c r="J54" s="3">
        <v>118.0</v>
      </c>
      <c r="K54" s="3">
        <f t="shared" si="1"/>
        <v>1345.401975</v>
      </c>
      <c r="L54" s="3">
        <f t="shared" si="2"/>
        <v>0.001345401975</v>
      </c>
      <c r="M54" s="3">
        <f t="shared" si="3"/>
        <v>0.00134354864</v>
      </c>
      <c r="N54" s="3">
        <f t="shared" si="18"/>
        <v>0.0007248789825</v>
      </c>
      <c r="O54" s="3">
        <f t="shared" si="5"/>
        <v>0.03190156158</v>
      </c>
      <c r="P54" s="3">
        <f t="shared" si="6"/>
        <v>0.006102146768</v>
      </c>
      <c r="R54" s="3">
        <v>2.0</v>
      </c>
      <c r="S54" s="3">
        <v>0.006374024277132007</v>
      </c>
      <c r="U54" s="3">
        <v>117.0</v>
      </c>
      <c r="V54" s="3">
        <v>0.004561507546547193</v>
      </c>
    </row>
    <row r="55" ht="15.75" customHeight="1">
      <c r="A55" s="20"/>
      <c r="B55" s="38">
        <v>5.0</v>
      </c>
      <c r="C55" s="17">
        <v>10.0</v>
      </c>
      <c r="D55" s="17"/>
      <c r="E55" s="17">
        <v>17.22</v>
      </c>
      <c r="F55" s="17"/>
      <c r="G55" s="17">
        <v>125.25</v>
      </c>
      <c r="J55" s="3">
        <v>0.0</v>
      </c>
      <c r="K55" s="3">
        <f t="shared" si="1"/>
        <v>488.561354</v>
      </c>
      <c r="L55" s="3">
        <f t="shared" si="2"/>
        <v>0.000488561354</v>
      </c>
      <c r="M55" s="3">
        <f t="shared" si="3"/>
        <v>0.0004878883451</v>
      </c>
      <c r="N55" s="3">
        <f t="shared" ref="N55:N57" si="19">((M55*$N$2)/($Y$3*$Y$6))</f>
        <v>0.0003760423969</v>
      </c>
      <c r="O55" s="3">
        <f t="shared" si="5"/>
        <v>0.01654943787</v>
      </c>
      <c r="P55" s="3">
        <f t="shared" si="6"/>
        <v>0.003165584811</v>
      </c>
      <c r="R55" s="3">
        <v>2.0</v>
      </c>
      <c r="S55" s="3">
        <v>0.0036044987127984126</v>
      </c>
      <c r="U55" s="3">
        <v>0.0</v>
      </c>
      <c r="V55" s="3">
        <v>0.002293089548904695</v>
      </c>
    </row>
    <row r="56" ht="15.75" customHeight="1">
      <c r="A56" s="20"/>
      <c r="B56" s="20"/>
      <c r="C56" s="3">
        <v>350.0</v>
      </c>
      <c r="E56" s="17">
        <v>51.911</v>
      </c>
      <c r="G56" s="17">
        <v>369.87</v>
      </c>
      <c r="J56" s="3">
        <v>60.0</v>
      </c>
      <c r="K56" s="3">
        <f t="shared" si="1"/>
        <v>1638.631876</v>
      </c>
      <c r="L56" s="3">
        <f t="shared" si="2"/>
        <v>0.001638631876</v>
      </c>
      <c r="M56" s="3">
        <f t="shared" si="3"/>
        <v>0.001636374608</v>
      </c>
      <c r="N56" s="3">
        <f t="shared" si="19"/>
        <v>0.001261243963</v>
      </c>
      <c r="O56" s="3">
        <f t="shared" si="5"/>
        <v>0.05550671618</v>
      </c>
      <c r="P56" s="3">
        <f t="shared" si="6"/>
        <v>0.01061735263</v>
      </c>
      <c r="R56" s="3">
        <v>2.0</v>
      </c>
      <c r="S56" s="3">
        <v>0.0030074343780175333</v>
      </c>
      <c r="U56" s="3">
        <v>60.0</v>
      </c>
      <c r="V56" s="3">
        <v>0.006909676280335426</v>
      </c>
    </row>
    <row r="57" ht="15.75" customHeight="1">
      <c r="A57" s="20"/>
      <c r="B57" s="25"/>
      <c r="C57" s="17" t="s">
        <v>191</v>
      </c>
      <c r="D57" s="17"/>
      <c r="E57" s="17">
        <v>41.599</v>
      </c>
      <c r="F57" s="17"/>
      <c r="G57" s="17">
        <v>298.37</v>
      </c>
      <c r="J57" s="3">
        <v>119.0</v>
      </c>
      <c r="K57" s="3">
        <f t="shared" si="1"/>
        <v>1302.477668</v>
      </c>
      <c r="L57" s="3">
        <f t="shared" si="2"/>
        <v>0.001302477668</v>
      </c>
      <c r="M57" s="3">
        <f t="shared" si="3"/>
        <v>0.001300683463</v>
      </c>
      <c r="N57" s="3">
        <f t="shared" si="19"/>
        <v>0.001002508324</v>
      </c>
      <c r="O57" s="3">
        <f t="shared" si="5"/>
        <v>0.04411989009</v>
      </c>
      <c r="P57" s="3">
        <f t="shared" si="6"/>
        <v>0.008439274798</v>
      </c>
      <c r="R57" s="3">
        <v>2.0</v>
      </c>
      <c r="S57" s="3">
        <v>0.004715218646593427</v>
      </c>
      <c r="U57" s="3">
        <v>120.0</v>
      </c>
      <c r="V57" s="3">
        <v>0.005723650626745692</v>
      </c>
    </row>
    <row r="58" ht="15.75" customHeight="1">
      <c r="A58" s="20"/>
      <c r="B58" s="35">
        <v>2.0</v>
      </c>
      <c r="C58" s="17"/>
      <c r="D58" s="17" t="s">
        <v>192</v>
      </c>
      <c r="E58" s="17">
        <v>19.739</v>
      </c>
      <c r="F58" s="17"/>
      <c r="G58" s="17">
        <v>143.37</v>
      </c>
      <c r="J58" s="3">
        <v>0.0</v>
      </c>
      <c r="K58" s="3">
        <f t="shared" si="1"/>
        <v>573.751763</v>
      </c>
      <c r="L58" s="3">
        <f t="shared" si="2"/>
        <v>0.000573751763</v>
      </c>
      <c r="M58" s="3">
        <f t="shared" si="3"/>
        <v>0.0005729614016</v>
      </c>
      <c r="N58" s="3">
        <f t="shared" ref="N58:N63" si="20">((M58*$M$2)/($Y$3*$Y$6))</f>
        <v>0.000309127385</v>
      </c>
      <c r="O58" s="3">
        <f t="shared" si="5"/>
        <v>0.01360454165</v>
      </c>
      <c r="P58" s="3">
        <f t="shared" si="6"/>
        <v>0.002602283579</v>
      </c>
      <c r="R58" s="3">
        <v>2.0</v>
      </c>
      <c r="S58" s="3">
        <v>0.0036712419759364176</v>
      </c>
    </row>
    <row r="59" ht="15.75" customHeight="1">
      <c r="A59" s="20"/>
      <c r="C59" s="17">
        <v>170.0</v>
      </c>
      <c r="D59" s="17"/>
      <c r="E59" s="17">
        <v>60.848</v>
      </c>
      <c r="F59" s="17"/>
      <c r="G59" s="17">
        <v>431.0</v>
      </c>
      <c r="J59" s="3">
        <v>59.0</v>
      </c>
      <c r="K59" s="3">
        <f t="shared" si="1"/>
        <v>1926.03197</v>
      </c>
      <c r="L59" s="3">
        <f t="shared" si="2"/>
        <v>0.00192603197</v>
      </c>
      <c r="M59" s="3">
        <f t="shared" si="3"/>
        <v>0.001923378799</v>
      </c>
      <c r="N59" s="3">
        <f t="shared" si="20"/>
        <v>0.001037712238</v>
      </c>
      <c r="O59" s="3">
        <f t="shared" si="5"/>
        <v>0.04566919676</v>
      </c>
      <c r="P59" s="3">
        <f t="shared" si="6"/>
        <v>0.008735626958</v>
      </c>
      <c r="R59" s="3">
        <v>2.0</v>
      </c>
      <c r="S59" s="3">
        <v>0.002074521354922408</v>
      </c>
    </row>
    <row r="60" ht="15.75" customHeight="1">
      <c r="A60" s="20"/>
      <c r="C60" s="17" t="s">
        <v>194</v>
      </c>
      <c r="D60" s="17"/>
      <c r="E60" s="17">
        <v>32.623</v>
      </c>
      <c r="F60" s="17"/>
      <c r="G60" s="17">
        <v>235.25</v>
      </c>
      <c r="J60" s="3">
        <v>117.0</v>
      </c>
      <c r="K60" s="3">
        <f t="shared" si="1"/>
        <v>1005.721674</v>
      </c>
      <c r="L60" s="3">
        <f t="shared" si="2"/>
        <v>0.001005721674</v>
      </c>
      <c r="M60" s="3">
        <f t="shared" si="3"/>
        <v>0.00100433626</v>
      </c>
      <c r="N60" s="3">
        <f t="shared" si="20"/>
        <v>0.0005418651952</v>
      </c>
      <c r="O60" s="3">
        <f t="shared" si="5"/>
        <v>0.02384721631</v>
      </c>
      <c r="P60" s="3">
        <f t="shared" si="6"/>
        <v>0.004561507547</v>
      </c>
      <c r="R60" s="3">
        <v>2.0</v>
      </c>
      <c r="S60" s="3">
        <v>0.00756004993072174</v>
      </c>
    </row>
    <row r="61" ht="15.75" customHeight="1">
      <c r="A61" s="20"/>
      <c r="B61" s="35">
        <v>4.0</v>
      </c>
      <c r="C61" s="17" t="s">
        <v>197</v>
      </c>
      <c r="E61" s="17">
        <v>17.725</v>
      </c>
      <c r="G61" s="17">
        <v>128.87</v>
      </c>
      <c r="J61" s="3">
        <v>0.0</v>
      </c>
      <c r="K61" s="3">
        <f t="shared" si="1"/>
        <v>505.58063</v>
      </c>
      <c r="L61" s="3">
        <f t="shared" si="2"/>
        <v>0.00050558063</v>
      </c>
      <c r="M61" s="3">
        <f t="shared" si="3"/>
        <v>0.0005048841765</v>
      </c>
      <c r="N61" s="3">
        <f t="shared" si="20"/>
        <v>0.0002723979744</v>
      </c>
      <c r="O61" s="3">
        <f t="shared" si="5"/>
        <v>0.01198809866</v>
      </c>
      <c r="P61" s="3">
        <f t="shared" si="6"/>
        <v>0.002293089549</v>
      </c>
      <c r="R61" s="3">
        <v>2.0</v>
      </c>
      <c r="S61" s="3">
        <v>0.010979949145441651</v>
      </c>
    </row>
    <row r="62" ht="15.75" customHeight="1">
      <c r="A62" s="20"/>
      <c r="C62" s="17" t="s">
        <v>198</v>
      </c>
      <c r="D62" s="17"/>
      <c r="E62" s="17">
        <v>48.36</v>
      </c>
      <c r="F62" s="17"/>
      <c r="G62" s="17">
        <v>345.37</v>
      </c>
      <c r="J62" s="3">
        <v>60.0</v>
      </c>
      <c r="K62" s="3">
        <f t="shared" si="1"/>
        <v>1523.446168</v>
      </c>
      <c r="L62" s="3">
        <f t="shared" si="2"/>
        <v>0.001523446168</v>
      </c>
      <c r="M62" s="3">
        <f t="shared" si="3"/>
        <v>0.001521347572</v>
      </c>
      <c r="N62" s="3">
        <f t="shared" si="20"/>
        <v>0.0008208060708</v>
      </c>
      <c r="O62" s="3">
        <f t="shared" si="5"/>
        <v>0.03612326477</v>
      </c>
      <c r="P62" s="3">
        <f t="shared" si="6"/>
        <v>0.00690967628</v>
      </c>
      <c r="R62" s="3">
        <v>2.0</v>
      </c>
      <c r="S62" s="3">
        <v>0.0045561766149866505</v>
      </c>
    </row>
    <row r="63" ht="15.75" customHeight="1">
      <c r="A63" s="25"/>
      <c r="C63" s="17" t="s">
        <v>199</v>
      </c>
      <c r="D63" s="17"/>
      <c r="E63" s="17">
        <v>40.368</v>
      </c>
      <c r="F63" s="17"/>
      <c r="G63" s="17">
        <v>289.75</v>
      </c>
      <c r="J63" s="3">
        <v>120.0</v>
      </c>
      <c r="K63" s="3">
        <f t="shared" si="1"/>
        <v>1261.951105</v>
      </c>
      <c r="L63" s="3">
        <f t="shared" si="2"/>
        <v>0.001261951105</v>
      </c>
      <c r="M63" s="3">
        <f t="shared" si="3"/>
        <v>0.001260212727</v>
      </c>
      <c r="N63" s="3">
        <f t="shared" si="20"/>
        <v>0.0006799171178</v>
      </c>
      <c r="O63" s="3">
        <f t="shared" si="5"/>
        <v>0.0299228124</v>
      </c>
      <c r="P63" s="3">
        <f t="shared" si="6"/>
        <v>0.005723650627</v>
      </c>
      <c r="R63" s="3">
        <v>2.0</v>
      </c>
      <c r="S63" s="3">
        <v>0.01208717438238267</v>
      </c>
    </row>
    <row r="64" ht="15.75" customHeight="1">
      <c r="A64" s="45"/>
      <c r="R64" s="3">
        <v>2.0</v>
      </c>
      <c r="S64" s="3">
        <v>0.009913056692864994</v>
      </c>
    </row>
    <row r="65" ht="15.75" customHeight="1">
      <c r="A65" s="45"/>
      <c r="K65" s="17"/>
      <c r="R65" s="3">
        <v>2.0</v>
      </c>
      <c r="S65" s="3">
        <v>0.01109722963977361</v>
      </c>
    </row>
    <row r="66" ht="15.75" customHeight="1">
      <c r="A66" s="45"/>
      <c r="K66" s="17"/>
      <c r="R66" s="3">
        <v>2.0</v>
      </c>
      <c r="S66" s="3">
        <v>0.00858891972190665</v>
      </c>
    </row>
    <row r="67" ht="15.75" customHeight="1">
      <c r="R67" s="3">
        <v>2.0</v>
      </c>
      <c r="S67" s="3">
        <v>0.010617352629275932</v>
      </c>
    </row>
    <row r="68" ht="15.75" customHeight="1">
      <c r="R68" s="3">
        <v>2.0</v>
      </c>
      <c r="S68" s="3">
        <v>0.008735626958452807</v>
      </c>
    </row>
    <row r="69" ht="15.75" customHeight="1">
      <c r="R69" s="3">
        <v>2.0</v>
      </c>
      <c r="S69" s="3">
        <v>0.00690968</v>
      </c>
    </row>
    <row r="70" ht="15.75" customHeight="1">
      <c r="R70" s="3">
        <v>3.0</v>
      </c>
      <c r="S70" s="3">
        <v>0.01185144983695931</v>
      </c>
    </row>
    <row r="71" ht="15.75" customHeight="1">
      <c r="R71" s="3">
        <v>3.0</v>
      </c>
      <c r="S71" s="3">
        <v>0.00763201518255136</v>
      </c>
    </row>
    <row r="72" ht="15.75" customHeight="1">
      <c r="R72" s="3">
        <v>3.0</v>
      </c>
      <c r="S72" s="3">
        <v>0.007578705585288422</v>
      </c>
    </row>
    <row r="73" ht="15.75" customHeight="1">
      <c r="R73" s="3">
        <v>3.0</v>
      </c>
      <c r="S73" s="3">
        <v>0.0034445707659821055</v>
      </c>
    </row>
    <row r="74" ht="15.75" customHeight="1">
      <c r="R74" s="3">
        <v>3.0</v>
      </c>
      <c r="S74" s="3">
        <v>0.007003074201276149</v>
      </c>
    </row>
    <row r="75" ht="15.75" customHeight="1">
      <c r="R75" s="3">
        <v>3.0</v>
      </c>
      <c r="S75" s="3">
        <v>0.0030102064624290144</v>
      </c>
    </row>
    <row r="76" ht="15.75" customHeight="1">
      <c r="R76" s="3">
        <v>3.0</v>
      </c>
      <c r="S76" s="3">
        <v>0.002506326811326437</v>
      </c>
    </row>
    <row r="77" ht="15.75" customHeight="1">
      <c r="R77" s="3">
        <v>3.0</v>
      </c>
      <c r="S77" s="3">
        <v>0.0029523464216755623</v>
      </c>
    </row>
    <row r="78" ht="15.75" customHeight="1">
      <c r="R78" s="3">
        <v>3.0</v>
      </c>
      <c r="S78" s="3">
        <v>0.003809846196510551</v>
      </c>
    </row>
    <row r="79" ht="15.75" customHeight="1">
      <c r="R79" s="3">
        <v>3.0</v>
      </c>
      <c r="S79" s="3">
        <v>0.004230989789793493</v>
      </c>
    </row>
    <row r="80" ht="15.75" customHeight="1">
      <c r="R80" s="3">
        <v>3.0</v>
      </c>
      <c r="S80" s="3">
        <v>0.0066299089920380996</v>
      </c>
    </row>
    <row r="81" ht="15.75" customHeight="1">
      <c r="R81" s="3">
        <v>3.0</v>
      </c>
      <c r="S81" s="3">
        <v>0.00890088583682966</v>
      </c>
    </row>
    <row r="82" ht="15.75" customHeight="1">
      <c r="R82" s="3">
        <v>3.0</v>
      </c>
      <c r="S82" s="3">
        <v>0.0020798522864829516</v>
      </c>
    </row>
    <row r="83" ht="15.75" customHeight="1">
      <c r="R83" s="3">
        <v>3.0</v>
      </c>
      <c r="S83" s="3">
        <v>0.00832138443172868</v>
      </c>
    </row>
    <row r="84" ht="15.75" customHeight="1">
      <c r="R84" s="3">
        <v>3.0</v>
      </c>
      <c r="S84" s="3">
        <v>0.0076207440105586265</v>
      </c>
    </row>
    <row r="85" ht="15.75" customHeight="1">
      <c r="R85" s="3">
        <v>3.0</v>
      </c>
      <c r="S85" s="3">
        <v>0.012251269704000076</v>
      </c>
    </row>
    <row r="86" ht="15.75" customHeight="1">
      <c r="R86" s="3">
        <v>3.0</v>
      </c>
      <c r="S86" s="3">
        <v>0.006102146767544284</v>
      </c>
    </row>
    <row r="87" ht="15.75" customHeight="1">
      <c r="R87" s="3">
        <v>3.0</v>
      </c>
      <c r="S87" s="3">
        <v>0.008439274798247293</v>
      </c>
    </row>
    <row r="88" ht="15.75" customHeight="1">
      <c r="R88" s="3">
        <v>3.0</v>
      </c>
      <c r="S88" s="3">
        <v>0.004561507546547193</v>
      </c>
    </row>
    <row r="89" ht="15.75" customHeight="1">
      <c r="R89" s="3">
        <v>3.0</v>
      </c>
      <c r="S89" s="3">
        <v>0.00572365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7">
    <mergeCell ref="B52:B54"/>
    <mergeCell ref="B55:B57"/>
    <mergeCell ref="B46:B48"/>
    <mergeCell ref="B37:B39"/>
    <mergeCell ref="B40:B42"/>
    <mergeCell ref="B43:B45"/>
    <mergeCell ref="B19:B21"/>
    <mergeCell ref="B61:B63"/>
    <mergeCell ref="A4:A18"/>
    <mergeCell ref="B4:B6"/>
    <mergeCell ref="B22:B24"/>
    <mergeCell ref="B25:B27"/>
    <mergeCell ref="A19:A33"/>
    <mergeCell ref="A34:A48"/>
    <mergeCell ref="A49:A63"/>
    <mergeCell ref="B49:B51"/>
    <mergeCell ref="B58:B60"/>
    <mergeCell ref="B13:B15"/>
    <mergeCell ref="B16:B18"/>
    <mergeCell ref="B34:B36"/>
    <mergeCell ref="B28:B30"/>
    <mergeCell ref="B31:B33"/>
    <mergeCell ref="AB7:AB9"/>
    <mergeCell ref="AB10:AB12"/>
    <mergeCell ref="B7:B9"/>
    <mergeCell ref="B10:B12"/>
    <mergeCell ref="AB4:AB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  <col customWidth="1" min="27" max="35" width="11.11"/>
  </cols>
  <sheetData>
    <row r="1" ht="15.75" customHeight="1">
      <c r="A1" s="1" t="s">
        <v>0</v>
      </c>
      <c r="B1" s="2">
        <v>43559.0</v>
      </c>
      <c r="Q1" s="3" t="s">
        <v>4</v>
      </c>
      <c r="R1" s="3" t="s">
        <v>5</v>
      </c>
      <c r="X1" s="17" t="s">
        <v>113</v>
      </c>
    </row>
    <row r="2" ht="15.75" customHeight="1">
      <c r="A2" s="1" t="s">
        <v>38</v>
      </c>
      <c r="B2" s="2">
        <v>43560.0</v>
      </c>
      <c r="Q2" s="3">
        <v>13.2489</v>
      </c>
      <c r="R2" s="3">
        <v>18.9271</v>
      </c>
      <c r="W2" s="3" t="s">
        <v>37</v>
      </c>
      <c r="X2" s="27">
        <v>61.0</v>
      </c>
    </row>
    <row r="3" ht="15.75" customHeight="1">
      <c r="A3" s="8" t="s">
        <v>9</v>
      </c>
      <c r="B3" s="8" t="s">
        <v>10</v>
      </c>
      <c r="C3" s="8" t="s">
        <v>11</v>
      </c>
      <c r="D3" s="9" t="s">
        <v>12</v>
      </c>
      <c r="E3" s="9" t="s">
        <v>13</v>
      </c>
      <c r="F3" s="9" t="s">
        <v>14</v>
      </c>
      <c r="G3" s="9" t="s">
        <v>13</v>
      </c>
      <c r="H3" s="9" t="s">
        <v>14</v>
      </c>
      <c r="I3" s="9" t="s">
        <v>15</v>
      </c>
      <c r="J3" s="10" t="s">
        <v>55</v>
      </c>
      <c r="K3" s="10" t="s">
        <v>42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56" t="s">
        <v>114</v>
      </c>
      <c r="R3" s="11" t="s">
        <v>23</v>
      </c>
      <c r="S3" s="11" t="s">
        <v>24</v>
      </c>
      <c r="T3" s="12" t="s">
        <v>25</v>
      </c>
      <c r="W3" s="3" t="s">
        <v>39</v>
      </c>
      <c r="X3" s="1">
        <f>(X2-32)*(5/9)+273.15</f>
        <v>289.2611111</v>
      </c>
    </row>
    <row r="4" ht="15.75" customHeight="1">
      <c r="A4" s="61" t="s">
        <v>27</v>
      </c>
      <c r="B4" s="62">
        <v>5.0</v>
      </c>
      <c r="C4" s="17">
        <v>10080.0</v>
      </c>
      <c r="E4" s="17">
        <v>19.52</v>
      </c>
      <c r="G4" s="17">
        <v>142.12</v>
      </c>
      <c r="J4" s="3">
        <v>0.0</v>
      </c>
      <c r="K4" s="3">
        <f t="shared" ref="K4:K22" si="1">((G4-22.366)/0.2124)</f>
        <v>563.8135593</v>
      </c>
      <c r="L4" s="3">
        <f t="shared" ref="L4:L22" si="2">K4/(1000000)</f>
        <v>0.0005638135593</v>
      </c>
      <c r="M4" s="3">
        <f t="shared" ref="M4:M22" si="3">L4*$X$5</f>
        <v>0.0005651096477</v>
      </c>
      <c r="N4" s="3">
        <f t="shared" ref="N4:N6" si="4">((M4*$R$2)/($X$3*$X$6))</f>
        <v>0.0004506188183</v>
      </c>
      <c r="O4" s="3">
        <f t="shared" ref="O4:O60" si="5">N4*44.0095</f>
        <v>0.01983150888</v>
      </c>
      <c r="P4" s="3">
        <f t="shared" ref="P4:P60" si="6">O4/5.227924335</f>
        <v>0.003793381008</v>
      </c>
      <c r="Q4" s="3">
        <v>3.0</v>
      </c>
      <c r="R4" s="3">
        <f t="shared" ref="R4:R22" si="7">INDEX(O$2:O$60,ROWS(R$4:R4)*Q$4)</f>
        <v>0.01983150888</v>
      </c>
      <c r="S4" s="3">
        <f t="shared" ref="S4:S9" si="8">INDEX(P$3:P$60,ROWS(S$4:S4)*Q$4)</f>
        <v>0.007867922143</v>
      </c>
      <c r="T4" s="3">
        <f t="shared" ref="T4:T14" si="9">INDEX(P$4:P$60,ROWS(T$4:T4)*Q$4)</f>
        <v>0.007919237984</v>
      </c>
      <c r="W4" s="3" t="s">
        <v>40</v>
      </c>
      <c r="X4" s="4">
        <v>29.99</v>
      </c>
    </row>
    <row r="5" ht="15.75" customHeight="1">
      <c r="A5" s="20"/>
      <c r="B5" s="20"/>
      <c r="C5" s="17" t="s">
        <v>121</v>
      </c>
      <c r="D5" s="17"/>
      <c r="E5" s="17">
        <v>38.851</v>
      </c>
      <c r="F5" s="17"/>
      <c r="G5" s="17">
        <v>270.75</v>
      </c>
      <c r="J5" s="3">
        <v>60.0</v>
      </c>
      <c r="K5" s="3">
        <f t="shared" si="1"/>
        <v>1169.416196</v>
      </c>
      <c r="L5" s="3">
        <f t="shared" si="2"/>
        <v>0.001169416196</v>
      </c>
      <c r="M5" s="3">
        <f t="shared" si="3"/>
        <v>0.001172104437</v>
      </c>
      <c r="N5" s="3">
        <f t="shared" si="4"/>
        <v>0.000934636877</v>
      </c>
      <c r="O5" s="3">
        <f t="shared" si="5"/>
        <v>0.04113290164</v>
      </c>
      <c r="P5" s="3">
        <f t="shared" si="6"/>
        <v>0.007867922143</v>
      </c>
      <c r="R5" s="3">
        <f t="shared" si="7"/>
        <v>0.01451954743</v>
      </c>
      <c r="S5" s="3">
        <f t="shared" si="8"/>
        <v>0.006000874427</v>
      </c>
      <c r="T5" s="3">
        <f t="shared" si="9"/>
        <v>0.007431058368</v>
      </c>
      <c r="W5" s="3" t="s">
        <v>43</v>
      </c>
      <c r="X5" s="1">
        <f>X4*0.0334211</f>
        <v>1.002298789</v>
      </c>
    </row>
    <row r="6" ht="15.75" customHeight="1">
      <c r="A6" s="20"/>
      <c r="B6" s="25"/>
      <c r="C6" s="17" t="s">
        <v>122</v>
      </c>
      <c r="E6" s="17">
        <v>37.799</v>
      </c>
      <c r="G6" s="17">
        <v>272.37</v>
      </c>
      <c r="J6" s="3">
        <v>120.0</v>
      </c>
      <c r="K6" s="3">
        <f t="shared" si="1"/>
        <v>1177.043315</v>
      </c>
      <c r="L6" s="3">
        <f t="shared" si="2"/>
        <v>0.001177043315</v>
      </c>
      <c r="M6" s="3">
        <f t="shared" si="3"/>
        <v>0.001179749089</v>
      </c>
      <c r="N6" s="3">
        <f t="shared" si="4"/>
        <v>0.0009407327275</v>
      </c>
      <c r="O6" s="3">
        <f t="shared" si="5"/>
        <v>0.04140117697</v>
      </c>
      <c r="P6" s="3">
        <f t="shared" si="6"/>
        <v>0.007919237984</v>
      </c>
      <c r="R6" s="3">
        <f t="shared" si="7"/>
        <v>0.01428770577</v>
      </c>
      <c r="S6" s="3">
        <f t="shared" si="8"/>
        <v>0.00817098454</v>
      </c>
      <c r="T6" s="3">
        <f t="shared" si="9"/>
        <v>0.009584538435</v>
      </c>
      <c r="W6" s="3" t="s">
        <v>104</v>
      </c>
      <c r="X6" s="3">
        <v>0.082057338</v>
      </c>
    </row>
    <row r="7" ht="15.75" customHeight="1">
      <c r="A7" s="20"/>
      <c r="B7" s="17">
        <v>10.0</v>
      </c>
      <c r="C7" s="3">
        <v>3300.0</v>
      </c>
      <c r="E7" s="17">
        <v>20.283</v>
      </c>
      <c r="G7" s="17">
        <v>147.62</v>
      </c>
      <c r="J7" s="3">
        <v>0.0</v>
      </c>
      <c r="K7" s="3">
        <f t="shared" si="1"/>
        <v>589.7080979</v>
      </c>
      <c r="L7" s="3">
        <f t="shared" si="2"/>
        <v>0.0005897080979</v>
      </c>
      <c r="M7" s="3">
        <f t="shared" si="3"/>
        <v>0.0005910637124</v>
      </c>
      <c r="N7" s="3">
        <f t="shared" ref="N7:N13" si="10">((M7*$Q$2)/($X$3*$X$6))</f>
        <v>0.0003299184819</v>
      </c>
      <c r="O7" s="3">
        <f t="shared" si="5"/>
        <v>0.01451954743</v>
      </c>
      <c r="P7" s="3">
        <f t="shared" si="6"/>
        <v>0.002777306346</v>
      </c>
      <c r="R7" s="3">
        <f t="shared" si="7"/>
        <v>0.01447665672</v>
      </c>
      <c r="S7" s="3">
        <f t="shared" si="8"/>
        <v>0.007685782584</v>
      </c>
      <c r="T7" s="3">
        <f t="shared" si="9"/>
        <v>0.007245245323</v>
      </c>
    </row>
    <row r="8" ht="15.75" customHeight="1">
      <c r="A8" s="20"/>
      <c r="C8" s="3" t="s">
        <v>123</v>
      </c>
      <c r="E8" s="3">
        <v>40.74</v>
      </c>
      <c r="G8" s="3">
        <v>293.0</v>
      </c>
      <c r="J8" s="3">
        <v>60.0</v>
      </c>
      <c r="K8" s="3">
        <f t="shared" si="1"/>
        <v>1274.171375</v>
      </c>
      <c r="L8" s="3">
        <f t="shared" si="2"/>
        <v>0.001274171375</v>
      </c>
      <c r="M8" s="3">
        <f t="shared" si="3"/>
        <v>0.001277100426</v>
      </c>
      <c r="N8" s="3">
        <f t="shared" si="10"/>
        <v>0.0007128487588</v>
      </c>
      <c r="O8" s="3">
        <f t="shared" si="5"/>
        <v>0.03137211745</v>
      </c>
      <c r="P8" s="3">
        <f t="shared" si="6"/>
        <v>0.006000874427</v>
      </c>
      <c r="R8" s="3">
        <f t="shared" si="7"/>
        <v>0.01417178495</v>
      </c>
      <c r="S8" s="3">
        <f t="shared" si="8"/>
        <v>0.005612840025</v>
      </c>
      <c r="T8" s="3">
        <f t="shared" si="9"/>
        <v>0.006347222848</v>
      </c>
    </row>
    <row r="9" ht="15.75" customHeight="1">
      <c r="A9" s="20"/>
      <c r="C9" s="3">
        <v>10090.0</v>
      </c>
      <c r="E9" s="3">
        <v>50.001</v>
      </c>
      <c r="G9" s="3">
        <v>357.5</v>
      </c>
      <c r="J9" s="3">
        <v>123.0</v>
      </c>
      <c r="K9" s="3">
        <f t="shared" si="1"/>
        <v>1577.843691</v>
      </c>
      <c r="L9" s="3">
        <f t="shared" si="2"/>
        <v>0.001577843691</v>
      </c>
      <c r="M9" s="3">
        <f t="shared" si="3"/>
        <v>0.001581470821</v>
      </c>
      <c r="N9" s="3">
        <f t="shared" si="10"/>
        <v>0.0008827414735</v>
      </c>
      <c r="O9" s="3">
        <f t="shared" si="5"/>
        <v>0.03884901088</v>
      </c>
      <c r="P9" s="3">
        <f t="shared" si="6"/>
        <v>0.007431058368</v>
      </c>
      <c r="R9" s="3">
        <f t="shared" si="7"/>
        <v>0.01444767652</v>
      </c>
      <c r="S9" s="3">
        <f t="shared" si="8"/>
        <v>0.00574299785</v>
      </c>
      <c r="T9" s="3">
        <f t="shared" si="9"/>
        <v>0.006799116627</v>
      </c>
    </row>
    <row r="10" ht="15.75" customHeight="1">
      <c r="A10" s="20"/>
      <c r="B10" s="17">
        <v>2.0</v>
      </c>
      <c r="C10" s="17">
        <v>4500.0</v>
      </c>
      <c r="D10" s="17"/>
      <c r="E10" s="17">
        <v>20.007</v>
      </c>
      <c r="F10" s="17"/>
      <c r="G10" s="17">
        <v>145.62</v>
      </c>
      <c r="J10" s="3">
        <v>0.0</v>
      </c>
      <c r="K10" s="3">
        <f t="shared" si="1"/>
        <v>580.2919021</v>
      </c>
      <c r="L10" s="3">
        <f t="shared" si="2"/>
        <v>0.0005802919021</v>
      </c>
      <c r="M10" s="3">
        <f t="shared" si="3"/>
        <v>0.0005816258707</v>
      </c>
      <c r="N10" s="3">
        <f t="shared" si="10"/>
        <v>0.0003246504908</v>
      </c>
      <c r="O10" s="3">
        <f t="shared" si="5"/>
        <v>0.01428770577</v>
      </c>
      <c r="P10" s="3">
        <f t="shared" si="6"/>
        <v>0.002732959557</v>
      </c>
      <c r="R10" s="3">
        <f t="shared" si="7"/>
        <v>0.01411382453</v>
      </c>
      <c r="T10" s="3">
        <f t="shared" si="9"/>
        <v>0.0063416795</v>
      </c>
    </row>
    <row r="11" ht="15.75" customHeight="1">
      <c r="A11" s="20"/>
      <c r="C11" s="17">
        <v>2400.0</v>
      </c>
      <c r="D11" s="17"/>
      <c r="E11" s="17">
        <v>54.842</v>
      </c>
      <c r="F11" s="17"/>
      <c r="G11" s="17">
        <v>390.87</v>
      </c>
      <c r="J11" s="3">
        <v>60.0</v>
      </c>
      <c r="K11" s="3">
        <f t="shared" si="1"/>
        <v>1734.952919</v>
      </c>
      <c r="L11" s="3">
        <f t="shared" si="2"/>
        <v>0.001734952919</v>
      </c>
      <c r="M11" s="3">
        <f t="shared" si="3"/>
        <v>0.00173894121</v>
      </c>
      <c r="N11" s="3">
        <f t="shared" si="10"/>
        <v>0.0009706379059</v>
      </c>
      <c r="O11" s="3">
        <f t="shared" si="5"/>
        <v>0.04271728892</v>
      </c>
      <c r="P11" s="3">
        <f t="shared" si="6"/>
        <v>0.00817098454</v>
      </c>
      <c r="R11" s="3">
        <f t="shared" si="7"/>
        <v>0.01360725051</v>
      </c>
      <c r="S11" s="3">
        <f t="array" ref="S11">INDEX(P$3:P$60,ROWS(S$4:S11)*Q$4)</f>
        <v>0.006591130187</v>
      </c>
      <c r="T11" s="3">
        <f t="shared" si="9"/>
        <v>0.007145465048</v>
      </c>
      <c r="W11" s="3" t="s">
        <v>126</v>
      </c>
    </row>
    <row r="12" ht="15.75" customHeight="1">
      <c r="A12" s="20"/>
      <c r="C12" s="17">
        <v>1300.0</v>
      </c>
      <c r="D12" s="17"/>
      <c r="E12" s="17">
        <v>64.189</v>
      </c>
      <c r="F12" s="17"/>
      <c r="G12" s="17">
        <v>454.62</v>
      </c>
      <c r="J12" s="3">
        <v>120.0</v>
      </c>
      <c r="K12" s="3">
        <f t="shared" si="1"/>
        <v>2035.094162</v>
      </c>
      <c r="L12" s="3">
        <f t="shared" si="2"/>
        <v>0.002035094162</v>
      </c>
      <c r="M12" s="3">
        <f t="shared" si="3"/>
        <v>0.002039772414</v>
      </c>
      <c r="N12" s="3">
        <f t="shared" si="10"/>
        <v>0.001138555124</v>
      </c>
      <c r="O12" s="3">
        <f t="shared" si="5"/>
        <v>0.05010724172</v>
      </c>
      <c r="P12" s="3">
        <f t="shared" si="6"/>
        <v>0.009584538435</v>
      </c>
      <c r="R12" s="3">
        <f t="shared" si="7"/>
        <v>0.01482441921</v>
      </c>
      <c r="T12" s="3">
        <f t="shared" si="9"/>
        <v>0.004357160699</v>
      </c>
      <c r="Y12" s="17" t="s">
        <v>103</v>
      </c>
      <c r="Z12" s="17"/>
      <c r="AA12" s="17">
        <v>126.3</v>
      </c>
      <c r="AB12" s="17"/>
      <c r="AC12" s="17">
        <v>853.75</v>
      </c>
      <c r="AF12" s="3">
        <f t="shared" ref="AF12:AF20" si="11">((AC12-22.366)/0.2124)</f>
        <v>3914.237288</v>
      </c>
    </row>
    <row r="13" ht="15.75" customHeight="1">
      <c r="A13" s="20"/>
      <c r="B13" s="63">
        <v>7.0</v>
      </c>
      <c r="C13" s="17">
        <v>2200.0</v>
      </c>
      <c r="E13" s="17">
        <v>20.232</v>
      </c>
      <c r="F13" s="17"/>
      <c r="G13" s="17">
        <v>147.25</v>
      </c>
      <c r="J13" s="3">
        <v>0.0</v>
      </c>
      <c r="K13" s="3">
        <f t="shared" si="1"/>
        <v>587.9661017</v>
      </c>
      <c r="L13" s="3">
        <f t="shared" si="2"/>
        <v>0.0005879661017</v>
      </c>
      <c r="M13" s="3">
        <f t="shared" si="3"/>
        <v>0.0005893177117</v>
      </c>
      <c r="N13" s="3">
        <f t="shared" si="10"/>
        <v>0.0003289439036</v>
      </c>
      <c r="O13" s="3">
        <f t="shared" si="5"/>
        <v>0.01447665672</v>
      </c>
      <c r="P13" s="3">
        <f t="shared" si="6"/>
        <v>0.00276910219</v>
      </c>
      <c r="R13" s="3">
        <f t="shared" si="7"/>
        <v>0.01286767563</v>
      </c>
      <c r="S13" s="3">
        <f t="shared" ref="S13:S18" si="12">INDEX(P$3:P$60,ROWS(S$4:S13)*Q$4)</f>
        <v>0.003794621682</v>
      </c>
      <c r="T13" s="3">
        <f t="shared" si="9"/>
        <v>0.004853401266</v>
      </c>
      <c r="W13" s="3" t="s">
        <v>130</v>
      </c>
      <c r="X13" s="3">
        <v>5.0</v>
      </c>
      <c r="Y13" s="3" t="s">
        <v>131</v>
      </c>
      <c r="AA13" s="3">
        <v>68.553</v>
      </c>
      <c r="AC13" s="3">
        <v>484.0</v>
      </c>
      <c r="AE13" s="3" t="s">
        <v>132</v>
      </c>
      <c r="AF13" s="3">
        <f t="shared" si="11"/>
        <v>2173.418079</v>
      </c>
    </row>
    <row r="14" ht="15.75" customHeight="1">
      <c r="A14" s="20"/>
      <c r="B14" s="41"/>
      <c r="C14" s="17">
        <v>100100.0</v>
      </c>
      <c r="D14" s="17"/>
      <c r="E14" s="17">
        <v>36.756</v>
      </c>
      <c r="F14" s="17"/>
      <c r="G14" s="17">
        <v>265.0</v>
      </c>
      <c r="J14" s="3">
        <v>57.0</v>
      </c>
      <c r="K14" s="3">
        <f t="shared" si="1"/>
        <v>1142.344633</v>
      </c>
      <c r="L14" s="3">
        <f t="shared" si="2"/>
        <v>0.001142344633</v>
      </c>
      <c r="M14" s="3">
        <f t="shared" si="3"/>
        <v>0.001144970642</v>
      </c>
      <c r="N14" s="3">
        <f>((M14*R$2)/($X$3*$X$6))</f>
        <v>0.0009130003704</v>
      </c>
      <c r="O14" s="3">
        <f t="shared" si="5"/>
        <v>0.0401806898</v>
      </c>
      <c r="P14" s="3">
        <f t="shared" si="6"/>
        <v>0.007685782584</v>
      </c>
      <c r="R14" s="3">
        <f t="shared" si="7"/>
        <v>0.01446158702</v>
      </c>
      <c r="S14" s="3">
        <f t="shared" si="12"/>
        <v>0.004783998541</v>
      </c>
      <c r="T14" s="3">
        <f t="shared" si="9"/>
        <v>0.005925928354</v>
      </c>
      <c r="Y14" s="3" t="s">
        <v>102</v>
      </c>
      <c r="AA14" s="3">
        <v>73.013</v>
      </c>
      <c r="AC14" s="3">
        <v>513.87</v>
      </c>
      <c r="AE14" s="3" t="s">
        <v>134</v>
      </c>
      <c r="AF14" s="3">
        <f t="shared" si="11"/>
        <v>2314.048964</v>
      </c>
    </row>
    <row r="15" ht="15.75" customHeight="1">
      <c r="A15" s="20"/>
      <c r="B15" s="42"/>
      <c r="C15" s="3">
        <v>150.0</v>
      </c>
      <c r="E15" s="17">
        <v>48.788</v>
      </c>
      <c r="G15" s="17">
        <v>349.12</v>
      </c>
      <c r="J15" s="3">
        <v>117.0</v>
      </c>
      <c r="K15" s="3">
        <f t="shared" si="1"/>
        <v>1538.389831</v>
      </c>
      <c r="L15" s="3">
        <f t="shared" si="2"/>
        <v>0.001538389831</v>
      </c>
      <c r="M15" s="3">
        <f t="shared" si="3"/>
        <v>0.001541926264</v>
      </c>
      <c r="N15" s="3">
        <f t="shared" ref="N15:N36" si="13">((M15*$Q$2)/($X$3*$X$6))</f>
        <v>0.0008606685906</v>
      </c>
      <c r="O15" s="3">
        <f t="shared" si="5"/>
        <v>0.03787759434</v>
      </c>
      <c r="P15" s="3">
        <f t="shared" si="6"/>
        <v>0.007245245323</v>
      </c>
      <c r="R15" s="3">
        <f t="shared" si="7"/>
        <v>0.02345488192</v>
      </c>
      <c r="S15" s="3">
        <f t="shared" si="12"/>
        <v>0.009340876841</v>
      </c>
      <c r="Y15" s="3" t="s">
        <v>103</v>
      </c>
      <c r="AA15" s="3">
        <v>117.51</v>
      </c>
      <c r="AC15" s="3">
        <v>800.0</v>
      </c>
      <c r="AF15" s="3">
        <f t="shared" si="11"/>
        <v>3661.177024</v>
      </c>
    </row>
    <row r="16" ht="15.75" customHeight="1">
      <c r="A16" s="20"/>
      <c r="B16" s="63">
        <v>3.0</v>
      </c>
      <c r="C16" s="17" t="s">
        <v>136</v>
      </c>
      <c r="D16" s="17"/>
      <c r="E16" s="17">
        <v>19.867</v>
      </c>
      <c r="F16" s="17"/>
      <c r="G16" s="17">
        <v>144.62</v>
      </c>
      <c r="J16" s="3">
        <v>0.0</v>
      </c>
      <c r="K16" s="3">
        <f t="shared" si="1"/>
        <v>575.5838041</v>
      </c>
      <c r="L16" s="3">
        <f t="shared" si="2"/>
        <v>0.0005755838041</v>
      </c>
      <c r="M16" s="3">
        <f t="shared" si="3"/>
        <v>0.0005769069499</v>
      </c>
      <c r="N16" s="3">
        <f t="shared" si="13"/>
        <v>0.0003220164952</v>
      </c>
      <c r="O16" s="3">
        <f t="shared" si="5"/>
        <v>0.01417178495</v>
      </c>
      <c r="P16" s="3">
        <f t="shared" si="6"/>
        <v>0.002710786162</v>
      </c>
      <c r="R16" s="3">
        <f t="shared" si="7"/>
        <v>0.01883789653</v>
      </c>
      <c r="S16" s="3">
        <f t="shared" si="12"/>
        <v>0.009962368694</v>
      </c>
      <c r="T16" s="3">
        <f t="shared" ref="T16:T22" si="14">INDEX(P$4:P$60,ROWS(T$4:T16)*Q$4)</f>
        <v>0.01378349827</v>
      </c>
      <c r="W16" s="3" t="s">
        <v>46</v>
      </c>
      <c r="Y16" s="3" t="s">
        <v>131</v>
      </c>
      <c r="AA16" s="17">
        <v>126.93</v>
      </c>
      <c r="AC16" s="17">
        <v>857.62</v>
      </c>
      <c r="AF16" s="3">
        <f t="shared" si="11"/>
        <v>3932.457627</v>
      </c>
    </row>
    <row r="17" ht="15.75" customHeight="1">
      <c r="A17" s="20"/>
      <c r="B17" s="41"/>
      <c r="C17" s="3">
        <v>3100.0</v>
      </c>
      <c r="E17" s="3">
        <v>38.25</v>
      </c>
      <c r="G17" s="3">
        <v>275.5</v>
      </c>
      <c r="J17" s="3">
        <v>60.0</v>
      </c>
      <c r="K17" s="3">
        <f t="shared" si="1"/>
        <v>1191.779661</v>
      </c>
      <c r="L17" s="3">
        <f t="shared" si="2"/>
        <v>0.001191779661</v>
      </c>
      <c r="M17" s="3">
        <f t="shared" si="3"/>
        <v>0.001194519311</v>
      </c>
      <c r="N17" s="3">
        <f t="shared" si="13"/>
        <v>0.0006667538362</v>
      </c>
      <c r="O17" s="3">
        <f t="shared" si="5"/>
        <v>0.02934350296</v>
      </c>
      <c r="P17" s="3">
        <f t="shared" si="6"/>
        <v>0.005612840025</v>
      </c>
      <c r="R17" s="3">
        <f t="shared" si="7"/>
        <v>0.0131725474</v>
      </c>
      <c r="S17" s="3">
        <f t="shared" si="12"/>
        <v>0.005055622623</v>
      </c>
      <c r="T17" s="3">
        <f t="shared" si="14"/>
        <v>0.006305758601</v>
      </c>
      <c r="Y17" s="3" t="s">
        <v>139</v>
      </c>
      <c r="AA17" s="17">
        <v>134.83</v>
      </c>
      <c r="AC17" s="17">
        <v>905.37</v>
      </c>
      <c r="AF17" s="3">
        <f t="shared" si="11"/>
        <v>4157.269303</v>
      </c>
    </row>
    <row r="18" ht="15.75" customHeight="1">
      <c r="A18" s="20"/>
      <c r="B18" s="42"/>
      <c r="C18" s="17">
        <v>1100.0</v>
      </c>
      <c r="D18" s="17"/>
      <c r="E18" s="17">
        <v>42.97</v>
      </c>
      <c r="F18" s="17"/>
      <c r="G18" s="17">
        <v>308.62</v>
      </c>
      <c r="J18" s="3">
        <v>120.0</v>
      </c>
      <c r="K18" s="3">
        <f t="shared" si="1"/>
        <v>1347.711864</v>
      </c>
      <c r="L18" s="3">
        <f t="shared" si="2"/>
        <v>0.001347711864</v>
      </c>
      <c r="M18" s="3">
        <f t="shared" si="3"/>
        <v>0.00135080997</v>
      </c>
      <c r="N18" s="3">
        <f t="shared" si="13"/>
        <v>0.0007539917697</v>
      </c>
      <c r="O18" s="3">
        <f t="shared" si="5"/>
        <v>0.03318280079</v>
      </c>
      <c r="P18" s="3">
        <f t="shared" si="6"/>
        <v>0.006347222848</v>
      </c>
      <c r="R18" s="3">
        <f t="shared" si="7"/>
        <v>0.09670741471</v>
      </c>
      <c r="S18" s="3">
        <f t="shared" si="12"/>
        <v>0.01887807324</v>
      </c>
      <c r="T18" s="3">
        <f t="shared" si="14"/>
        <v>0.01859536246</v>
      </c>
      <c r="Y18" s="3" t="s">
        <v>103</v>
      </c>
      <c r="AA18" s="17">
        <v>123.87</v>
      </c>
      <c r="AC18" s="17">
        <v>838.87</v>
      </c>
      <c r="AF18" s="3">
        <f t="shared" si="11"/>
        <v>3844.180791</v>
      </c>
    </row>
    <row r="19" ht="15.75" customHeight="1">
      <c r="A19" s="20"/>
      <c r="B19" s="17">
        <v>4.0</v>
      </c>
      <c r="C19" s="17">
        <v>3900.0</v>
      </c>
      <c r="D19" s="17"/>
      <c r="E19" s="17">
        <v>20.199</v>
      </c>
      <c r="F19" s="17"/>
      <c r="G19" s="17">
        <v>147.0</v>
      </c>
      <c r="J19" s="3">
        <v>0.0</v>
      </c>
      <c r="K19" s="3">
        <f t="shared" si="1"/>
        <v>586.7890772</v>
      </c>
      <c r="L19" s="3">
        <f t="shared" si="2"/>
        <v>0.0005867890772</v>
      </c>
      <c r="M19" s="3">
        <f t="shared" si="3"/>
        <v>0.0005881379815</v>
      </c>
      <c r="N19" s="3">
        <f t="shared" si="13"/>
        <v>0.0003282854047</v>
      </c>
      <c r="O19" s="3">
        <f t="shared" si="5"/>
        <v>0.01444767652</v>
      </c>
      <c r="P19" s="3">
        <f t="shared" si="6"/>
        <v>0.002763558841</v>
      </c>
      <c r="R19" s="3">
        <f t="shared" si="7"/>
        <v>0.01428770577</v>
      </c>
      <c r="T19" s="3">
        <f t="shared" si="14"/>
        <v>0.005244096476</v>
      </c>
      <c r="W19" s="3" t="s">
        <v>144</v>
      </c>
      <c r="Y19" s="3" t="s">
        <v>111</v>
      </c>
      <c r="AA19" s="17">
        <v>129.23</v>
      </c>
      <c r="AC19" s="17">
        <v>871.5</v>
      </c>
      <c r="AD19" s="3" t="s">
        <v>145</v>
      </c>
      <c r="AF19" s="3">
        <f t="shared" si="11"/>
        <v>3997.806026</v>
      </c>
    </row>
    <row r="20" ht="15.75" customHeight="1">
      <c r="A20" s="20"/>
      <c r="C20" s="17" t="s">
        <v>127</v>
      </c>
      <c r="E20" s="17">
        <v>39.08</v>
      </c>
      <c r="G20" s="17">
        <v>281.37</v>
      </c>
      <c r="J20" s="3">
        <v>60.0</v>
      </c>
      <c r="K20" s="3">
        <f t="shared" si="1"/>
        <v>1219.416196</v>
      </c>
      <c r="L20" s="3">
        <f t="shared" si="2"/>
        <v>0.001219416196</v>
      </c>
      <c r="M20" s="3">
        <f t="shared" si="3"/>
        <v>0.001222219376</v>
      </c>
      <c r="N20" s="3">
        <f t="shared" si="13"/>
        <v>0.0006822153903</v>
      </c>
      <c r="O20" s="3">
        <f t="shared" si="5"/>
        <v>0.03002395822</v>
      </c>
      <c r="P20" s="3">
        <f t="shared" si="6"/>
        <v>0.00574299785</v>
      </c>
      <c r="R20" s="3">
        <f t="shared" si="7"/>
        <v>0.01270886409</v>
      </c>
      <c r="S20" s="3">
        <f t="shared" ref="S20:S22" si="15">INDEX(P$3:P$60,ROWS(S$4:S20)*Q$4)</f>
        <v>0.006225269179</v>
      </c>
      <c r="T20" s="3">
        <f t="shared" si="14"/>
        <v>0.00845657786</v>
      </c>
      <c r="Y20" s="3" t="s">
        <v>102</v>
      </c>
      <c r="AA20" s="17">
        <v>129.83</v>
      </c>
      <c r="AC20" s="17">
        <v>875.12</v>
      </c>
      <c r="AF20" s="3">
        <f t="shared" si="11"/>
        <v>4014.849341</v>
      </c>
    </row>
    <row r="21" ht="15.75" customHeight="1">
      <c r="A21" s="25"/>
      <c r="C21" s="3" t="s">
        <v>148</v>
      </c>
      <c r="E21" s="3">
        <v>45.893</v>
      </c>
      <c r="G21" s="3">
        <v>329.0</v>
      </c>
      <c r="J21" s="3">
        <v>120.0</v>
      </c>
      <c r="K21" s="3">
        <f t="shared" si="1"/>
        <v>1443.6629</v>
      </c>
      <c r="L21" s="3">
        <f t="shared" si="2"/>
        <v>0.0014436629</v>
      </c>
      <c r="M21" s="3">
        <f t="shared" si="3"/>
        <v>0.001446981577</v>
      </c>
      <c r="N21" s="3">
        <f t="shared" si="13"/>
        <v>0.0008076725996</v>
      </c>
      <c r="O21" s="3">
        <f t="shared" si="5"/>
        <v>0.03554526727</v>
      </c>
      <c r="P21" s="3">
        <f t="shared" si="6"/>
        <v>0.006799116627</v>
      </c>
      <c r="R21" s="3">
        <f t="shared" si="7"/>
        <v>0.01323050782</v>
      </c>
      <c r="S21" s="3">
        <f t="shared" si="15"/>
        <v>0.005574036585</v>
      </c>
      <c r="T21" s="3">
        <f t="shared" si="14"/>
        <v>0.00677960404</v>
      </c>
      <c r="W21" s="3" t="s">
        <v>130</v>
      </c>
      <c r="X21" s="3">
        <v>1.0</v>
      </c>
      <c r="Y21" s="17" t="s">
        <v>103</v>
      </c>
      <c r="Z21" s="17"/>
      <c r="AA21" s="17">
        <v>126.75</v>
      </c>
      <c r="AB21" s="17"/>
      <c r="AC21" s="17">
        <v>856.62</v>
      </c>
      <c r="AD21" s="1"/>
      <c r="AE21" s="1"/>
      <c r="AF21" s="1">
        <v>3927.749529</v>
      </c>
    </row>
    <row r="22" ht="15.75" customHeight="1">
      <c r="A22" s="65" t="s">
        <v>46</v>
      </c>
      <c r="B22" s="17">
        <v>1.0</v>
      </c>
      <c r="C22" s="3">
        <v>400.0</v>
      </c>
      <c r="E22" s="17">
        <v>19.798</v>
      </c>
      <c r="G22" s="17">
        <v>144.12</v>
      </c>
      <c r="J22" s="3">
        <v>0.0</v>
      </c>
      <c r="K22" s="3">
        <f t="shared" si="1"/>
        <v>573.2297552</v>
      </c>
      <c r="L22" s="3">
        <f t="shared" si="2"/>
        <v>0.0005732297552</v>
      </c>
      <c r="M22" s="3">
        <f t="shared" si="3"/>
        <v>0.0005745474894</v>
      </c>
      <c r="N22" s="3">
        <f t="shared" si="13"/>
        <v>0.0003206994974</v>
      </c>
      <c r="O22" s="3">
        <f t="shared" si="5"/>
        <v>0.01411382453</v>
      </c>
      <c r="P22" s="3">
        <f t="shared" si="6"/>
        <v>0.002699699465</v>
      </c>
      <c r="R22" s="3">
        <f t="shared" si="7"/>
        <v>0.01385300267</v>
      </c>
      <c r="S22" s="3">
        <f t="shared" si="15"/>
        <v>0.005141655393</v>
      </c>
      <c r="T22" s="3">
        <f t="shared" si="14"/>
        <v>0.006638359517</v>
      </c>
      <c r="Y22" s="17" t="s">
        <v>111</v>
      </c>
      <c r="Z22" s="17"/>
      <c r="AA22" s="17">
        <v>129.75</v>
      </c>
      <c r="AB22" s="17"/>
      <c r="AC22" s="17">
        <v>873.75</v>
      </c>
      <c r="AD22" s="1"/>
      <c r="AE22" s="1"/>
      <c r="AF22" s="1">
        <v>4008.399247</v>
      </c>
    </row>
    <row r="23" ht="15.75" customHeight="1">
      <c r="A23" s="20"/>
      <c r="C23" s="58"/>
      <c r="D23" s="58"/>
      <c r="E23" s="58"/>
      <c r="F23" s="58"/>
      <c r="G23" s="58"/>
      <c r="J23" s="3">
        <v>64.0</v>
      </c>
      <c r="N23" s="3">
        <f t="shared" si="13"/>
        <v>0</v>
      </c>
      <c r="O23" s="3">
        <f t="shared" si="5"/>
        <v>0</v>
      </c>
      <c r="P23" s="3">
        <f t="shared" si="6"/>
        <v>0</v>
      </c>
      <c r="Y23" s="17" t="s">
        <v>154</v>
      </c>
      <c r="Z23" s="17"/>
      <c r="AA23" s="17">
        <v>127.46</v>
      </c>
      <c r="AB23" s="17"/>
      <c r="AC23" s="17">
        <v>861.0</v>
      </c>
      <c r="AD23" s="1"/>
      <c r="AE23" s="1"/>
      <c r="AF23" s="1">
        <v>3948.370998</v>
      </c>
    </row>
    <row r="24" ht="15.75" customHeight="1">
      <c r="A24" s="20"/>
      <c r="C24" s="3" t="s">
        <v>155</v>
      </c>
      <c r="E24" s="17">
        <v>42.932</v>
      </c>
      <c r="G24" s="17">
        <v>308.37</v>
      </c>
      <c r="J24" s="3">
        <v>122.0</v>
      </c>
      <c r="K24" s="3">
        <f t="shared" ref="K24:K28" si="16">((G24-22.366)/0.2124)</f>
        <v>1346.53484</v>
      </c>
      <c r="L24" s="3">
        <f t="shared" ref="L24:L60" si="17">K24/(1000000)</f>
        <v>0.00134653484</v>
      </c>
      <c r="M24" s="3">
        <f t="shared" ref="M24:M60" si="18">L24*$X$5</f>
        <v>0.001349630239</v>
      </c>
      <c r="N24" s="3">
        <f t="shared" si="13"/>
        <v>0.0007533332708</v>
      </c>
      <c r="O24" s="3">
        <f t="shared" si="5"/>
        <v>0.03315382058</v>
      </c>
      <c r="P24" s="3">
        <f t="shared" si="6"/>
        <v>0.0063416795</v>
      </c>
      <c r="Q24" s="3">
        <v>1.0</v>
      </c>
      <c r="R24" s="3">
        <v>0.003793381008158961</v>
      </c>
    </row>
    <row r="25" ht="15.75" customHeight="1">
      <c r="A25" s="20"/>
      <c r="B25" s="17">
        <v>8.0</v>
      </c>
      <c r="C25" s="3">
        <v>200.0</v>
      </c>
      <c r="E25" s="17">
        <v>19.193</v>
      </c>
      <c r="G25" s="17">
        <v>139.75</v>
      </c>
      <c r="J25" s="3">
        <v>0.0</v>
      </c>
      <c r="K25" s="3">
        <f t="shared" si="16"/>
        <v>552.6553672</v>
      </c>
      <c r="L25" s="3">
        <f t="shared" si="17"/>
        <v>0.0005526553672</v>
      </c>
      <c r="M25" s="3">
        <f t="shared" si="18"/>
        <v>0.0005539258053</v>
      </c>
      <c r="N25" s="3">
        <f t="shared" si="13"/>
        <v>0.0003091889367</v>
      </c>
      <c r="O25" s="3">
        <f t="shared" si="5"/>
        <v>0.01360725051</v>
      </c>
      <c r="P25" s="3">
        <f t="shared" si="6"/>
        <v>0.002602801731</v>
      </c>
      <c r="Q25" s="3">
        <v>1.0</v>
      </c>
      <c r="R25" s="3">
        <v>0.002777306345619407</v>
      </c>
    </row>
    <row r="26" ht="15.75" customHeight="1">
      <c r="A26" s="20"/>
      <c r="C26" s="3" t="s">
        <v>160</v>
      </c>
      <c r="E26" s="17">
        <v>44.548</v>
      </c>
      <c r="G26" s="17">
        <v>319.62</v>
      </c>
      <c r="J26" s="3">
        <v>55.0</v>
      </c>
      <c r="K26" s="3">
        <f t="shared" si="16"/>
        <v>1399.500942</v>
      </c>
      <c r="L26" s="3">
        <f t="shared" si="17"/>
        <v>0.001399500942</v>
      </c>
      <c r="M26" s="3">
        <f t="shared" si="18"/>
        <v>0.001402718099</v>
      </c>
      <c r="N26" s="3">
        <f t="shared" si="13"/>
        <v>0.000782965721</v>
      </c>
      <c r="O26" s="3">
        <f t="shared" si="5"/>
        <v>0.0344579299</v>
      </c>
      <c r="P26" s="3">
        <f t="shared" si="6"/>
        <v>0.006591130187</v>
      </c>
      <c r="Q26" s="3">
        <v>1.0</v>
      </c>
      <c r="R26" s="3">
        <v>0.0027329595567644493</v>
      </c>
      <c r="U26" s="3" t="s">
        <v>162</v>
      </c>
      <c r="Y26" s="17" t="s">
        <v>163</v>
      </c>
    </row>
    <row r="27" ht="15.75" customHeight="1">
      <c r="A27" s="20"/>
      <c r="C27" s="3">
        <v>260.0</v>
      </c>
      <c r="E27" s="17">
        <v>48.139</v>
      </c>
      <c r="G27" s="17">
        <v>344.62</v>
      </c>
      <c r="J27" s="3">
        <v>111.0</v>
      </c>
      <c r="K27" s="3">
        <f t="shared" si="16"/>
        <v>1517.20339</v>
      </c>
      <c r="L27" s="3">
        <f t="shared" si="17"/>
        <v>0.00151720339</v>
      </c>
      <c r="M27" s="3">
        <f t="shared" si="18"/>
        <v>0.00152069112</v>
      </c>
      <c r="N27" s="3">
        <f t="shared" si="13"/>
        <v>0.0008488156105</v>
      </c>
      <c r="O27" s="3">
        <f t="shared" si="5"/>
        <v>0.03735595061</v>
      </c>
      <c r="P27" s="3">
        <f t="shared" si="6"/>
        <v>0.007145465048</v>
      </c>
      <c r="Q27" s="3">
        <v>1.0</v>
      </c>
      <c r="R27" s="3">
        <v>0.0027691021896812393</v>
      </c>
      <c r="U27" s="3">
        <v>0.0</v>
      </c>
      <c r="V27" s="3">
        <v>0.003793381008158961</v>
      </c>
      <c r="Y27" s="3">
        <v>0.0</v>
      </c>
      <c r="Z27" s="3">
        <v>0.0026996994651232314</v>
      </c>
    </row>
    <row r="28" ht="15.75" customHeight="1">
      <c r="A28" s="20"/>
      <c r="B28" s="17">
        <v>6.0</v>
      </c>
      <c r="C28" s="3" t="s">
        <v>164</v>
      </c>
      <c r="E28" s="17">
        <v>20.648</v>
      </c>
      <c r="G28" s="17">
        <v>150.25</v>
      </c>
      <c r="J28" s="3">
        <v>0.0</v>
      </c>
      <c r="K28" s="3">
        <f t="shared" si="16"/>
        <v>602.0903955</v>
      </c>
      <c r="L28" s="3">
        <f t="shared" si="17"/>
        <v>0.0006020903955</v>
      </c>
      <c r="M28" s="3">
        <f t="shared" si="18"/>
        <v>0.0006034744743</v>
      </c>
      <c r="N28" s="3">
        <f t="shared" si="13"/>
        <v>0.0003368458903</v>
      </c>
      <c r="O28" s="3">
        <f t="shared" si="5"/>
        <v>0.01482441921</v>
      </c>
      <c r="P28" s="3">
        <f t="shared" si="6"/>
        <v>0.002835622373</v>
      </c>
      <c r="Q28" s="3">
        <v>1.0</v>
      </c>
      <c r="R28" s="3">
        <v>0.0027107861623369713</v>
      </c>
      <c r="U28" s="3">
        <v>60.0</v>
      </c>
      <c r="V28" s="3">
        <v>0.007867922143148081</v>
      </c>
    </row>
    <row r="29" ht="15.75" customHeight="1">
      <c r="A29" s="20"/>
      <c r="C29" s="58"/>
      <c r="D29" s="58"/>
      <c r="E29" s="58"/>
      <c r="F29" s="58"/>
      <c r="G29" s="58"/>
      <c r="J29" s="3">
        <v>56.0</v>
      </c>
      <c r="L29" s="3">
        <f t="shared" si="17"/>
        <v>0</v>
      </c>
      <c r="M29" s="3">
        <f t="shared" si="18"/>
        <v>0</v>
      </c>
      <c r="N29" s="3">
        <f t="shared" si="13"/>
        <v>0</v>
      </c>
      <c r="O29" s="3">
        <f t="shared" si="5"/>
        <v>0</v>
      </c>
      <c r="P29" s="3">
        <f t="shared" si="6"/>
        <v>0</v>
      </c>
      <c r="Q29" s="3">
        <v>1.0</v>
      </c>
      <c r="R29" s="3">
        <v>0.0027635588410743705</v>
      </c>
      <c r="U29" s="3">
        <v>120.0</v>
      </c>
      <c r="V29" s="3">
        <v>0.007919237984232453</v>
      </c>
      <c r="Y29" s="3">
        <v>122.0</v>
      </c>
      <c r="Z29" s="3">
        <v>0.006341679499836597</v>
      </c>
    </row>
    <row r="30" ht="15.75" customHeight="1">
      <c r="A30" s="20"/>
      <c r="C30" s="3">
        <v>3700.0</v>
      </c>
      <c r="E30" s="17">
        <v>30.243</v>
      </c>
      <c r="G30" s="17">
        <v>218.87</v>
      </c>
      <c r="J30" s="3">
        <v>111.0</v>
      </c>
      <c r="K30" s="3">
        <f t="shared" ref="K30:K38" si="19">((G30-22.366)/0.2124)</f>
        <v>925.1600753</v>
      </c>
      <c r="L30" s="3">
        <f t="shared" si="17"/>
        <v>0.0009251600753</v>
      </c>
      <c r="M30" s="3">
        <f t="shared" si="18"/>
        <v>0.0009272868231</v>
      </c>
      <c r="N30" s="3">
        <f t="shared" si="13"/>
        <v>0.0005175906667</v>
      </c>
      <c r="O30" s="3">
        <f t="shared" si="5"/>
        <v>0.02277890645</v>
      </c>
      <c r="P30" s="3">
        <f t="shared" si="6"/>
        <v>0.004357160699</v>
      </c>
      <c r="Q30" s="3">
        <v>1.0</v>
      </c>
      <c r="R30" s="3">
        <v>0.0026996994651232314</v>
      </c>
      <c r="U30" s="3">
        <v>0.0</v>
      </c>
      <c r="V30" s="3">
        <v>0.002777306345619407</v>
      </c>
      <c r="Y30" s="3">
        <v>0.0</v>
      </c>
      <c r="Z30" s="3">
        <v>0.0026028017314751496</v>
      </c>
    </row>
    <row r="31" ht="15.75" customHeight="1">
      <c r="A31" s="20"/>
      <c r="B31" s="17">
        <v>9.0</v>
      </c>
      <c r="C31" s="3" t="s">
        <v>166</v>
      </c>
      <c r="E31" s="17">
        <v>18.307</v>
      </c>
      <c r="G31" s="17">
        <v>133.37</v>
      </c>
      <c r="J31" s="3">
        <v>0.0</v>
      </c>
      <c r="K31" s="3">
        <f t="shared" si="19"/>
        <v>522.6177024</v>
      </c>
      <c r="L31" s="3">
        <f t="shared" si="17"/>
        <v>0.0005226177024</v>
      </c>
      <c r="M31" s="3">
        <f t="shared" si="18"/>
        <v>0.0005238190903</v>
      </c>
      <c r="N31" s="3">
        <f t="shared" si="13"/>
        <v>0.000292384045</v>
      </c>
      <c r="O31" s="3">
        <f t="shared" si="5"/>
        <v>0.01286767563</v>
      </c>
      <c r="P31" s="3">
        <f t="shared" si="6"/>
        <v>0.002461335475</v>
      </c>
      <c r="Q31" s="3">
        <v>1.0</v>
      </c>
      <c r="R31" s="3">
        <v>0.0026028017314751496</v>
      </c>
      <c r="U31" s="3">
        <v>60.0</v>
      </c>
      <c r="V31" s="3">
        <v>0.0060008744274862484</v>
      </c>
      <c r="Y31" s="3">
        <v>55.0</v>
      </c>
      <c r="Z31" s="3">
        <v>0.00659113018714573</v>
      </c>
    </row>
    <row r="32" ht="15.75" customHeight="1">
      <c r="A32" s="20"/>
      <c r="C32" s="3" t="s">
        <v>168</v>
      </c>
      <c r="E32" s="17">
        <v>26.682</v>
      </c>
      <c r="G32" s="17">
        <v>193.5</v>
      </c>
      <c r="J32" s="3">
        <v>54.0</v>
      </c>
      <c r="K32" s="3">
        <f t="shared" si="19"/>
        <v>805.7156309</v>
      </c>
      <c r="L32" s="3">
        <f t="shared" si="17"/>
        <v>0.0008057156309</v>
      </c>
      <c r="M32" s="3">
        <f t="shared" si="18"/>
        <v>0.0008075678011</v>
      </c>
      <c r="N32" s="3">
        <f t="shared" si="13"/>
        <v>0.000450766199</v>
      </c>
      <c r="O32" s="3">
        <f t="shared" si="5"/>
        <v>0.01983799503</v>
      </c>
      <c r="P32" s="3">
        <f t="shared" si="6"/>
        <v>0.003794621682</v>
      </c>
      <c r="Q32" s="3">
        <v>1.0</v>
      </c>
      <c r="R32" s="3">
        <v>0.0028356223729636763</v>
      </c>
      <c r="U32" s="3">
        <v>123.0</v>
      </c>
      <c r="V32" s="3">
        <v>0.007431058368058619</v>
      </c>
      <c r="Y32" s="3">
        <v>111.0</v>
      </c>
      <c r="Z32" s="3">
        <v>0.007145465047832695</v>
      </c>
    </row>
    <row r="33" ht="15.75" customHeight="1">
      <c r="A33" s="25"/>
      <c r="C33" s="3" t="s">
        <v>170</v>
      </c>
      <c r="E33" s="17">
        <v>33.397</v>
      </c>
      <c r="G33" s="17">
        <v>241.25</v>
      </c>
      <c r="J33" s="3">
        <v>110.0</v>
      </c>
      <c r="K33" s="3">
        <f t="shared" si="19"/>
        <v>1030.527307</v>
      </c>
      <c r="L33" s="3">
        <f t="shared" si="17"/>
        <v>0.001030527307</v>
      </c>
      <c r="M33" s="3">
        <f t="shared" si="18"/>
        <v>0.001032896272</v>
      </c>
      <c r="N33" s="3">
        <f t="shared" si="13"/>
        <v>0.0005765394877</v>
      </c>
      <c r="O33" s="3">
        <f t="shared" si="5"/>
        <v>0.02537321459</v>
      </c>
      <c r="P33" s="3">
        <f t="shared" si="6"/>
        <v>0.004853401266</v>
      </c>
      <c r="Q33" s="3">
        <v>1.0</v>
      </c>
      <c r="R33" s="3">
        <v>0.0024613354750278363</v>
      </c>
      <c r="U33" s="3">
        <v>0.0</v>
      </c>
      <c r="V33" s="3">
        <v>0.0027329595567644493</v>
      </c>
      <c r="Y33" s="3">
        <v>0.0</v>
      </c>
      <c r="Z33" s="3">
        <v>0.0028356223729636763</v>
      </c>
    </row>
    <row r="34" ht="15.75" customHeight="1">
      <c r="A34" s="72" t="s">
        <v>144</v>
      </c>
      <c r="B34" s="35">
        <v>2.0</v>
      </c>
      <c r="C34" s="3" t="s">
        <v>171</v>
      </c>
      <c r="E34" s="17">
        <v>20.215</v>
      </c>
      <c r="G34" s="17">
        <v>147.12</v>
      </c>
      <c r="J34" s="3">
        <v>0.0</v>
      </c>
      <c r="K34" s="3">
        <f t="shared" si="19"/>
        <v>587.354049</v>
      </c>
      <c r="L34" s="3">
        <f t="shared" si="17"/>
        <v>0.000587354049</v>
      </c>
      <c r="M34" s="3">
        <f t="shared" si="18"/>
        <v>0.000588704252</v>
      </c>
      <c r="N34" s="3">
        <f t="shared" si="13"/>
        <v>0.0003286014841</v>
      </c>
      <c r="O34" s="3">
        <f t="shared" si="5"/>
        <v>0.01446158702</v>
      </c>
      <c r="P34" s="3">
        <f t="shared" si="6"/>
        <v>0.002766219648</v>
      </c>
      <c r="Q34" s="3">
        <v>1.0</v>
      </c>
      <c r="R34" s="3">
        <v>0.0027662196484056676</v>
      </c>
      <c r="U34" s="3">
        <v>60.0</v>
      </c>
      <c r="V34" s="3">
        <v>0.008170984540103579</v>
      </c>
    </row>
    <row r="35" ht="15.75" customHeight="1">
      <c r="A35" s="20"/>
      <c r="C35" s="3">
        <v>3500.0</v>
      </c>
      <c r="E35" s="17">
        <v>32.953</v>
      </c>
      <c r="G35" s="17">
        <v>238.12</v>
      </c>
      <c r="J35" s="3">
        <v>61.0</v>
      </c>
      <c r="K35" s="3">
        <f t="shared" si="19"/>
        <v>1015.79096</v>
      </c>
      <c r="L35" s="3">
        <f t="shared" si="17"/>
        <v>0.00101579096</v>
      </c>
      <c r="M35" s="3">
        <f t="shared" si="18"/>
        <v>0.00101812605</v>
      </c>
      <c r="N35" s="3">
        <f t="shared" si="13"/>
        <v>0.0005682950816</v>
      </c>
      <c r="O35" s="3">
        <f t="shared" si="5"/>
        <v>0.02501038239</v>
      </c>
      <c r="P35" s="3">
        <f t="shared" si="6"/>
        <v>0.004783998541</v>
      </c>
      <c r="Q35" s="3">
        <v>1.0</v>
      </c>
      <c r="R35" s="3">
        <v>0.004486461627249079</v>
      </c>
      <c r="U35" s="3">
        <v>120.0</v>
      </c>
      <c r="V35" s="3">
        <v>0.009584538434855343</v>
      </c>
      <c r="Y35" s="3">
        <v>111.0</v>
      </c>
      <c r="Z35" s="3">
        <v>0.004357160698577259</v>
      </c>
    </row>
    <row r="36" ht="15.75" customHeight="1">
      <c r="A36" s="20"/>
      <c r="C36" s="3">
        <v>3200.0</v>
      </c>
      <c r="E36" s="17">
        <v>40.26</v>
      </c>
      <c r="G36" s="17">
        <v>289.62</v>
      </c>
      <c r="J36" s="3">
        <v>120.0</v>
      </c>
      <c r="K36" s="3">
        <f t="shared" si="19"/>
        <v>1258.258004</v>
      </c>
      <c r="L36" s="3">
        <f t="shared" si="17"/>
        <v>0.001258258004</v>
      </c>
      <c r="M36" s="3">
        <f t="shared" si="18"/>
        <v>0.001261150473</v>
      </c>
      <c r="N36" s="3">
        <f t="shared" si="13"/>
        <v>0.0007039458538</v>
      </c>
      <c r="O36" s="3">
        <f t="shared" si="5"/>
        <v>0.03098030505</v>
      </c>
      <c r="P36" s="3">
        <f t="shared" si="6"/>
        <v>0.005925928354</v>
      </c>
      <c r="Q36" s="3">
        <v>1.0</v>
      </c>
      <c r="R36" s="3">
        <v>0.0036033223374761134</v>
      </c>
      <c r="U36" s="3">
        <v>0.0</v>
      </c>
      <c r="V36" s="3">
        <v>0.0027691021896812393</v>
      </c>
      <c r="Y36" s="3">
        <v>0.0</v>
      </c>
      <c r="Z36" s="3">
        <v>0.0024613354750278363</v>
      </c>
    </row>
    <row r="37" ht="15.75" customHeight="1">
      <c r="A37" s="20"/>
      <c r="B37" s="38">
        <v>7.0</v>
      </c>
      <c r="C37" s="3">
        <v>1700.0</v>
      </c>
      <c r="E37" s="17">
        <v>22.564</v>
      </c>
      <c r="G37" s="17">
        <v>164.0</v>
      </c>
      <c r="J37" s="3">
        <v>0.0</v>
      </c>
      <c r="K37" s="3">
        <f t="shared" si="19"/>
        <v>666.826742</v>
      </c>
      <c r="L37" s="3">
        <f t="shared" si="17"/>
        <v>0.000666826742</v>
      </c>
      <c r="M37" s="3">
        <f t="shared" si="18"/>
        <v>0.000668359636</v>
      </c>
      <c r="N37" s="3">
        <f t="shared" ref="N37:N42" si="20">((M37*$R$2)/($X$3*$X$6))</f>
        <v>0.0005329504293</v>
      </c>
      <c r="O37" s="3">
        <f t="shared" si="5"/>
        <v>0.02345488192</v>
      </c>
      <c r="P37" s="3">
        <f t="shared" si="6"/>
        <v>0.004486461627</v>
      </c>
      <c r="Q37" s="3">
        <v>1.0</v>
      </c>
      <c r="R37" s="3">
        <v>0.002519651502372105</v>
      </c>
      <c r="U37" s="3">
        <v>57.0</v>
      </c>
      <c r="V37" s="3">
        <v>0.007685782583743685</v>
      </c>
      <c r="Y37" s="3">
        <v>54.0</v>
      </c>
      <c r="Z37" s="3">
        <v>0.0037946216819521265</v>
      </c>
    </row>
    <row r="38" ht="15.75" customHeight="1">
      <c r="A38" s="20"/>
      <c r="B38" s="20"/>
      <c r="C38" s="3">
        <v>5000.0</v>
      </c>
      <c r="E38" s="17">
        <v>44.206</v>
      </c>
      <c r="G38" s="17">
        <v>317.25</v>
      </c>
      <c r="J38" s="3">
        <v>50.0</v>
      </c>
      <c r="K38" s="3">
        <f t="shared" si="19"/>
        <v>1388.34275</v>
      </c>
      <c r="L38" s="3">
        <f t="shared" si="17"/>
        <v>0.00138834275</v>
      </c>
      <c r="M38" s="3">
        <f t="shared" si="18"/>
        <v>0.001391534257</v>
      </c>
      <c r="N38" s="3">
        <f t="shared" si="20"/>
        <v>0.001109610365</v>
      </c>
      <c r="O38" s="3">
        <f t="shared" si="5"/>
        <v>0.04883339735</v>
      </c>
      <c r="P38" s="3">
        <f t="shared" si="6"/>
        <v>0.009340876841</v>
      </c>
      <c r="Q38" s="3">
        <v>1.0</v>
      </c>
      <c r="R38" s="3">
        <v>0.01849824299470175</v>
      </c>
      <c r="U38" s="3">
        <v>117.0</v>
      </c>
      <c r="V38" s="3">
        <v>0.007245245322756349</v>
      </c>
      <c r="Y38" s="3">
        <v>110.0</v>
      </c>
      <c r="Z38" s="3">
        <v>0.00485340126586423</v>
      </c>
    </row>
    <row r="39" ht="15.75" customHeight="1">
      <c r="A39" s="20"/>
      <c r="B39" s="25"/>
      <c r="C39" s="58"/>
      <c r="D39" s="58"/>
      <c r="E39" s="58"/>
      <c r="F39" s="58"/>
      <c r="G39" s="58"/>
      <c r="J39" s="3">
        <v>113.0</v>
      </c>
      <c r="L39" s="3">
        <f t="shared" si="17"/>
        <v>0</v>
      </c>
      <c r="M39" s="3">
        <f t="shared" si="18"/>
        <v>0</v>
      </c>
      <c r="N39" s="3">
        <f t="shared" si="20"/>
        <v>0</v>
      </c>
      <c r="O39" s="3">
        <f t="shared" si="5"/>
        <v>0</v>
      </c>
      <c r="P39" s="3">
        <f t="shared" si="6"/>
        <v>0</v>
      </c>
      <c r="Q39" s="3">
        <v>1.0</v>
      </c>
      <c r="R39" s="3">
        <v>0.0027329595567644493</v>
      </c>
      <c r="U39" s="3">
        <v>0.0</v>
      </c>
      <c r="V39" s="3">
        <v>0.0027107861623369713</v>
      </c>
      <c r="Y39" s="3">
        <v>0.0</v>
      </c>
      <c r="Z39" s="3">
        <v>0.0027662196484056676</v>
      </c>
    </row>
    <row r="40" ht="15.75" customHeight="1">
      <c r="A40" s="20"/>
      <c r="B40" s="52">
        <v>3.0</v>
      </c>
      <c r="C40" s="3">
        <v>4000.0</v>
      </c>
      <c r="E40" s="17">
        <v>18.687</v>
      </c>
      <c r="G40" s="17">
        <v>136.12</v>
      </c>
      <c r="J40" s="3">
        <v>0.0</v>
      </c>
      <c r="K40" s="3">
        <f t="shared" ref="K40:K49" si="21">((G40-22.366)/0.2124)</f>
        <v>535.5649718</v>
      </c>
      <c r="L40" s="3">
        <f t="shared" si="17"/>
        <v>0.0005355649718</v>
      </c>
      <c r="M40" s="3">
        <f t="shared" si="18"/>
        <v>0.0005367961226</v>
      </c>
      <c r="N40" s="3">
        <f t="shared" si="20"/>
        <v>0.0004280415941</v>
      </c>
      <c r="O40" s="3">
        <f t="shared" si="5"/>
        <v>0.01883789653</v>
      </c>
      <c r="P40" s="3">
        <f t="shared" si="6"/>
        <v>0.003603322337</v>
      </c>
      <c r="Q40" s="3">
        <v>1.0</v>
      </c>
      <c r="R40" s="3">
        <v>0.0024309579246621906</v>
      </c>
      <c r="U40" s="3">
        <v>60.0</v>
      </c>
      <c r="V40" s="3">
        <v>0.005612840025005374</v>
      </c>
      <c r="Y40" s="3">
        <v>61.0</v>
      </c>
      <c r="Z40" s="3">
        <v>0.004783998541306222</v>
      </c>
    </row>
    <row r="41" ht="15.75" customHeight="1">
      <c r="A41" s="20"/>
      <c r="B41" s="41"/>
      <c r="C41" s="3">
        <v>1200.0</v>
      </c>
      <c r="E41" s="17">
        <v>47.026</v>
      </c>
      <c r="G41" s="17">
        <v>336.87</v>
      </c>
      <c r="J41" s="3">
        <v>58.0</v>
      </c>
      <c r="K41" s="3">
        <f t="shared" si="21"/>
        <v>1480.715631</v>
      </c>
      <c r="L41" s="3">
        <f t="shared" si="17"/>
        <v>0.001480715631</v>
      </c>
      <c r="M41" s="3">
        <f t="shared" si="18"/>
        <v>0.001484119484</v>
      </c>
      <c r="N41" s="3">
        <f t="shared" si="20"/>
        <v>0.001183437888</v>
      </c>
      <c r="O41" s="3">
        <f t="shared" si="5"/>
        <v>0.05208250973</v>
      </c>
      <c r="P41" s="3">
        <f t="shared" si="6"/>
        <v>0.009962368694</v>
      </c>
      <c r="Q41" s="3">
        <v>1.0</v>
      </c>
      <c r="R41" s="3">
        <v>0.002530738199585845</v>
      </c>
      <c r="U41" s="3">
        <v>120.0</v>
      </c>
      <c r="V41" s="3">
        <v>0.006347222848443464</v>
      </c>
      <c r="Y41" s="3">
        <v>120.0</v>
      </c>
      <c r="Z41" s="3">
        <v>0.005925928354321371</v>
      </c>
    </row>
    <row r="42" ht="15.75" customHeight="1">
      <c r="A42" s="20"/>
      <c r="B42" s="42"/>
      <c r="C42" s="17" t="s">
        <v>193</v>
      </c>
      <c r="D42" s="17"/>
      <c r="E42" s="17">
        <v>64.611</v>
      </c>
      <c r="F42" s="17"/>
      <c r="G42" s="17">
        <v>457.5</v>
      </c>
      <c r="J42" s="3">
        <v>118.0</v>
      </c>
      <c r="K42" s="3">
        <f t="shared" si="21"/>
        <v>2048.653484</v>
      </c>
      <c r="L42" s="3">
        <f t="shared" si="17"/>
        <v>0.002048653484</v>
      </c>
      <c r="M42" s="3">
        <f t="shared" si="18"/>
        <v>0.002053362906</v>
      </c>
      <c r="N42" s="3">
        <f t="shared" si="20"/>
        <v>0.001637352981</v>
      </c>
      <c r="O42" s="3">
        <f t="shared" si="5"/>
        <v>0.07205908602</v>
      </c>
      <c r="P42" s="3">
        <f t="shared" si="6"/>
        <v>0.01378349827</v>
      </c>
      <c r="Q42" s="3">
        <v>1.0</v>
      </c>
      <c r="R42" s="3">
        <v>0.002649809327661405</v>
      </c>
      <c r="U42" s="3">
        <v>0.0</v>
      </c>
      <c r="V42" s="3">
        <v>0.0027635588410743705</v>
      </c>
      <c r="Y42" s="3">
        <v>0.0</v>
      </c>
      <c r="Z42" s="3">
        <v>0.004486461627249079</v>
      </c>
    </row>
    <row r="43" ht="15.75" customHeight="1">
      <c r="A43" s="20"/>
      <c r="B43" s="35">
        <v>4.0</v>
      </c>
      <c r="C43" s="3">
        <v>101000.0</v>
      </c>
      <c r="E43" s="17">
        <v>18.671</v>
      </c>
      <c r="G43" s="17">
        <v>136.0</v>
      </c>
      <c r="J43" s="3">
        <v>0.0</v>
      </c>
      <c r="K43" s="3">
        <f t="shared" si="21"/>
        <v>535</v>
      </c>
      <c r="L43" s="3">
        <f t="shared" si="17"/>
        <v>0.000535</v>
      </c>
      <c r="M43" s="3">
        <f t="shared" si="18"/>
        <v>0.0005362298521</v>
      </c>
      <c r="N43" s="3">
        <f t="shared" ref="N43:N60" si="22">((M43*$Q$2)/($X$3*$X$6))</f>
        <v>0.0002993114533</v>
      </c>
      <c r="O43" s="3">
        <f t="shared" si="5"/>
        <v>0.0131725474</v>
      </c>
      <c r="P43" s="3">
        <f t="shared" si="6"/>
        <v>0.002519651502</v>
      </c>
      <c r="U43" s="3">
        <v>60.0</v>
      </c>
      <c r="V43" s="3">
        <v>0.005742997850294673</v>
      </c>
      <c r="Y43" s="3">
        <v>50.0</v>
      </c>
      <c r="Z43" s="3">
        <v>0.009340876840940152</v>
      </c>
    </row>
    <row r="44" ht="15.75" customHeight="1">
      <c r="A44" s="20"/>
      <c r="C44" s="3" t="s">
        <v>195</v>
      </c>
      <c r="E44" s="17">
        <v>34.683</v>
      </c>
      <c r="G44" s="17">
        <v>250.37</v>
      </c>
      <c r="H44" s="3" t="s">
        <v>196</v>
      </c>
      <c r="J44" s="3">
        <v>58.0</v>
      </c>
      <c r="K44" s="3">
        <f t="shared" si="21"/>
        <v>1073.46516</v>
      </c>
      <c r="L44" s="3">
        <f t="shared" si="17"/>
        <v>0.00107346516</v>
      </c>
      <c r="M44" s="3">
        <f t="shared" si="18"/>
        <v>0.00107593283</v>
      </c>
      <c r="N44" s="3">
        <f t="shared" si="22"/>
        <v>0.0006005615274</v>
      </c>
      <c r="O44" s="3">
        <f t="shared" si="5"/>
        <v>0.02643041254</v>
      </c>
      <c r="P44" s="3">
        <f t="shared" si="6"/>
        <v>0.005055622623</v>
      </c>
      <c r="Q44" s="3">
        <v>2.0</v>
      </c>
      <c r="R44" s="3">
        <v>0.007867922143148081</v>
      </c>
      <c r="U44" s="3">
        <v>120.0</v>
      </c>
      <c r="V44" s="3">
        <v>0.0067991166268754795</v>
      </c>
      <c r="Y44" s="3">
        <v>113.0</v>
      </c>
      <c r="Z44" s="3">
        <v>0.0</v>
      </c>
    </row>
    <row r="45" ht="15.75" customHeight="1">
      <c r="A45" s="25"/>
      <c r="C45" s="3">
        <v>100.0</v>
      </c>
      <c r="E45" s="17">
        <v>42.705</v>
      </c>
      <c r="G45" s="17">
        <v>306.75</v>
      </c>
      <c r="J45" s="3">
        <v>118.0</v>
      </c>
      <c r="K45" s="3">
        <f t="shared" si="21"/>
        <v>1338.907721</v>
      </c>
      <c r="L45" s="3">
        <f t="shared" si="17"/>
        <v>0.001338907721</v>
      </c>
      <c r="M45" s="3">
        <f t="shared" si="18"/>
        <v>0.001341985588</v>
      </c>
      <c r="N45" s="3">
        <f t="shared" si="22"/>
        <v>0.000749066198</v>
      </c>
      <c r="O45" s="3">
        <f t="shared" si="5"/>
        <v>0.03296602884</v>
      </c>
      <c r="P45" s="3">
        <f t="shared" si="6"/>
        <v>0.006305758601</v>
      </c>
      <c r="Q45" s="3">
        <v>2.0</v>
      </c>
      <c r="R45" s="3">
        <v>0.0060008744274862484</v>
      </c>
      <c r="U45" s="3">
        <v>0.0</v>
      </c>
      <c r="V45" s="3">
        <v>0.0027329595567644493</v>
      </c>
      <c r="Y45" s="3">
        <v>0.0</v>
      </c>
      <c r="Z45" s="3">
        <v>0.0036033223374761134</v>
      </c>
    </row>
    <row r="46" ht="15.75" customHeight="1">
      <c r="A46" s="36" t="s">
        <v>130</v>
      </c>
      <c r="B46" s="17"/>
      <c r="C46" s="75" t="s">
        <v>103</v>
      </c>
      <c r="D46" s="75"/>
      <c r="E46" s="75">
        <v>126.75</v>
      </c>
      <c r="F46" s="75"/>
      <c r="G46" s="75">
        <v>856.62</v>
      </c>
      <c r="H46" s="76"/>
      <c r="I46" s="76"/>
      <c r="J46" s="76"/>
      <c r="K46" s="76">
        <f t="shared" si="21"/>
        <v>3927.749529</v>
      </c>
      <c r="L46" s="76">
        <f t="shared" si="17"/>
        <v>0.003927749529</v>
      </c>
      <c r="M46" s="76">
        <f t="shared" si="18"/>
        <v>0.003936778597</v>
      </c>
      <c r="N46" s="76">
        <f t="shared" si="22"/>
        <v>0.002197421346</v>
      </c>
      <c r="O46" s="76">
        <f t="shared" si="5"/>
        <v>0.09670741471</v>
      </c>
      <c r="P46" s="76">
        <f t="shared" si="6"/>
        <v>0.01849824299</v>
      </c>
      <c r="Q46" s="3">
        <v>2.0</v>
      </c>
      <c r="R46" s="3">
        <v>0.008170984540103579</v>
      </c>
      <c r="Y46" s="3">
        <v>58.0</v>
      </c>
      <c r="Z46" s="3">
        <v>0.009962368694073064</v>
      </c>
    </row>
    <row r="47" ht="15.75" customHeight="1">
      <c r="A47" s="20"/>
      <c r="C47" s="75" t="s">
        <v>111</v>
      </c>
      <c r="D47" s="75"/>
      <c r="E47" s="75">
        <v>129.75</v>
      </c>
      <c r="F47" s="75"/>
      <c r="G47" s="75">
        <v>873.75</v>
      </c>
      <c r="H47" s="76"/>
      <c r="I47" s="76"/>
      <c r="J47" s="76"/>
      <c r="K47" s="76">
        <f t="shared" si="21"/>
        <v>4008.399247</v>
      </c>
      <c r="L47" s="76">
        <f t="shared" si="17"/>
        <v>0.004008399247</v>
      </c>
      <c r="M47" s="76">
        <f t="shared" si="18"/>
        <v>0.004017613711</v>
      </c>
      <c r="N47" s="76">
        <f t="shared" si="22"/>
        <v>0.00224254169</v>
      </c>
      <c r="O47" s="76">
        <f t="shared" si="5"/>
        <v>0.0986931385</v>
      </c>
      <c r="P47" s="76">
        <f t="shared" si="6"/>
        <v>0.01887807324</v>
      </c>
      <c r="Q47" s="3">
        <v>2.0</v>
      </c>
      <c r="R47" s="3">
        <v>0.007685782583743685</v>
      </c>
      <c r="U47" s="3">
        <v>119.0</v>
      </c>
      <c r="V47" s="3">
        <v>0.005244096475676403</v>
      </c>
      <c r="Y47" s="3">
        <v>118.0</v>
      </c>
      <c r="Z47" s="3">
        <v>0.01378349826815172</v>
      </c>
    </row>
    <row r="48" ht="15.75" customHeight="1">
      <c r="A48" s="20"/>
      <c r="C48" s="75" t="s">
        <v>154</v>
      </c>
      <c r="D48" s="75"/>
      <c r="E48" s="75">
        <v>127.46</v>
      </c>
      <c r="F48" s="75"/>
      <c r="G48" s="75">
        <v>861.0</v>
      </c>
      <c r="H48" s="76"/>
      <c r="I48" s="76"/>
      <c r="J48" s="76"/>
      <c r="K48" s="76">
        <f t="shared" si="21"/>
        <v>3948.370998</v>
      </c>
      <c r="L48" s="76">
        <f t="shared" si="17"/>
        <v>0.003948370998</v>
      </c>
      <c r="M48" s="76">
        <f t="shared" si="18"/>
        <v>0.00395744747</v>
      </c>
      <c r="N48" s="76">
        <f t="shared" si="22"/>
        <v>0.002208958246</v>
      </c>
      <c r="O48" s="76">
        <f t="shared" si="5"/>
        <v>0.09721514793</v>
      </c>
      <c r="P48" s="76">
        <f t="shared" si="6"/>
        <v>0.01859536246</v>
      </c>
      <c r="Q48" s="3">
        <v>2.0</v>
      </c>
      <c r="R48" s="3">
        <v>0.005612840025005374</v>
      </c>
      <c r="U48" s="3">
        <v>0.0</v>
      </c>
      <c r="V48" s="3">
        <v>0.0024309579246621906</v>
      </c>
      <c r="Y48" s="3">
        <v>0.0</v>
      </c>
      <c r="Z48" s="3">
        <v>0.002519651502372105</v>
      </c>
    </row>
    <row r="49" ht="15.75" customHeight="1">
      <c r="A49" s="20"/>
      <c r="B49" s="35">
        <v>1.0</v>
      </c>
      <c r="C49" s="17" t="s">
        <v>200</v>
      </c>
      <c r="D49" s="37"/>
      <c r="E49" s="17">
        <v>20.001</v>
      </c>
      <c r="G49" s="17">
        <v>145.62</v>
      </c>
      <c r="J49" s="3">
        <v>0.0</v>
      </c>
      <c r="K49" s="3">
        <f t="shared" si="21"/>
        <v>580.2919021</v>
      </c>
      <c r="L49" s="3">
        <f t="shared" si="17"/>
        <v>0.0005802919021</v>
      </c>
      <c r="M49" s="3">
        <f t="shared" si="18"/>
        <v>0.0005816258707</v>
      </c>
      <c r="N49" s="3">
        <f t="shared" si="22"/>
        <v>0.0003246504908</v>
      </c>
      <c r="O49" s="3">
        <f t="shared" si="5"/>
        <v>0.01428770577</v>
      </c>
      <c r="P49" s="3">
        <f t="shared" si="6"/>
        <v>0.002732959557</v>
      </c>
      <c r="Q49" s="3">
        <v>2.0</v>
      </c>
      <c r="R49" s="3">
        <v>0.005742997850294673</v>
      </c>
      <c r="U49" s="3">
        <v>57.0</v>
      </c>
      <c r="V49" s="3">
        <v>0.006225269179092332</v>
      </c>
      <c r="Y49" s="3">
        <v>58.0</v>
      </c>
      <c r="Z49" s="3">
        <v>0.005055622623042835</v>
      </c>
    </row>
    <row r="50" ht="15.75" customHeight="1">
      <c r="A50" s="20"/>
      <c r="C50" s="58"/>
      <c r="D50" s="58"/>
      <c r="E50" s="58"/>
      <c r="F50" s="58"/>
      <c r="G50" s="58"/>
      <c r="J50" s="3">
        <v>65.0</v>
      </c>
      <c r="L50" s="3">
        <f t="shared" si="17"/>
        <v>0</v>
      </c>
      <c r="M50" s="3">
        <f t="shared" si="18"/>
        <v>0</v>
      </c>
      <c r="N50" s="3">
        <f t="shared" si="22"/>
        <v>0</v>
      </c>
      <c r="O50" s="3">
        <f t="shared" si="5"/>
        <v>0</v>
      </c>
      <c r="P50" s="3">
        <f t="shared" si="6"/>
        <v>0</v>
      </c>
      <c r="Q50" s="3">
        <v>2.0</v>
      </c>
      <c r="U50" s="3">
        <v>61.0</v>
      </c>
      <c r="V50" s="3">
        <v>0.008456577860329504</v>
      </c>
      <c r="Y50" s="3">
        <v>118.0</v>
      </c>
      <c r="Z50" s="3">
        <v>0.006305758600864079</v>
      </c>
    </row>
    <row r="51" ht="15.75" customHeight="1">
      <c r="A51" s="20"/>
      <c r="C51" s="17">
        <v>1400.0</v>
      </c>
      <c r="D51" s="17"/>
      <c r="E51" s="17">
        <v>35.88</v>
      </c>
      <c r="F51" s="17"/>
      <c r="G51" s="17">
        <v>258.87</v>
      </c>
      <c r="J51" s="3">
        <v>119.0</v>
      </c>
      <c r="K51" s="3">
        <f t="shared" ref="K51:K60" si="23">((G51-22.366)/0.2124)</f>
        <v>1113.483992</v>
      </c>
      <c r="L51" s="3">
        <f t="shared" si="17"/>
        <v>0.001113483992</v>
      </c>
      <c r="M51" s="3">
        <f t="shared" si="18"/>
        <v>0.001116043657</v>
      </c>
      <c r="N51" s="3">
        <f t="shared" si="22"/>
        <v>0.0006229504898</v>
      </c>
      <c r="O51" s="3">
        <f t="shared" si="5"/>
        <v>0.02741573958</v>
      </c>
      <c r="P51" s="3">
        <f t="shared" si="6"/>
        <v>0.005244096476</v>
      </c>
      <c r="Q51" s="3">
        <v>2.0</v>
      </c>
      <c r="R51" s="3">
        <v>0.00659113018714573</v>
      </c>
      <c r="U51" s="3">
        <v>0.0</v>
      </c>
      <c r="V51" s="3">
        <v>0.002530738199585845</v>
      </c>
    </row>
    <row r="52" ht="15.75" customHeight="1">
      <c r="A52" s="20"/>
      <c r="B52" s="35">
        <v>8.0</v>
      </c>
      <c r="C52" s="3">
        <v>2900.0</v>
      </c>
      <c r="E52" s="17">
        <v>19.498</v>
      </c>
      <c r="G52" s="17">
        <v>132.0</v>
      </c>
      <c r="J52" s="3">
        <v>0.0</v>
      </c>
      <c r="K52" s="3">
        <f t="shared" si="23"/>
        <v>516.1676083</v>
      </c>
      <c r="L52" s="3">
        <f t="shared" si="17"/>
        <v>0.0005161676083</v>
      </c>
      <c r="M52" s="3">
        <f t="shared" si="18"/>
        <v>0.0005173541687</v>
      </c>
      <c r="N52" s="3">
        <f t="shared" si="22"/>
        <v>0.000288775471</v>
      </c>
      <c r="O52" s="3">
        <f t="shared" si="5"/>
        <v>0.01270886409</v>
      </c>
      <c r="P52" s="3">
        <f t="shared" si="6"/>
        <v>0.002430957925</v>
      </c>
      <c r="Q52" s="3">
        <v>2.0</v>
      </c>
      <c r="U52" s="3">
        <v>60.0</v>
      </c>
      <c r="V52" s="3">
        <v>0.005574036584757287</v>
      </c>
    </row>
    <row r="53" ht="15.75" customHeight="1">
      <c r="A53" s="20"/>
      <c r="C53" s="17">
        <v>2500.0</v>
      </c>
      <c r="D53" s="17"/>
      <c r="E53" s="17">
        <v>42.174</v>
      </c>
      <c r="F53" s="17"/>
      <c r="G53" s="17">
        <v>303.12</v>
      </c>
      <c r="J53" s="3">
        <v>57.0</v>
      </c>
      <c r="K53" s="3">
        <f t="shared" si="23"/>
        <v>1321.817326</v>
      </c>
      <c r="L53" s="3">
        <f t="shared" si="17"/>
        <v>0.001321817326</v>
      </c>
      <c r="M53" s="3">
        <f t="shared" si="18"/>
        <v>0.001324855905</v>
      </c>
      <c r="N53" s="3">
        <f t="shared" si="22"/>
        <v>0.000739504794</v>
      </c>
      <c r="O53" s="3">
        <f t="shared" si="5"/>
        <v>0.03254523623</v>
      </c>
      <c r="P53" s="3">
        <f t="shared" si="6"/>
        <v>0.006225269179</v>
      </c>
      <c r="Q53" s="3">
        <v>2.0</v>
      </c>
      <c r="R53" s="3">
        <v>0.0037946216819521265</v>
      </c>
      <c r="U53" s="3">
        <v>118.0</v>
      </c>
      <c r="V53" s="3">
        <v>0.006779604039779298</v>
      </c>
    </row>
    <row r="54" ht="15.75" customHeight="1">
      <c r="A54" s="20"/>
      <c r="C54" s="17">
        <v>3400.0</v>
      </c>
      <c r="D54" s="17"/>
      <c r="E54" s="17">
        <v>56.708</v>
      </c>
      <c r="F54" s="17"/>
      <c r="G54" s="17">
        <v>403.75</v>
      </c>
      <c r="J54" s="3">
        <v>61.0</v>
      </c>
      <c r="K54" s="3">
        <f t="shared" si="23"/>
        <v>1795.59322</v>
      </c>
      <c r="L54" s="3">
        <f t="shared" si="17"/>
        <v>0.00179559322</v>
      </c>
      <c r="M54" s="3">
        <f t="shared" si="18"/>
        <v>0.00179972091</v>
      </c>
      <c r="N54" s="3">
        <f t="shared" si="22"/>
        <v>0.001004563769</v>
      </c>
      <c r="O54" s="3">
        <f t="shared" si="5"/>
        <v>0.04421034919</v>
      </c>
      <c r="P54" s="3">
        <f t="shared" si="6"/>
        <v>0.00845657786</v>
      </c>
      <c r="Q54" s="3">
        <v>2.0</v>
      </c>
      <c r="R54" s="3">
        <v>0.004783998541306222</v>
      </c>
      <c r="U54" s="3">
        <v>0.0</v>
      </c>
      <c r="V54" s="3">
        <v>0.002649809327661405</v>
      </c>
    </row>
    <row r="55" ht="15.75" customHeight="1">
      <c r="A55" s="20"/>
      <c r="B55" s="35">
        <v>6.0</v>
      </c>
      <c r="C55" s="17" t="s">
        <v>201</v>
      </c>
      <c r="D55" s="17"/>
      <c r="E55" s="17">
        <v>18.735</v>
      </c>
      <c r="F55" s="17"/>
      <c r="G55" s="17">
        <v>136.5</v>
      </c>
      <c r="J55" s="3">
        <v>0.0</v>
      </c>
      <c r="K55" s="3">
        <f t="shared" si="23"/>
        <v>537.354049</v>
      </c>
      <c r="L55" s="3">
        <f t="shared" si="17"/>
        <v>0.000537354049</v>
      </c>
      <c r="M55" s="3">
        <f t="shared" si="18"/>
        <v>0.0005385893125</v>
      </c>
      <c r="N55" s="3">
        <f t="shared" si="22"/>
        <v>0.0003006284511</v>
      </c>
      <c r="O55" s="3">
        <f t="shared" si="5"/>
        <v>0.01323050782</v>
      </c>
      <c r="P55" s="3">
        <f t="shared" si="6"/>
        <v>0.0025307382</v>
      </c>
      <c r="Q55" s="3">
        <v>2.0</v>
      </c>
      <c r="R55" s="3">
        <v>0.009340876840940152</v>
      </c>
      <c r="U55" s="3">
        <v>60.0</v>
      </c>
      <c r="V55" s="3">
        <v>0.005141655393421452</v>
      </c>
    </row>
    <row r="56" ht="15.75" customHeight="1">
      <c r="A56" s="20"/>
      <c r="C56" s="17">
        <v>2100.0</v>
      </c>
      <c r="D56" s="17"/>
      <c r="E56" s="17">
        <v>37.99</v>
      </c>
      <c r="F56" s="17"/>
      <c r="G56" s="17">
        <v>273.75</v>
      </c>
      <c r="J56" s="3">
        <v>60.0</v>
      </c>
      <c r="K56" s="3">
        <f t="shared" si="23"/>
        <v>1183.54049</v>
      </c>
      <c r="L56" s="3">
        <f t="shared" si="17"/>
        <v>0.00118354049</v>
      </c>
      <c r="M56" s="3">
        <f t="shared" si="18"/>
        <v>0.0011862612</v>
      </c>
      <c r="N56" s="3">
        <f t="shared" si="22"/>
        <v>0.000662144344</v>
      </c>
      <c r="O56" s="3">
        <f t="shared" si="5"/>
        <v>0.02914064151</v>
      </c>
      <c r="P56" s="3">
        <f t="shared" si="6"/>
        <v>0.005574036585</v>
      </c>
      <c r="Q56" s="3">
        <v>2.0</v>
      </c>
      <c r="R56" s="3">
        <v>0.009962368694073064</v>
      </c>
      <c r="U56" s="3">
        <v>118.0</v>
      </c>
      <c r="V56" s="3">
        <v>0.006638359517276259</v>
      </c>
    </row>
    <row r="57" ht="15.75" customHeight="1">
      <c r="A57" s="20"/>
      <c r="C57" s="17" t="s">
        <v>202</v>
      </c>
      <c r="D57" s="17"/>
      <c r="E57" s="17">
        <v>45.754</v>
      </c>
      <c r="F57" s="17"/>
      <c r="G57" s="17">
        <v>328.12</v>
      </c>
      <c r="J57" s="3">
        <v>118.0</v>
      </c>
      <c r="K57" s="3">
        <f t="shared" si="23"/>
        <v>1439.519774</v>
      </c>
      <c r="L57" s="3">
        <f t="shared" si="17"/>
        <v>0.001439519774</v>
      </c>
      <c r="M57" s="3">
        <f t="shared" si="18"/>
        <v>0.001442828926</v>
      </c>
      <c r="N57" s="3">
        <f t="shared" si="22"/>
        <v>0.0008053546834</v>
      </c>
      <c r="O57" s="3">
        <f t="shared" si="5"/>
        <v>0.03544325694</v>
      </c>
      <c r="P57" s="3">
        <f t="shared" si="6"/>
        <v>0.00677960404</v>
      </c>
      <c r="Q57" s="3">
        <v>2.0</v>
      </c>
      <c r="R57" s="3">
        <v>0.005055622623042835</v>
      </c>
    </row>
    <row r="58" ht="15.75" customHeight="1">
      <c r="A58" s="20"/>
      <c r="B58" s="35">
        <v>9.0</v>
      </c>
      <c r="C58" s="17" t="s">
        <v>203</v>
      </c>
      <c r="D58" s="37"/>
      <c r="E58" s="17">
        <v>19.481</v>
      </c>
      <c r="F58" s="17"/>
      <c r="G58" s="17">
        <v>141.87</v>
      </c>
      <c r="J58" s="3">
        <v>0.0</v>
      </c>
      <c r="K58" s="3">
        <f t="shared" si="23"/>
        <v>562.6365348</v>
      </c>
      <c r="L58" s="3">
        <f t="shared" si="17"/>
        <v>0.0005626365348</v>
      </c>
      <c r="M58" s="3">
        <f t="shared" si="18"/>
        <v>0.0005639299175</v>
      </c>
      <c r="N58" s="3">
        <f t="shared" si="22"/>
        <v>0.0003147730074</v>
      </c>
      <c r="O58" s="3">
        <f t="shared" si="5"/>
        <v>0.01385300267</v>
      </c>
      <c r="P58" s="3">
        <f t="shared" si="6"/>
        <v>0.002649809328</v>
      </c>
      <c r="Q58" s="3">
        <v>2.0</v>
      </c>
      <c r="R58" s="3">
        <v>0.01887807324124446</v>
      </c>
    </row>
    <row r="59" ht="15.75" customHeight="1">
      <c r="A59" s="20"/>
      <c r="C59" s="17" t="s">
        <v>204</v>
      </c>
      <c r="D59" s="17"/>
      <c r="E59" s="17">
        <v>35.224</v>
      </c>
      <c r="F59" s="17"/>
      <c r="G59" s="17">
        <v>254.25</v>
      </c>
      <c r="J59" s="3">
        <v>60.0</v>
      </c>
      <c r="K59" s="3">
        <f t="shared" si="23"/>
        <v>1091.73258</v>
      </c>
      <c r="L59" s="3">
        <f t="shared" si="17"/>
        <v>0.00109173258</v>
      </c>
      <c r="M59" s="3">
        <f t="shared" si="18"/>
        <v>0.001094242243</v>
      </c>
      <c r="N59" s="3">
        <f t="shared" si="22"/>
        <v>0.0006107814302</v>
      </c>
      <c r="O59" s="3">
        <f t="shared" si="5"/>
        <v>0.02688018535</v>
      </c>
      <c r="P59" s="3">
        <f t="shared" si="6"/>
        <v>0.005141655393</v>
      </c>
      <c r="Q59" s="3">
        <v>2.0</v>
      </c>
    </row>
    <row r="60" ht="15.75" customHeight="1">
      <c r="A60" s="25"/>
      <c r="C60" s="17" t="s">
        <v>205</v>
      </c>
      <c r="D60" s="17"/>
      <c r="E60" s="17">
        <v>44.841</v>
      </c>
      <c r="F60" s="17"/>
      <c r="G60" s="17">
        <v>321.75</v>
      </c>
      <c r="J60" s="3">
        <v>118.0</v>
      </c>
      <c r="K60" s="3">
        <f t="shared" si="23"/>
        <v>1409.52919</v>
      </c>
      <c r="L60" s="3">
        <f t="shared" si="17"/>
        <v>0.00140952919</v>
      </c>
      <c r="M60" s="3">
        <f t="shared" si="18"/>
        <v>0.0014127694</v>
      </c>
      <c r="N60" s="3">
        <f t="shared" si="22"/>
        <v>0.0007885761316</v>
      </c>
      <c r="O60" s="3">
        <f t="shared" si="5"/>
        <v>0.03470484126</v>
      </c>
      <c r="P60" s="3">
        <f t="shared" si="6"/>
        <v>0.006638359517</v>
      </c>
      <c r="Q60" s="3">
        <v>2.0</v>
      </c>
      <c r="R60" s="3">
        <v>0.006225269179092332</v>
      </c>
    </row>
    <row r="61" ht="15.75" customHeight="1">
      <c r="A61" s="45"/>
      <c r="B61" s="17"/>
      <c r="C61" s="17"/>
      <c r="D61" s="17"/>
      <c r="E61" s="17"/>
      <c r="F61" s="17"/>
      <c r="G61" s="17"/>
      <c r="Q61" s="3">
        <v>2.0</v>
      </c>
      <c r="R61" s="3">
        <v>0.005574036584757287</v>
      </c>
    </row>
    <row r="62" ht="15.75" customHeight="1">
      <c r="A62" s="45"/>
      <c r="B62" s="17"/>
      <c r="C62" s="17"/>
      <c r="D62" s="17"/>
      <c r="E62" s="17"/>
      <c r="F62" s="17"/>
      <c r="G62" s="17"/>
      <c r="Q62" s="3">
        <v>2.0</v>
      </c>
      <c r="R62" s="3">
        <v>0.005141655393421452</v>
      </c>
    </row>
    <row r="63" ht="15.75" customHeight="1">
      <c r="A63" s="45"/>
      <c r="B63" s="17"/>
      <c r="C63" s="17"/>
      <c r="D63" s="45"/>
      <c r="E63" s="17"/>
      <c r="F63" s="17"/>
      <c r="G63" s="17"/>
    </row>
    <row r="64" ht="15.75" customHeight="1">
      <c r="A64" s="45"/>
      <c r="B64" s="17"/>
      <c r="Q64" s="3">
        <v>3.0</v>
      </c>
      <c r="R64" s="3">
        <v>0.007919237984232453</v>
      </c>
    </row>
    <row r="65" ht="15.75" customHeight="1">
      <c r="A65" s="45"/>
      <c r="B65" s="17"/>
      <c r="E65" s="17"/>
      <c r="G65" s="17"/>
      <c r="Q65" s="3">
        <v>3.0</v>
      </c>
      <c r="R65" s="3">
        <v>0.007431058368058619</v>
      </c>
    </row>
    <row r="66" ht="15.75" customHeight="1">
      <c r="A66" s="17"/>
      <c r="B66" s="17"/>
      <c r="C66" s="17"/>
      <c r="E66" s="17"/>
      <c r="G66" s="17"/>
      <c r="Q66" s="3">
        <v>3.0</v>
      </c>
      <c r="R66" s="3">
        <v>0.009584538434855343</v>
      </c>
    </row>
    <row r="67" ht="15.75" customHeight="1">
      <c r="A67" s="17"/>
      <c r="B67" s="17"/>
      <c r="C67" s="17"/>
      <c r="E67" s="17"/>
      <c r="G67" s="17"/>
      <c r="Q67" s="3">
        <v>3.0</v>
      </c>
      <c r="R67" s="3">
        <v>0.007245245322756349</v>
      </c>
    </row>
    <row r="68" ht="15.75" customHeight="1">
      <c r="A68" s="17"/>
      <c r="Q68" s="3">
        <v>3.0</v>
      </c>
      <c r="R68" s="3">
        <v>0.006347222848443464</v>
      </c>
    </row>
    <row r="69" ht="15.75" customHeight="1">
      <c r="A69" s="17"/>
      <c r="B69" s="3" t="s">
        <v>206</v>
      </c>
      <c r="Q69" s="3">
        <v>3.0</v>
      </c>
      <c r="R69" s="3">
        <v>0.0067991166268754795</v>
      </c>
    </row>
    <row r="70" ht="15.75" customHeight="1">
      <c r="A70" s="17"/>
      <c r="B70" s="17" t="s">
        <v>207</v>
      </c>
      <c r="C70" s="17"/>
      <c r="D70" s="17">
        <v>27.148</v>
      </c>
      <c r="E70" s="17"/>
      <c r="F70" s="17">
        <v>196.87</v>
      </c>
      <c r="G70" s="3" t="s">
        <v>208</v>
      </c>
      <c r="Q70" s="3">
        <v>3.0</v>
      </c>
      <c r="R70" s="3">
        <v>0.006341679499836597</v>
      </c>
    </row>
    <row r="71" ht="15.75" customHeight="1">
      <c r="A71" s="17"/>
      <c r="B71" s="76">
        <v>100600.0</v>
      </c>
      <c r="C71" s="76"/>
      <c r="D71" s="75">
        <v>21.829</v>
      </c>
      <c r="E71" s="76"/>
      <c r="F71" s="75">
        <v>158.75</v>
      </c>
      <c r="G71" s="76" t="s">
        <v>209</v>
      </c>
      <c r="H71" s="76"/>
      <c r="I71" s="76"/>
      <c r="Q71" s="3">
        <v>3.0</v>
      </c>
      <c r="R71" s="3">
        <v>0.007145465047832695</v>
      </c>
    </row>
    <row r="72" ht="15.75" customHeight="1">
      <c r="A72" s="17"/>
      <c r="B72" s="17"/>
      <c r="C72" s="17" t="s">
        <v>187</v>
      </c>
      <c r="D72" s="17"/>
      <c r="E72" s="17">
        <v>37.765</v>
      </c>
      <c r="F72" s="17"/>
      <c r="G72" s="17">
        <v>271.5</v>
      </c>
      <c r="Q72" s="3">
        <v>3.0</v>
      </c>
      <c r="R72" s="3">
        <v>0.004357160698577259</v>
      </c>
    </row>
    <row r="73" ht="15.75" customHeight="1">
      <c r="A73" s="17"/>
      <c r="B73" s="17"/>
      <c r="C73" s="17" t="s">
        <v>183</v>
      </c>
      <c r="D73" s="17"/>
      <c r="E73" s="17">
        <v>41.046</v>
      </c>
      <c r="F73" s="17"/>
      <c r="G73" s="17">
        <v>294.5</v>
      </c>
      <c r="Q73" s="3">
        <v>3.0</v>
      </c>
      <c r="R73" s="3">
        <v>0.00485340126586423</v>
      </c>
    </row>
    <row r="74" ht="15.75" customHeight="1">
      <c r="A74" s="17"/>
      <c r="B74" s="17"/>
      <c r="C74" s="17" t="s">
        <v>194</v>
      </c>
      <c r="D74" s="17"/>
      <c r="E74" s="17">
        <v>32.623</v>
      </c>
      <c r="F74" s="17"/>
      <c r="G74" s="17">
        <v>235.25</v>
      </c>
      <c r="Q74" s="3">
        <v>3.0</v>
      </c>
      <c r="R74" s="3">
        <v>0.005925928354321371</v>
      </c>
    </row>
    <row r="75" ht="15.75" customHeight="1">
      <c r="A75" s="17"/>
      <c r="B75" s="17"/>
      <c r="C75" s="17">
        <v>170.0</v>
      </c>
      <c r="D75" s="17"/>
      <c r="E75" s="17">
        <v>60.848</v>
      </c>
      <c r="F75" s="17"/>
      <c r="G75" s="17">
        <v>431.0</v>
      </c>
      <c r="Q75" s="3">
        <v>3.0</v>
      </c>
    </row>
    <row r="76" ht="15.75" customHeight="1">
      <c r="A76" s="17"/>
      <c r="B76" s="17"/>
      <c r="C76" s="17" t="s">
        <v>192</v>
      </c>
      <c r="D76" s="17"/>
      <c r="E76" s="17">
        <v>19.739</v>
      </c>
      <c r="F76" s="17"/>
      <c r="G76" s="17">
        <v>143.37</v>
      </c>
      <c r="Q76" s="3">
        <v>3.0</v>
      </c>
      <c r="R76" s="3">
        <v>0.01378349826815172</v>
      </c>
    </row>
    <row r="77" ht="15.75" customHeight="1">
      <c r="A77" s="17"/>
      <c r="B77" s="17"/>
      <c r="C77" s="17" t="s">
        <v>190</v>
      </c>
      <c r="D77" s="37"/>
      <c r="E77" s="17">
        <v>42.908</v>
      </c>
      <c r="F77" s="17"/>
      <c r="G77" s="17">
        <v>307.5</v>
      </c>
      <c r="Q77" s="3">
        <v>3.0</v>
      </c>
      <c r="R77" s="3">
        <v>0.006305758600864079</v>
      </c>
    </row>
    <row r="78" ht="15.75" customHeight="1">
      <c r="A78" s="17"/>
      <c r="B78" s="17"/>
      <c r="C78" s="17" t="s">
        <v>189</v>
      </c>
      <c r="D78" s="17"/>
      <c r="E78" s="17">
        <v>85.622</v>
      </c>
      <c r="F78" s="17"/>
      <c r="G78" s="17">
        <v>595.87</v>
      </c>
      <c r="Q78" s="3">
        <v>3.0</v>
      </c>
      <c r="R78" s="3">
        <v>0.018595362462294103</v>
      </c>
    </row>
    <row r="79" ht="15.75" customHeight="1">
      <c r="A79" s="17"/>
      <c r="B79" s="17"/>
      <c r="C79" s="17" t="s">
        <v>199</v>
      </c>
      <c r="D79" s="17"/>
      <c r="E79" s="17">
        <v>40.368</v>
      </c>
      <c r="F79" s="17"/>
      <c r="G79" s="17">
        <v>289.75</v>
      </c>
      <c r="Q79" s="3">
        <v>3.0</v>
      </c>
      <c r="R79" s="3">
        <v>0.005244096475676403</v>
      </c>
    </row>
    <row r="80" ht="15.75" customHeight="1">
      <c r="B80" s="17"/>
      <c r="C80" s="17">
        <v>10010.0</v>
      </c>
      <c r="D80" s="17"/>
      <c r="E80" s="17">
        <v>20.037</v>
      </c>
      <c r="F80" s="17"/>
      <c r="G80" s="17">
        <v>145.5</v>
      </c>
      <c r="Q80" s="3">
        <v>3.0</v>
      </c>
      <c r="R80" s="3">
        <v>0.008456577860329504</v>
      </c>
    </row>
    <row r="81" ht="15.75" customHeight="1">
      <c r="A81" s="45"/>
      <c r="C81" s="3">
        <v>350.0</v>
      </c>
      <c r="E81" s="17">
        <v>51.911</v>
      </c>
      <c r="G81" s="17">
        <v>369.87</v>
      </c>
      <c r="Q81" s="3">
        <v>3.0</v>
      </c>
      <c r="R81" s="3">
        <v>0.006779604039779298</v>
      </c>
    </row>
    <row r="82" ht="15.75" customHeight="1">
      <c r="A82" s="45"/>
      <c r="C82" s="17" t="s">
        <v>197</v>
      </c>
      <c r="E82" s="17">
        <v>17.725</v>
      </c>
      <c r="G82" s="17">
        <v>128.87</v>
      </c>
      <c r="Q82" s="3">
        <v>3.0</v>
      </c>
      <c r="R82" s="3">
        <v>0.006638359517276259</v>
      </c>
    </row>
    <row r="83" ht="15.75" customHeight="1">
      <c r="A83" s="45"/>
      <c r="C83" s="17" t="s">
        <v>185</v>
      </c>
      <c r="E83" s="17">
        <v>17.586</v>
      </c>
      <c r="G83" s="17">
        <v>127.87</v>
      </c>
    </row>
    <row r="84" ht="15.75" customHeight="1">
      <c r="A84" s="45"/>
      <c r="C84" s="3">
        <v>190.0</v>
      </c>
      <c r="E84" s="17">
        <v>59.843</v>
      </c>
      <c r="G84" s="17">
        <v>424.12</v>
      </c>
    </row>
    <row r="85" ht="15.75" customHeight="1">
      <c r="A85" s="45"/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23">
    <mergeCell ref="A4:A21"/>
    <mergeCell ref="B4:B6"/>
    <mergeCell ref="B16:B18"/>
    <mergeCell ref="B13:B15"/>
    <mergeCell ref="B10:B12"/>
    <mergeCell ref="B7:B9"/>
    <mergeCell ref="B19:B21"/>
    <mergeCell ref="B55:B57"/>
    <mergeCell ref="B52:B54"/>
    <mergeCell ref="B49:B51"/>
    <mergeCell ref="B46:B48"/>
    <mergeCell ref="B31:B33"/>
    <mergeCell ref="B34:B36"/>
    <mergeCell ref="B37:B39"/>
    <mergeCell ref="B40:B42"/>
    <mergeCell ref="A22:A33"/>
    <mergeCell ref="A34:A45"/>
    <mergeCell ref="A46:A60"/>
    <mergeCell ref="B28:B30"/>
    <mergeCell ref="B25:B27"/>
    <mergeCell ref="B58:B60"/>
    <mergeCell ref="B43:B45"/>
    <mergeCell ref="B22:B2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44"/>
    <col customWidth="1" min="26" max="32" width="11.11"/>
  </cols>
  <sheetData>
    <row r="1" ht="15.75" customHeight="1">
      <c r="A1" s="1" t="s">
        <v>0</v>
      </c>
      <c r="B1" s="2">
        <v>43573.0</v>
      </c>
      <c r="P1" s="3" t="s">
        <v>4</v>
      </c>
      <c r="Q1" s="3" t="s">
        <v>5</v>
      </c>
    </row>
    <row r="2" ht="15.75" customHeight="1">
      <c r="A2" s="1" t="s">
        <v>38</v>
      </c>
      <c r="B2" s="2">
        <v>43574.0</v>
      </c>
      <c r="C2" s="40"/>
      <c r="P2" s="3">
        <v>13.2489</v>
      </c>
      <c r="Q2" s="3">
        <v>18.9271</v>
      </c>
      <c r="V2" s="17" t="s">
        <v>116</v>
      </c>
    </row>
    <row r="3" ht="15.75" customHeight="1">
      <c r="A3" s="8" t="s">
        <v>9</v>
      </c>
      <c r="B3" s="8" t="s">
        <v>10</v>
      </c>
      <c r="C3" s="8" t="s">
        <v>11</v>
      </c>
      <c r="D3" s="9" t="s">
        <v>12</v>
      </c>
      <c r="E3" s="9" t="s">
        <v>13</v>
      </c>
      <c r="F3" s="9" t="s">
        <v>14</v>
      </c>
      <c r="G3" s="9" t="s">
        <v>13</v>
      </c>
      <c r="H3" s="9" t="s">
        <v>14</v>
      </c>
      <c r="I3" s="10" t="s">
        <v>55</v>
      </c>
      <c r="J3" s="9" t="s">
        <v>117</v>
      </c>
      <c r="K3" s="10" t="s">
        <v>18</v>
      </c>
      <c r="L3" s="10" t="s">
        <v>19</v>
      </c>
      <c r="M3" s="10" t="s">
        <v>20</v>
      </c>
      <c r="N3" s="10" t="s">
        <v>21</v>
      </c>
      <c r="O3" s="10" t="s">
        <v>22</v>
      </c>
      <c r="P3" s="56" t="s">
        <v>114</v>
      </c>
      <c r="Q3" s="11" t="s">
        <v>23</v>
      </c>
      <c r="R3" s="11" t="s">
        <v>24</v>
      </c>
      <c r="S3" s="12" t="s">
        <v>25</v>
      </c>
      <c r="U3" s="3" t="s">
        <v>37</v>
      </c>
      <c r="V3" s="27">
        <v>84.0</v>
      </c>
    </row>
    <row r="4" ht="15.75" customHeight="1">
      <c r="A4" s="59" t="s">
        <v>81</v>
      </c>
      <c r="B4" s="60">
        <v>8.0</v>
      </c>
      <c r="C4" s="17">
        <v>24000.0</v>
      </c>
      <c r="D4" s="17" t="s">
        <v>28</v>
      </c>
      <c r="E4" s="17">
        <v>22.03</v>
      </c>
      <c r="F4" s="17"/>
      <c r="G4" s="17">
        <v>159.75</v>
      </c>
      <c r="I4" s="3">
        <v>0.0</v>
      </c>
      <c r="J4" s="3">
        <f t="shared" ref="J4:J57" si="1">((G4-23.564)/0.211)</f>
        <v>645.4312796</v>
      </c>
      <c r="K4" s="3">
        <f t="shared" ref="K4:K57" si="2">J4/(1000000)</f>
        <v>0.0006454312796</v>
      </c>
      <c r="L4" s="3">
        <f t="shared" ref="L4:L57" si="3">K4*$V$6</f>
        <v>0.0006473464104</v>
      </c>
      <c r="M4" s="3">
        <f t="shared" ref="M4:M8" si="4">((L4*$P$2)/($V$4*$V$7))</f>
        <v>0.000346047948</v>
      </c>
      <c r="N4" s="3">
        <f t="shared" ref="N4:N57" si="5">M4*44.0095</f>
        <v>0.01522939717</v>
      </c>
      <c r="O4" s="3">
        <f t="shared" ref="O4:O57" si="6">N4/5.227924335</f>
        <v>0.002913086761</v>
      </c>
      <c r="P4" s="3">
        <v>3.0</v>
      </c>
      <c r="Q4" s="3">
        <f t="shared" ref="Q4:Q21" si="7">INDEX(N$2:N$60,ROWS(Q$4:Q4)*P$4)</f>
        <v>0.01522939717</v>
      </c>
      <c r="R4" s="3">
        <f t="shared" ref="R4:R21" si="8">INDEX(N$3:N$60,ROWS(R$4:R4)*P$4)</f>
        <v>0.02532186698</v>
      </c>
      <c r="S4" s="3">
        <f t="shared" ref="S4:S21" si="9">INDEX(N$4:N$60,ROWS(S$4:S4)*P$4)</f>
        <v>0.02529391</v>
      </c>
      <c r="U4" s="3" t="s">
        <v>39</v>
      </c>
      <c r="V4" s="1">
        <f>(V3-32)*(5/9)+273.15</f>
        <v>302.0388889</v>
      </c>
    </row>
    <row r="5" ht="15.75" customHeight="1">
      <c r="A5" s="20"/>
      <c r="C5" s="3">
        <v>1001000.0</v>
      </c>
      <c r="E5" s="3">
        <v>34.725</v>
      </c>
      <c r="G5" s="3">
        <v>250.0</v>
      </c>
      <c r="I5" s="3">
        <v>61.0</v>
      </c>
      <c r="J5" s="3">
        <f t="shared" si="1"/>
        <v>1073.156398</v>
      </c>
      <c r="K5" s="3">
        <f t="shared" si="2"/>
        <v>0.001073156398</v>
      </c>
      <c r="L5" s="3">
        <f t="shared" si="3"/>
        <v>0.00107634068</v>
      </c>
      <c r="M5" s="3">
        <f t="shared" si="4"/>
        <v>0.0005753727487</v>
      </c>
      <c r="N5" s="3">
        <f t="shared" si="5"/>
        <v>0.02532186698</v>
      </c>
      <c r="O5" s="3">
        <f t="shared" si="6"/>
        <v>0.004843579471</v>
      </c>
      <c r="Q5" s="3">
        <f t="shared" si="7"/>
        <v>0.01738208464</v>
      </c>
      <c r="R5" s="3">
        <f t="shared" si="8"/>
        <v>0.02797778009</v>
      </c>
      <c r="S5" s="3">
        <f t="shared" si="9"/>
        <v>0.04639860784</v>
      </c>
      <c r="U5" s="3" t="s">
        <v>40</v>
      </c>
      <c r="V5" s="4">
        <v>30.01</v>
      </c>
    </row>
    <row r="6" ht="15.75" customHeight="1">
      <c r="A6" s="20"/>
      <c r="C6" s="3">
        <v>33000.0</v>
      </c>
      <c r="E6" s="3">
        <v>34.69</v>
      </c>
      <c r="G6" s="3">
        <v>249.75</v>
      </c>
      <c r="I6" s="3">
        <v>128.0</v>
      </c>
      <c r="J6" s="3">
        <f t="shared" si="1"/>
        <v>1071.971564</v>
      </c>
      <c r="K6" s="3">
        <f t="shared" si="2"/>
        <v>0.001071971564</v>
      </c>
      <c r="L6" s="3">
        <f t="shared" si="3"/>
        <v>0.00107515233</v>
      </c>
      <c r="M6" s="3">
        <f t="shared" si="4"/>
        <v>0.0005747374999</v>
      </c>
      <c r="N6" s="3">
        <f t="shared" si="5"/>
        <v>0.02529391</v>
      </c>
      <c r="O6" s="3">
        <f t="shared" si="6"/>
        <v>0.004838231846</v>
      </c>
      <c r="Q6" s="3">
        <f t="shared" si="7"/>
        <v>0.01243369916</v>
      </c>
      <c r="R6" s="3">
        <f t="shared" si="8"/>
        <v>0.02859283366</v>
      </c>
      <c r="S6" s="3">
        <f t="shared" si="9"/>
        <v>0.03208745617</v>
      </c>
      <c r="U6" s="3" t="s">
        <v>43</v>
      </c>
      <c r="V6" s="1">
        <f>V5*0.0334211</f>
        <v>1.002967211</v>
      </c>
    </row>
    <row r="7" ht="15.75" customHeight="1">
      <c r="A7" s="20"/>
      <c r="B7" s="35">
        <v>6.0</v>
      </c>
      <c r="C7" s="17">
        <v>39000.0</v>
      </c>
      <c r="D7" s="17"/>
      <c r="E7" s="17">
        <v>24.722</v>
      </c>
      <c r="F7" s="17"/>
      <c r="G7" s="17">
        <v>179.0</v>
      </c>
      <c r="I7" s="3">
        <v>0.0</v>
      </c>
      <c r="J7" s="3">
        <f t="shared" si="1"/>
        <v>736.6635071</v>
      </c>
      <c r="K7" s="3">
        <f t="shared" si="2"/>
        <v>0.0007366635071</v>
      </c>
      <c r="L7" s="3">
        <f t="shared" si="3"/>
        <v>0.0007388493432</v>
      </c>
      <c r="M7" s="3">
        <f t="shared" si="4"/>
        <v>0.0003949621022</v>
      </c>
      <c r="N7" s="3">
        <f t="shared" si="5"/>
        <v>0.01738208464</v>
      </c>
      <c r="O7" s="3">
        <f t="shared" si="6"/>
        <v>0.003324853904</v>
      </c>
      <c r="Q7" s="3">
        <f t="shared" si="7"/>
        <v>0.01451593504</v>
      </c>
      <c r="R7" s="3">
        <f t="shared" si="8"/>
        <v>0.03970517411</v>
      </c>
      <c r="S7" s="3">
        <f t="shared" si="9"/>
        <v>0.05323635247</v>
      </c>
      <c r="U7" s="3" t="s">
        <v>104</v>
      </c>
      <c r="V7" s="3">
        <v>0.082057338</v>
      </c>
    </row>
    <row r="8" ht="15.75" customHeight="1">
      <c r="A8" s="20"/>
      <c r="C8" s="3">
        <v>1500.0</v>
      </c>
      <c r="E8" s="3">
        <v>38.102</v>
      </c>
      <c r="G8" s="3">
        <v>273.75</v>
      </c>
      <c r="I8" s="3">
        <v>57.0</v>
      </c>
      <c r="J8" s="3">
        <f t="shared" si="1"/>
        <v>1185.71564</v>
      </c>
      <c r="K8" s="3">
        <f t="shared" si="2"/>
        <v>0.00118571564</v>
      </c>
      <c r="L8" s="3">
        <f t="shared" si="3"/>
        <v>0.001189233908</v>
      </c>
      <c r="M8" s="3">
        <f t="shared" si="4"/>
        <v>0.0006357213805</v>
      </c>
      <c r="N8" s="3">
        <f t="shared" si="5"/>
        <v>0.02797778009</v>
      </c>
      <c r="O8" s="3">
        <f t="shared" si="6"/>
        <v>0.005351603868</v>
      </c>
      <c r="Q8" s="3">
        <f t="shared" si="7"/>
        <v>0.01552238632</v>
      </c>
      <c r="R8" s="3">
        <f t="shared" si="8"/>
        <v>0.02922130657</v>
      </c>
      <c r="S8" s="3">
        <f t="shared" si="9"/>
        <v>0.03190517666</v>
      </c>
    </row>
    <row r="9" ht="15.75" customHeight="1">
      <c r="A9" s="20"/>
      <c r="C9" s="3" t="s">
        <v>119</v>
      </c>
      <c r="E9" s="3">
        <v>43.859</v>
      </c>
      <c r="G9" s="3">
        <v>314.0</v>
      </c>
      <c r="I9" s="3">
        <v>120.0</v>
      </c>
      <c r="J9" s="3">
        <f t="shared" si="1"/>
        <v>1376.473934</v>
      </c>
      <c r="K9" s="3">
        <f t="shared" si="2"/>
        <v>0.001376473934</v>
      </c>
      <c r="L9" s="3">
        <f t="shared" si="3"/>
        <v>0.001380558222</v>
      </c>
      <c r="M9" s="3">
        <f>((L9*$Q$2)/($V$4*$V$7))</f>
        <v>0.001054286185</v>
      </c>
      <c r="N9" s="3">
        <f t="shared" si="5"/>
        <v>0.04639860784</v>
      </c>
      <c r="O9" s="3">
        <f t="shared" si="6"/>
        <v>0.008875149078</v>
      </c>
      <c r="Q9" s="3">
        <f t="shared" si="7"/>
        <v>0.01241916153</v>
      </c>
      <c r="R9" s="3">
        <f t="shared" si="8"/>
        <v>0.0162492678</v>
      </c>
      <c r="S9" s="3">
        <f t="shared" si="9"/>
        <v>0.01584445073</v>
      </c>
    </row>
    <row r="10" ht="15.75" customHeight="1">
      <c r="A10" s="20"/>
      <c r="B10" s="38">
        <v>7.0</v>
      </c>
      <c r="C10" s="3">
        <v>11000.0</v>
      </c>
      <c r="E10" s="3">
        <v>18.547</v>
      </c>
      <c r="G10" s="3">
        <v>134.75</v>
      </c>
      <c r="I10" s="3">
        <v>0.0</v>
      </c>
      <c r="J10" s="3">
        <f t="shared" si="1"/>
        <v>526.9478673</v>
      </c>
      <c r="K10" s="3">
        <f t="shared" si="2"/>
        <v>0.0005269478673</v>
      </c>
      <c r="L10" s="3">
        <f t="shared" si="3"/>
        <v>0.0005285114328</v>
      </c>
      <c r="M10" s="3">
        <f t="shared" ref="M10:M30" si="10">((L10*$P$2)/($V$4*$V$7))</f>
        <v>0.0002825230725</v>
      </c>
      <c r="N10" s="3">
        <f t="shared" si="5"/>
        <v>0.01243369916</v>
      </c>
      <c r="O10" s="3">
        <f t="shared" si="6"/>
        <v>0.002378324237</v>
      </c>
      <c r="Q10" s="3">
        <f t="shared" si="7"/>
        <v>0.01232187124</v>
      </c>
      <c r="R10" s="3">
        <f t="shared" si="8"/>
        <v>0.01507507464</v>
      </c>
      <c r="S10" s="3">
        <f t="shared" si="9"/>
        <v>0.01302079574</v>
      </c>
    </row>
    <row r="11" ht="15.75" customHeight="1">
      <c r="A11" s="20"/>
      <c r="B11" s="20"/>
      <c r="C11" s="3">
        <v>13000.0</v>
      </c>
      <c r="E11" s="3">
        <v>38.885</v>
      </c>
      <c r="G11" s="3">
        <v>279.25</v>
      </c>
      <c r="I11" s="3">
        <v>57.0</v>
      </c>
      <c r="J11" s="3">
        <f t="shared" si="1"/>
        <v>1211.781991</v>
      </c>
      <c r="K11" s="3">
        <f t="shared" si="2"/>
        <v>0.001211781991</v>
      </c>
      <c r="L11" s="3">
        <f t="shared" si="3"/>
        <v>0.001215377603</v>
      </c>
      <c r="M11" s="3">
        <f t="shared" si="10"/>
        <v>0.0006496968531</v>
      </c>
      <c r="N11" s="3">
        <f t="shared" si="5"/>
        <v>0.02859283366</v>
      </c>
      <c r="O11" s="3">
        <f t="shared" si="6"/>
        <v>0.005469251623</v>
      </c>
      <c r="Q11" s="3">
        <f t="shared" si="7"/>
        <v>0.01141271024</v>
      </c>
      <c r="R11" s="3">
        <f t="shared" si="8"/>
        <v>0.01149658118</v>
      </c>
      <c r="S11" s="3">
        <f t="shared" si="9"/>
        <v>0.01067240941</v>
      </c>
    </row>
    <row r="12" ht="15.75" customHeight="1">
      <c r="A12" s="20"/>
      <c r="B12" s="25"/>
      <c r="C12" s="17">
        <v>45000.0</v>
      </c>
      <c r="D12" s="17"/>
      <c r="E12" s="17">
        <v>43.356</v>
      </c>
      <c r="F12" s="17"/>
      <c r="G12" s="17">
        <v>310.5</v>
      </c>
      <c r="I12" s="3">
        <v>122.0</v>
      </c>
      <c r="J12" s="3">
        <f t="shared" si="1"/>
        <v>1359.886256</v>
      </c>
      <c r="K12" s="3">
        <f t="shared" si="2"/>
        <v>0.001359886256</v>
      </c>
      <c r="L12" s="3">
        <f t="shared" si="3"/>
        <v>0.001363921325</v>
      </c>
      <c r="M12" s="3">
        <f t="shared" si="10"/>
        <v>0.0007291029475</v>
      </c>
      <c r="N12" s="3">
        <f t="shared" si="5"/>
        <v>0.03208745617</v>
      </c>
      <c r="O12" s="3">
        <f t="shared" si="6"/>
        <v>0.006137704778</v>
      </c>
      <c r="Q12" s="3">
        <f t="shared" si="7"/>
        <v>0.01247507549</v>
      </c>
      <c r="R12" s="3">
        <f t="shared" si="8"/>
        <v>0.01257348406</v>
      </c>
      <c r="S12" s="3">
        <f t="shared" si="9"/>
        <v>0.01334174187</v>
      </c>
    </row>
    <row r="13" ht="15.75" customHeight="1">
      <c r="A13" s="20"/>
      <c r="B13" s="35">
        <v>1.0</v>
      </c>
      <c r="C13" s="17" t="s">
        <v>124</v>
      </c>
      <c r="D13" s="17"/>
      <c r="E13" s="17">
        <v>21.14</v>
      </c>
      <c r="F13" s="17"/>
      <c r="G13" s="17">
        <v>153.37</v>
      </c>
      <c r="I13" s="3">
        <v>0.0</v>
      </c>
      <c r="J13" s="3">
        <f t="shared" si="1"/>
        <v>615.1943128</v>
      </c>
      <c r="K13" s="3">
        <f t="shared" si="2"/>
        <v>0.0006151943128</v>
      </c>
      <c r="L13" s="3">
        <f t="shared" si="3"/>
        <v>0.0006170197241</v>
      </c>
      <c r="M13" s="3">
        <f t="shared" si="10"/>
        <v>0.0003298363998</v>
      </c>
      <c r="N13" s="3">
        <f t="shared" si="5"/>
        <v>0.01451593504</v>
      </c>
      <c r="O13" s="3">
        <f t="shared" si="6"/>
        <v>0.002776615365</v>
      </c>
      <c r="Q13" s="3">
        <f t="shared" si="7"/>
        <v>0.0165835292</v>
      </c>
      <c r="R13" s="3">
        <f t="shared" si="8"/>
        <v>0.01804209249</v>
      </c>
      <c r="S13" s="3">
        <f t="shared" si="9"/>
        <v>0.01983933642</v>
      </c>
    </row>
    <row r="14" ht="15.75" customHeight="1">
      <c r="A14" s="20"/>
      <c r="C14" s="17" t="s">
        <v>125</v>
      </c>
      <c r="D14" s="17"/>
      <c r="E14" s="17">
        <v>53.205</v>
      </c>
      <c r="F14" s="17"/>
      <c r="G14" s="17">
        <v>378.62</v>
      </c>
      <c r="I14" s="3">
        <v>65.0</v>
      </c>
      <c r="J14" s="3">
        <f t="shared" si="1"/>
        <v>1682.729858</v>
      </c>
      <c r="K14" s="3">
        <f t="shared" si="2"/>
        <v>0.001682729858</v>
      </c>
      <c r="L14" s="3">
        <f t="shared" si="3"/>
        <v>0.001687722872</v>
      </c>
      <c r="M14" s="3">
        <f t="shared" si="10"/>
        <v>0.0009021955284</v>
      </c>
      <c r="N14" s="3">
        <f t="shared" si="5"/>
        <v>0.03970517411</v>
      </c>
      <c r="O14" s="3">
        <f t="shared" si="6"/>
        <v>0.007594825702</v>
      </c>
      <c r="Q14" s="3">
        <f t="shared" si="7"/>
        <v>0.01366380628</v>
      </c>
      <c r="R14" s="3">
        <f t="shared" si="8"/>
        <v>0.02532186698</v>
      </c>
      <c r="S14" s="3">
        <f t="shared" si="9"/>
        <v>0.0273481889</v>
      </c>
    </row>
    <row r="15" ht="15.75" customHeight="1">
      <c r="A15" s="20"/>
      <c r="C15" s="17" t="s">
        <v>127</v>
      </c>
      <c r="D15" s="17"/>
      <c r="E15" s="17">
        <v>71.067</v>
      </c>
      <c r="F15" s="17"/>
      <c r="G15" s="17">
        <v>499.62</v>
      </c>
      <c r="I15" s="3">
        <v>128.0</v>
      </c>
      <c r="J15" s="3">
        <f t="shared" si="1"/>
        <v>2256.189573</v>
      </c>
      <c r="K15" s="3">
        <f t="shared" si="2"/>
        <v>0.002256189573</v>
      </c>
      <c r="L15" s="3">
        <f t="shared" si="3"/>
        <v>0.002262884164</v>
      </c>
      <c r="M15" s="3">
        <f t="shared" si="10"/>
        <v>0.001209655926</v>
      </c>
      <c r="N15" s="3">
        <f t="shared" si="5"/>
        <v>0.05323635247</v>
      </c>
      <c r="O15" s="3">
        <f t="shared" si="6"/>
        <v>0.01018307632</v>
      </c>
      <c r="Q15" s="3">
        <f t="shared" si="7"/>
        <v>0.01322991395</v>
      </c>
      <c r="R15" s="3">
        <f t="shared" si="8"/>
        <v>0.02163154561</v>
      </c>
      <c r="S15" s="3">
        <f t="shared" si="9"/>
        <v>0.023896061</v>
      </c>
    </row>
    <row r="16" ht="15.75" customHeight="1">
      <c r="A16" s="20"/>
      <c r="B16" s="35">
        <v>4.0</v>
      </c>
      <c r="C16" s="17" t="s">
        <v>128</v>
      </c>
      <c r="D16" s="17"/>
      <c r="E16" s="17">
        <v>22.396</v>
      </c>
      <c r="F16" s="17"/>
      <c r="G16" s="17">
        <v>162.37</v>
      </c>
      <c r="I16" s="3">
        <v>0.0</v>
      </c>
      <c r="J16" s="3">
        <f t="shared" si="1"/>
        <v>657.8483412</v>
      </c>
      <c r="K16" s="3">
        <f t="shared" si="2"/>
        <v>0.0006578483412</v>
      </c>
      <c r="L16" s="3">
        <f t="shared" si="3"/>
        <v>0.0006598003161</v>
      </c>
      <c r="M16" s="3">
        <f t="shared" si="10"/>
        <v>0.000352705355</v>
      </c>
      <c r="N16" s="3">
        <f t="shared" si="5"/>
        <v>0.01552238632</v>
      </c>
      <c r="O16" s="3">
        <f t="shared" si="6"/>
        <v>0.002969129873</v>
      </c>
      <c r="Q16" s="3">
        <f t="shared" si="7"/>
        <v>0.01459980598</v>
      </c>
      <c r="R16" s="3">
        <f t="shared" si="8"/>
        <v>0.0358336915</v>
      </c>
      <c r="S16" s="3">
        <f t="shared" si="9"/>
        <v>0.0470723975</v>
      </c>
      <c r="U16" s="3" t="s">
        <v>75</v>
      </c>
      <c r="W16" s="3" t="s">
        <v>129</v>
      </c>
    </row>
    <row r="17" ht="15.75" customHeight="1">
      <c r="A17" s="20"/>
      <c r="C17" s="17">
        <v>10090.0</v>
      </c>
      <c r="D17" s="17"/>
      <c r="E17" s="17">
        <v>39.686</v>
      </c>
      <c r="F17" s="17"/>
      <c r="G17" s="17">
        <v>284.87</v>
      </c>
      <c r="I17" s="3">
        <v>55.0</v>
      </c>
      <c r="J17" s="3">
        <f t="shared" si="1"/>
        <v>1238.417062</v>
      </c>
      <c r="K17" s="3">
        <f t="shared" si="2"/>
        <v>0.001238417062</v>
      </c>
      <c r="L17" s="3">
        <f t="shared" si="3"/>
        <v>0.001242091706</v>
      </c>
      <c r="M17" s="3">
        <f t="shared" si="10"/>
        <v>0.0006639772451</v>
      </c>
      <c r="N17" s="3">
        <f t="shared" si="5"/>
        <v>0.02922130657</v>
      </c>
      <c r="O17" s="3">
        <f t="shared" si="6"/>
        <v>0.005589466238</v>
      </c>
      <c r="Q17" s="3">
        <f t="shared" si="7"/>
        <v>0.0176219368</v>
      </c>
      <c r="R17" s="3">
        <f t="shared" si="8"/>
        <v>0.0300428893</v>
      </c>
      <c r="S17" s="3">
        <f t="shared" si="9"/>
        <v>0.0305620931</v>
      </c>
      <c r="U17" s="3">
        <v>0.0</v>
      </c>
      <c r="V17" s="3">
        <v>0.002913086760947531</v>
      </c>
      <c r="W17" s="3">
        <v>0.0</v>
      </c>
      <c r="X17" s="3">
        <v>0.0023755434723377513</v>
      </c>
    </row>
    <row r="18" ht="15.75" customHeight="1">
      <c r="A18" s="25"/>
      <c r="C18" s="17">
        <v>22000.0</v>
      </c>
      <c r="E18" s="17">
        <v>43.121</v>
      </c>
      <c r="F18" s="17"/>
      <c r="G18" s="17">
        <v>308.87</v>
      </c>
      <c r="I18" s="3">
        <v>115.0</v>
      </c>
      <c r="J18" s="3">
        <f t="shared" si="1"/>
        <v>1352.161137</v>
      </c>
      <c r="K18" s="3">
        <f t="shared" si="2"/>
        <v>0.001352161137</v>
      </c>
      <c r="L18" s="3">
        <f t="shared" si="3"/>
        <v>0.001356173285</v>
      </c>
      <c r="M18" s="3">
        <f t="shared" si="10"/>
        <v>0.0007249611256</v>
      </c>
      <c r="N18" s="3">
        <f t="shared" si="5"/>
        <v>0.03190517666</v>
      </c>
      <c r="O18" s="3">
        <f t="shared" si="6"/>
        <v>0.006102838261</v>
      </c>
      <c r="Q18" s="3">
        <f t="shared" si="7"/>
        <v>0.01334174187</v>
      </c>
      <c r="R18" s="3">
        <f t="shared" si="8"/>
        <v>0.02349012565</v>
      </c>
      <c r="S18" s="3">
        <f t="shared" si="9"/>
        <v>0.02259550228</v>
      </c>
      <c r="U18" s="3">
        <v>61.0</v>
      </c>
      <c r="V18" s="3">
        <v>0.004843579470737926</v>
      </c>
      <c r="W18" s="3">
        <v>64.0</v>
      </c>
      <c r="X18" s="3">
        <v>0.0031081681295158235</v>
      </c>
    </row>
    <row r="19" ht="15.75" customHeight="1">
      <c r="A19" s="64" t="s">
        <v>112</v>
      </c>
      <c r="B19" s="35">
        <v>1.0</v>
      </c>
      <c r="C19" s="17" t="s">
        <v>133</v>
      </c>
      <c r="D19" s="17"/>
      <c r="E19" s="17">
        <v>18.528</v>
      </c>
      <c r="F19" s="17"/>
      <c r="G19" s="17">
        <v>134.62</v>
      </c>
      <c r="I19" s="3">
        <v>0.0</v>
      </c>
      <c r="J19" s="3">
        <f t="shared" si="1"/>
        <v>526.3317536</v>
      </c>
      <c r="K19" s="3">
        <f t="shared" si="2"/>
        <v>0.0005263317536</v>
      </c>
      <c r="L19" s="3">
        <f t="shared" si="3"/>
        <v>0.0005278934909</v>
      </c>
      <c r="M19" s="3">
        <f t="shared" si="10"/>
        <v>0.0002821927431</v>
      </c>
      <c r="N19" s="3">
        <f t="shared" si="5"/>
        <v>0.01241916153</v>
      </c>
      <c r="O19" s="3">
        <f t="shared" si="6"/>
        <v>0.002375543472</v>
      </c>
      <c r="Q19" s="3">
        <f t="shared" si="7"/>
        <v>0.01316058064</v>
      </c>
      <c r="R19" s="3">
        <f t="shared" si="8"/>
        <v>0.01949227749</v>
      </c>
      <c r="S19" s="3">
        <f t="shared" si="9"/>
        <v>0.02532186698</v>
      </c>
      <c r="U19" s="3">
        <v>128.0</v>
      </c>
      <c r="V19" s="3">
        <v>0.004838231845503049</v>
      </c>
      <c r="W19" s="3">
        <v>125.0</v>
      </c>
      <c r="X19" s="3">
        <v>0.0030307345161148134</v>
      </c>
    </row>
    <row r="20" ht="15.75" customHeight="1">
      <c r="A20" s="20"/>
      <c r="C20" s="17" t="s">
        <v>135</v>
      </c>
      <c r="E20" s="17">
        <v>23.3</v>
      </c>
      <c r="G20" s="17">
        <v>168.87</v>
      </c>
      <c r="I20" s="3">
        <v>64.0</v>
      </c>
      <c r="J20" s="3">
        <f t="shared" si="1"/>
        <v>688.6540284</v>
      </c>
      <c r="K20" s="3">
        <f t="shared" si="2"/>
        <v>0.0006886540284</v>
      </c>
      <c r="L20" s="3">
        <f t="shared" si="3"/>
        <v>0.0006906974102</v>
      </c>
      <c r="M20" s="3">
        <f t="shared" si="10"/>
        <v>0.0003692218226</v>
      </c>
      <c r="N20" s="3">
        <f t="shared" si="5"/>
        <v>0.0162492678</v>
      </c>
      <c r="O20" s="3">
        <f t="shared" si="6"/>
        <v>0.00310816813</v>
      </c>
      <c r="Q20" s="3">
        <f t="shared" si="7"/>
        <v>0.01283851623</v>
      </c>
      <c r="R20" s="3">
        <f t="shared" si="8"/>
        <v>0.0151309886</v>
      </c>
      <c r="S20" s="3">
        <f t="shared" si="9"/>
        <v>0.01669657948</v>
      </c>
      <c r="U20" s="3">
        <v>0.0</v>
      </c>
      <c r="V20" s="3">
        <v>0.003324853904033017</v>
      </c>
      <c r="W20" s="3">
        <v>0.0</v>
      </c>
      <c r="X20" s="3">
        <v>0.002356933736520382</v>
      </c>
    </row>
    <row r="21" ht="15.75" customHeight="1">
      <c r="A21" s="20"/>
      <c r="C21" s="17" t="s">
        <v>137</v>
      </c>
      <c r="E21" s="17">
        <v>22.795</v>
      </c>
      <c r="G21" s="17">
        <v>165.25</v>
      </c>
      <c r="I21" s="3">
        <v>125.0</v>
      </c>
      <c r="J21" s="3">
        <f t="shared" si="1"/>
        <v>671.4976303</v>
      </c>
      <c r="K21" s="3">
        <f t="shared" si="2"/>
        <v>0.0006714976303</v>
      </c>
      <c r="L21" s="3">
        <f t="shared" si="3"/>
        <v>0.0006734901055</v>
      </c>
      <c r="M21" s="3">
        <f t="shared" si="10"/>
        <v>0.0003600234206</v>
      </c>
      <c r="N21" s="3">
        <f t="shared" si="5"/>
        <v>0.01584445073</v>
      </c>
      <c r="O21" s="3">
        <f t="shared" si="6"/>
        <v>0.003030734516</v>
      </c>
      <c r="Q21" s="3">
        <f t="shared" si="7"/>
        <v>0.01742224303</v>
      </c>
      <c r="R21" s="3">
        <f t="shared" si="8"/>
        <v>0.02483168068</v>
      </c>
      <c r="S21" s="3">
        <f t="shared" si="9"/>
        <v>0.02626947582</v>
      </c>
      <c r="U21" s="3">
        <v>57.0</v>
      </c>
      <c r="V21" s="3">
        <v>0.005351603868051187</v>
      </c>
      <c r="W21" s="3">
        <v>62.0</v>
      </c>
      <c r="X21" s="3">
        <v>0.0028835678696510123</v>
      </c>
    </row>
    <row r="22" ht="15.75" customHeight="1">
      <c r="A22" s="20"/>
      <c r="B22" s="35">
        <v>4.0</v>
      </c>
      <c r="C22" s="17" t="s">
        <v>138</v>
      </c>
      <c r="E22" s="17">
        <v>18.405</v>
      </c>
      <c r="G22" s="17">
        <v>133.75</v>
      </c>
      <c r="I22" s="3">
        <v>0.0</v>
      </c>
      <c r="J22" s="3">
        <f t="shared" si="1"/>
        <v>522.2085308</v>
      </c>
      <c r="K22" s="3">
        <f t="shared" si="2"/>
        <v>0.0005222085308</v>
      </c>
      <c r="L22" s="3">
        <f t="shared" si="3"/>
        <v>0.0005237580337</v>
      </c>
      <c r="M22" s="3">
        <f t="shared" si="10"/>
        <v>0.0002799820774</v>
      </c>
      <c r="N22" s="3">
        <f t="shared" si="5"/>
        <v>0.01232187124</v>
      </c>
      <c r="O22" s="3">
        <f t="shared" si="6"/>
        <v>0.002356933737</v>
      </c>
      <c r="U22" s="3">
        <v>120.0</v>
      </c>
      <c r="V22" s="3">
        <v>0.00887514907817701</v>
      </c>
      <c r="W22" s="3">
        <v>122.0</v>
      </c>
      <c r="X22" s="3">
        <v>0.0024906243673922927</v>
      </c>
    </row>
    <row r="23" ht="15.75" customHeight="1">
      <c r="A23" s="20"/>
      <c r="C23" s="17" t="s">
        <v>140</v>
      </c>
      <c r="E23" s="17">
        <v>21.834</v>
      </c>
      <c r="G23" s="17">
        <v>158.37</v>
      </c>
      <c r="I23" s="3">
        <v>62.0</v>
      </c>
      <c r="J23" s="3">
        <f t="shared" si="1"/>
        <v>638.8909953</v>
      </c>
      <c r="K23" s="3">
        <f t="shared" si="2"/>
        <v>0.0006388909953</v>
      </c>
      <c r="L23" s="3">
        <f t="shared" si="3"/>
        <v>0.0006407867196</v>
      </c>
      <c r="M23" s="3">
        <f t="shared" si="10"/>
        <v>0.0003425413749</v>
      </c>
      <c r="N23" s="3">
        <f t="shared" si="5"/>
        <v>0.01507507464</v>
      </c>
      <c r="O23" s="3">
        <f t="shared" si="6"/>
        <v>0.00288356787</v>
      </c>
      <c r="U23" s="3">
        <v>0.0</v>
      </c>
      <c r="V23" s="3">
        <v>0.002378324237459887</v>
      </c>
      <c r="W23" s="3">
        <v>0.0</v>
      </c>
      <c r="X23" s="3">
        <v>0.0021830289638822</v>
      </c>
    </row>
    <row r="24" ht="15.75" customHeight="1">
      <c r="A24" s="20"/>
      <c r="C24" s="17" t="s">
        <v>141</v>
      </c>
      <c r="E24" s="17">
        <v>19.274</v>
      </c>
      <c r="G24" s="17">
        <v>140.0</v>
      </c>
      <c r="I24" s="3">
        <v>122.0</v>
      </c>
      <c r="J24" s="3">
        <f t="shared" si="1"/>
        <v>551.8293839</v>
      </c>
      <c r="K24" s="3">
        <f t="shared" si="2"/>
        <v>0.0005518293839</v>
      </c>
      <c r="L24" s="3">
        <f t="shared" si="3"/>
        <v>0.0005534667781</v>
      </c>
      <c r="M24" s="3">
        <f t="shared" si="10"/>
        <v>0.0002958632963</v>
      </c>
      <c r="N24" s="3">
        <f t="shared" si="5"/>
        <v>0.01302079574</v>
      </c>
      <c r="O24" s="3">
        <f t="shared" si="6"/>
        <v>0.002490624367</v>
      </c>
      <c r="P24" s="3">
        <v>1.0</v>
      </c>
      <c r="Q24" s="3">
        <v>0.002913086760947531</v>
      </c>
      <c r="U24" s="3">
        <v>57.0</v>
      </c>
      <c r="V24" s="3">
        <v>0.0054692516232184695</v>
      </c>
      <c r="W24" s="3">
        <v>57.0</v>
      </c>
      <c r="X24" s="3">
        <v>0.002199071839586829</v>
      </c>
    </row>
    <row r="25" ht="15.75" customHeight="1">
      <c r="A25" s="20"/>
      <c r="B25" s="3">
        <v>8.0</v>
      </c>
      <c r="C25" s="3">
        <v>47000.0</v>
      </c>
      <c r="E25" s="17">
        <v>17.276</v>
      </c>
      <c r="G25" s="17">
        <v>125.62</v>
      </c>
      <c r="I25" s="3">
        <v>0.0</v>
      </c>
      <c r="J25" s="3">
        <f t="shared" si="1"/>
        <v>483.6777251</v>
      </c>
      <c r="K25" s="3">
        <f t="shared" si="2"/>
        <v>0.0004836777251</v>
      </c>
      <c r="L25" s="3">
        <f t="shared" si="3"/>
        <v>0.000485112899</v>
      </c>
      <c r="M25" s="3">
        <f t="shared" si="10"/>
        <v>0.0002593237879</v>
      </c>
      <c r="N25" s="3">
        <f t="shared" si="5"/>
        <v>0.01141271024</v>
      </c>
      <c r="O25" s="3">
        <f t="shared" si="6"/>
        <v>0.002183028964</v>
      </c>
      <c r="P25" s="3">
        <v>1.0</v>
      </c>
      <c r="Q25" s="3">
        <v>0.003324853904033017</v>
      </c>
      <c r="U25" s="3">
        <v>122.0</v>
      </c>
      <c r="V25" s="3">
        <v>0.006137704777578023</v>
      </c>
      <c r="W25" s="3">
        <v>120.0</v>
      </c>
      <c r="X25" s="3">
        <v>0.0020414238476626715</v>
      </c>
    </row>
    <row r="26" ht="15.75" customHeight="1">
      <c r="A26" s="20"/>
      <c r="C26" s="17" t="s">
        <v>143</v>
      </c>
      <c r="E26" s="17">
        <v>17.38</v>
      </c>
      <c r="G26" s="17">
        <v>126.37</v>
      </c>
      <c r="I26" s="3">
        <v>57.0</v>
      </c>
      <c r="J26" s="3">
        <f t="shared" si="1"/>
        <v>487.2322275</v>
      </c>
      <c r="K26" s="3">
        <f t="shared" si="2"/>
        <v>0.0004872322275</v>
      </c>
      <c r="L26" s="3">
        <f t="shared" si="3"/>
        <v>0.0004886779483</v>
      </c>
      <c r="M26" s="3">
        <f t="shared" si="10"/>
        <v>0.0002612295342</v>
      </c>
      <c r="N26" s="3">
        <f t="shared" si="5"/>
        <v>0.01149658118</v>
      </c>
      <c r="O26" s="3">
        <f t="shared" si="6"/>
        <v>0.00219907184</v>
      </c>
      <c r="P26" s="3">
        <v>1.0</v>
      </c>
      <c r="Q26" s="3">
        <v>0.002378324237459887</v>
      </c>
      <c r="U26" s="3">
        <v>0.0</v>
      </c>
      <c r="V26" s="3">
        <v>0.002776615364953484</v>
      </c>
      <c r="W26" s="3">
        <v>0.0</v>
      </c>
      <c r="X26" s="3">
        <v>0.002386238722807504</v>
      </c>
    </row>
    <row r="27" ht="15.75" customHeight="1">
      <c r="A27" s="20"/>
      <c r="C27" s="17" t="s">
        <v>146</v>
      </c>
      <c r="E27" s="17">
        <v>16.357</v>
      </c>
      <c r="G27" s="17">
        <v>119.0</v>
      </c>
      <c r="I27" s="3">
        <v>120.0</v>
      </c>
      <c r="J27" s="3">
        <f t="shared" si="1"/>
        <v>452.3033175</v>
      </c>
      <c r="K27" s="3">
        <f t="shared" si="2"/>
        <v>0.0004523033175</v>
      </c>
      <c r="L27" s="3">
        <f t="shared" si="3"/>
        <v>0.0004536453969</v>
      </c>
      <c r="M27" s="3">
        <f t="shared" si="10"/>
        <v>0.0002425024009</v>
      </c>
      <c r="N27" s="3">
        <f t="shared" si="5"/>
        <v>0.01067240941</v>
      </c>
      <c r="O27" s="3">
        <f t="shared" si="6"/>
        <v>0.002041423848</v>
      </c>
      <c r="P27" s="3">
        <v>1.0</v>
      </c>
      <c r="Q27" s="3">
        <v>0.002776615364953484</v>
      </c>
      <c r="U27" s="3">
        <v>65.0</v>
      </c>
      <c r="V27" s="3">
        <v>0.007594825701577154</v>
      </c>
      <c r="W27" s="3">
        <v>58.0</v>
      </c>
      <c r="X27" s="3">
        <v>0.002405062363634269</v>
      </c>
    </row>
    <row r="28" ht="15.75" customHeight="1">
      <c r="A28" s="20"/>
      <c r="B28" s="3">
        <v>6.0</v>
      </c>
      <c r="C28" s="17" t="s">
        <v>147</v>
      </c>
      <c r="E28" s="17">
        <v>18.595</v>
      </c>
      <c r="G28" s="17">
        <v>135.12</v>
      </c>
      <c r="I28" s="3">
        <v>0.0</v>
      </c>
      <c r="J28" s="3">
        <f t="shared" si="1"/>
        <v>528.7014218</v>
      </c>
      <c r="K28" s="3">
        <f t="shared" si="2"/>
        <v>0.0005287014218</v>
      </c>
      <c r="L28" s="3">
        <f t="shared" si="3"/>
        <v>0.0005302701905</v>
      </c>
      <c r="M28" s="3">
        <f t="shared" si="10"/>
        <v>0.0002834632406</v>
      </c>
      <c r="N28" s="3">
        <f t="shared" si="5"/>
        <v>0.01247507549</v>
      </c>
      <c r="O28" s="3">
        <f t="shared" si="6"/>
        <v>0.002386238723</v>
      </c>
      <c r="P28" s="3">
        <v>1.0</v>
      </c>
      <c r="Q28" s="3">
        <v>0.0029691298734090357</v>
      </c>
      <c r="U28" s="3">
        <v>128.0</v>
      </c>
      <c r="V28" s="3">
        <v>0.010183076315257352</v>
      </c>
      <c r="W28" s="3">
        <v>118.0</v>
      </c>
      <c r="X28" s="3">
        <v>0.002552015105088674</v>
      </c>
    </row>
    <row r="29" ht="15.75" customHeight="1">
      <c r="A29" s="20"/>
      <c r="C29" s="17" t="s">
        <v>150</v>
      </c>
      <c r="E29" s="17">
        <v>18.716</v>
      </c>
      <c r="G29" s="17">
        <v>136.0</v>
      </c>
      <c r="I29" s="3">
        <v>58.0</v>
      </c>
      <c r="J29" s="3">
        <f t="shared" si="1"/>
        <v>532.8720379</v>
      </c>
      <c r="K29" s="3">
        <f t="shared" si="2"/>
        <v>0.0005328720379</v>
      </c>
      <c r="L29" s="3">
        <f t="shared" si="3"/>
        <v>0.0005344531817</v>
      </c>
      <c r="M29" s="3">
        <f t="shared" si="10"/>
        <v>0.0002856993162</v>
      </c>
      <c r="N29" s="3">
        <f t="shared" si="5"/>
        <v>0.01257348406</v>
      </c>
      <c r="O29" s="3">
        <f t="shared" si="6"/>
        <v>0.002405062364</v>
      </c>
      <c r="P29" s="3">
        <v>1.0</v>
      </c>
      <c r="Q29" s="3">
        <v>0.0023755434723377513</v>
      </c>
      <c r="U29" s="3">
        <v>0.0</v>
      </c>
      <c r="V29" s="3">
        <v>0.0029691298734090357</v>
      </c>
      <c r="W29" s="3">
        <v>0.0</v>
      </c>
      <c r="X29" s="3">
        <v>0.00317210581749247</v>
      </c>
    </row>
    <row r="30" ht="15.75" customHeight="1">
      <c r="A30" s="20"/>
      <c r="C30" s="3">
        <v>400001.0</v>
      </c>
      <c r="E30" s="17">
        <v>19.673</v>
      </c>
      <c r="G30" s="17">
        <v>142.87</v>
      </c>
      <c r="I30" s="3">
        <v>118.0</v>
      </c>
      <c r="J30" s="3">
        <f t="shared" si="1"/>
        <v>565.4312796</v>
      </c>
      <c r="K30" s="3">
        <f t="shared" si="2"/>
        <v>0.0005654312796</v>
      </c>
      <c r="L30" s="3">
        <f t="shared" si="3"/>
        <v>0.0005671090335</v>
      </c>
      <c r="M30" s="3">
        <f t="shared" si="10"/>
        <v>0.000303155952</v>
      </c>
      <c r="N30" s="3">
        <f t="shared" si="5"/>
        <v>0.01334174187</v>
      </c>
      <c r="O30" s="3">
        <f t="shared" si="6"/>
        <v>0.002552015105</v>
      </c>
      <c r="P30" s="3">
        <v>1.0</v>
      </c>
      <c r="Q30" s="3">
        <v>0.002356933736520382</v>
      </c>
      <c r="U30" s="3">
        <v>55.0</v>
      </c>
      <c r="V30" s="3">
        <v>0.0055894662384984905</v>
      </c>
      <c r="W30" s="3">
        <v>56.0</v>
      </c>
      <c r="X30" s="3">
        <v>0.0034511005395095615</v>
      </c>
    </row>
    <row r="31" ht="15.75" customHeight="1">
      <c r="A31" s="20"/>
      <c r="B31" s="66">
        <v>7.0</v>
      </c>
      <c r="C31" s="17" t="s">
        <v>152</v>
      </c>
      <c r="E31" s="17">
        <v>17.519</v>
      </c>
      <c r="G31" s="17">
        <v>127.37</v>
      </c>
      <c r="I31" s="3">
        <v>0.0</v>
      </c>
      <c r="J31" s="3">
        <f t="shared" si="1"/>
        <v>491.971564</v>
      </c>
      <c r="K31" s="3">
        <f t="shared" si="2"/>
        <v>0.000491971564</v>
      </c>
      <c r="L31" s="3">
        <f t="shared" si="3"/>
        <v>0.0004934313474</v>
      </c>
      <c r="M31" s="3">
        <f t="shared" ref="M31:M33" si="11">((L31*$Q$2)/($V$4*$V$7))</f>
        <v>0.0003768170326</v>
      </c>
      <c r="N31" s="3">
        <f t="shared" si="5"/>
        <v>0.0165835292</v>
      </c>
      <c r="O31" s="3">
        <f t="shared" si="6"/>
        <v>0.003172105817</v>
      </c>
      <c r="P31" s="3">
        <v>1.0</v>
      </c>
      <c r="Q31" s="3">
        <v>0.0021830289638822</v>
      </c>
      <c r="U31" s="3">
        <v>115.0</v>
      </c>
      <c r="V31" s="3">
        <v>0.006102838261046627</v>
      </c>
      <c r="W31" s="3">
        <v>117.0</v>
      </c>
      <c r="X31" s="3">
        <v>0.003794878263791302</v>
      </c>
    </row>
    <row r="32" ht="15.75" customHeight="1">
      <c r="A32" s="20"/>
      <c r="B32" s="66"/>
      <c r="C32" s="17" t="s">
        <v>153</v>
      </c>
      <c r="E32" s="17">
        <v>18.785</v>
      </c>
      <c r="G32" s="17">
        <v>136.5</v>
      </c>
      <c r="I32" s="3">
        <v>56.0</v>
      </c>
      <c r="J32" s="3">
        <f t="shared" si="1"/>
        <v>535.2417062</v>
      </c>
      <c r="K32" s="3">
        <f t="shared" si="2"/>
        <v>0.0005352417062</v>
      </c>
      <c r="L32" s="3">
        <f t="shared" si="3"/>
        <v>0.0005368298812</v>
      </c>
      <c r="M32" s="3">
        <f t="shared" si="11"/>
        <v>0.0004099590428</v>
      </c>
      <c r="N32" s="3">
        <f t="shared" si="5"/>
        <v>0.01804209249</v>
      </c>
      <c r="O32" s="3">
        <f t="shared" si="6"/>
        <v>0.00345110054</v>
      </c>
      <c r="P32" s="3">
        <v>1.0</v>
      </c>
      <c r="Q32" s="3">
        <v>0.002386238722807504</v>
      </c>
      <c r="U32" s="3">
        <v>0.0</v>
      </c>
      <c r="V32" s="3">
        <v>0.002552015105088674</v>
      </c>
      <c r="W32" s="3">
        <v>0.0</v>
      </c>
      <c r="X32" s="3">
        <v>0.0026136197477944502</v>
      </c>
    </row>
    <row r="33" ht="15.75" customHeight="1">
      <c r="A33" s="25"/>
      <c r="B33" s="66"/>
      <c r="C33" s="17" t="s">
        <v>157</v>
      </c>
      <c r="E33" s="17">
        <v>20.35</v>
      </c>
      <c r="G33" s="17">
        <v>147.75</v>
      </c>
      <c r="I33" s="3">
        <v>117.0</v>
      </c>
      <c r="J33" s="3">
        <f t="shared" si="1"/>
        <v>588.5592417</v>
      </c>
      <c r="K33" s="3">
        <f t="shared" si="2"/>
        <v>0.0005885592417</v>
      </c>
      <c r="L33" s="3">
        <f t="shared" si="3"/>
        <v>0.0005903056212</v>
      </c>
      <c r="M33" s="3">
        <f t="shared" si="11"/>
        <v>0.0004507966785</v>
      </c>
      <c r="N33" s="3">
        <f t="shared" si="5"/>
        <v>0.01983933642</v>
      </c>
      <c r="O33" s="3">
        <f t="shared" si="6"/>
        <v>0.003794878264</v>
      </c>
      <c r="P33" s="3">
        <v>1.0</v>
      </c>
      <c r="Q33" s="3">
        <v>0.00317210581749247</v>
      </c>
      <c r="U33" s="3">
        <v>66.0</v>
      </c>
      <c r="V33" s="3">
        <v>0.004493203065348821</v>
      </c>
      <c r="W33" s="3">
        <v>60.0</v>
      </c>
      <c r="X33" s="3">
        <v>0.004843579470737926</v>
      </c>
    </row>
    <row r="34" ht="15.75" customHeight="1">
      <c r="A34" s="68" t="s">
        <v>59</v>
      </c>
      <c r="B34" s="3">
        <v>10.0</v>
      </c>
      <c r="C34" s="17" t="s">
        <v>159</v>
      </c>
      <c r="E34" s="17">
        <v>20.07</v>
      </c>
      <c r="G34" s="17">
        <v>145.75</v>
      </c>
      <c r="I34" s="3">
        <v>0.0</v>
      </c>
      <c r="J34" s="3">
        <f t="shared" si="1"/>
        <v>579.0805687</v>
      </c>
      <c r="K34" s="3">
        <f t="shared" si="2"/>
        <v>0.0005790805687</v>
      </c>
      <c r="L34" s="3">
        <f t="shared" si="3"/>
        <v>0.000580798823</v>
      </c>
      <c r="M34" s="3">
        <f t="shared" ref="M34:M42" si="12">((L34*$P$2)/($V$4*$V$7))</f>
        <v>0.0003104740177</v>
      </c>
      <c r="N34" s="3">
        <f t="shared" si="5"/>
        <v>0.01366380628</v>
      </c>
      <c r="O34" s="3">
        <f t="shared" si="6"/>
        <v>0.002613619748</v>
      </c>
      <c r="P34" s="3">
        <v>1.0</v>
      </c>
      <c r="Q34" s="3">
        <v>0.0026136197477944502</v>
      </c>
      <c r="U34" s="3">
        <v>129.0</v>
      </c>
      <c r="V34" s="3">
        <v>0.004322079057832775</v>
      </c>
      <c r="W34" s="3">
        <v>118.0</v>
      </c>
      <c r="X34" s="3">
        <v>0.00523117534776177</v>
      </c>
    </row>
    <row r="35" ht="15.75" customHeight="1">
      <c r="A35" s="20"/>
      <c r="C35" s="3">
        <v>17000.0</v>
      </c>
      <c r="E35" s="17">
        <v>34.711</v>
      </c>
      <c r="G35" s="17">
        <v>250.0</v>
      </c>
      <c r="I35" s="3">
        <v>60.0</v>
      </c>
      <c r="J35" s="3">
        <f t="shared" si="1"/>
        <v>1073.156398</v>
      </c>
      <c r="K35" s="3">
        <f t="shared" si="2"/>
        <v>0.001073156398</v>
      </c>
      <c r="L35" s="3">
        <f t="shared" si="3"/>
        <v>0.00107634068</v>
      </c>
      <c r="M35" s="3">
        <f t="shared" si="12"/>
        <v>0.0005753727487</v>
      </c>
      <c r="N35" s="3">
        <f t="shared" si="5"/>
        <v>0.02532186698</v>
      </c>
      <c r="O35" s="3">
        <f t="shared" si="6"/>
        <v>0.004843579471</v>
      </c>
      <c r="P35" s="3">
        <v>1.0</v>
      </c>
      <c r="Q35" s="3">
        <v>0.002530624604149168</v>
      </c>
      <c r="U35" s="3">
        <v>0.0</v>
      </c>
      <c r="V35" s="3">
        <v>0.0025173624935666745</v>
      </c>
      <c r="W35" s="3">
        <v>0.0</v>
      </c>
      <c r="X35" s="3">
        <v>0.002530624604149168</v>
      </c>
    </row>
    <row r="36" ht="15.75" customHeight="1">
      <c r="A36" s="20"/>
      <c r="C36" s="17" t="s">
        <v>161</v>
      </c>
      <c r="E36" s="17">
        <v>37.281</v>
      </c>
      <c r="G36" s="17">
        <v>268.12</v>
      </c>
      <c r="I36" s="3">
        <v>118.0</v>
      </c>
      <c r="J36" s="3">
        <f t="shared" si="1"/>
        <v>1159.033175</v>
      </c>
      <c r="K36" s="3">
        <f t="shared" si="2"/>
        <v>0.001159033175</v>
      </c>
      <c r="L36" s="3">
        <f t="shared" si="3"/>
        <v>0.001162472271</v>
      </c>
      <c r="M36" s="3">
        <f t="shared" si="12"/>
        <v>0.0006214155785</v>
      </c>
      <c r="N36" s="3">
        <f t="shared" si="5"/>
        <v>0.0273481889</v>
      </c>
      <c r="O36" s="3">
        <f t="shared" si="6"/>
        <v>0.005231175348</v>
      </c>
      <c r="P36" s="3">
        <v>1.0</v>
      </c>
      <c r="Q36" s="3">
        <v>0.002792658240658114</v>
      </c>
      <c r="U36" s="3">
        <v>56.0</v>
      </c>
      <c r="V36" s="3">
        <v>0.0037284926567614906</v>
      </c>
      <c r="W36" s="3">
        <v>60.0</v>
      </c>
      <c r="X36" s="3">
        <v>0.004137692939734235</v>
      </c>
    </row>
    <row r="37" ht="15.75" customHeight="1">
      <c r="A37" s="20"/>
      <c r="B37" s="3">
        <v>9.0</v>
      </c>
      <c r="C37" s="17" t="s">
        <v>165</v>
      </c>
      <c r="E37" s="17">
        <v>19.529</v>
      </c>
      <c r="G37" s="17">
        <v>141.87</v>
      </c>
      <c r="I37" s="3">
        <v>0.0</v>
      </c>
      <c r="J37" s="3">
        <f t="shared" si="1"/>
        <v>560.6919431</v>
      </c>
      <c r="K37" s="3">
        <f t="shared" si="2"/>
        <v>0.0005606919431</v>
      </c>
      <c r="L37" s="3">
        <f t="shared" si="3"/>
        <v>0.0005623556344</v>
      </c>
      <c r="M37" s="3">
        <f t="shared" si="12"/>
        <v>0.000300614957</v>
      </c>
      <c r="N37" s="3">
        <f t="shared" si="5"/>
        <v>0.01322991395</v>
      </c>
      <c r="O37" s="3">
        <f t="shared" si="6"/>
        <v>0.002530624604</v>
      </c>
      <c r="P37" s="3">
        <v>1.0</v>
      </c>
      <c r="Q37" s="3">
        <v>0.0033707329470774755</v>
      </c>
      <c r="U37" s="3">
        <v>118.0</v>
      </c>
      <c r="V37" s="3">
        <v>0.004843579470737926</v>
      </c>
      <c r="W37" s="3">
        <v>116.0</v>
      </c>
      <c r="X37" s="3">
        <v>0.004570850583759227</v>
      </c>
    </row>
    <row r="38" ht="15.75" customHeight="1">
      <c r="A38" s="20"/>
      <c r="C38" s="3">
        <v>32000.0</v>
      </c>
      <c r="E38" s="17">
        <v>30.043</v>
      </c>
      <c r="G38" s="17">
        <v>217.0</v>
      </c>
      <c r="I38" s="3">
        <v>60.0</v>
      </c>
      <c r="J38" s="3">
        <f t="shared" si="1"/>
        <v>916.7582938</v>
      </c>
      <c r="K38" s="3">
        <f t="shared" si="2"/>
        <v>0.0009167582938</v>
      </c>
      <c r="L38" s="3">
        <f t="shared" si="3"/>
        <v>0.0009194785091</v>
      </c>
      <c r="M38" s="3">
        <f t="shared" si="12"/>
        <v>0.000491519913</v>
      </c>
      <c r="N38" s="3">
        <f t="shared" si="5"/>
        <v>0.02163154561</v>
      </c>
      <c r="O38" s="3">
        <f t="shared" si="6"/>
        <v>0.00413769294</v>
      </c>
      <c r="P38" s="3">
        <v>1.0</v>
      </c>
      <c r="Q38" s="3">
        <v>0.002552015105088674</v>
      </c>
      <c r="U38" s="3">
        <v>0.0</v>
      </c>
      <c r="V38" s="3">
        <v>0.002455757850860898</v>
      </c>
      <c r="W38" s="3">
        <v>0.0</v>
      </c>
      <c r="X38" s="3">
        <v>0.002792658240658114</v>
      </c>
    </row>
    <row r="39" ht="15.75" customHeight="1">
      <c r="A39" s="20"/>
      <c r="C39" s="3">
        <v>35000.0</v>
      </c>
      <c r="E39" s="17">
        <v>32.902</v>
      </c>
      <c r="G39" s="17">
        <v>237.25</v>
      </c>
      <c r="I39" s="3">
        <v>116.0</v>
      </c>
      <c r="J39" s="3">
        <f t="shared" si="1"/>
        <v>1012.729858</v>
      </c>
      <c r="K39" s="3">
        <f t="shared" si="2"/>
        <v>0.001012729858</v>
      </c>
      <c r="L39" s="3">
        <f t="shared" si="3"/>
        <v>0.001015734841</v>
      </c>
      <c r="M39" s="3">
        <f t="shared" si="12"/>
        <v>0.0005429750622</v>
      </c>
      <c r="N39" s="3">
        <f t="shared" si="5"/>
        <v>0.023896061</v>
      </c>
      <c r="O39" s="3">
        <f t="shared" si="6"/>
        <v>0.004570850584</v>
      </c>
      <c r="P39" s="3">
        <v>1.0</v>
      </c>
      <c r="Q39" s="3">
        <v>0.0025173624935666745</v>
      </c>
      <c r="U39" s="3">
        <v>54.0</v>
      </c>
      <c r="V39" s="3">
        <v>0.0028942631201207655</v>
      </c>
      <c r="W39" s="3">
        <v>60.0</v>
      </c>
      <c r="X39" s="3">
        <v>0.006854286559051467</v>
      </c>
    </row>
    <row r="40" ht="15.75" customHeight="1">
      <c r="A40" s="20"/>
      <c r="B40" s="3">
        <v>2.0</v>
      </c>
      <c r="C40" s="3">
        <v>1000.0</v>
      </c>
      <c r="E40" s="17">
        <v>21.234</v>
      </c>
      <c r="G40" s="17">
        <v>154.12</v>
      </c>
      <c r="I40" s="3">
        <v>0.0</v>
      </c>
      <c r="J40" s="3">
        <f t="shared" si="1"/>
        <v>618.7488152</v>
      </c>
      <c r="K40" s="3">
        <f t="shared" si="2"/>
        <v>0.0006187488152</v>
      </c>
      <c r="L40" s="3">
        <f t="shared" si="3"/>
        <v>0.0006205847735</v>
      </c>
      <c r="M40" s="3">
        <f t="shared" si="12"/>
        <v>0.000331742146</v>
      </c>
      <c r="N40" s="3">
        <f t="shared" si="5"/>
        <v>0.01459980598</v>
      </c>
      <c r="O40" s="3">
        <f t="shared" si="6"/>
        <v>0.002792658241</v>
      </c>
      <c r="P40" s="3">
        <v>1.0</v>
      </c>
      <c r="Q40" s="3">
        <v>0.002455757850860898</v>
      </c>
      <c r="U40" s="3">
        <v>114.0</v>
      </c>
      <c r="V40" s="3">
        <v>0.0031937301332738473</v>
      </c>
      <c r="W40" s="3">
        <v>114.0</v>
      </c>
      <c r="X40" s="3">
        <v>0.009004031903471795</v>
      </c>
    </row>
    <row r="41" ht="15.75" customHeight="1">
      <c r="A41" s="20"/>
      <c r="C41" s="3" t="s">
        <v>169</v>
      </c>
      <c r="E41" s="17">
        <v>48.155</v>
      </c>
      <c r="G41" s="17">
        <v>344.0</v>
      </c>
      <c r="I41" s="3">
        <v>60.0</v>
      </c>
      <c r="J41" s="3">
        <f t="shared" si="1"/>
        <v>1518.654028</v>
      </c>
      <c r="K41" s="3">
        <f t="shared" si="2"/>
        <v>0.001518654028</v>
      </c>
      <c r="L41" s="3">
        <f t="shared" si="3"/>
        <v>0.001523160195</v>
      </c>
      <c r="M41" s="3">
        <f t="shared" si="12"/>
        <v>0.0008142262807</v>
      </c>
      <c r="N41" s="3">
        <f t="shared" si="5"/>
        <v>0.0358336915</v>
      </c>
      <c r="O41" s="3">
        <f t="shared" si="6"/>
        <v>0.006854286559</v>
      </c>
      <c r="P41" s="3">
        <v>1.0</v>
      </c>
      <c r="Q41" s="70">
        <v>0.003332535422157281</v>
      </c>
      <c r="U41" s="3">
        <v>0.0</v>
      </c>
      <c r="V41" s="3">
        <v>0.003332535422157281</v>
      </c>
      <c r="W41" s="3">
        <v>0.0</v>
      </c>
      <c r="X41" s="3">
        <v>0.0033707329470774755</v>
      </c>
    </row>
    <row r="42" ht="15.75" customHeight="1">
      <c r="A42" s="20"/>
      <c r="C42" s="3" t="s">
        <v>171</v>
      </c>
      <c r="E42" s="17">
        <v>62.844</v>
      </c>
      <c r="G42" s="17">
        <v>444.5</v>
      </c>
      <c r="I42" s="3">
        <v>114.0</v>
      </c>
      <c r="J42" s="3">
        <f t="shared" si="1"/>
        <v>1994.957346</v>
      </c>
      <c r="K42" s="3">
        <f t="shared" si="2"/>
        <v>0.001994957346</v>
      </c>
      <c r="L42" s="3">
        <f t="shared" si="3"/>
        <v>0.002000876805</v>
      </c>
      <c r="M42" s="3">
        <f t="shared" si="12"/>
        <v>0.00106959628</v>
      </c>
      <c r="N42" s="3">
        <f t="shared" si="5"/>
        <v>0.0470723975</v>
      </c>
      <c r="O42" s="3">
        <f t="shared" si="6"/>
        <v>0.009004031903</v>
      </c>
      <c r="P42" s="3">
        <v>2.0</v>
      </c>
      <c r="Q42" s="3">
        <v>0.004843579470737926</v>
      </c>
      <c r="U42" s="3">
        <v>56.0</v>
      </c>
      <c r="V42" s="3">
        <v>0.004749816386796135</v>
      </c>
      <c r="W42" s="3">
        <v>58.0</v>
      </c>
      <c r="X42" s="3">
        <v>0.0057466189971135</v>
      </c>
    </row>
    <row r="43" ht="15.75" customHeight="1">
      <c r="A43" s="20"/>
      <c r="B43" s="66">
        <v>3.0</v>
      </c>
      <c r="C43" s="3">
        <v>12000.0</v>
      </c>
      <c r="E43" s="17">
        <v>18.419</v>
      </c>
      <c r="G43" s="17">
        <v>133.87</v>
      </c>
      <c r="I43" s="3">
        <v>0.0</v>
      </c>
      <c r="J43" s="3">
        <f t="shared" si="1"/>
        <v>522.7772512</v>
      </c>
      <c r="K43" s="3">
        <f t="shared" si="2"/>
        <v>0.0005227772512</v>
      </c>
      <c r="L43" s="3">
        <f t="shared" si="3"/>
        <v>0.0005243284416</v>
      </c>
      <c r="M43" s="3">
        <f t="shared" ref="M43:M45" si="13">((L43*$Q$2)/($V$4*$V$7))</f>
        <v>0.000400412111</v>
      </c>
      <c r="N43" s="3">
        <f t="shared" si="5"/>
        <v>0.0176219368</v>
      </c>
      <c r="O43" s="3">
        <f t="shared" si="6"/>
        <v>0.003370732947</v>
      </c>
      <c r="P43" s="3">
        <v>2.0</v>
      </c>
      <c r="Q43" s="3">
        <v>0.005351603868051187</v>
      </c>
      <c r="U43" s="3">
        <v>114.0</v>
      </c>
      <c r="V43" s="3">
        <v>0.0050248385662215265</v>
      </c>
      <c r="W43" s="3">
        <v>118.0</v>
      </c>
      <c r="X43" s="3">
        <v>0.0058459325619060025</v>
      </c>
    </row>
    <row r="44" ht="15.75" customHeight="1">
      <c r="A44" s="20"/>
      <c r="B44" s="66"/>
      <c r="C44" s="3" t="s">
        <v>172</v>
      </c>
      <c r="E44" s="17">
        <v>29.29</v>
      </c>
      <c r="G44" s="17">
        <v>211.62</v>
      </c>
      <c r="I44" s="3">
        <v>58.0</v>
      </c>
      <c r="J44" s="3">
        <f t="shared" si="1"/>
        <v>891.2606635</v>
      </c>
      <c r="K44" s="3">
        <f t="shared" si="2"/>
        <v>0.0008912606635</v>
      </c>
      <c r="L44" s="3">
        <f t="shared" si="3"/>
        <v>0.000893905222</v>
      </c>
      <c r="M44" s="3">
        <f t="shared" si="13"/>
        <v>0.0006826455492</v>
      </c>
      <c r="N44" s="3">
        <f t="shared" si="5"/>
        <v>0.0300428893</v>
      </c>
      <c r="O44" s="3">
        <f t="shared" si="6"/>
        <v>0.005746618997</v>
      </c>
      <c r="P44" s="3">
        <v>2.0</v>
      </c>
      <c r="Q44" s="3">
        <v>0.0054692516232184695</v>
      </c>
    </row>
    <row r="45" ht="15.75" customHeight="1">
      <c r="A45" s="25"/>
      <c r="B45" s="66"/>
      <c r="C45" s="3">
        <v>40000.0</v>
      </c>
      <c r="E45" s="17">
        <v>29.744</v>
      </c>
      <c r="G45" s="17">
        <v>214.87</v>
      </c>
      <c r="I45" s="3">
        <v>118.0</v>
      </c>
      <c r="J45" s="3">
        <f t="shared" si="1"/>
        <v>906.6635071</v>
      </c>
      <c r="K45" s="3">
        <f t="shared" si="2"/>
        <v>0.0009066635071</v>
      </c>
      <c r="L45" s="3">
        <f t="shared" si="3"/>
        <v>0.000909353769</v>
      </c>
      <c r="M45" s="3">
        <f t="shared" si="13"/>
        <v>0.0006944430885</v>
      </c>
      <c r="N45" s="3">
        <f t="shared" si="5"/>
        <v>0.0305620931</v>
      </c>
      <c r="O45" s="3">
        <f t="shared" si="6"/>
        <v>0.005845932562</v>
      </c>
      <c r="P45" s="3">
        <v>2.0</v>
      </c>
      <c r="Q45" s="3">
        <v>0.007594825701577154</v>
      </c>
    </row>
    <row r="46" ht="15.75" customHeight="1">
      <c r="A46" s="71" t="s">
        <v>101</v>
      </c>
      <c r="B46" s="3">
        <v>10.0</v>
      </c>
      <c r="C46" s="3">
        <v>43000.0</v>
      </c>
      <c r="E46" s="17">
        <v>19.67</v>
      </c>
      <c r="G46" s="17">
        <v>142.87</v>
      </c>
      <c r="I46" s="3">
        <v>0.0</v>
      </c>
      <c r="J46" s="3">
        <f t="shared" si="1"/>
        <v>565.4312796</v>
      </c>
      <c r="K46" s="3">
        <f t="shared" si="2"/>
        <v>0.0005654312796</v>
      </c>
      <c r="L46" s="3">
        <f t="shared" si="3"/>
        <v>0.0005671090335</v>
      </c>
      <c r="M46" s="3">
        <f t="shared" ref="M46:M54" si="14">((L46*$P$2)/($V$4*$V$7))</f>
        <v>0.000303155952</v>
      </c>
      <c r="N46" s="3">
        <f t="shared" si="5"/>
        <v>0.01334174187</v>
      </c>
      <c r="O46" s="3">
        <f t="shared" si="6"/>
        <v>0.002552015105</v>
      </c>
      <c r="P46" s="3">
        <v>2.0</v>
      </c>
      <c r="Q46" s="3">
        <v>0.0055894662384984905</v>
      </c>
    </row>
    <row r="47" ht="15.75" customHeight="1">
      <c r="A47" s="20"/>
      <c r="C47" s="3" t="s">
        <v>175</v>
      </c>
      <c r="E47" s="17">
        <v>32.393</v>
      </c>
      <c r="G47" s="17">
        <v>233.62</v>
      </c>
      <c r="I47" s="3">
        <v>66.0</v>
      </c>
      <c r="J47" s="3">
        <f t="shared" si="1"/>
        <v>995.5260664</v>
      </c>
      <c r="K47" s="3">
        <f t="shared" si="2"/>
        <v>0.0009955260664</v>
      </c>
      <c r="L47" s="3">
        <f t="shared" si="3"/>
        <v>0.0009984800022</v>
      </c>
      <c r="M47" s="3">
        <f t="shared" si="14"/>
        <v>0.0005337512502</v>
      </c>
      <c r="N47" s="3">
        <f t="shared" si="5"/>
        <v>0.02349012565</v>
      </c>
      <c r="O47" s="3">
        <f t="shared" si="6"/>
        <v>0.004493203065</v>
      </c>
      <c r="P47" s="3">
        <v>2.0</v>
      </c>
      <c r="Q47" s="3">
        <v>0.0031081681295158235</v>
      </c>
    </row>
    <row r="48" ht="15.75" customHeight="1">
      <c r="A48" s="20"/>
      <c r="C48" s="3" t="s">
        <v>178</v>
      </c>
      <c r="E48" s="17">
        <v>31.263</v>
      </c>
      <c r="G48" s="17">
        <v>225.62</v>
      </c>
      <c r="I48" s="3">
        <v>129.0</v>
      </c>
      <c r="J48" s="3">
        <f t="shared" si="1"/>
        <v>957.6113744</v>
      </c>
      <c r="K48" s="3">
        <f t="shared" si="2"/>
        <v>0.0009576113744</v>
      </c>
      <c r="L48" s="3">
        <f t="shared" si="3"/>
        <v>0.0009604528094</v>
      </c>
      <c r="M48" s="3">
        <f t="shared" si="14"/>
        <v>0.0005134232901</v>
      </c>
      <c r="N48" s="3">
        <f t="shared" si="5"/>
        <v>0.02259550228</v>
      </c>
      <c r="O48" s="3">
        <f t="shared" si="6"/>
        <v>0.004322079058</v>
      </c>
      <c r="P48" s="3">
        <v>2.0</v>
      </c>
      <c r="Q48" s="3">
        <v>0.0028835678696510123</v>
      </c>
    </row>
    <row r="49" ht="15.75" customHeight="1">
      <c r="A49" s="20"/>
      <c r="B49" s="3">
        <v>9.0</v>
      </c>
      <c r="C49" s="3">
        <v>808.0</v>
      </c>
      <c r="E49" s="17">
        <v>19.443</v>
      </c>
      <c r="G49" s="17">
        <v>141.25</v>
      </c>
      <c r="I49" s="3">
        <v>0.0</v>
      </c>
      <c r="J49" s="3">
        <f t="shared" si="1"/>
        <v>557.7535545</v>
      </c>
      <c r="K49" s="3">
        <f t="shared" si="2"/>
        <v>0.0005577535545</v>
      </c>
      <c r="L49" s="3">
        <f t="shared" si="3"/>
        <v>0.000559408527</v>
      </c>
      <c r="M49" s="3">
        <f t="shared" si="14"/>
        <v>0.0002990395401</v>
      </c>
      <c r="N49" s="3">
        <f t="shared" si="5"/>
        <v>0.01316058064</v>
      </c>
      <c r="O49" s="3">
        <f t="shared" si="6"/>
        <v>0.002517362494</v>
      </c>
      <c r="P49" s="3">
        <v>2.0</v>
      </c>
      <c r="Q49" s="3">
        <v>0.002199071839586829</v>
      </c>
    </row>
    <row r="50" ht="15.75" customHeight="1">
      <c r="A50" s="20"/>
      <c r="C50" s="3">
        <v>2000.0</v>
      </c>
      <c r="E50" s="17">
        <v>27.356</v>
      </c>
      <c r="G50" s="17">
        <v>197.87</v>
      </c>
      <c r="I50" s="3">
        <v>56.0</v>
      </c>
      <c r="J50" s="3">
        <f t="shared" si="1"/>
        <v>826.0947867</v>
      </c>
      <c r="K50" s="3">
        <f t="shared" si="2"/>
        <v>0.0008260947867</v>
      </c>
      <c r="L50" s="3">
        <f t="shared" si="3"/>
        <v>0.0008285459843</v>
      </c>
      <c r="M50" s="3">
        <f t="shared" si="14"/>
        <v>0.0004429106782</v>
      </c>
      <c r="N50" s="3">
        <f t="shared" si="5"/>
        <v>0.01949227749</v>
      </c>
      <c r="O50" s="3">
        <f t="shared" si="6"/>
        <v>0.003728492657</v>
      </c>
      <c r="P50" s="3">
        <v>2.0</v>
      </c>
      <c r="Q50" s="3">
        <v>0.002405062363634269</v>
      </c>
    </row>
    <row r="51" ht="15.75" customHeight="1">
      <c r="A51" s="20"/>
      <c r="C51" s="3" t="s">
        <v>179</v>
      </c>
      <c r="E51" s="17">
        <v>34.709</v>
      </c>
      <c r="G51" s="17">
        <v>250.0</v>
      </c>
      <c r="I51" s="3">
        <v>118.0</v>
      </c>
      <c r="J51" s="3">
        <f t="shared" si="1"/>
        <v>1073.156398</v>
      </c>
      <c r="K51" s="3">
        <f t="shared" si="2"/>
        <v>0.001073156398</v>
      </c>
      <c r="L51" s="3">
        <f t="shared" si="3"/>
        <v>0.00107634068</v>
      </c>
      <c r="M51" s="3">
        <f t="shared" si="14"/>
        <v>0.0005753727487</v>
      </c>
      <c r="N51" s="3">
        <f t="shared" si="5"/>
        <v>0.02532186698</v>
      </c>
      <c r="O51" s="3">
        <f t="shared" si="6"/>
        <v>0.004843579471</v>
      </c>
      <c r="P51" s="3">
        <v>2.0</v>
      </c>
      <c r="Q51" s="3">
        <v>0.0034511005395095615</v>
      </c>
    </row>
    <row r="52" ht="15.75" customHeight="1">
      <c r="A52" s="20"/>
      <c r="B52" s="3">
        <v>2.0</v>
      </c>
      <c r="C52" s="3" t="s">
        <v>180</v>
      </c>
      <c r="E52" s="17">
        <v>19.042</v>
      </c>
      <c r="G52" s="17">
        <v>138.37</v>
      </c>
      <c r="I52" s="3">
        <v>0.0</v>
      </c>
      <c r="J52" s="3">
        <f t="shared" si="1"/>
        <v>544.1042654</v>
      </c>
      <c r="K52" s="3">
        <f t="shared" si="2"/>
        <v>0.0005441042654</v>
      </c>
      <c r="L52" s="3">
        <f t="shared" si="3"/>
        <v>0.0005457187376</v>
      </c>
      <c r="M52" s="3">
        <f t="shared" si="14"/>
        <v>0.0002917214744</v>
      </c>
      <c r="N52" s="3">
        <f t="shared" si="5"/>
        <v>0.01283851623</v>
      </c>
      <c r="O52" s="3">
        <f t="shared" si="6"/>
        <v>0.002455757851</v>
      </c>
      <c r="P52" s="3">
        <v>2.0</v>
      </c>
      <c r="Q52" s="3">
        <v>0.004843579470737926</v>
      </c>
    </row>
    <row r="53" ht="15.75" customHeight="1">
      <c r="A53" s="20"/>
      <c r="B53" s="17"/>
      <c r="C53" s="3" t="s">
        <v>182</v>
      </c>
      <c r="E53" s="17">
        <v>21.896</v>
      </c>
      <c r="G53" s="17">
        <v>158.87</v>
      </c>
      <c r="I53" s="3">
        <v>54.0</v>
      </c>
      <c r="J53" s="3">
        <f t="shared" si="1"/>
        <v>641.2606635</v>
      </c>
      <c r="K53" s="3">
        <f t="shared" si="2"/>
        <v>0.0006412606635</v>
      </c>
      <c r="L53" s="3">
        <f t="shared" si="3"/>
        <v>0.0006431634192</v>
      </c>
      <c r="M53" s="3">
        <f t="shared" si="14"/>
        <v>0.0003438118724</v>
      </c>
      <c r="N53" s="3">
        <f t="shared" si="5"/>
        <v>0.0151309886</v>
      </c>
      <c r="O53" s="3">
        <f t="shared" si="6"/>
        <v>0.00289426312</v>
      </c>
      <c r="P53" s="3">
        <v>2.0</v>
      </c>
      <c r="Q53" s="3">
        <v>0.004137692939734235</v>
      </c>
    </row>
    <row r="54" ht="15.75" customHeight="1">
      <c r="A54" s="20"/>
      <c r="B54" s="17"/>
      <c r="C54" s="17" t="s">
        <v>184</v>
      </c>
      <c r="D54" s="17"/>
      <c r="E54" s="17">
        <v>23.851</v>
      </c>
      <c r="F54" s="17"/>
      <c r="G54" s="17">
        <v>172.87</v>
      </c>
      <c r="I54" s="3">
        <v>114.0</v>
      </c>
      <c r="J54" s="3">
        <f t="shared" si="1"/>
        <v>707.6113744</v>
      </c>
      <c r="K54" s="3">
        <f t="shared" si="2"/>
        <v>0.0007076113744</v>
      </c>
      <c r="L54" s="3">
        <f t="shared" si="3"/>
        <v>0.0007097110067</v>
      </c>
      <c r="M54" s="3">
        <f t="shared" si="14"/>
        <v>0.0003793858027</v>
      </c>
      <c r="N54" s="3">
        <f t="shared" si="5"/>
        <v>0.01669657948</v>
      </c>
      <c r="O54" s="3">
        <f t="shared" si="6"/>
        <v>0.003193730133</v>
      </c>
      <c r="P54" s="3">
        <v>2.0</v>
      </c>
      <c r="Q54" s="3">
        <v>0.006854286559051467</v>
      </c>
    </row>
    <row r="55" ht="15.75" customHeight="1">
      <c r="A55" s="20"/>
      <c r="B55" s="73">
        <v>3.0</v>
      </c>
      <c r="C55" s="17" t="s">
        <v>170</v>
      </c>
      <c r="D55" s="17"/>
      <c r="E55" s="17">
        <v>18.241</v>
      </c>
      <c r="F55" s="17"/>
      <c r="G55" s="17">
        <v>132.62</v>
      </c>
      <c r="I55" s="3">
        <v>0.0</v>
      </c>
      <c r="J55" s="3">
        <f t="shared" si="1"/>
        <v>516.8530806</v>
      </c>
      <c r="K55" s="3">
        <f t="shared" si="2"/>
        <v>0.0005168530806</v>
      </c>
      <c r="L55" s="3">
        <f t="shared" si="3"/>
        <v>0.0005183866927</v>
      </c>
      <c r="M55" s="3">
        <f t="shared" ref="M55:M57" si="15">((L55*$Q$2)/($V$4*$V$7))</f>
        <v>0.000395874596</v>
      </c>
      <c r="N55" s="3">
        <f t="shared" si="5"/>
        <v>0.01742224303</v>
      </c>
      <c r="O55" s="3">
        <f t="shared" si="6"/>
        <v>0.003332535422</v>
      </c>
      <c r="P55" s="3">
        <v>2.0</v>
      </c>
      <c r="Q55" s="3">
        <v>0.0057466189971135</v>
      </c>
    </row>
    <row r="56" ht="15.75" customHeight="1">
      <c r="A56" s="20"/>
      <c r="B56" s="73"/>
      <c r="C56" s="17">
        <v>37000.0</v>
      </c>
      <c r="D56" s="17"/>
      <c r="E56" s="17">
        <v>24.706</v>
      </c>
      <c r="F56" s="17"/>
      <c r="G56" s="17">
        <v>179.0</v>
      </c>
      <c r="I56" s="3">
        <v>56.0</v>
      </c>
      <c r="J56" s="3">
        <f t="shared" si="1"/>
        <v>736.6635071</v>
      </c>
      <c r="K56" s="3">
        <f t="shared" si="2"/>
        <v>0.0007366635071</v>
      </c>
      <c r="L56" s="3">
        <f t="shared" si="3"/>
        <v>0.0007388493432</v>
      </c>
      <c r="M56" s="3">
        <f t="shared" si="15"/>
        <v>0.0005642345556</v>
      </c>
      <c r="N56" s="3">
        <f t="shared" si="5"/>
        <v>0.02483168068</v>
      </c>
      <c r="O56" s="3">
        <f t="shared" si="6"/>
        <v>0.004749816387</v>
      </c>
      <c r="P56" s="3">
        <v>2.0</v>
      </c>
      <c r="Q56" s="3">
        <v>0.004493203065348821</v>
      </c>
    </row>
    <row r="57" ht="15.75" customHeight="1">
      <c r="A57" s="25"/>
      <c r="B57" s="73"/>
      <c r="C57" s="17" t="s">
        <v>186</v>
      </c>
      <c r="D57" s="17"/>
      <c r="E57" s="17">
        <v>25.964</v>
      </c>
      <c r="F57" s="17"/>
      <c r="G57" s="17">
        <v>188.0</v>
      </c>
      <c r="I57" s="3">
        <v>114.0</v>
      </c>
      <c r="J57" s="3">
        <f t="shared" si="1"/>
        <v>779.3175355</v>
      </c>
      <c r="K57" s="3">
        <f t="shared" si="2"/>
        <v>0.0007793175355</v>
      </c>
      <c r="L57" s="3">
        <f t="shared" si="3"/>
        <v>0.0007816299351</v>
      </c>
      <c r="M57" s="3">
        <f t="shared" si="15"/>
        <v>0.0005969046642</v>
      </c>
      <c r="N57" s="3">
        <f t="shared" si="5"/>
        <v>0.02626947582</v>
      </c>
      <c r="O57" s="3">
        <f t="shared" si="6"/>
        <v>0.005024838566</v>
      </c>
      <c r="P57" s="3">
        <v>2.0</v>
      </c>
      <c r="Q57" s="3">
        <v>0.0037284926567614906</v>
      </c>
    </row>
    <row r="58" ht="15.75" customHeight="1">
      <c r="A58" s="17"/>
      <c r="B58" s="17"/>
      <c r="C58" s="17"/>
      <c r="D58" s="17"/>
      <c r="E58" s="17"/>
      <c r="F58" s="17"/>
      <c r="G58" s="17"/>
      <c r="P58" s="3">
        <v>2.0</v>
      </c>
      <c r="Q58" s="3">
        <v>0.0028942631201207655</v>
      </c>
    </row>
    <row r="59" ht="15.75" customHeight="1">
      <c r="A59" s="17"/>
      <c r="B59" s="17"/>
      <c r="E59" s="17"/>
      <c r="G59" s="17"/>
      <c r="P59" s="3">
        <v>2.0</v>
      </c>
      <c r="Q59" s="3">
        <v>0.004749816386796135</v>
      </c>
    </row>
    <row r="60" ht="15.75" customHeight="1">
      <c r="A60" s="17"/>
      <c r="B60" s="17"/>
      <c r="C60" s="17"/>
      <c r="D60" s="17"/>
      <c r="E60" s="17"/>
      <c r="F60" s="17"/>
      <c r="G60" s="17"/>
    </row>
    <row r="61" ht="15.75" customHeight="1">
      <c r="A61" s="17"/>
      <c r="B61" s="17"/>
      <c r="C61" s="17"/>
      <c r="D61" s="17"/>
      <c r="E61" s="17"/>
      <c r="F61" s="17"/>
      <c r="G61" s="17"/>
      <c r="P61" s="3">
        <v>3.0</v>
      </c>
      <c r="Q61" s="3">
        <v>0.004838231845503049</v>
      </c>
    </row>
    <row r="62" ht="15.75" customHeight="1">
      <c r="A62" s="17"/>
      <c r="B62" s="17"/>
      <c r="C62" s="17"/>
      <c r="D62" s="37"/>
      <c r="E62" s="17"/>
      <c r="G62" s="17"/>
      <c r="P62" s="3">
        <v>3.0</v>
      </c>
      <c r="Q62" s="3">
        <v>0.00887514907817701</v>
      </c>
    </row>
    <row r="63" ht="15.75" customHeight="1">
      <c r="A63" s="17"/>
      <c r="B63" s="17"/>
      <c r="C63" s="17"/>
      <c r="D63" s="17"/>
      <c r="E63" s="17"/>
      <c r="F63" s="17"/>
      <c r="G63" s="17"/>
      <c r="P63" s="3">
        <v>3.0</v>
      </c>
      <c r="Q63" s="3">
        <v>0.006137704777578023</v>
      </c>
    </row>
    <row r="64" ht="15.75" customHeight="1">
      <c r="A64" s="17"/>
      <c r="B64" s="17"/>
      <c r="C64" s="17"/>
      <c r="D64" s="37"/>
      <c r="E64" s="17"/>
      <c r="F64" s="17"/>
      <c r="G64" s="17"/>
      <c r="P64" s="3">
        <v>3.0</v>
      </c>
      <c r="Q64" s="3">
        <v>0.010183076315257352</v>
      </c>
    </row>
    <row r="65" ht="15.75" customHeight="1">
      <c r="A65" s="17"/>
      <c r="B65" s="17"/>
      <c r="C65" s="17"/>
      <c r="D65" s="17"/>
      <c r="E65" s="17"/>
      <c r="F65" s="17"/>
      <c r="G65" s="17"/>
      <c r="P65" s="3">
        <v>3.0</v>
      </c>
      <c r="Q65" s="3">
        <v>0.006102838261046627</v>
      </c>
    </row>
    <row r="66" ht="15.75" customHeight="1">
      <c r="A66" s="17"/>
      <c r="B66" s="17"/>
      <c r="C66" s="17"/>
      <c r="D66" s="17"/>
      <c r="E66" s="17"/>
      <c r="F66" s="17"/>
      <c r="G66" s="17"/>
      <c r="P66" s="3">
        <v>3.0</v>
      </c>
      <c r="Q66" s="3">
        <v>0.0030307345161148134</v>
      </c>
    </row>
    <row r="67" ht="15.75" customHeight="1">
      <c r="A67" s="17"/>
      <c r="B67" s="17"/>
      <c r="C67" s="17"/>
      <c r="D67" s="17"/>
      <c r="E67" s="17"/>
      <c r="F67" s="17"/>
      <c r="G67" s="17"/>
      <c r="P67" s="3">
        <v>3.0</v>
      </c>
      <c r="Q67" s="3">
        <v>0.0024906243673922927</v>
      </c>
    </row>
    <row r="68" ht="15.75" customHeight="1">
      <c r="A68" s="17"/>
      <c r="B68" s="17"/>
      <c r="C68" s="17"/>
      <c r="D68" s="17"/>
      <c r="E68" s="17"/>
      <c r="F68" s="17"/>
      <c r="G68" s="17"/>
      <c r="P68" s="3">
        <v>3.0</v>
      </c>
      <c r="Q68" s="3">
        <v>0.0020414238476626715</v>
      </c>
    </row>
    <row r="69" ht="15.75" customHeight="1">
      <c r="A69" s="17"/>
      <c r="B69" s="17"/>
      <c r="C69" s="17">
        <v>2100.0</v>
      </c>
      <c r="D69" s="17"/>
      <c r="E69" s="17">
        <v>37.99</v>
      </c>
      <c r="F69" s="17"/>
      <c r="G69" s="17">
        <v>273.75</v>
      </c>
      <c r="P69" s="3">
        <v>3.0</v>
      </c>
      <c r="Q69" s="3">
        <v>0.002552015105088674</v>
      </c>
    </row>
    <row r="70" ht="15.75" customHeight="1">
      <c r="A70" s="45"/>
      <c r="B70" s="17"/>
      <c r="C70" s="17"/>
      <c r="D70" s="17"/>
      <c r="E70" s="17"/>
      <c r="F70" s="17"/>
      <c r="G70" s="17"/>
      <c r="P70" s="3">
        <v>3.0</v>
      </c>
      <c r="Q70" s="3">
        <v>0.003794878263791302</v>
      </c>
    </row>
    <row r="71" ht="15.75" customHeight="1">
      <c r="A71" s="45"/>
      <c r="B71" s="17"/>
      <c r="C71" s="17"/>
      <c r="D71" s="17"/>
      <c r="E71" s="17"/>
      <c r="F71" s="17"/>
      <c r="G71" s="17"/>
      <c r="P71" s="3">
        <v>3.0</v>
      </c>
      <c r="Q71" s="3">
        <v>0.00523117534776177</v>
      </c>
    </row>
    <row r="72" ht="15.75" customHeight="1">
      <c r="A72" s="45"/>
      <c r="B72" s="17"/>
      <c r="C72" s="17"/>
      <c r="D72" s="45"/>
      <c r="E72" s="17"/>
      <c r="F72" s="17"/>
      <c r="G72" s="17"/>
      <c r="P72" s="3">
        <v>3.0</v>
      </c>
      <c r="Q72" s="3">
        <v>0.004570850583759227</v>
      </c>
    </row>
    <row r="73" ht="15.75" customHeight="1">
      <c r="A73" s="45"/>
      <c r="B73" s="17"/>
      <c r="P73" s="3">
        <v>3.0</v>
      </c>
      <c r="Q73" s="3">
        <v>0.009004031903471795</v>
      </c>
    </row>
    <row r="74" ht="15.75" customHeight="1">
      <c r="A74" s="45"/>
      <c r="B74" s="17"/>
      <c r="E74" s="17"/>
      <c r="G74" s="17"/>
      <c r="P74" s="3">
        <v>3.0</v>
      </c>
      <c r="Q74" s="3">
        <v>0.0058459325619060025</v>
      </c>
    </row>
    <row r="75" ht="15.75" customHeight="1">
      <c r="A75" s="17"/>
      <c r="B75" s="17"/>
      <c r="C75" s="17"/>
      <c r="E75" s="17"/>
      <c r="G75" s="17"/>
      <c r="P75" s="3">
        <v>3.0</v>
      </c>
      <c r="Q75" s="3">
        <v>0.004322079057832775</v>
      </c>
    </row>
    <row r="76" ht="15.75" customHeight="1">
      <c r="A76" s="17"/>
      <c r="B76" s="17"/>
      <c r="C76" s="17"/>
      <c r="E76" s="17"/>
      <c r="G76" s="17"/>
      <c r="P76" s="3">
        <v>3.0</v>
      </c>
      <c r="Q76" s="3">
        <v>0.004843579470737926</v>
      </c>
    </row>
    <row r="77" ht="15.75" customHeight="1">
      <c r="A77" s="17"/>
      <c r="B77" s="17"/>
      <c r="P77" s="3">
        <v>3.0</v>
      </c>
      <c r="Q77" s="3">
        <v>0.0031937301332738473</v>
      </c>
    </row>
    <row r="78" ht="15.75" customHeight="1">
      <c r="A78" s="17"/>
      <c r="B78" s="17"/>
      <c r="P78" s="3">
        <v>3.0</v>
      </c>
      <c r="Q78" s="3">
        <v>0.0050248385662215265</v>
      </c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34:A45"/>
    <mergeCell ref="A46:A57"/>
    <mergeCell ref="B7:B9"/>
    <mergeCell ref="B4:B6"/>
    <mergeCell ref="B10:B12"/>
    <mergeCell ref="B13:B15"/>
    <mergeCell ref="B16:B18"/>
    <mergeCell ref="A19:A33"/>
    <mergeCell ref="B19:B21"/>
    <mergeCell ref="B22:B24"/>
    <mergeCell ref="A4:A1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  <col customWidth="1" min="27" max="34" width="11.11"/>
  </cols>
  <sheetData>
    <row r="1" ht="15.75" customHeight="1">
      <c r="A1" s="3" t="s">
        <v>210</v>
      </c>
      <c r="B1" s="2" t="s">
        <v>211</v>
      </c>
      <c r="C1" s="40" t="s">
        <v>55</v>
      </c>
      <c r="P1" s="3" t="s">
        <v>4</v>
      </c>
      <c r="Q1" s="3" t="s">
        <v>5</v>
      </c>
    </row>
    <row r="2" ht="15.75" customHeight="1">
      <c r="A2" s="46">
        <v>43578.0</v>
      </c>
      <c r="B2" s="46">
        <v>43580.0</v>
      </c>
      <c r="C2" s="40">
        <v>0.1875</v>
      </c>
      <c r="P2" s="3">
        <v>13.2489</v>
      </c>
      <c r="Q2" s="3">
        <v>18.9271</v>
      </c>
      <c r="V2" s="17" t="s">
        <v>216</v>
      </c>
    </row>
    <row r="3" ht="15.75" customHeight="1">
      <c r="A3" s="8" t="s">
        <v>9</v>
      </c>
      <c r="B3" s="8" t="s">
        <v>10</v>
      </c>
      <c r="C3" s="8" t="s">
        <v>11</v>
      </c>
      <c r="D3" s="9" t="s">
        <v>12</v>
      </c>
      <c r="E3" s="9" t="s">
        <v>13</v>
      </c>
      <c r="F3" s="9" t="s">
        <v>14</v>
      </c>
      <c r="G3" s="9" t="s">
        <v>13</v>
      </c>
      <c r="H3" s="9" t="s">
        <v>14</v>
      </c>
      <c r="I3" s="10" t="s">
        <v>16</v>
      </c>
      <c r="J3" s="9" t="s">
        <v>15</v>
      </c>
      <c r="K3" s="10" t="s">
        <v>117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56" t="s">
        <v>114</v>
      </c>
      <c r="R3" s="11" t="s">
        <v>23</v>
      </c>
      <c r="S3" s="11" t="s">
        <v>24</v>
      </c>
      <c r="T3" s="12" t="s">
        <v>25</v>
      </c>
      <c r="U3" s="3" t="s">
        <v>37</v>
      </c>
      <c r="V3" s="27">
        <v>88.0</v>
      </c>
    </row>
    <row r="4" ht="15.75" customHeight="1">
      <c r="A4" s="32" t="s">
        <v>72</v>
      </c>
      <c r="B4" s="60">
        <v>6.0</v>
      </c>
      <c r="C4" s="17" t="s">
        <v>219</v>
      </c>
      <c r="D4" s="17"/>
      <c r="E4" s="17">
        <v>19.009</v>
      </c>
      <c r="F4" s="17"/>
      <c r="G4" s="17">
        <v>138.12</v>
      </c>
      <c r="I4" s="3">
        <v>0.0</v>
      </c>
      <c r="K4" s="3">
        <f t="shared" ref="K4:K14" si="1">((G4-7.2554)/0.2144)</f>
        <v>610.3759328</v>
      </c>
      <c r="L4" s="3">
        <f t="shared" ref="L4:L14" si="2">K4/(1000000)</f>
        <v>0.0006103759328</v>
      </c>
      <c r="M4" s="3">
        <f t="shared" ref="M4:M14" si="3">L4*$V$6</f>
        <v>0.0006101471035</v>
      </c>
      <c r="N4" s="3">
        <f t="shared" ref="N4:N6" si="4">((M4*$P$2)/($V$4*$V$7))</f>
        <v>0.0003237803626</v>
      </c>
      <c r="O4" s="3">
        <f t="shared" ref="O4:O14" si="5">N4*44.0095</f>
        <v>0.01424941187</v>
      </c>
      <c r="P4" s="3">
        <f t="shared" ref="P4:P14" si="6">O4/5.227924335</f>
        <v>0.002725634679</v>
      </c>
      <c r="Q4" s="3">
        <v>3.0</v>
      </c>
      <c r="R4" s="3">
        <f t="shared" ref="R4:R18" si="7">INDEX(N$2:N$59,ROWS(R$4:R4)*Q$4)</f>
        <v>0.0003237803626</v>
      </c>
      <c r="S4" s="3">
        <f t="shared" ref="S4:S18" si="8">INDEX(O$3:O$59,ROWS(S$4:S4)*Q$4)</f>
        <v>0.0227567282</v>
      </c>
      <c r="T4" s="3">
        <f t="shared" ref="T4:T18" si="9">INDEX(O$4:O$59,ROWS(T$4:T4)*Q$4)</f>
        <v>0.02568251331</v>
      </c>
      <c r="U4" s="3" t="s">
        <v>39</v>
      </c>
      <c r="V4" s="1">
        <f>(V3-32)*(5/9)+273.15</f>
        <v>304.2611111</v>
      </c>
    </row>
    <row r="5" ht="15.75" customHeight="1">
      <c r="A5" s="20"/>
      <c r="C5" s="3" t="s">
        <v>222</v>
      </c>
      <c r="E5" s="3">
        <v>29.942</v>
      </c>
      <c r="G5" s="3">
        <v>216.25</v>
      </c>
      <c r="I5" s="3">
        <v>70.0</v>
      </c>
      <c r="K5" s="3">
        <f t="shared" si="1"/>
        <v>974.7882463</v>
      </c>
      <c r="L5" s="3">
        <f t="shared" si="2"/>
        <v>0.0009747882463</v>
      </c>
      <c r="M5" s="3">
        <f t="shared" si="3"/>
        <v>0.0009744227991</v>
      </c>
      <c r="N5" s="3">
        <f t="shared" si="4"/>
        <v>0.0005170867246</v>
      </c>
      <c r="O5" s="3">
        <f t="shared" si="5"/>
        <v>0.0227567282</v>
      </c>
      <c r="P5" s="3">
        <f t="shared" si="6"/>
        <v>0.004352918433</v>
      </c>
      <c r="R5" s="3">
        <f t="shared" si="7"/>
        <v>0.0004784512372</v>
      </c>
      <c r="S5" s="3">
        <f t="shared" si="8"/>
        <v>0.03707838162</v>
      </c>
      <c r="T5" s="3">
        <f t="shared" si="9"/>
        <v>0.05030040552</v>
      </c>
      <c r="U5" s="3" t="s">
        <v>40</v>
      </c>
      <c r="V5" s="4">
        <v>29.91</v>
      </c>
    </row>
    <row r="6" ht="15.75" customHeight="1">
      <c r="A6" s="20"/>
      <c r="C6" s="3" t="s">
        <v>223</v>
      </c>
      <c r="E6" s="3">
        <v>33.736</v>
      </c>
      <c r="G6" s="3">
        <v>243.12</v>
      </c>
      <c r="I6" s="3">
        <v>130.0</v>
      </c>
      <c r="K6" s="3">
        <f t="shared" si="1"/>
        <v>1100.114739</v>
      </c>
      <c r="L6" s="3">
        <f t="shared" si="2"/>
        <v>0.001100114739</v>
      </c>
      <c r="M6" s="3">
        <f t="shared" si="3"/>
        <v>0.001099702307</v>
      </c>
      <c r="N6" s="3">
        <f t="shared" si="4"/>
        <v>0.0005835674867</v>
      </c>
      <c r="O6" s="3">
        <f t="shared" si="5"/>
        <v>0.02568251331</v>
      </c>
      <c r="P6" s="3">
        <f t="shared" si="6"/>
        <v>0.004912564081</v>
      </c>
      <c r="R6" s="3">
        <f t="shared" si="7"/>
        <v>0.0003346171969</v>
      </c>
      <c r="S6" s="3">
        <f t="shared" si="8"/>
        <v>0.02132704609</v>
      </c>
      <c r="T6" s="3">
        <f t="shared" si="9"/>
        <v>0.02181703615</v>
      </c>
      <c r="U6" s="3" t="s">
        <v>43</v>
      </c>
      <c r="V6" s="1">
        <f>V5*0.0334211</f>
        <v>0.999625101</v>
      </c>
    </row>
    <row r="7" ht="15.75" customHeight="1">
      <c r="A7" s="20"/>
      <c r="B7" s="38">
        <v>7.0</v>
      </c>
      <c r="C7" s="17" t="s">
        <v>225</v>
      </c>
      <c r="D7" s="17"/>
      <c r="E7" s="17">
        <v>19.635</v>
      </c>
      <c r="F7" s="17"/>
      <c r="G7" s="17">
        <v>142.62</v>
      </c>
      <c r="I7" s="3">
        <v>0.0</v>
      </c>
      <c r="K7" s="3">
        <f t="shared" si="1"/>
        <v>631.3647388</v>
      </c>
      <c r="L7" s="3">
        <f t="shared" si="2"/>
        <v>0.0006313647388</v>
      </c>
      <c r="M7" s="3">
        <f t="shared" si="3"/>
        <v>0.0006311280408</v>
      </c>
      <c r="N7" s="3">
        <f t="shared" ref="N7:N9" si="10">((M7*$Q$2)/($V$4*$V$7))</f>
        <v>0.0004784512372</v>
      </c>
      <c r="O7" s="3">
        <f t="shared" si="5"/>
        <v>0.02105639972</v>
      </c>
      <c r="P7" s="3">
        <f t="shared" si="6"/>
        <v>0.004027678745</v>
      </c>
      <c r="R7" s="3">
        <f t="shared" si="7"/>
        <v>0.000312028088</v>
      </c>
      <c r="S7" s="3">
        <f t="shared" si="8"/>
        <v>0.01456300551</v>
      </c>
      <c r="T7" s="3" t="str">
        <f t="shared" si="9"/>
        <v/>
      </c>
      <c r="U7" s="3" t="s">
        <v>104</v>
      </c>
      <c r="V7" s="3">
        <v>0.082057338</v>
      </c>
    </row>
    <row r="8" ht="15.75" customHeight="1">
      <c r="A8" s="20"/>
      <c r="B8" s="20"/>
      <c r="C8" s="3" t="s">
        <v>228</v>
      </c>
      <c r="E8" s="3">
        <v>34.09</v>
      </c>
      <c r="G8" s="3">
        <v>245.62</v>
      </c>
      <c r="I8" s="3">
        <v>69.0</v>
      </c>
      <c r="J8" s="3" t="s">
        <v>229</v>
      </c>
      <c r="K8" s="3">
        <f t="shared" si="1"/>
        <v>1111.775187</v>
      </c>
      <c r="L8" s="3">
        <f t="shared" si="2"/>
        <v>0.001111775187</v>
      </c>
      <c r="M8" s="3">
        <f t="shared" si="3"/>
        <v>0.001111358383</v>
      </c>
      <c r="N8" s="3">
        <f t="shared" si="10"/>
        <v>0.0008425085862</v>
      </c>
      <c r="O8" s="3">
        <f t="shared" si="5"/>
        <v>0.03707838162</v>
      </c>
      <c r="P8" s="3">
        <f t="shared" si="6"/>
        <v>0.007092371513</v>
      </c>
      <c r="R8" s="3">
        <f t="shared" si="7"/>
        <v>0.0003160609738</v>
      </c>
      <c r="S8" s="3">
        <f t="shared" si="8"/>
        <v>0.01936763028</v>
      </c>
      <c r="T8" s="3">
        <f t="shared" si="9"/>
        <v>0.02047010792</v>
      </c>
    </row>
    <row r="9" ht="15.75" customHeight="1">
      <c r="A9" s="20"/>
      <c r="B9" s="25"/>
      <c r="C9" s="3" t="s">
        <v>231</v>
      </c>
      <c r="E9" s="3">
        <v>46.23</v>
      </c>
      <c r="G9" s="3">
        <v>330.62</v>
      </c>
      <c r="I9" s="3">
        <v>128.0</v>
      </c>
      <c r="K9" s="3">
        <f t="shared" si="1"/>
        <v>1508.23041</v>
      </c>
      <c r="L9" s="3">
        <f t="shared" si="2"/>
        <v>0.00150823041</v>
      </c>
      <c r="M9" s="3">
        <f t="shared" si="3"/>
        <v>0.001507664976</v>
      </c>
      <c r="N9" s="3">
        <f t="shared" si="10"/>
        <v>0.001142944263</v>
      </c>
      <c r="O9" s="3">
        <f t="shared" si="5"/>
        <v>0.05030040552</v>
      </c>
      <c r="P9" s="3">
        <f t="shared" si="6"/>
        <v>0.009621486904</v>
      </c>
      <c r="R9" s="3">
        <f t="shared" si="7"/>
        <v>0.0003457509308</v>
      </c>
      <c r="S9" s="3">
        <f t="shared" si="8"/>
        <v>0.01954457113</v>
      </c>
      <c r="T9" s="3">
        <f t="shared" si="9"/>
        <v>0.02078261269</v>
      </c>
    </row>
    <row r="10" ht="15.75" customHeight="1">
      <c r="A10" s="20"/>
      <c r="B10" s="35">
        <v>8.0</v>
      </c>
      <c r="C10" s="3" t="s">
        <v>230</v>
      </c>
      <c r="E10" s="3">
        <v>19.616</v>
      </c>
      <c r="G10" s="3">
        <v>142.5</v>
      </c>
      <c r="I10" s="3">
        <v>0.0</v>
      </c>
      <c r="J10" s="3" t="s">
        <v>234</v>
      </c>
      <c r="K10" s="3">
        <f t="shared" si="1"/>
        <v>630.8050373</v>
      </c>
      <c r="L10" s="3">
        <f t="shared" si="2"/>
        <v>0.0006308050373</v>
      </c>
      <c r="M10" s="3">
        <f t="shared" si="3"/>
        <v>0.0006305685491</v>
      </c>
      <c r="N10" s="3">
        <f t="shared" ref="N10:N21" si="11">((M10*$P$2)/($V$4*$V$7))</f>
        <v>0.0003346171969</v>
      </c>
      <c r="O10" s="3">
        <f t="shared" si="5"/>
        <v>0.01472633553</v>
      </c>
      <c r="P10" s="3">
        <f t="shared" si="6"/>
        <v>0.002816860877</v>
      </c>
      <c r="R10" s="3">
        <f t="shared" si="7"/>
        <v>0.0004417980847</v>
      </c>
      <c r="S10" s="3">
        <f t="shared" si="8"/>
        <v>0.04073388235</v>
      </c>
      <c r="T10" s="3">
        <f t="shared" si="9"/>
        <v>0.0327617797</v>
      </c>
    </row>
    <row r="11" ht="15.75" customHeight="1">
      <c r="A11" s="20"/>
      <c r="C11" s="17" t="s">
        <v>236</v>
      </c>
      <c r="E11" s="3">
        <v>28.091</v>
      </c>
      <c r="G11" s="3">
        <v>203.12</v>
      </c>
      <c r="I11" s="3">
        <v>61.0</v>
      </c>
      <c r="K11" s="3">
        <f t="shared" si="1"/>
        <v>913.5475746</v>
      </c>
      <c r="L11" s="3">
        <f t="shared" si="2"/>
        <v>0.0009135475746</v>
      </c>
      <c r="M11" s="3">
        <f t="shared" si="3"/>
        <v>0.0009132050866</v>
      </c>
      <c r="N11" s="3">
        <f t="shared" si="11"/>
        <v>0.0004846009632</v>
      </c>
      <c r="O11" s="3">
        <f t="shared" si="5"/>
        <v>0.02132704609</v>
      </c>
      <c r="P11" s="3">
        <f t="shared" si="6"/>
        <v>0.004079448118</v>
      </c>
      <c r="R11" s="3">
        <f t="shared" si="7"/>
        <v>0.0004125533342</v>
      </c>
      <c r="S11" s="3">
        <f t="shared" si="8"/>
        <v>0.02391310475</v>
      </c>
      <c r="T11" s="3">
        <f t="shared" si="9"/>
        <v>0.01691713554</v>
      </c>
    </row>
    <row r="12" ht="15.75" customHeight="1">
      <c r="A12" s="20"/>
      <c r="C12" s="3" t="s">
        <v>238</v>
      </c>
      <c r="D12" s="17"/>
      <c r="E12" s="17">
        <v>28.72</v>
      </c>
      <c r="F12" s="17"/>
      <c r="G12" s="17">
        <v>207.62</v>
      </c>
      <c r="I12" s="3">
        <v>121.0</v>
      </c>
      <c r="K12" s="3">
        <f t="shared" si="1"/>
        <v>934.5363806</v>
      </c>
      <c r="L12" s="3">
        <f t="shared" si="2"/>
        <v>0.0009345363806</v>
      </c>
      <c r="M12" s="3">
        <f t="shared" si="3"/>
        <v>0.0009341860238</v>
      </c>
      <c r="N12" s="3">
        <f t="shared" si="11"/>
        <v>0.0004957346971</v>
      </c>
      <c r="O12" s="3">
        <f t="shared" si="5"/>
        <v>0.02181703615</v>
      </c>
      <c r="P12" s="3">
        <f t="shared" si="6"/>
        <v>0.004173173664</v>
      </c>
      <c r="R12" s="3">
        <f t="shared" si="7"/>
        <v>0.0004688405444</v>
      </c>
      <c r="S12" s="3">
        <f t="shared" si="8"/>
        <v>0.02385866141</v>
      </c>
      <c r="T12" s="3">
        <f t="shared" si="9"/>
        <v>0.02029262263</v>
      </c>
    </row>
    <row r="13" ht="15.75" customHeight="1">
      <c r="A13" s="20"/>
      <c r="B13" s="35">
        <v>4.0</v>
      </c>
      <c r="C13" s="17" t="s">
        <v>220</v>
      </c>
      <c r="D13" s="17"/>
      <c r="E13" s="17">
        <v>18.345</v>
      </c>
      <c r="F13" s="17"/>
      <c r="G13" s="17">
        <v>133.37</v>
      </c>
      <c r="I13" s="3">
        <v>0.0</v>
      </c>
      <c r="K13" s="3">
        <f t="shared" si="1"/>
        <v>588.2210821</v>
      </c>
      <c r="L13" s="3">
        <f t="shared" si="2"/>
        <v>0.0005882210821</v>
      </c>
      <c r="M13" s="3">
        <f t="shared" si="3"/>
        <v>0.0005880005586</v>
      </c>
      <c r="N13" s="3">
        <f t="shared" si="11"/>
        <v>0.000312028088</v>
      </c>
      <c r="O13" s="3">
        <f t="shared" si="5"/>
        <v>0.01373220014</v>
      </c>
      <c r="P13" s="3">
        <f t="shared" si="6"/>
        <v>0.002626702159</v>
      </c>
      <c r="R13" s="3">
        <f t="shared" si="7"/>
        <v>0.0003002758133</v>
      </c>
      <c r="S13" s="3">
        <f t="shared" si="8"/>
        <v>0.02423976479</v>
      </c>
      <c r="T13" s="3">
        <f t="shared" si="9"/>
        <v>0.01970790116</v>
      </c>
    </row>
    <row r="14" ht="15.75" customHeight="1">
      <c r="A14" s="20"/>
      <c r="C14" s="17" t="s">
        <v>239</v>
      </c>
      <c r="D14" s="17"/>
      <c r="E14" s="17">
        <v>24.984</v>
      </c>
      <c r="F14" s="17"/>
      <c r="G14" s="17">
        <v>141.0</v>
      </c>
      <c r="I14" s="3">
        <v>57.0</v>
      </c>
      <c r="K14" s="3">
        <f t="shared" si="1"/>
        <v>623.8087687</v>
      </c>
      <c r="L14" s="3">
        <f t="shared" si="2"/>
        <v>0.0006238087687</v>
      </c>
      <c r="M14" s="3">
        <f t="shared" si="3"/>
        <v>0.0006235749034</v>
      </c>
      <c r="N14" s="3">
        <f t="shared" si="11"/>
        <v>0.0003309059523</v>
      </c>
      <c r="O14" s="3">
        <f t="shared" si="5"/>
        <v>0.01456300551</v>
      </c>
      <c r="P14" s="3">
        <f t="shared" si="6"/>
        <v>0.002785619029</v>
      </c>
      <c r="R14" s="3">
        <f t="shared" si="7"/>
        <v>0.000445332622</v>
      </c>
      <c r="S14" s="3">
        <f t="shared" si="8"/>
        <v>0.04985396778</v>
      </c>
      <c r="T14" s="3">
        <f t="shared" si="9"/>
        <v>0.02218416058</v>
      </c>
    </row>
    <row r="15" ht="15.75" customHeight="1">
      <c r="A15" s="20"/>
      <c r="C15" s="67"/>
      <c r="D15" s="67"/>
      <c r="E15" s="67"/>
      <c r="F15" s="67"/>
      <c r="G15" s="67"/>
      <c r="I15" s="3">
        <v>118.0</v>
      </c>
      <c r="N15" s="3">
        <f t="shared" si="11"/>
        <v>0</v>
      </c>
      <c r="R15" s="3">
        <f t="shared" si="7"/>
        <v>0.0004440989135</v>
      </c>
      <c r="S15" s="3" t="str">
        <f t="shared" si="8"/>
        <v/>
      </c>
      <c r="T15" s="3">
        <f t="shared" si="9"/>
        <v>0.02673109204</v>
      </c>
    </row>
    <row r="16" ht="15.75" customHeight="1">
      <c r="A16" s="20"/>
      <c r="B16" s="35">
        <v>1.0</v>
      </c>
      <c r="C16" s="17" t="s">
        <v>226</v>
      </c>
      <c r="D16" s="17"/>
      <c r="E16" s="17">
        <v>18.639</v>
      </c>
      <c r="F16" s="17"/>
      <c r="G16" s="17">
        <v>135.0</v>
      </c>
      <c r="I16" s="3">
        <v>0.0</v>
      </c>
      <c r="K16" s="3">
        <f t="shared" ref="K16:K37" si="12">((G16-7.2554)/0.2144)</f>
        <v>595.823694</v>
      </c>
      <c r="L16" s="3">
        <f t="shared" ref="L16:L37" si="13">K16/(1000000)</f>
        <v>0.000595823694</v>
      </c>
      <c r="M16" s="3">
        <f t="shared" ref="M16:M37" si="14">L16*$V$6</f>
        <v>0.0005956003203</v>
      </c>
      <c r="N16" s="3">
        <f t="shared" si="11"/>
        <v>0.0003160609738</v>
      </c>
      <c r="O16" s="3">
        <f t="shared" ref="O16:O37" si="15">N16*44.0095</f>
        <v>0.01390968543</v>
      </c>
      <c r="P16" s="3">
        <f t="shared" ref="P16:P37" si="16">O16/5.227924335</f>
        <v>0.002660651634</v>
      </c>
      <c r="R16" s="3">
        <f t="shared" si="7"/>
        <v>0.0006033607914</v>
      </c>
      <c r="S16" s="3">
        <f t="shared" si="8"/>
        <v>0.0197754109</v>
      </c>
      <c r="T16" s="3">
        <f t="shared" si="9"/>
        <v>0.01690406914</v>
      </c>
    </row>
    <row r="17" ht="15.75" customHeight="1">
      <c r="A17" s="20"/>
      <c r="C17" s="17" t="s">
        <v>240</v>
      </c>
      <c r="E17" s="17">
        <v>25.578</v>
      </c>
      <c r="F17" s="17"/>
      <c r="G17" s="17">
        <v>185.125</v>
      </c>
      <c r="I17" s="3">
        <v>59.0</v>
      </c>
      <c r="K17" s="3">
        <f t="shared" si="12"/>
        <v>829.6156716</v>
      </c>
      <c r="L17" s="3">
        <f t="shared" si="13"/>
        <v>0.0008296156716</v>
      </c>
      <c r="M17" s="3">
        <f t="shared" si="14"/>
        <v>0.0008293046496</v>
      </c>
      <c r="N17" s="3">
        <f t="shared" si="11"/>
        <v>0.0004400783985</v>
      </c>
      <c r="O17" s="3">
        <f t="shared" si="15"/>
        <v>0.01936763028</v>
      </c>
      <c r="P17" s="3">
        <f t="shared" si="16"/>
        <v>0.003704650075</v>
      </c>
      <c r="R17" s="3">
        <f t="shared" si="7"/>
        <v>0.0004700743836</v>
      </c>
      <c r="S17" s="3">
        <f t="shared" si="8"/>
        <v>0.02257304364</v>
      </c>
      <c r="T17" s="3">
        <f t="shared" si="9"/>
        <v>0.02181549945</v>
      </c>
    </row>
    <row r="18" ht="15.75" customHeight="1">
      <c r="A18" s="25"/>
      <c r="C18" s="17" t="s">
        <v>241</v>
      </c>
      <c r="D18" s="17"/>
      <c r="E18" s="17">
        <v>26.979</v>
      </c>
      <c r="F18" s="17"/>
      <c r="G18" s="17">
        <v>195.25</v>
      </c>
      <c r="I18" s="3">
        <v>119.0</v>
      </c>
      <c r="K18" s="3">
        <f t="shared" si="12"/>
        <v>876.8404851</v>
      </c>
      <c r="L18" s="3">
        <f t="shared" si="13"/>
        <v>0.0008768404851</v>
      </c>
      <c r="M18" s="3">
        <f t="shared" si="14"/>
        <v>0.0008765117585</v>
      </c>
      <c r="N18" s="3">
        <f t="shared" si="11"/>
        <v>0.0004651292998</v>
      </c>
      <c r="O18" s="3">
        <f t="shared" si="15"/>
        <v>0.02047010792</v>
      </c>
      <c r="P18" s="3">
        <f t="shared" si="16"/>
        <v>0.003915532553</v>
      </c>
      <c r="R18" s="3">
        <f t="shared" si="7"/>
        <v>0.0003742038063</v>
      </c>
      <c r="S18" s="3">
        <f t="shared" si="8"/>
        <v>0.01520217032</v>
      </c>
      <c r="T18" s="3">
        <f t="shared" si="9"/>
        <v>0.0161146407</v>
      </c>
    </row>
    <row r="19" ht="15.75" customHeight="1">
      <c r="A19" s="43" t="s">
        <v>44</v>
      </c>
      <c r="B19" s="35">
        <v>6.0</v>
      </c>
      <c r="C19" s="17" t="s">
        <v>242</v>
      </c>
      <c r="D19" s="17"/>
      <c r="E19" s="17">
        <v>20.237</v>
      </c>
      <c r="F19" s="17"/>
      <c r="G19" s="17">
        <v>147.0</v>
      </c>
      <c r="I19" s="3">
        <v>0.0</v>
      </c>
      <c r="K19" s="3">
        <f t="shared" si="12"/>
        <v>651.7938433</v>
      </c>
      <c r="L19" s="3">
        <f t="shared" si="13"/>
        <v>0.0006517938433</v>
      </c>
      <c r="M19" s="3">
        <f t="shared" si="14"/>
        <v>0.0006515494864</v>
      </c>
      <c r="N19" s="3">
        <f t="shared" si="11"/>
        <v>0.0003457509308</v>
      </c>
      <c r="O19" s="3">
        <f t="shared" si="15"/>
        <v>0.01521632559</v>
      </c>
      <c r="P19" s="3">
        <f t="shared" si="16"/>
        <v>0.002910586423</v>
      </c>
    </row>
    <row r="20" ht="15.75" customHeight="1">
      <c r="A20" s="20"/>
      <c r="C20" s="17" t="s">
        <v>243</v>
      </c>
      <c r="E20" s="17">
        <v>25.785</v>
      </c>
      <c r="G20" s="17">
        <v>186.75</v>
      </c>
      <c r="I20" s="3">
        <v>72.0</v>
      </c>
      <c r="K20" s="3">
        <f t="shared" si="12"/>
        <v>837.1949627</v>
      </c>
      <c r="L20" s="3">
        <f t="shared" si="13"/>
        <v>0.0008371949627</v>
      </c>
      <c r="M20" s="3">
        <f t="shared" si="14"/>
        <v>0.0008368810991</v>
      </c>
      <c r="N20" s="3">
        <f t="shared" si="11"/>
        <v>0.0004440989135</v>
      </c>
      <c r="O20" s="3">
        <f t="shared" si="15"/>
        <v>0.01954457113</v>
      </c>
      <c r="P20" s="3">
        <f t="shared" si="16"/>
        <v>0.003738495411</v>
      </c>
    </row>
    <row r="21" ht="15.75" customHeight="1">
      <c r="A21" s="20"/>
      <c r="C21" s="17" t="s">
        <v>244</v>
      </c>
      <c r="E21" s="17">
        <v>27.379</v>
      </c>
      <c r="G21" s="17">
        <v>198.12</v>
      </c>
      <c r="I21" s="3">
        <v>130.0</v>
      </c>
      <c r="K21" s="3">
        <f t="shared" si="12"/>
        <v>890.2266791</v>
      </c>
      <c r="L21" s="3">
        <f t="shared" si="13"/>
        <v>0.0008902266791</v>
      </c>
      <c r="M21" s="3">
        <f t="shared" si="14"/>
        <v>0.000889892934</v>
      </c>
      <c r="N21" s="3">
        <f t="shared" si="11"/>
        <v>0.0004722301478</v>
      </c>
      <c r="O21" s="3">
        <f t="shared" si="15"/>
        <v>0.02078261269</v>
      </c>
      <c r="P21" s="3">
        <f t="shared" si="16"/>
        <v>0.003975308623</v>
      </c>
      <c r="R21" s="3">
        <v>1.0</v>
      </c>
      <c r="S21" s="3">
        <v>0.01424941186918195</v>
      </c>
    </row>
    <row r="22" ht="15.75" customHeight="1">
      <c r="A22" s="20"/>
      <c r="B22" s="38">
        <v>7.0</v>
      </c>
      <c r="C22" s="17" t="s">
        <v>245</v>
      </c>
      <c r="E22" s="17">
        <v>18.184</v>
      </c>
      <c r="G22" s="17">
        <v>132.25</v>
      </c>
      <c r="I22" s="3">
        <v>0.0</v>
      </c>
      <c r="J22" s="3" t="s">
        <v>229</v>
      </c>
      <c r="K22" s="3">
        <f t="shared" si="12"/>
        <v>582.9972015</v>
      </c>
      <c r="L22" s="3">
        <f t="shared" si="13"/>
        <v>0.0005829972015</v>
      </c>
      <c r="M22" s="3">
        <f t="shared" si="14"/>
        <v>0.0005827786364</v>
      </c>
      <c r="N22" s="3">
        <f t="shared" ref="N22:N24" si="17">((M22*$Q$2)/($V$4*$V$7))</f>
        <v>0.0004417980847</v>
      </c>
      <c r="O22" s="3">
        <f t="shared" si="15"/>
        <v>0.01944331281</v>
      </c>
      <c r="P22" s="3">
        <f t="shared" si="16"/>
        <v>0.003719126667</v>
      </c>
      <c r="R22" s="3">
        <v>1.0</v>
      </c>
      <c r="S22" s="3">
        <v>0.021056399722507762</v>
      </c>
    </row>
    <row r="23" ht="15.75" customHeight="1">
      <c r="A23" s="20"/>
      <c r="B23" s="20"/>
      <c r="C23" s="17" t="s">
        <v>246</v>
      </c>
      <c r="E23" s="17">
        <v>37.41</v>
      </c>
      <c r="G23" s="17">
        <v>269.12</v>
      </c>
      <c r="I23" s="3">
        <v>65.0</v>
      </c>
      <c r="K23" s="3">
        <f t="shared" si="12"/>
        <v>1221.383396</v>
      </c>
      <c r="L23" s="3">
        <f t="shared" si="13"/>
        <v>0.001221383396</v>
      </c>
      <c r="M23" s="3">
        <f t="shared" si="14"/>
        <v>0.0012209255</v>
      </c>
      <c r="N23" s="3">
        <f t="shared" si="17"/>
        <v>0.0009255702144</v>
      </c>
      <c r="O23" s="3">
        <f t="shared" si="15"/>
        <v>0.04073388235</v>
      </c>
      <c r="P23" s="3">
        <f t="shared" si="16"/>
        <v>0.007791597533</v>
      </c>
      <c r="R23" s="3">
        <v>1.0</v>
      </c>
      <c r="S23" s="3">
        <v>0.014726335529109973</v>
      </c>
    </row>
    <row r="24" ht="15.75" customHeight="1">
      <c r="A24" s="20"/>
      <c r="B24" s="25"/>
      <c r="C24" s="17" t="s">
        <v>247</v>
      </c>
      <c r="E24" s="17">
        <v>30.155</v>
      </c>
      <c r="G24" s="17">
        <v>217.87</v>
      </c>
      <c r="I24" s="3">
        <v>123.0</v>
      </c>
      <c r="K24" s="3">
        <f t="shared" si="12"/>
        <v>982.3442164</v>
      </c>
      <c r="L24" s="3">
        <f t="shared" si="13"/>
        <v>0.0009823442164</v>
      </c>
      <c r="M24" s="3">
        <f t="shared" si="14"/>
        <v>0.0009819759366</v>
      </c>
      <c r="N24" s="3">
        <f t="shared" si="17"/>
        <v>0.0007444251742</v>
      </c>
      <c r="O24" s="3">
        <f t="shared" si="15"/>
        <v>0.0327617797</v>
      </c>
      <c r="P24" s="3">
        <f t="shared" si="16"/>
        <v>0.006266689723</v>
      </c>
      <c r="R24" s="3">
        <v>1.0</v>
      </c>
      <c r="S24" s="3">
        <v>0.013732200137524847</v>
      </c>
    </row>
    <row r="25" ht="15.75" customHeight="1">
      <c r="A25" s="20"/>
      <c r="B25" s="35">
        <v>8.0</v>
      </c>
      <c r="C25" s="17" t="s">
        <v>248</v>
      </c>
      <c r="E25" s="17">
        <v>23.998</v>
      </c>
      <c r="G25" s="17">
        <v>174.0</v>
      </c>
      <c r="I25" s="3">
        <v>0.0</v>
      </c>
      <c r="K25" s="3">
        <f t="shared" si="12"/>
        <v>777.7266791</v>
      </c>
      <c r="L25" s="3">
        <f t="shared" si="13"/>
        <v>0.0007777266791</v>
      </c>
      <c r="M25" s="3">
        <f t="shared" si="14"/>
        <v>0.0007774351102</v>
      </c>
      <c r="N25" s="3">
        <f t="shared" ref="N25:N33" si="18">((M25*$P$2)/($V$4*$V$7))</f>
        <v>0.0004125533342</v>
      </c>
      <c r="O25" s="3">
        <f t="shared" si="15"/>
        <v>0.01815626596</v>
      </c>
      <c r="P25" s="3">
        <f t="shared" si="16"/>
        <v>0.003472939698</v>
      </c>
      <c r="R25" s="3">
        <v>1.0</v>
      </c>
      <c r="S25" s="3">
        <v>0.013909685426493498</v>
      </c>
    </row>
    <row r="26" ht="15.75" customHeight="1">
      <c r="A26" s="20"/>
      <c r="C26" s="17" t="s">
        <v>233</v>
      </c>
      <c r="E26" s="17">
        <v>31.423</v>
      </c>
      <c r="G26" s="17">
        <v>226.87</v>
      </c>
      <c r="I26" s="3">
        <v>60.0</v>
      </c>
      <c r="K26" s="3">
        <f t="shared" si="12"/>
        <v>1024.321828</v>
      </c>
      <c r="L26" s="3">
        <f t="shared" si="13"/>
        <v>0.001024321828</v>
      </c>
      <c r="M26" s="3">
        <f t="shared" si="14"/>
        <v>0.001023937811</v>
      </c>
      <c r="N26" s="3">
        <f t="shared" si="18"/>
        <v>0.0005433623365</v>
      </c>
      <c r="O26" s="3">
        <f t="shared" si="15"/>
        <v>0.02391310475</v>
      </c>
      <c r="P26" s="3">
        <f t="shared" si="16"/>
        <v>0.004574110721</v>
      </c>
      <c r="R26" s="3">
        <v>1.0</v>
      </c>
      <c r="S26" s="3">
        <v>0.015216325590679862</v>
      </c>
    </row>
    <row r="27" ht="15.75" customHeight="1">
      <c r="A27" s="20"/>
      <c r="C27" s="17" t="s">
        <v>249</v>
      </c>
      <c r="E27" s="17">
        <v>22.41</v>
      </c>
      <c r="G27" s="17">
        <v>162.62</v>
      </c>
      <c r="I27" s="3">
        <v>120.0</v>
      </c>
      <c r="K27" s="3">
        <f t="shared" si="12"/>
        <v>724.6483209</v>
      </c>
      <c r="L27" s="3">
        <f t="shared" si="13"/>
        <v>0.0007246483209</v>
      </c>
      <c r="M27" s="3">
        <f t="shared" si="14"/>
        <v>0.000724376651</v>
      </c>
      <c r="N27" s="3">
        <f t="shared" si="18"/>
        <v>0.0003843973582</v>
      </c>
      <c r="O27" s="3">
        <f t="shared" si="15"/>
        <v>0.01691713554</v>
      </c>
      <c r="P27" s="3">
        <f t="shared" si="16"/>
        <v>0.003235918206</v>
      </c>
      <c r="R27" s="3">
        <v>1.0</v>
      </c>
      <c r="S27" s="3">
        <v>0.019443312806708468</v>
      </c>
    </row>
    <row r="28" ht="15.75" customHeight="1">
      <c r="A28" s="20"/>
      <c r="B28" s="35">
        <v>4.0</v>
      </c>
      <c r="C28" s="17" t="s">
        <v>221</v>
      </c>
      <c r="E28" s="17">
        <v>27.184</v>
      </c>
      <c r="G28" s="17">
        <v>196.75</v>
      </c>
      <c r="I28" s="3">
        <v>0.0</v>
      </c>
      <c r="K28" s="3">
        <f t="shared" si="12"/>
        <v>883.8367537</v>
      </c>
      <c r="L28" s="3">
        <f t="shared" si="13"/>
        <v>0.0008838367537</v>
      </c>
      <c r="M28" s="3">
        <f t="shared" si="14"/>
        <v>0.0008835054042</v>
      </c>
      <c r="N28" s="3">
        <f t="shared" si="18"/>
        <v>0.0004688405444</v>
      </c>
      <c r="O28" s="3">
        <f t="shared" si="15"/>
        <v>0.02063343794</v>
      </c>
      <c r="P28" s="3">
        <f t="shared" si="16"/>
        <v>0.003946774401</v>
      </c>
      <c r="R28" s="3">
        <v>1.0</v>
      </c>
      <c r="S28" s="3">
        <v>0.01815626596009919</v>
      </c>
    </row>
    <row r="29" ht="15.75" customHeight="1">
      <c r="A29" s="20"/>
      <c r="C29" s="17" t="s">
        <v>250</v>
      </c>
      <c r="E29" s="17">
        <v>31.353</v>
      </c>
      <c r="G29" s="17">
        <v>226.37</v>
      </c>
      <c r="I29" s="3">
        <v>59.0</v>
      </c>
      <c r="K29" s="3">
        <f t="shared" si="12"/>
        <v>1021.989739</v>
      </c>
      <c r="L29" s="3">
        <f t="shared" si="13"/>
        <v>0.001021989739</v>
      </c>
      <c r="M29" s="3">
        <f t="shared" si="14"/>
        <v>0.001021606596</v>
      </c>
      <c r="N29" s="3">
        <f t="shared" si="18"/>
        <v>0.000542125255</v>
      </c>
      <c r="O29" s="3">
        <f t="shared" si="15"/>
        <v>0.02385866141</v>
      </c>
      <c r="P29" s="3">
        <f t="shared" si="16"/>
        <v>0.004563696772</v>
      </c>
      <c r="R29" s="3">
        <v>1.0</v>
      </c>
      <c r="S29" s="3">
        <v>0.020633437938035848</v>
      </c>
    </row>
    <row r="30" ht="15.75" customHeight="1">
      <c r="A30" s="20"/>
      <c r="C30" s="17" t="s">
        <v>215</v>
      </c>
      <c r="E30" s="17">
        <v>26.746</v>
      </c>
      <c r="G30" s="17">
        <v>193.62</v>
      </c>
      <c r="I30" s="3">
        <v>120.0</v>
      </c>
      <c r="K30" s="3">
        <f t="shared" si="12"/>
        <v>869.2378731</v>
      </c>
      <c r="L30" s="3">
        <f t="shared" si="13"/>
        <v>0.0008692378731</v>
      </c>
      <c r="M30" s="3">
        <f t="shared" si="14"/>
        <v>0.0008689119967</v>
      </c>
      <c r="N30" s="3">
        <f t="shared" si="18"/>
        <v>0.0004610964139</v>
      </c>
      <c r="O30" s="3">
        <f t="shared" si="15"/>
        <v>0.02029262263</v>
      </c>
      <c r="P30" s="3">
        <f t="shared" si="16"/>
        <v>0.003881583077</v>
      </c>
      <c r="R30" s="3">
        <v>1.0</v>
      </c>
      <c r="S30" s="3">
        <v>0.013214988405867741</v>
      </c>
    </row>
    <row r="31" ht="15.75" customHeight="1">
      <c r="A31" s="20"/>
      <c r="B31" s="35">
        <v>1.0</v>
      </c>
      <c r="C31" s="17" t="s">
        <v>257</v>
      </c>
      <c r="E31" s="17">
        <v>17.68</v>
      </c>
      <c r="G31" s="17">
        <v>128.62</v>
      </c>
      <c r="I31" s="3">
        <v>0.0</v>
      </c>
      <c r="J31" s="3" t="s">
        <v>258</v>
      </c>
      <c r="K31" s="3">
        <f t="shared" si="12"/>
        <v>566.0662313</v>
      </c>
      <c r="L31" s="3">
        <f t="shared" si="13"/>
        <v>0.0005660662313</v>
      </c>
      <c r="M31" s="3">
        <f t="shared" si="14"/>
        <v>0.0005658540137</v>
      </c>
      <c r="N31" s="3">
        <f t="shared" si="18"/>
        <v>0.0003002758133</v>
      </c>
      <c r="O31" s="3">
        <f t="shared" si="15"/>
        <v>0.01321498841</v>
      </c>
      <c r="P31" s="3">
        <f t="shared" si="16"/>
        <v>0.002527769638</v>
      </c>
      <c r="R31" s="3">
        <v>1.0</v>
      </c>
      <c r="S31" s="3">
        <v>0.019598866029061336</v>
      </c>
    </row>
    <row r="32" ht="15.75" customHeight="1">
      <c r="A32" s="20"/>
      <c r="C32" s="17" t="s">
        <v>227</v>
      </c>
      <c r="E32" s="17">
        <v>31.846</v>
      </c>
      <c r="G32" s="17">
        <v>229.87</v>
      </c>
      <c r="I32" s="3">
        <v>59.0</v>
      </c>
      <c r="K32" s="3">
        <f t="shared" si="12"/>
        <v>1038.314366</v>
      </c>
      <c r="L32" s="3">
        <f t="shared" si="13"/>
        <v>0.001038314366</v>
      </c>
      <c r="M32" s="3">
        <f t="shared" si="14"/>
        <v>0.001037925103</v>
      </c>
      <c r="N32" s="3">
        <f t="shared" si="18"/>
        <v>0.0005507848258</v>
      </c>
      <c r="O32" s="3">
        <f t="shared" si="15"/>
        <v>0.02423976479</v>
      </c>
      <c r="P32" s="3">
        <f t="shared" si="16"/>
        <v>0.004636594418</v>
      </c>
      <c r="R32" s="3">
        <v>1.0</v>
      </c>
      <c r="S32" s="3">
        <v>0.019544571134547207</v>
      </c>
    </row>
    <row r="33" ht="15.75" customHeight="1">
      <c r="A33" s="25"/>
      <c r="C33" s="17">
        <v>21.0</v>
      </c>
      <c r="E33" s="17">
        <v>25.992</v>
      </c>
      <c r="G33" s="17">
        <v>188.25</v>
      </c>
      <c r="I33" s="3">
        <v>120.0</v>
      </c>
      <c r="K33" s="3">
        <f t="shared" si="12"/>
        <v>844.1912313</v>
      </c>
      <c r="L33" s="3">
        <f t="shared" si="13"/>
        <v>0.0008441912313</v>
      </c>
      <c r="M33" s="3">
        <f t="shared" si="14"/>
        <v>0.0008438747449</v>
      </c>
      <c r="N33" s="3">
        <f t="shared" si="18"/>
        <v>0.0004478101581</v>
      </c>
      <c r="O33" s="3">
        <f t="shared" si="15"/>
        <v>0.01970790116</v>
      </c>
      <c r="P33" s="3">
        <f t="shared" si="16"/>
        <v>0.003769737259</v>
      </c>
      <c r="R33" s="3">
        <v>1.0</v>
      </c>
      <c r="S33" s="3">
        <v>0.026553606748603586</v>
      </c>
    </row>
    <row r="34" ht="15.75" customHeight="1">
      <c r="A34" s="49" t="s">
        <v>71</v>
      </c>
      <c r="B34" s="38">
        <v>5.0</v>
      </c>
      <c r="C34" s="17" t="s">
        <v>259</v>
      </c>
      <c r="E34" s="17">
        <v>18.322</v>
      </c>
      <c r="G34" s="17">
        <v>133.25</v>
      </c>
      <c r="I34" s="3">
        <v>0.0</v>
      </c>
      <c r="J34" s="3" t="s">
        <v>260</v>
      </c>
      <c r="K34" s="3">
        <f t="shared" si="12"/>
        <v>587.6613806</v>
      </c>
      <c r="L34" s="3">
        <f t="shared" si="13"/>
        <v>0.0005876613806</v>
      </c>
      <c r="M34" s="3">
        <f t="shared" si="14"/>
        <v>0.0005874410669</v>
      </c>
      <c r="N34" s="3">
        <f t="shared" ref="N34:N36" si="19">((M34*$Q$2)/($V$4*$V$7))</f>
        <v>0.000445332622</v>
      </c>
      <c r="O34" s="3">
        <f t="shared" si="15"/>
        <v>0.01959886603</v>
      </c>
      <c r="P34" s="3">
        <f t="shared" si="16"/>
        <v>0.003748880966</v>
      </c>
      <c r="R34" s="3">
        <v>1.0</v>
      </c>
      <c r="S34" s="3">
        <v>0.020687738585531447</v>
      </c>
    </row>
    <row r="35" ht="15.75" customHeight="1">
      <c r="A35" s="20"/>
      <c r="B35" s="20"/>
      <c r="C35" s="17" t="s">
        <v>261</v>
      </c>
      <c r="E35" s="17">
        <v>45.791</v>
      </c>
      <c r="G35" s="17">
        <v>327.75</v>
      </c>
      <c r="I35" s="3">
        <v>69.0</v>
      </c>
      <c r="K35" s="3">
        <f t="shared" si="12"/>
        <v>1494.844216</v>
      </c>
      <c r="L35" s="3">
        <f t="shared" si="13"/>
        <v>0.001494844216</v>
      </c>
      <c r="M35" s="3">
        <f t="shared" si="14"/>
        <v>0.001494283801</v>
      </c>
      <c r="N35" s="3">
        <f t="shared" si="19"/>
        <v>0.00113280014</v>
      </c>
      <c r="O35" s="3">
        <f t="shared" si="15"/>
        <v>0.04985396778</v>
      </c>
      <c r="P35" s="3">
        <f t="shared" si="16"/>
        <v>0.009536092067</v>
      </c>
      <c r="R35" s="3">
        <v>1.0</v>
      </c>
      <c r="S35" s="3">
        <v>0.016468522414691798</v>
      </c>
    </row>
    <row r="36" ht="15.75" customHeight="1">
      <c r="A36" s="20"/>
      <c r="B36" s="25"/>
      <c r="C36" s="17" t="s">
        <v>262</v>
      </c>
      <c r="E36" s="17">
        <v>20.631</v>
      </c>
      <c r="G36" s="17">
        <v>149.87</v>
      </c>
      <c r="I36" s="3">
        <v>126.0</v>
      </c>
      <c r="K36" s="3">
        <f t="shared" si="12"/>
        <v>665.1800373</v>
      </c>
      <c r="L36" s="3">
        <f t="shared" si="13"/>
        <v>0.0006651800373</v>
      </c>
      <c r="M36" s="3">
        <f t="shared" si="14"/>
        <v>0.000664930662</v>
      </c>
      <c r="N36" s="3">
        <f t="shared" si="19"/>
        <v>0.0005040766331</v>
      </c>
      <c r="O36" s="3">
        <f t="shared" si="15"/>
        <v>0.02218416058</v>
      </c>
      <c r="P36" s="3">
        <f t="shared" si="16"/>
        <v>0.00424339741</v>
      </c>
    </row>
    <row r="37" ht="15.75" customHeight="1">
      <c r="A37" s="20"/>
      <c r="B37" s="35">
        <v>10.0</v>
      </c>
      <c r="C37" s="17" t="s">
        <v>264</v>
      </c>
      <c r="E37" s="17">
        <v>25.78</v>
      </c>
      <c r="G37" s="17">
        <v>186.75</v>
      </c>
      <c r="I37" s="3">
        <v>0.0</v>
      </c>
      <c r="K37" s="3">
        <f t="shared" si="12"/>
        <v>837.1949627</v>
      </c>
      <c r="L37" s="3">
        <f t="shared" si="13"/>
        <v>0.0008371949627</v>
      </c>
      <c r="M37" s="3">
        <f t="shared" si="14"/>
        <v>0.0008368810991</v>
      </c>
      <c r="N37" s="3">
        <f t="shared" ref="N37:N42" si="20">((M37*$P$2)/($V$4*$V$7))</f>
        <v>0.0004440989135</v>
      </c>
      <c r="O37" s="3">
        <f t="shared" si="15"/>
        <v>0.01954457113</v>
      </c>
      <c r="P37" s="3">
        <f t="shared" si="16"/>
        <v>0.003738495411</v>
      </c>
      <c r="R37" s="3">
        <v>2.0</v>
      </c>
      <c r="S37" s="3">
        <v>0.0227567282048387</v>
      </c>
    </row>
    <row r="38" ht="15.75" customHeight="1">
      <c r="A38" s="20"/>
      <c r="C38" s="17"/>
      <c r="E38" s="17"/>
      <c r="G38" s="17"/>
      <c r="I38" s="3">
        <v>66.0</v>
      </c>
      <c r="N38" s="3">
        <f t="shared" si="20"/>
        <v>0</v>
      </c>
      <c r="R38" s="3">
        <v>2.0</v>
      </c>
      <c r="S38" s="3">
        <v>0.03707838162485372</v>
      </c>
    </row>
    <row r="39" ht="15.75" customHeight="1">
      <c r="A39" s="20"/>
      <c r="C39" s="17" t="s">
        <v>218</v>
      </c>
      <c r="E39" s="17">
        <v>35.078</v>
      </c>
      <c r="G39" s="17">
        <v>252.75</v>
      </c>
      <c r="I39" s="3">
        <v>123.0</v>
      </c>
      <c r="J39" s="3" t="s">
        <v>269</v>
      </c>
      <c r="K39" s="3">
        <f t="shared" ref="K39:K48" si="21">((G39-7.2554)/0.2144)</f>
        <v>1145.030784</v>
      </c>
      <c r="L39" s="3">
        <f t="shared" ref="L39:L48" si="22">K39/(1000000)</f>
        <v>0.001145030784</v>
      </c>
      <c r="M39" s="3">
        <f t="shared" ref="M39:M48" si="23">L39*$V$6</f>
        <v>0.001144601513</v>
      </c>
      <c r="N39" s="3">
        <f t="shared" si="20"/>
        <v>0.0006073936772</v>
      </c>
      <c r="O39" s="3">
        <f t="shared" ref="O39:O48" si="24">N39*44.0095</f>
        <v>0.02673109204</v>
      </c>
      <c r="P39" s="3">
        <f t="shared" ref="P39:P48" si="25">O39/5.227924335</f>
        <v>0.005113136749</v>
      </c>
      <c r="R39" s="3">
        <v>2.0</v>
      </c>
      <c r="S39" s="3">
        <v>0.02132704609185811</v>
      </c>
    </row>
    <row r="40" ht="15.75" customHeight="1">
      <c r="A40" s="20"/>
      <c r="B40" s="35">
        <v>9.0</v>
      </c>
      <c r="C40" s="17" t="s">
        <v>271</v>
      </c>
      <c r="E40" s="17">
        <v>34.848</v>
      </c>
      <c r="G40" s="17">
        <v>251.12</v>
      </c>
      <c r="I40" s="3">
        <v>0.0</v>
      </c>
      <c r="K40" s="3">
        <f t="shared" si="21"/>
        <v>1137.428172</v>
      </c>
      <c r="L40" s="3">
        <f t="shared" si="22"/>
        <v>0.001137428172</v>
      </c>
      <c r="M40" s="3">
        <f t="shared" si="23"/>
        <v>0.001137001751</v>
      </c>
      <c r="N40" s="3">
        <f t="shared" si="20"/>
        <v>0.0006033607914</v>
      </c>
      <c r="O40" s="3">
        <f t="shared" si="24"/>
        <v>0.02655360675</v>
      </c>
      <c r="P40" s="3">
        <f t="shared" si="25"/>
        <v>0.005079187273</v>
      </c>
      <c r="R40" s="3">
        <v>2.0</v>
      </c>
      <c r="S40" s="3">
        <v>0.014563005508586678</v>
      </c>
    </row>
    <row r="41" ht="15.75" customHeight="1">
      <c r="A41" s="20"/>
      <c r="C41" s="17" t="s">
        <v>272</v>
      </c>
      <c r="E41" s="17">
        <v>26.078</v>
      </c>
      <c r="G41" s="17">
        <v>188.87</v>
      </c>
      <c r="I41" s="3">
        <v>64.0</v>
      </c>
      <c r="K41" s="3">
        <f t="shared" si="21"/>
        <v>847.0830224</v>
      </c>
      <c r="L41" s="3">
        <f t="shared" si="22"/>
        <v>0.0008470830224</v>
      </c>
      <c r="M41" s="3">
        <f t="shared" si="23"/>
        <v>0.0008467654518</v>
      </c>
      <c r="N41" s="3">
        <f t="shared" si="20"/>
        <v>0.0004493441393</v>
      </c>
      <c r="O41" s="3">
        <f t="shared" si="24"/>
        <v>0.0197754109</v>
      </c>
      <c r="P41" s="3">
        <f t="shared" si="25"/>
        <v>0.003782650557</v>
      </c>
      <c r="R41" s="3">
        <v>2.0</v>
      </c>
      <c r="S41" s="3">
        <v>0.019367630278980304</v>
      </c>
    </row>
    <row r="42" ht="15.75" customHeight="1">
      <c r="A42" s="20"/>
      <c r="C42" s="17" t="s">
        <v>217</v>
      </c>
      <c r="E42" s="17">
        <v>22.391</v>
      </c>
      <c r="G42" s="17">
        <v>162.5</v>
      </c>
      <c r="I42" s="3">
        <v>122.0</v>
      </c>
      <c r="K42" s="3">
        <f t="shared" si="21"/>
        <v>724.0886194</v>
      </c>
      <c r="L42" s="3">
        <f t="shared" si="22"/>
        <v>0.0007240886194</v>
      </c>
      <c r="M42" s="3">
        <f t="shared" si="23"/>
        <v>0.0007238171593</v>
      </c>
      <c r="N42" s="3">
        <f t="shared" si="20"/>
        <v>0.0003841004587</v>
      </c>
      <c r="O42" s="3">
        <f t="shared" si="24"/>
        <v>0.01690406914</v>
      </c>
      <c r="P42" s="3">
        <f t="shared" si="25"/>
        <v>0.003233418859</v>
      </c>
      <c r="R42" s="3">
        <v>2.0</v>
      </c>
      <c r="S42" s="3">
        <v>0.019544571134547207</v>
      </c>
    </row>
    <row r="43" ht="15.75" customHeight="1">
      <c r="A43" s="20"/>
      <c r="B43" s="38">
        <v>3.0</v>
      </c>
      <c r="C43" s="17" t="s">
        <v>273</v>
      </c>
      <c r="E43" s="17">
        <v>19.294</v>
      </c>
      <c r="G43" s="17">
        <v>140.25</v>
      </c>
      <c r="I43" s="3">
        <v>0.0</v>
      </c>
      <c r="K43" s="3">
        <f t="shared" si="21"/>
        <v>620.3106343</v>
      </c>
      <c r="L43" s="3">
        <f t="shared" si="22"/>
        <v>0.0006203106343</v>
      </c>
      <c r="M43" s="3">
        <f t="shared" si="23"/>
        <v>0.0006200780805</v>
      </c>
      <c r="N43" s="3">
        <f t="shared" ref="N43:N45" si="26">((M43*$Q$2)/($V$4*$V$7))</f>
        <v>0.0004700743836</v>
      </c>
      <c r="O43" s="3">
        <f t="shared" si="24"/>
        <v>0.02068773859</v>
      </c>
      <c r="P43" s="3">
        <f t="shared" si="25"/>
        <v>0.003957161057</v>
      </c>
      <c r="R43" s="3">
        <v>2.0</v>
      </c>
      <c r="S43" s="3">
        <v>0.04073388235014624</v>
      </c>
    </row>
    <row r="44" ht="15.75" customHeight="1">
      <c r="A44" s="20"/>
      <c r="B44" s="20"/>
      <c r="C44" s="17" t="s">
        <v>274</v>
      </c>
      <c r="E44" s="17">
        <v>20.979</v>
      </c>
      <c r="G44" s="17">
        <v>152.37</v>
      </c>
      <c r="I44" s="3">
        <v>59.0</v>
      </c>
      <c r="K44" s="3">
        <f t="shared" si="21"/>
        <v>676.8404851</v>
      </c>
      <c r="L44" s="3">
        <f t="shared" si="22"/>
        <v>0.0006768404851</v>
      </c>
      <c r="M44" s="3">
        <f t="shared" si="23"/>
        <v>0.0006765867383</v>
      </c>
      <c r="N44" s="3">
        <f t="shared" si="26"/>
        <v>0.0005129129765</v>
      </c>
      <c r="O44" s="3">
        <f t="shared" si="24"/>
        <v>0.02257304364</v>
      </c>
      <c r="P44" s="3">
        <f t="shared" si="25"/>
        <v>0.004317783157</v>
      </c>
      <c r="R44" s="3">
        <v>2.0</v>
      </c>
      <c r="S44" s="3">
        <v>0.023913104750143636</v>
      </c>
    </row>
    <row r="45" ht="15.75" customHeight="1">
      <c r="A45" s="20"/>
      <c r="B45" s="25"/>
      <c r="C45" s="17" t="s">
        <v>275</v>
      </c>
      <c r="E45" s="17">
        <v>20.303</v>
      </c>
      <c r="G45" s="17">
        <v>147.5</v>
      </c>
      <c r="I45" s="3">
        <v>116.0</v>
      </c>
      <c r="K45" s="3">
        <f t="shared" si="21"/>
        <v>654.1259328</v>
      </c>
      <c r="L45" s="3">
        <f t="shared" si="22"/>
        <v>0.0006541259328</v>
      </c>
      <c r="M45" s="3">
        <f t="shared" si="23"/>
        <v>0.0006538807017</v>
      </c>
      <c r="N45" s="3">
        <f t="shared" si="26"/>
        <v>0.0004956997795</v>
      </c>
      <c r="O45" s="3">
        <f t="shared" si="24"/>
        <v>0.02181549945</v>
      </c>
      <c r="P45" s="3">
        <f t="shared" si="25"/>
        <v>0.004172879722</v>
      </c>
      <c r="R45" s="3">
        <v>2.0</v>
      </c>
      <c r="S45" s="3">
        <v>0.023858661409969197</v>
      </c>
    </row>
    <row r="46" ht="15.75" customHeight="1">
      <c r="A46" s="20"/>
      <c r="B46" s="35">
        <v>2.0</v>
      </c>
      <c r="C46" s="17" t="s">
        <v>276</v>
      </c>
      <c r="E46" s="17">
        <v>21.834</v>
      </c>
      <c r="G46" s="17">
        <v>158.5</v>
      </c>
      <c r="I46" s="3">
        <v>0.0</v>
      </c>
      <c r="K46" s="3">
        <f t="shared" si="21"/>
        <v>705.431903</v>
      </c>
      <c r="L46" s="3">
        <f t="shared" si="22"/>
        <v>0.000705431903</v>
      </c>
      <c r="M46" s="3">
        <f t="shared" si="23"/>
        <v>0.0007051674373</v>
      </c>
      <c r="N46" s="3">
        <f t="shared" ref="N46:N48" si="27">((M46*$P$2)/($V$4*$V$7))</f>
        <v>0.0003742038063</v>
      </c>
      <c r="O46" s="3">
        <f t="shared" si="24"/>
        <v>0.01646852241</v>
      </c>
      <c r="P46" s="3">
        <f t="shared" si="25"/>
        <v>0.003150107262</v>
      </c>
      <c r="R46" s="3">
        <v>2.0</v>
      </c>
      <c r="S46" s="3">
        <v>0.02423976479119023</v>
      </c>
    </row>
    <row r="47" ht="15.75" customHeight="1">
      <c r="A47" s="20"/>
      <c r="C47" s="17" t="s">
        <v>237</v>
      </c>
      <c r="E47" s="17">
        <v>20.215</v>
      </c>
      <c r="G47" s="17">
        <v>146.87</v>
      </c>
      <c r="I47" s="3">
        <v>58.0</v>
      </c>
      <c r="K47" s="3">
        <f t="shared" si="21"/>
        <v>651.1875</v>
      </c>
      <c r="L47" s="3">
        <f t="shared" si="22"/>
        <v>0.0006511875</v>
      </c>
      <c r="M47" s="3">
        <f t="shared" si="23"/>
        <v>0.0006509433705</v>
      </c>
      <c r="N47" s="3">
        <f t="shared" si="27"/>
        <v>0.0003454292896</v>
      </c>
      <c r="O47" s="3">
        <f t="shared" si="24"/>
        <v>0.01520217032</v>
      </c>
      <c r="P47" s="3">
        <f t="shared" si="25"/>
        <v>0.002907878796</v>
      </c>
      <c r="R47" s="3">
        <v>2.0</v>
      </c>
      <c r="S47" s="3">
        <v>0.0498539677766952</v>
      </c>
    </row>
    <row r="48" ht="15.75" customHeight="1">
      <c r="A48" s="25"/>
      <c r="C48" s="17" t="s">
        <v>280</v>
      </c>
      <c r="E48" s="17">
        <v>21.381</v>
      </c>
      <c r="G48" s="17">
        <v>155.25</v>
      </c>
      <c r="I48" s="3">
        <v>114.0</v>
      </c>
      <c r="K48" s="3">
        <f t="shared" si="21"/>
        <v>690.2733209</v>
      </c>
      <c r="L48" s="3">
        <f t="shared" si="22"/>
        <v>0.0006902733209</v>
      </c>
      <c r="M48" s="3">
        <f t="shared" si="23"/>
        <v>0.0006900145381</v>
      </c>
      <c r="N48" s="3">
        <f t="shared" si="27"/>
        <v>0.0003661627763</v>
      </c>
      <c r="O48" s="3">
        <f t="shared" si="24"/>
        <v>0.0161146407</v>
      </c>
      <c r="P48" s="3">
        <f t="shared" si="25"/>
        <v>0.00308241659</v>
      </c>
      <c r="R48" s="3">
        <v>2.0</v>
      </c>
      <c r="S48" s="3">
        <v>0.0</v>
      </c>
    </row>
    <row r="49" ht="15.75" customHeight="1">
      <c r="E49" s="17"/>
      <c r="G49" s="17"/>
      <c r="R49" s="3">
        <v>2.0</v>
      </c>
      <c r="S49" s="3">
        <v>0.019775410896886798</v>
      </c>
    </row>
    <row r="50" ht="15.75" customHeight="1">
      <c r="E50" s="17"/>
      <c r="F50" s="3" t="s">
        <v>283</v>
      </c>
      <c r="G50" s="17"/>
      <c r="H50" s="3" t="s">
        <v>284</v>
      </c>
      <c r="R50" s="3">
        <v>2.0</v>
      </c>
      <c r="S50" s="3">
        <v>0.022573043640448275</v>
      </c>
    </row>
    <row r="51" ht="15.75" customHeight="1">
      <c r="E51" s="17"/>
      <c r="F51" s="3">
        <v>0.0</v>
      </c>
      <c r="G51" s="17">
        <v>0.002725634679481632</v>
      </c>
      <c r="H51" s="3">
        <v>0.0</v>
      </c>
      <c r="I51" s="3">
        <v>0.002910586423144906</v>
      </c>
      <c r="R51" s="3">
        <v>2.0</v>
      </c>
      <c r="S51" s="3">
        <v>0.01520217032223451</v>
      </c>
    </row>
    <row r="52" ht="15.75" customHeight="1">
      <c r="A52" s="17"/>
      <c r="B52" s="17"/>
      <c r="E52" s="17"/>
      <c r="F52" s="3">
        <v>70.0</v>
      </c>
      <c r="G52" s="17">
        <v>0.004352918433131588</v>
      </c>
      <c r="H52" s="3">
        <v>72.0</v>
      </c>
      <c r="I52" s="3">
        <v>0.0037384954108267915</v>
      </c>
    </row>
    <row r="53" ht="15.75" customHeight="1">
      <c r="A53" s="17"/>
      <c r="B53" s="17"/>
      <c r="C53" s="17"/>
      <c r="D53" s="17"/>
      <c r="E53" s="17"/>
      <c r="F53" s="3">
        <v>130.0</v>
      </c>
      <c r="G53" s="17">
        <v>0.004912564080905481</v>
      </c>
      <c r="H53" s="3">
        <v>130.0</v>
      </c>
      <c r="I53" s="3">
        <v>0.003975308623152403</v>
      </c>
      <c r="R53" s="3">
        <v>3.0</v>
      </c>
      <c r="S53" s="3">
        <v>0.02568251330581267</v>
      </c>
    </row>
    <row r="54" ht="15.75" customHeight="1">
      <c r="A54" s="17"/>
      <c r="B54" s="17"/>
      <c r="C54" s="17"/>
      <c r="D54" s="17"/>
      <c r="E54" s="17"/>
      <c r="F54" s="3">
        <v>0.0</v>
      </c>
      <c r="G54" s="17">
        <v>0.004027678744609789</v>
      </c>
      <c r="H54" s="3">
        <v>0.0</v>
      </c>
      <c r="I54" s="3">
        <v>0.003719126666875998</v>
      </c>
      <c r="R54" s="3">
        <v>3.0</v>
      </c>
      <c r="S54" s="3">
        <v>0.050300405524847956</v>
      </c>
    </row>
    <row r="55" ht="15.75" customHeight="1">
      <c r="A55" s="17"/>
      <c r="B55" s="17"/>
      <c r="C55" s="17"/>
      <c r="D55" s="17"/>
      <c r="E55" s="17"/>
      <c r="F55" s="3">
        <v>69.0</v>
      </c>
      <c r="G55" s="17">
        <v>0.007092371512843198</v>
      </c>
      <c r="H55" s="3">
        <v>65.0</v>
      </c>
      <c r="I55" s="3">
        <v>0.007791597532779946</v>
      </c>
      <c r="R55" s="3">
        <v>3.0</v>
      </c>
      <c r="S55" s="3">
        <v>0.021817036153427997</v>
      </c>
    </row>
    <row r="56" ht="15.75" customHeight="1">
      <c r="A56" s="17"/>
      <c r="B56" s="17"/>
      <c r="C56" s="17"/>
      <c r="D56" s="17"/>
      <c r="E56" s="17"/>
      <c r="F56" s="3">
        <v>128.0</v>
      </c>
      <c r="G56" s="17">
        <v>0.009621486904103778</v>
      </c>
      <c r="H56" s="3">
        <v>123.0</v>
      </c>
      <c r="I56" s="3">
        <v>0.006266689723343419</v>
      </c>
      <c r="R56" s="3">
        <v>3.0</v>
      </c>
      <c r="S56" s="3">
        <v>0.0</v>
      </c>
    </row>
    <row r="57" ht="15.75" customHeight="1">
      <c r="A57" s="17"/>
      <c r="B57" s="17"/>
      <c r="C57" s="17"/>
      <c r="D57" s="17"/>
      <c r="E57" s="17"/>
      <c r="F57" s="3">
        <v>0.0</v>
      </c>
      <c r="G57" s="17">
        <v>0.002816860877369598</v>
      </c>
      <c r="H57" s="3">
        <v>0.0</v>
      </c>
      <c r="I57" s="3">
        <v>0.0034729396977967526</v>
      </c>
      <c r="R57" s="3">
        <v>3.0</v>
      </c>
      <c r="S57" s="3">
        <v>0.02047010791751255</v>
      </c>
    </row>
    <row r="58" ht="15.75" customHeight="1">
      <c r="A58" s="17"/>
      <c r="B58" s="17"/>
      <c r="E58" s="17"/>
      <c r="F58" s="3">
        <v>61.0</v>
      </c>
      <c r="G58" s="17">
        <v>0.0040794481184583</v>
      </c>
      <c r="H58" s="3">
        <v>60.0</v>
      </c>
      <c r="I58" s="3">
        <v>0.004574110721161315</v>
      </c>
      <c r="R58" s="3">
        <v>3.0</v>
      </c>
      <c r="S58" s="3">
        <v>0.02078261269011379</v>
      </c>
    </row>
    <row r="59" ht="15.75" customHeight="1">
      <c r="A59" s="17"/>
      <c r="B59" s="17"/>
      <c r="C59" s="17"/>
      <c r="D59" s="17"/>
      <c r="E59" s="17"/>
      <c r="F59" s="3">
        <v>121.0</v>
      </c>
      <c r="G59" s="17">
        <v>0.004173173664233608</v>
      </c>
      <c r="H59" s="3">
        <v>120.0</v>
      </c>
      <c r="I59" s="3">
        <v>0.00323591820648053</v>
      </c>
      <c r="R59" s="3">
        <v>3.0</v>
      </c>
      <c r="S59" s="3">
        <v>0.032761779704561476</v>
      </c>
    </row>
    <row r="60" ht="15.75" customHeight="1">
      <c r="F60" s="3">
        <v>0.0</v>
      </c>
      <c r="G60" s="3">
        <v>0.00262670215894103</v>
      </c>
      <c r="H60" s="3">
        <v>0.0</v>
      </c>
      <c r="I60" s="3">
        <v>0.003946774401438587</v>
      </c>
      <c r="R60" s="3">
        <v>3.0</v>
      </c>
      <c r="S60" s="3">
        <v>0.016917135537729118</v>
      </c>
    </row>
    <row r="61" ht="15.75" customHeight="1">
      <c r="F61" s="3">
        <v>57.0</v>
      </c>
      <c r="G61" s="3">
        <v>0.002785619028777829</v>
      </c>
      <c r="H61" s="3">
        <v>59.0</v>
      </c>
      <c r="I61" s="3">
        <v>0.004563696771630724</v>
      </c>
      <c r="R61" s="3">
        <v>3.0</v>
      </c>
      <c r="S61" s="3">
        <v>0.020292622628543904</v>
      </c>
    </row>
    <row r="62" ht="15.75" customHeight="1">
      <c r="F62" s="3">
        <v>118.0</v>
      </c>
      <c r="H62" s="3">
        <v>120.0</v>
      </c>
      <c r="I62" s="3">
        <v>0.0038815830773770953</v>
      </c>
      <c r="R62" s="3">
        <v>3.0</v>
      </c>
      <c r="S62" s="3">
        <v>0.019707901155070505</v>
      </c>
    </row>
    <row r="63" ht="15.75" customHeight="1">
      <c r="F63" s="3">
        <v>0.0</v>
      </c>
      <c r="G63" s="3">
        <v>0.002660651634410753</v>
      </c>
      <c r="H63" s="3">
        <v>0.0</v>
      </c>
      <c r="I63" s="3">
        <v>0.0025277696384004267</v>
      </c>
      <c r="R63" s="3">
        <v>3.0</v>
      </c>
      <c r="S63" s="3">
        <v>0.02218416058456609</v>
      </c>
    </row>
    <row r="64" ht="15.75" customHeight="1">
      <c r="F64" s="3">
        <v>59.0</v>
      </c>
      <c r="G64" s="3">
        <v>0.0037046500748523755</v>
      </c>
      <c r="H64" s="3">
        <v>59.0</v>
      </c>
      <c r="I64" s="3">
        <v>0.0046365944183448535</v>
      </c>
      <c r="R64" s="3">
        <v>3.0</v>
      </c>
      <c r="S64" s="3">
        <v>0.026731092037572228</v>
      </c>
    </row>
    <row r="65" ht="15.75" customHeight="1">
      <c r="F65" s="3">
        <v>119.0</v>
      </c>
      <c r="G65" s="3">
        <v>0.003915532552846817</v>
      </c>
      <c r="H65" s="3">
        <v>120.0</v>
      </c>
      <c r="I65" s="3">
        <v>0.0037697372594185613</v>
      </c>
      <c r="R65" s="3">
        <v>3.0</v>
      </c>
      <c r="S65" s="3">
        <v>0.016904069136087257</v>
      </c>
    </row>
    <row r="66" ht="15.75" customHeight="1">
      <c r="H66" s="3">
        <v>0.0</v>
      </c>
      <c r="I66" s="3">
        <v>0.00374888096559671</v>
      </c>
      <c r="R66" s="3">
        <v>3.0</v>
      </c>
      <c r="S66" s="3">
        <v>0.021815499447589783</v>
      </c>
    </row>
    <row r="67" ht="15.75" customHeight="1">
      <c r="H67" s="3">
        <v>69.0</v>
      </c>
      <c r="I67" s="3">
        <v>0.009536092066775331</v>
      </c>
      <c r="R67" s="3">
        <v>3.0</v>
      </c>
      <c r="S67" s="3">
        <v>0.01611464070355799</v>
      </c>
    </row>
    <row r="68" ht="15.75" customHeight="1">
      <c r="H68" s="3">
        <v>126.0</v>
      </c>
      <c r="I68" s="3">
        <v>0.004243397410334955</v>
      </c>
    </row>
    <row r="69" ht="15.75" customHeight="1">
      <c r="H69" s="3">
        <v>0.0</v>
      </c>
      <c r="I69" s="3">
        <v>0.0037384954108267915</v>
      </c>
    </row>
    <row r="70" ht="15.75" customHeight="1">
      <c r="H70" s="3">
        <v>66.0</v>
      </c>
    </row>
    <row r="71" ht="15.75" customHeight="1">
      <c r="H71" s="3">
        <v>123.0</v>
      </c>
      <c r="I71" s="3">
        <v>0.005113136748864639</v>
      </c>
    </row>
    <row r="72" ht="15.75" customHeight="1">
      <c r="H72" s="3">
        <v>0.0</v>
      </c>
      <c r="I72" s="3">
        <v>0.005079187273394918</v>
      </c>
    </row>
    <row r="73" ht="15.75" customHeight="1">
      <c r="H73" s="3">
        <v>64.0</v>
      </c>
      <c r="I73" s="3">
        <v>0.003782650556836492</v>
      </c>
    </row>
    <row r="74" ht="15.75" customHeight="1">
      <c r="H74" s="3">
        <v>122.0</v>
      </c>
      <c r="I74" s="3">
        <v>0.0032334188585931892</v>
      </c>
    </row>
    <row r="75" ht="15.75" customHeight="1">
      <c r="H75" s="3">
        <v>0.0</v>
      </c>
      <c r="I75" s="3">
        <v>0.003957161056641698</v>
      </c>
    </row>
    <row r="76" ht="15.75" customHeight="1">
      <c r="H76" s="3">
        <v>59.0</v>
      </c>
      <c r="I76" s="3">
        <v>0.004317783157136737</v>
      </c>
    </row>
    <row r="77" ht="15.75" customHeight="1">
      <c r="H77" s="3">
        <v>116.0</v>
      </c>
      <c r="I77" s="3">
        <v>0.004172879722366866</v>
      </c>
    </row>
    <row r="78" ht="15.75" customHeight="1">
      <c r="H78" s="3">
        <v>0.0</v>
      </c>
      <c r="I78" s="3">
        <v>0.0031501072623484703</v>
      </c>
    </row>
    <row r="79" ht="15.75" customHeight="1">
      <c r="H79" s="3">
        <v>58.0</v>
      </c>
      <c r="I79" s="3">
        <v>0.0029078787962669526</v>
      </c>
    </row>
    <row r="80" ht="15.75" customHeight="1">
      <c r="H80" s="3">
        <v>114.0</v>
      </c>
      <c r="I80" s="3">
        <v>0.003082416590399637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8">
    <mergeCell ref="B19:B21"/>
    <mergeCell ref="B25:B27"/>
    <mergeCell ref="B22:B24"/>
    <mergeCell ref="B16:B18"/>
    <mergeCell ref="A4:A18"/>
    <mergeCell ref="B4:B6"/>
    <mergeCell ref="B7:B9"/>
    <mergeCell ref="B10:B12"/>
    <mergeCell ref="B13:B15"/>
    <mergeCell ref="B28:B30"/>
    <mergeCell ref="B31:B33"/>
    <mergeCell ref="A34:A48"/>
    <mergeCell ref="B43:B45"/>
    <mergeCell ref="B46:B48"/>
    <mergeCell ref="B34:B36"/>
    <mergeCell ref="B37:B39"/>
    <mergeCell ref="B40:B42"/>
    <mergeCell ref="A19:A3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  <col customWidth="1" min="27" max="29" width="11.11"/>
  </cols>
  <sheetData>
    <row r="1" ht="15.75" customHeight="1">
      <c r="A1" s="3" t="s">
        <v>210</v>
      </c>
      <c r="B1" s="2" t="s">
        <v>211</v>
      </c>
      <c r="C1" s="40" t="s">
        <v>55</v>
      </c>
      <c r="Q1" s="3" t="s">
        <v>4</v>
      </c>
      <c r="R1" s="3" t="s">
        <v>5</v>
      </c>
    </row>
    <row r="2" ht="15.75" customHeight="1">
      <c r="A2" s="46" t="s">
        <v>212</v>
      </c>
      <c r="B2" s="46" t="s">
        <v>213</v>
      </c>
      <c r="C2" s="40">
        <v>0.4166666666666667</v>
      </c>
      <c r="Q2" s="3">
        <v>13.2489</v>
      </c>
      <c r="R2" s="3">
        <v>18.9271</v>
      </c>
      <c r="V2" s="17" t="s">
        <v>212</v>
      </c>
    </row>
    <row r="3" ht="15.75" customHeight="1">
      <c r="A3" s="8" t="s">
        <v>9</v>
      </c>
      <c r="B3" s="8" t="s">
        <v>10</v>
      </c>
      <c r="C3" s="8" t="s">
        <v>11</v>
      </c>
      <c r="D3" s="9" t="s">
        <v>12</v>
      </c>
      <c r="E3" s="9" t="s">
        <v>13</v>
      </c>
      <c r="F3" s="9" t="s">
        <v>14</v>
      </c>
      <c r="G3" s="9" t="s">
        <v>13</v>
      </c>
      <c r="H3" s="9" t="s">
        <v>14</v>
      </c>
      <c r="I3" s="9" t="s">
        <v>15</v>
      </c>
      <c r="J3" s="10" t="s">
        <v>214</v>
      </c>
      <c r="K3" s="10" t="s">
        <v>117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56" t="s">
        <v>114</v>
      </c>
      <c r="R3" s="11" t="s">
        <v>23</v>
      </c>
      <c r="S3" s="11" t="s">
        <v>24</v>
      </c>
      <c r="T3" s="12" t="s">
        <v>25</v>
      </c>
      <c r="U3" s="3" t="s">
        <v>37</v>
      </c>
      <c r="V3" s="27">
        <v>70.0</v>
      </c>
    </row>
    <row r="4" ht="15.75" customHeight="1">
      <c r="A4" s="77" t="s">
        <v>45</v>
      </c>
      <c r="B4" s="60">
        <v>8.0</v>
      </c>
      <c r="C4" s="17" t="s">
        <v>215</v>
      </c>
      <c r="D4" s="17"/>
      <c r="E4" s="17">
        <v>20.4</v>
      </c>
      <c r="F4" s="17"/>
      <c r="G4" s="17">
        <v>148.25</v>
      </c>
      <c r="J4" s="3">
        <v>0.0</v>
      </c>
      <c r="K4" s="3">
        <f t="shared" ref="K4:K18" si="1">((G4-29.628)/0.2074)</f>
        <v>571.9479267</v>
      </c>
      <c r="L4" s="3">
        <f t="shared" ref="L4:L14" si="2">K4/(1000000)</f>
        <v>0.0005719479267</v>
      </c>
      <c r="M4" s="3">
        <f t="shared" ref="M4:M14" si="3">L4*$V$6</f>
        <v>0.0005732627143</v>
      </c>
      <c r="N4" s="3">
        <f t="shared" ref="N4:N6" si="4">((M4*$Q$2)/($V$4*$V$7))</f>
        <v>0.0003145453167</v>
      </c>
      <c r="O4" s="3">
        <f t="shared" ref="O4:O14" si="5">N4*44.0095</f>
        <v>0.01384298211</v>
      </c>
      <c r="P4" s="3">
        <f t="shared" ref="P4:P14" si="6">O4/5.227924335</f>
        <v>0.002647892591</v>
      </c>
      <c r="Q4" s="3">
        <v>3.0</v>
      </c>
      <c r="R4" s="3">
        <f t="shared" ref="R4:R8" si="7">INDEX(O$2:O$59,ROWS(R$4:R4)*Q$4)</f>
        <v>0.01384298211</v>
      </c>
      <c r="S4" s="3">
        <f t="shared" ref="S4:S8" si="8">INDEX(O$3:O$59,ROWS(S$4:S4)*Q$4)</f>
        <v>0.01957520111</v>
      </c>
      <c r="T4" s="3">
        <f t="shared" ref="T4:T6" si="9">INDEX(O$4:O$59,ROWS(T$4:T4)*Q$4)</f>
        <v>0.01700783918</v>
      </c>
      <c r="U4" s="3" t="s">
        <v>39</v>
      </c>
      <c r="V4" s="1">
        <f>(V3-32)*(5/9)+273.15</f>
        <v>294.2611111</v>
      </c>
    </row>
    <row r="5" ht="15.75" customHeight="1">
      <c r="A5" s="20"/>
      <c r="C5" s="3" t="s">
        <v>217</v>
      </c>
      <c r="E5" s="3">
        <v>27.263</v>
      </c>
      <c r="G5" s="3">
        <v>197.37</v>
      </c>
      <c r="J5" s="3">
        <v>71.0</v>
      </c>
      <c r="K5" s="3">
        <f t="shared" si="1"/>
        <v>808.7849566</v>
      </c>
      <c r="L5" s="3">
        <f t="shared" si="2"/>
        <v>0.0008087849566</v>
      </c>
      <c r="M5" s="3">
        <f t="shared" si="3"/>
        <v>0.0008106441826</v>
      </c>
      <c r="N5" s="3">
        <f t="shared" si="4"/>
        <v>0.000444794899</v>
      </c>
      <c r="O5" s="3">
        <f t="shared" si="5"/>
        <v>0.01957520111</v>
      </c>
      <c r="P5" s="3">
        <f t="shared" si="6"/>
        <v>0.003744354327</v>
      </c>
      <c r="R5" s="3">
        <f t="shared" si="7"/>
        <v>0.01704503929</v>
      </c>
      <c r="S5" s="3">
        <f t="shared" si="8"/>
        <v>0.01987915509</v>
      </c>
      <c r="T5" s="3">
        <f t="shared" si="9"/>
        <v>0.01792028093</v>
      </c>
      <c r="U5" s="3" t="s">
        <v>40</v>
      </c>
      <c r="V5" s="4">
        <v>29.99</v>
      </c>
    </row>
    <row r="6" ht="15.75" customHeight="1">
      <c r="A6" s="20"/>
      <c r="C6" s="3" t="s">
        <v>218</v>
      </c>
      <c r="E6" s="3">
        <v>24.183</v>
      </c>
      <c r="G6" s="3">
        <v>175.37</v>
      </c>
      <c r="J6" s="3">
        <v>136.0</v>
      </c>
      <c r="K6" s="3">
        <f t="shared" si="1"/>
        <v>702.7097396</v>
      </c>
      <c r="L6" s="3">
        <f t="shared" si="2"/>
        <v>0.0007027097396</v>
      </c>
      <c r="M6" s="3">
        <f t="shared" si="3"/>
        <v>0.0007043251211</v>
      </c>
      <c r="N6" s="3">
        <f t="shared" si="4"/>
        <v>0.0003864583597</v>
      </c>
      <c r="O6" s="3">
        <f t="shared" si="5"/>
        <v>0.01700783918</v>
      </c>
      <c r="P6" s="3">
        <f t="shared" si="6"/>
        <v>0.003253268045</v>
      </c>
      <c r="R6" s="3">
        <f t="shared" si="7"/>
        <v>0.01544126317</v>
      </c>
      <c r="S6" s="3">
        <f t="shared" si="8"/>
        <v>0.02321340897</v>
      </c>
      <c r="T6" s="3">
        <f t="shared" si="9"/>
        <v>0.02235983998</v>
      </c>
      <c r="U6" s="3" t="s">
        <v>43</v>
      </c>
      <c r="V6" s="1">
        <f>V5*0.0334211</f>
        <v>1.002298789</v>
      </c>
    </row>
    <row r="7" ht="15.75" customHeight="1">
      <c r="A7" s="20"/>
      <c r="B7" s="62">
        <v>7.0</v>
      </c>
      <c r="C7" s="17" t="s">
        <v>220</v>
      </c>
      <c r="D7" s="17"/>
      <c r="E7" s="17">
        <v>18.125</v>
      </c>
      <c r="F7" s="17"/>
      <c r="G7" s="17">
        <v>131.87</v>
      </c>
      <c r="J7" s="3">
        <v>0.0</v>
      </c>
      <c r="K7" s="3">
        <f t="shared" si="1"/>
        <v>492.9701061</v>
      </c>
      <c r="L7" s="3">
        <f t="shared" si="2"/>
        <v>0.0004929701061</v>
      </c>
      <c r="M7" s="3">
        <f t="shared" si="3"/>
        <v>0.0004941033403</v>
      </c>
      <c r="N7" s="3">
        <f t="shared" ref="N7:N12" si="10">((M7*$R$2)/($V$4*$V$7))</f>
        <v>0.0003873036341</v>
      </c>
      <c r="O7" s="3">
        <f t="shared" si="5"/>
        <v>0.01704503929</v>
      </c>
      <c r="P7" s="3">
        <f t="shared" si="6"/>
        <v>0.0032603837</v>
      </c>
      <c r="R7" s="3">
        <f t="shared" si="7"/>
        <v>0.01159654043</v>
      </c>
      <c r="S7" s="3">
        <f t="shared" si="8"/>
        <v>0.01393050582</v>
      </c>
      <c r="U7" s="3" t="s">
        <v>104</v>
      </c>
      <c r="V7" s="3">
        <v>0.082057338</v>
      </c>
    </row>
    <row r="8" ht="15.75" customHeight="1">
      <c r="A8" s="20"/>
      <c r="B8" s="20"/>
      <c r="C8" s="3" t="s">
        <v>221</v>
      </c>
      <c r="E8" s="3">
        <v>20.488</v>
      </c>
      <c r="G8" s="3">
        <v>148.87</v>
      </c>
      <c r="J8" s="3">
        <v>65.0</v>
      </c>
      <c r="K8" s="3">
        <f t="shared" si="1"/>
        <v>574.9373192</v>
      </c>
      <c r="L8" s="3">
        <f t="shared" si="2"/>
        <v>0.0005749373192</v>
      </c>
      <c r="M8" s="3">
        <f t="shared" si="3"/>
        <v>0.0005762589788</v>
      </c>
      <c r="N8" s="3">
        <f t="shared" si="10"/>
        <v>0.0004517014528</v>
      </c>
      <c r="O8" s="3">
        <f t="shared" si="5"/>
        <v>0.01987915509</v>
      </c>
      <c r="P8" s="3">
        <f t="shared" si="6"/>
        <v>0.003802494798</v>
      </c>
      <c r="R8" s="3">
        <f t="shared" si="7"/>
        <v>0.01072130341</v>
      </c>
      <c r="S8" s="3">
        <f t="shared" si="8"/>
        <v>0.01241342831</v>
      </c>
      <c r="T8" s="3">
        <f t="array" ref="T8">INDEX(O$4:O$59,ROWS(T$4:T8)*Q$4)</f>
        <v>0.01187311533</v>
      </c>
    </row>
    <row r="9" ht="15.75" customHeight="1">
      <c r="A9" s="20"/>
      <c r="B9" s="25"/>
      <c r="C9" s="3" t="s">
        <v>224</v>
      </c>
      <c r="E9" s="3">
        <v>18.855</v>
      </c>
      <c r="G9" s="3">
        <v>137.12</v>
      </c>
      <c r="J9" s="3">
        <v>120.0</v>
      </c>
      <c r="K9" s="3">
        <f t="shared" si="1"/>
        <v>518.2835101</v>
      </c>
      <c r="L9" s="3">
        <f t="shared" si="2"/>
        <v>0.0005182835101</v>
      </c>
      <c r="M9" s="3">
        <f t="shared" si="3"/>
        <v>0.0005194749346</v>
      </c>
      <c r="N9" s="3">
        <f t="shared" si="10"/>
        <v>0.0004071911958</v>
      </c>
      <c r="O9" s="3">
        <f t="shared" si="5"/>
        <v>0.01792028093</v>
      </c>
      <c r="P9" s="3">
        <f t="shared" si="6"/>
        <v>0.003427800363</v>
      </c>
    </row>
    <row r="10" ht="15.75" customHeight="1">
      <c r="A10" s="20"/>
      <c r="B10" s="38">
        <v>5.0</v>
      </c>
      <c r="C10" s="3" t="s">
        <v>222</v>
      </c>
      <c r="E10" s="3">
        <v>16.791</v>
      </c>
      <c r="G10" s="3">
        <v>122.25</v>
      </c>
      <c r="J10" s="3">
        <v>0.0</v>
      </c>
      <c r="K10" s="3">
        <f t="shared" si="1"/>
        <v>446.5863067</v>
      </c>
      <c r="L10" s="3">
        <f t="shared" si="2"/>
        <v>0.0004465863067</v>
      </c>
      <c r="M10" s="3">
        <f t="shared" si="3"/>
        <v>0.0004476129143</v>
      </c>
      <c r="N10" s="3">
        <f t="shared" si="10"/>
        <v>0.000350862045</v>
      </c>
      <c r="O10" s="3">
        <f t="shared" si="5"/>
        <v>0.01544126317</v>
      </c>
      <c r="P10" s="3">
        <f t="shared" si="6"/>
        <v>0.002953612596</v>
      </c>
      <c r="Q10" s="3">
        <v>1.0</v>
      </c>
      <c r="R10" s="3">
        <v>0.002647892591202789</v>
      </c>
    </row>
    <row r="11" ht="15.75" customHeight="1">
      <c r="A11" s="20"/>
      <c r="B11" s="20"/>
      <c r="C11" s="17" t="s">
        <v>223</v>
      </c>
      <c r="E11" s="3">
        <v>23.276</v>
      </c>
      <c r="G11" s="3">
        <v>168.87</v>
      </c>
      <c r="J11" s="3">
        <v>63.0</v>
      </c>
      <c r="K11" s="3">
        <f t="shared" si="1"/>
        <v>671.3693346</v>
      </c>
      <c r="L11" s="3">
        <f t="shared" si="2"/>
        <v>0.0006713693346</v>
      </c>
      <c r="M11" s="3">
        <f t="shared" si="3"/>
        <v>0.0006729126711</v>
      </c>
      <c r="N11" s="3">
        <f t="shared" si="10"/>
        <v>0.0005274635925</v>
      </c>
      <c r="O11" s="3">
        <f t="shared" si="5"/>
        <v>0.02321340897</v>
      </c>
      <c r="P11" s="3">
        <f t="shared" si="6"/>
        <v>0.004440272561</v>
      </c>
      <c r="Q11" s="3">
        <v>1.0</v>
      </c>
      <c r="R11" s="3">
        <v>0.00326038369994236</v>
      </c>
    </row>
    <row r="12" ht="15.75" customHeight="1">
      <c r="A12" s="20"/>
      <c r="B12" s="25"/>
      <c r="C12" s="3" t="s">
        <v>226</v>
      </c>
      <c r="D12" s="17"/>
      <c r="E12" s="17">
        <v>22.561</v>
      </c>
      <c r="F12" s="17"/>
      <c r="G12" s="17">
        <v>163.75</v>
      </c>
      <c r="J12" s="3">
        <v>117.0</v>
      </c>
      <c r="K12" s="3">
        <f t="shared" si="1"/>
        <v>646.6827387</v>
      </c>
      <c r="L12" s="3">
        <f t="shared" si="2"/>
        <v>0.0006466827387</v>
      </c>
      <c r="M12" s="3">
        <f t="shared" si="3"/>
        <v>0.0006481693258</v>
      </c>
      <c r="N12" s="3">
        <f t="shared" si="10"/>
        <v>0.0005080684847</v>
      </c>
      <c r="O12" s="3">
        <f t="shared" si="5"/>
        <v>0.02235983998</v>
      </c>
      <c r="P12" s="3">
        <f t="shared" si="6"/>
        <v>0.004277001453</v>
      </c>
      <c r="Q12" s="3">
        <v>1.0</v>
      </c>
      <c r="R12" s="3">
        <v>0.0029536125961548212</v>
      </c>
    </row>
    <row r="13" ht="15.75" customHeight="1">
      <c r="A13" s="20"/>
      <c r="B13" s="35">
        <v>10.0</v>
      </c>
      <c r="C13" s="17" t="s">
        <v>227</v>
      </c>
      <c r="D13" s="17"/>
      <c r="E13" s="17">
        <v>17.727</v>
      </c>
      <c r="F13" s="17"/>
      <c r="G13" s="17">
        <v>129.0</v>
      </c>
      <c r="J13" s="3">
        <v>0.0</v>
      </c>
      <c r="K13" s="3">
        <f t="shared" si="1"/>
        <v>479.1321119</v>
      </c>
      <c r="L13" s="3">
        <f t="shared" si="2"/>
        <v>0.0004791321119</v>
      </c>
      <c r="M13" s="3">
        <f t="shared" si="3"/>
        <v>0.0004802335355</v>
      </c>
      <c r="N13" s="3">
        <f t="shared" ref="N13:N18" si="11">((M13*$Q$2)/($V$4*$V$7))</f>
        <v>0.0002635008448</v>
      </c>
      <c r="O13" s="3">
        <f t="shared" si="5"/>
        <v>0.01159654043</v>
      </c>
      <c r="P13" s="3">
        <f t="shared" si="6"/>
        <v>0.002218192094</v>
      </c>
      <c r="Q13" s="3">
        <v>1.0</v>
      </c>
      <c r="R13" s="3">
        <v>0.002218192093987655</v>
      </c>
    </row>
    <row r="14" ht="15.75" customHeight="1">
      <c r="A14" s="20"/>
      <c r="C14" s="17" t="s">
        <v>230</v>
      </c>
      <c r="D14" s="17"/>
      <c r="E14" s="17">
        <v>20.506</v>
      </c>
      <c r="F14" s="17"/>
      <c r="G14" s="17">
        <v>149.0</v>
      </c>
      <c r="J14" s="3">
        <v>60.0</v>
      </c>
      <c r="K14" s="3">
        <f t="shared" si="1"/>
        <v>575.5641273</v>
      </c>
      <c r="L14" s="3">
        <f t="shared" si="2"/>
        <v>0.0005755641273</v>
      </c>
      <c r="M14" s="3">
        <f t="shared" si="3"/>
        <v>0.0005768872278</v>
      </c>
      <c r="N14" s="3">
        <f t="shared" si="11"/>
        <v>0.0003165340623</v>
      </c>
      <c r="O14" s="3">
        <f t="shared" si="5"/>
        <v>0.01393050582</v>
      </c>
      <c r="P14" s="3">
        <f t="shared" si="6"/>
        <v>0.002664634169</v>
      </c>
      <c r="Q14" s="3">
        <v>1.0</v>
      </c>
      <c r="R14" s="3">
        <v>0.002050776315851888</v>
      </c>
    </row>
    <row r="15" ht="15.75" customHeight="1">
      <c r="A15" s="20"/>
      <c r="C15" s="17" t="s">
        <v>232</v>
      </c>
      <c r="D15" s="17"/>
      <c r="E15" s="17">
        <v>18.56</v>
      </c>
      <c r="F15" s="17"/>
      <c r="G15" s="17">
        <v>135.0</v>
      </c>
      <c r="J15" s="3">
        <v>115.0</v>
      </c>
      <c r="K15" s="3">
        <f t="shared" si="1"/>
        <v>508.0617165</v>
      </c>
      <c r="N15" s="3">
        <f t="shared" si="11"/>
        <v>0</v>
      </c>
    </row>
    <row r="16" ht="15.75" customHeight="1">
      <c r="A16" s="20"/>
      <c r="B16" s="35">
        <v>6.0</v>
      </c>
      <c r="C16" s="17" t="s">
        <v>233</v>
      </c>
      <c r="D16" s="17"/>
      <c r="E16" s="17">
        <v>16.688</v>
      </c>
      <c r="F16" s="17"/>
      <c r="G16" s="17">
        <v>121.5</v>
      </c>
      <c r="J16" s="3">
        <v>0.0</v>
      </c>
      <c r="K16" s="3">
        <f t="shared" si="1"/>
        <v>442.9701061</v>
      </c>
      <c r="L16" s="3">
        <f t="shared" ref="L16:L18" si="12">K16/(1000000)</f>
        <v>0.0004429701061</v>
      </c>
      <c r="M16" s="3">
        <f t="shared" ref="M16:M18" si="13">L16*$V$6</f>
        <v>0.0004439884009</v>
      </c>
      <c r="N16" s="3">
        <f t="shared" si="11"/>
        <v>0.0002436133882</v>
      </c>
      <c r="O16" s="3">
        <f t="shared" ref="O16:O18" si="14">N16*44.0095</f>
        <v>0.01072130341</v>
      </c>
      <c r="P16" s="3">
        <f t="shared" ref="P16:P18" si="15">O16/5.227924335</f>
        <v>0.002050776316</v>
      </c>
      <c r="Q16" s="3">
        <v>2.0</v>
      </c>
      <c r="R16" s="3">
        <v>0.003744354327473304</v>
      </c>
    </row>
    <row r="17" ht="15.75" customHeight="1">
      <c r="A17" s="20"/>
      <c r="C17" s="17" t="s">
        <v>235</v>
      </c>
      <c r="E17" s="17">
        <v>18.7</v>
      </c>
      <c r="F17" s="17"/>
      <c r="G17" s="17">
        <v>136.0</v>
      </c>
      <c r="J17" s="3">
        <v>59.0</v>
      </c>
      <c r="K17" s="3">
        <f t="shared" si="1"/>
        <v>512.8833173</v>
      </c>
      <c r="L17" s="3">
        <f t="shared" si="12"/>
        <v>0.0005128833173</v>
      </c>
      <c r="M17" s="3">
        <f t="shared" si="13"/>
        <v>0.0005140623278</v>
      </c>
      <c r="N17" s="3">
        <f t="shared" si="11"/>
        <v>0.0002820624709</v>
      </c>
      <c r="O17" s="3">
        <f t="shared" si="14"/>
        <v>0.01241342831</v>
      </c>
      <c r="P17" s="3">
        <f t="shared" si="15"/>
        <v>0.00237444682</v>
      </c>
      <c r="Q17" s="3">
        <v>2.0</v>
      </c>
      <c r="R17" s="3">
        <v>0.0038024947981116063</v>
      </c>
    </row>
    <row r="18" ht="15.75" customHeight="1">
      <c r="A18" s="25"/>
      <c r="C18" s="17" t="s">
        <v>237</v>
      </c>
      <c r="D18" s="17"/>
      <c r="E18" s="17">
        <v>18.058</v>
      </c>
      <c r="F18" s="17"/>
      <c r="G18" s="17">
        <v>131.37</v>
      </c>
      <c r="J18" s="3">
        <v>124.0</v>
      </c>
      <c r="K18" s="3">
        <f t="shared" si="1"/>
        <v>490.5593057</v>
      </c>
      <c r="L18" s="3">
        <f t="shared" si="12"/>
        <v>0.0004905593057</v>
      </c>
      <c r="M18" s="3">
        <f t="shared" si="13"/>
        <v>0.000491686998</v>
      </c>
      <c r="N18" s="3">
        <f t="shared" si="11"/>
        <v>0.000269785281</v>
      </c>
      <c r="O18" s="3">
        <f t="shared" si="14"/>
        <v>0.01187311533</v>
      </c>
      <c r="P18" s="3">
        <f t="shared" si="15"/>
        <v>0.00227109548</v>
      </c>
      <c r="Q18" s="3">
        <v>2.0</v>
      </c>
      <c r="R18" s="3">
        <v>0.004440272560663661</v>
      </c>
    </row>
    <row r="19" ht="15.75" customHeight="1">
      <c r="A19" s="17"/>
      <c r="B19" s="17"/>
      <c r="C19" s="17"/>
      <c r="D19" s="17"/>
      <c r="E19" s="17"/>
      <c r="F19" s="17"/>
      <c r="G19" s="17"/>
      <c r="Q19" s="3">
        <v>2.0</v>
      </c>
      <c r="R19" s="3">
        <v>0.002664634169016366</v>
      </c>
    </row>
    <row r="20" ht="15.75" customHeight="1">
      <c r="A20" s="17"/>
      <c r="B20" s="17"/>
      <c r="C20" s="17"/>
      <c r="E20" s="17"/>
      <c r="G20" s="17"/>
      <c r="Q20" s="3">
        <v>2.0</v>
      </c>
      <c r="R20" s="3">
        <v>0.0023744468202477036</v>
      </c>
    </row>
    <row r="21" ht="15.75" customHeight="1">
      <c r="A21" s="17"/>
      <c r="B21" s="17"/>
      <c r="C21" s="17"/>
      <c r="E21" s="17"/>
      <c r="G21" s="17"/>
    </row>
    <row r="22" ht="15.75" customHeight="1">
      <c r="A22" s="17"/>
      <c r="B22" s="17"/>
      <c r="C22" s="17"/>
      <c r="E22" s="17"/>
      <c r="G22" s="17"/>
      <c r="Q22" s="3">
        <v>3.0</v>
      </c>
      <c r="R22" s="3">
        <v>0.0032532680449417224</v>
      </c>
    </row>
    <row r="23" ht="15.75" customHeight="1">
      <c r="C23" s="17"/>
      <c r="E23" s="17"/>
      <c r="G23" s="17"/>
      <c r="Q23" s="3">
        <v>3.0</v>
      </c>
      <c r="R23" s="3">
        <v>0.0034278003626122744</v>
      </c>
    </row>
    <row r="24" ht="15.75" customHeight="1">
      <c r="A24" s="17"/>
      <c r="B24" s="17"/>
      <c r="C24" s="17"/>
      <c r="E24" s="17"/>
      <c r="G24" s="17"/>
      <c r="Q24" s="3">
        <v>3.0</v>
      </c>
      <c r="R24" s="3">
        <v>0.004277001453450336</v>
      </c>
    </row>
    <row r="25" ht="15.75" customHeight="1">
      <c r="C25" s="17"/>
      <c r="E25" s="17"/>
      <c r="G25" s="17"/>
    </row>
    <row r="26" ht="15.75" customHeight="1">
      <c r="C26" s="17"/>
      <c r="E26" s="17"/>
      <c r="G26" s="17"/>
      <c r="Q26" s="3">
        <v>3.0</v>
      </c>
      <c r="R26" s="3">
        <v>0.0022710954798785573</v>
      </c>
    </row>
    <row r="27" ht="15.75" customHeight="1">
      <c r="C27" s="17"/>
      <c r="E27" s="17"/>
      <c r="G27" s="17"/>
    </row>
    <row r="28" ht="15.75" customHeight="1">
      <c r="C28" s="17"/>
      <c r="E28" s="17"/>
      <c r="G28" s="17"/>
    </row>
    <row r="29" ht="15.75" customHeight="1">
      <c r="C29" s="17"/>
      <c r="E29" s="17"/>
      <c r="G29" s="17"/>
    </row>
    <row r="30" ht="15.75" customHeight="1">
      <c r="C30" s="17"/>
      <c r="E30" s="17"/>
      <c r="G30" s="17"/>
    </row>
    <row r="31" ht="15.75" customHeight="1">
      <c r="C31" s="17"/>
      <c r="E31" s="17"/>
      <c r="G31" s="17"/>
    </row>
    <row r="32" ht="15.75" customHeight="1">
      <c r="C32" s="17"/>
      <c r="E32" s="17"/>
      <c r="G32" s="17"/>
    </row>
    <row r="33" ht="15.75" customHeight="1">
      <c r="C33" s="17"/>
      <c r="E33" s="17"/>
      <c r="G33" s="17"/>
    </row>
    <row r="34" ht="15.75" customHeight="1">
      <c r="C34" s="17"/>
      <c r="E34" s="17"/>
      <c r="G34" s="17"/>
    </row>
    <row r="35" ht="15.75" customHeight="1">
      <c r="C35" s="17"/>
      <c r="E35" s="17"/>
      <c r="G35" s="17"/>
    </row>
    <row r="36" ht="15.75" customHeight="1">
      <c r="C36" s="17"/>
      <c r="E36" s="17"/>
      <c r="G36" s="17"/>
    </row>
    <row r="37" ht="15.75" customHeight="1">
      <c r="C37" s="17"/>
      <c r="E37" s="17"/>
      <c r="G37" s="17"/>
    </row>
    <row r="38" ht="15.75" customHeight="1">
      <c r="C38" s="17"/>
      <c r="E38" s="17"/>
      <c r="G38" s="17"/>
    </row>
    <row r="39" ht="15.75" customHeight="1">
      <c r="C39" s="17"/>
      <c r="E39" s="17"/>
      <c r="G39" s="17"/>
    </row>
    <row r="40" ht="15.75" customHeight="1">
      <c r="C40" s="17"/>
      <c r="E40" s="17"/>
      <c r="G40" s="17"/>
    </row>
    <row r="41" ht="15.75" customHeight="1">
      <c r="C41" s="17"/>
      <c r="E41" s="17"/>
      <c r="G41" s="17"/>
    </row>
    <row r="42" ht="15.75" customHeight="1">
      <c r="C42" s="17"/>
      <c r="E42" s="17"/>
      <c r="G42" s="17"/>
    </row>
    <row r="43" ht="15.75" customHeight="1">
      <c r="C43" s="17"/>
      <c r="E43" s="17"/>
      <c r="G43" s="17"/>
    </row>
    <row r="44" ht="15.75" customHeight="1">
      <c r="C44" s="17"/>
      <c r="E44" s="17"/>
      <c r="G44" s="17"/>
    </row>
    <row r="45" ht="15.75" customHeight="1">
      <c r="C45" s="17"/>
      <c r="E45" s="17"/>
      <c r="G45" s="17"/>
    </row>
    <row r="46" ht="15.75" customHeight="1">
      <c r="C46" s="17"/>
      <c r="E46" s="17"/>
      <c r="G46" s="17"/>
    </row>
    <row r="47" ht="15.75" customHeight="1">
      <c r="C47" s="17"/>
      <c r="E47" s="17"/>
      <c r="G47" s="17"/>
    </row>
    <row r="48" ht="15.75" customHeight="1">
      <c r="C48" s="17"/>
      <c r="E48" s="17"/>
      <c r="G48" s="17"/>
    </row>
    <row r="49" ht="15.75" customHeight="1">
      <c r="C49" s="17"/>
      <c r="E49" s="17"/>
      <c r="G49" s="17"/>
    </row>
    <row r="50" ht="15.75" customHeight="1">
      <c r="E50" s="17"/>
      <c r="G50" s="17"/>
    </row>
    <row r="51" ht="15.75" customHeight="1">
      <c r="E51" s="17"/>
      <c r="G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4:A18"/>
    <mergeCell ref="B4:B6"/>
    <mergeCell ref="B7:B9"/>
    <mergeCell ref="B10:B12"/>
    <mergeCell ref="B13:B15"/>
    <mergeCell ref="B16:B18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  <col customWidth="1" min="27" max="28" width="11.11"/>
  </cols>
  <sheetData>
    <row r="1" ht="15.75" customHeight="1">
      <c r="A1" s="17" t="s">
        <v>210</v>
      </c>
      <c r="B1" s="78" t="s">
        <v>211</v>
      </c>
      <c r="C1" s="79" t="s">
        <v>55</v>
      </c>
      <c r="D1" s="17"/>
      <c r="E1" s="17"/>
      <c r="F1" s="17"/>
      <c r="G1" s="17"/>
      <c r="H1" s="17"/>
      <c r="I1" s="17"/>
      <c r="P1" s="3" t="s">
        <v>4</v>
      </c>
      <c r="Q1" s="3" t="s">
        <v>5</v>
      </c>
    </row>
    <row r="2" ht="15.75" customHeight="1">
      <c r="A2" s="80" t="s">
        <v>332</v>
      </c>
      <c r="B2" s="81" t="s">
        <v>213</v>
      </c>
      <c r="C2" s="79">
        <v>0.4479166666666667</v>
      </c>
      <c r="D2" s="17"/>
      <c r="E2" s="17"/>
      <c r="F2" s="17"/>
      <c r="G2" s="17"/>
      <c r="H2" s="17"/>
      <c r="I2" s="17"/>
      <c r="P2" s="3">
        <v>13.2489</v>
      </c>
      <c r="Q2" s="3">
        <v>18.9271</v>
      </c>
      <c r="V2" s="94" t="s">
        <v>333</v>
      </c>
    </row>
    <row r="3" ht="15.75" customHeight="1">
      <c r="A3" s="9" t="s">
        <v>9</v>
      </c>
      <c r="B3" s="82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13</v>
      </c>
      <c r="H3" s="9" t="s">
        <v>14</v>
      </c>
      <c r="I3" s="9" t="s">
        <v>15</v>
      </c>
      <c r="J3" s="10" t="s">
        <v>214</v>
      </c>
      <c r="K3" s="10" t="s">
        <v>334</v>
      </c>
      <c r="L3" s="10" t="s">
        <v>18</v>
      </c>
      <c r="M3" s="10" t="s">
        <v>19</v>
      </c>
      <c r="N3" s="10" t="s">
        <v>20</v>
      </c>
      <c r="O3" s="10" t="s">
        <v>21</v>
      </c>
      <c r="P3" s="10" t="s">
        <v>22</v>
      </c>
      <c r="Q3" s="56" t="s">
        <v>114</v>
      </c>
      <c r="R3" s="11" t="s">
        <v>23</v>
      </c>
      <c r="S3" s="11" t="s">
        <v>24</v>
      </c>
      <c r="T3" s="12" t="s">
        <v>25</v>
      </c>
      <c r="U3" s="3" t="s">
        <v>37</v>
      </c>
      <c r="V3" s="7">
        <v>68.0</v>
      </c>
    </row>
    <row r="4" ht="15.75" customHeight="1">
      <c r="A4" s="83" t="s">
        <v>130</v>
      </c>
      <c r="B4" s="60">
        <v>6.0</v>
      </c>
      <c r="C4" s="17">
        <v>2400.0</v>
      </c>
      <c r="D4" s="17"/>
      <c r="E4" s="17">
        <v>18.908</v>
      </c>
      <c r="F4" s="17"/>
      <c r="G4" s="17">
        <v>137.5</v>
      </c>
      <c r="H4" s="17"/>
      <c r="I4" s="17"/>
      <c r="J4" s="3">
        <v>0.0</v>
      </c>
      <c r="K4" s="3">
        <f t="shared" ref="K4:K60" si="1">((G4-29.628)/0.2074)</f>
        <v>520.1157184</v>
      </c>
      <c r="L4" s="3">
        <f t="shared" ref="L4:L60" si="2">K4/(1000000)</f>
        <v>0.0005201157184</v>
      </c>
      <c r="M4" s="3">
        <f t="shared" ref="M4:M60" si="3">L4*$V$6</f>
        <v>0.0005199207276</v>
      </c>
      <c r="N4" s="3">
        <f t="shared" ref="N4:N12" si="4">((M4*$P$2)/($V$4*$V$7))</f>
        <v>0.0002863582049</v>
      </c>
      <c r="O4" s="3">
        <f t="shared" ref="O4:O60" si="5">N4*44.0095</f>
        <v>0.01260248142</v>
      </c>
      <c r="P4" s="3">
        <f t="shared" ref="P4:P60" si="6">O4/5.227924335</f>
        <v>0.002410608993</v>
      </c>
      <c r="Q4" s="3">
        <v>3.0</v>
      </c>
      <c r="R4" s="3">
        <f t="shared" ref="R4:R21" si="7">INDEX(O$2:O$60,ROWS(R$4:R4)*Q$4)</f>
        <v>0.01260248142</v>
      </c>
      <c r="S4" s="3">
        <f t="shared" ref="S4:S21" si="8">INDEX(P$3:P$60,ROWS(S$4:S4)*Q$4)</f>
        <v>0.002558545729</v>
      </c>
      <c r="T4" s="3">
        <f t="shared" ref="T4:T21" si="9">INDEX(P$4:P$60,ROWS(T$4:T4)*Q$4)</f>
        <v>0.002200994706</v>
      </c>
      <c r="U4" s="3" t="s">
        <v>39</v>
      </c>
      <c r="V4" s="1">
        <f>(V3-32)*(5/9)+273.15</f>
        <v>293.15</v>
      </c>
    </row>
    <row r="5" ht="15.75" customHeight="1">
      <c r="A5" s="20"/>
      <c r="C5" s="17" t="s">
        <v>146</v>
      </c>
      <c r="D5" s="17"/>
      <c r="E5" s="17">
        <v>19.827</v>
      </c>
      <c r="F5" s="17"/>
      <c r="G5" s="17">
        <v>144.12</v>
      </c>
      <c r="H5" s="17"/>
      <c r="I5" s="17"/>
      <c r="J5" s="3">
        <v>63.0</v>
      </c>
      <c r="K5" s="3">
        <f t="shared" si="1"/>
        <v>552.0347155</v>
      </c>
      <c r="L5" s="3">
        <f t="shared" si="2"/>
        <v>0.0005520347155</v>
      </c>
      <c r="M5" s="3">
        <f t="shared" si="3"/>
        <v>0.0005518277583</v>
      </c>
      <c r="N5" s="3">
        <f t="shared" si="4"/>
        <v>0.0003039317302</v>
      </c>
      <c r="O5" s="3">
        <f t="shared" si="5"/>
        <v>0.01337588348</v>
      </c>
      <c r="P5" s="3">
        <f t="shared" si="6"/>
        <v>0.002558545729</v>
      </c>
      <c r="R5" s="3">
        <f t="shared" si="7"/>
        <v>0.0116970636</v>
      </c>
      <c r="S5" s="3">
        <f t="shared" si="8"/>
        <v>0.002184234502</v>
      </c>
      <c r="T5" s="3">
        <f t="shared" si="9"/>
        <v>0.00201663246</v>
      </c>
      <c r="U5" s="3" t="s">
        <v>40</v>
      </c>
      <c r="V5" s="4">
        <v>29.91</v>
      </c>
    </row>
    <row r="6" ht="15.75" customHeight="1">
      <c r="A6" s="20"/>
      <c r="C6" s="17">
        <v>47000.0</v>
      </c>
      <c r="D6" s="17"/>
      <c r="E6" s="17">
        <v>17.607</v>
      </c>
      <c r="F6" s="17"/>
      <c r="G6" s="17">
        <v>128.12</v>
      </c>
      <c r="H6" s="17"/>
      <c r="I6" s="17"/>
      <c r="J6" s="3">
        <v>126.0</v>
      </c>
      <c r="K6" s="3">
        <f t="shared" si="1"/>
        <v>474.8891032</v>
      </c>
      <c r="L6" s="3">
        <f t="shared" si="2"/>
        <v>0.0004748891032</v>
      </c>
      <c r="M6" s="3">
        <f t="shared" si="3"/>
        <v>0.0004747110677</v>
      </c>
      <c r="N6" s="3">
        <f t="shared" si="4"/>
        <v>0.0002614579531</v>
      </c>
      <c r="O6" s="3">
        <f t="shared" si="5"/>
        <v>0.01150663379</v>
      </c>
      <c r="P6" s="3">
        <f t="shared" si="6"/>
        <v>0.002200994706</v>
      </c>
      <c r="R6" s="3">
        <f t="shared" si="7"/>
        <v>0.01158023549</v>
      </c>
      <c r="S6" s="3">
        <f t="shared" si="8"/>
        <v>0.002882576343</v>
      </c>
      <c r="T6" s="3">
        <f t="shared" si="9"/>
        <v>0.002667598791</v>
      </c>
      <c r="U6" s="3" t="s">
        <v>43</v>
      </c>
      <c r="V6" s="1">
        <f>V5*0.0334211</f>
        <v>0.999625101</v>
      </c>
    </row>
    <row r="7" ht="15.75" customHeight="1">
      <c r="A7" s="20"/>
      <c r="B7" s="35">
        <v>1.0</v>
      </c>
      <c r="C7" s="17">
        <v>1300.0</v>
      </c>
      <c r="D7" s="17"/>
      <c r="E7" s="17">
        <v>17.832</v>
      </c>
      <c r="F7" s="17"/>
      <c r="G7" s="17">
        <v>129.75</v>
      </c>
      <c r="H7" s="17"/>
      <c r="I7" s="17"/>
      <c r="J7" s="3">
        <v>0.0</v>
      </c>
      <c r="K7" s="3">
        <f t="shared" si="1"/>
        <v>482.7483124</v>
      </c>
      <c r="L7" s="3">
        <f t="shared" si="2"/>
        <v>0.0004827483124</v>
      </c>
      <c r="M7" s="3">
        <f t="shared" si="3"/>
        <v>0.0004825673306</v>
      </c>
      <c r="N7" s="3">
        <f t="shared" si="4"/>
        <v>0.0002657849691</v>
      </c>
      <c r="O7" s="3">
        <f t="shared" si="5"/>
        <v>0.0116970636</v>
      </c>
      <c r="P7" s="3">
        <f t="shared" si="6"/>
        <v>0.002237420217</v>
      </c>
      <c r="R7" s="3">
        <f t="shared" si="7"/>
        <v>0.01735607508</v>
      </c>
      <c r="S7" s="3">
        <f t="shared" si="8"/>
        <v>0.003128332581</v>
      </c>
      <c r="T7" s="3">
        <f t="shared" si="9"/>
        <v>0.003072464939</v>
      </c>
      <c r="U7" s="3" t="s">
        <v>104</v>
      </c>
      <c r="V7" s="3">
        <v>0.082057338</v>
      </c>
    </row>
    <row r="8" ht="15.75" customHeight="1">
      <c r="A8" s="20"/>
      <c r="C8" s="17" t="s">
        <v>278</v>
      </c>
      <c r="D8" s="17"/>
      <c r="E8" s="17">
        <v>17.503</v>
      </c>
      <c r="F8" s="17"/>
      <c r="G8" s="17">
        <v>127.37</v>
      </c>
      <c r="H8" s="17"/>
      <c r="I8" s="17"/>
      <c r="J8" s="3">
        <v>57.0</v>
      </c>
      <c r="K8" s="3">
        <f t="shared" si="1"/>
        <v>471.2729026</v>
      </c>
      <c r="L8" s="3">
        <f t="shared" si="2"/>
        <v>0.0004712729026</v>
      </c>
      <c r="M8" s="3">
        <f t="shared" si="3"/>
        <v>0.0004710962229</v>
      </c>
      <c r="N8" s="3">
        <f t="shared" si="4"/>
        <v>0.0002594669948</v>
      </c>
      <c r="O8" s="3">
        <f t="shared" si="5"/>
        <v>0.01141901271</v>
      </c>
      <c r="P8" s="3">
        <f t="shared" si="6"/>
        <v>0.002184234502</v>
      </c>
      <c r="R8" s="3">
        <f t="shared" si="7"/>
        <v>0.01194473918</v>
      </c>
      <c r="S8" s="3">
        <f t="shared" si="8"/>
        <v>0.002148032461</v>
      </c>
      <c r="T8" s="3">
        <f t="shared" si="9"/>
        <v>0.001907802868</v>
      </c>
    </row>
    <row r="9" ht="15.75" customHeight="1">
      <c r="A9" s="20"/>
      <c r="C9" s="17" t="s">
        <v>344</v>
      </c>
      <c r="D9" s="17"/>
      <c r="E9" s="17">
        <v>16.463</v>
      </c>
      <c r="F9" s="17"/>
      <c r="G9" s="17">
        <v>119.87</v>
      </c>
      <c r="H9" s="17"/>
      <c r="I9" s="17"/>
      <c r="J9" s="3">
        <v>122.0</v>
      </c>
      <c r="K9" s="3">
        <f t="shared" si="1"/>
        <v>435.1108968</v>
      </c>
      <c r="L9" s="3">
        <f t="shared" si="2"/>
        <v>0.0004351108968</v>
      </c>
      <c r="M9" s="3">
        <f t="shared" si="3"/>
        <v>0.0004349477742</v>
      </c>
      <c r="N9" s="3">
        <f t="shared" si="4"/>
        <v>0.0002395574118</v>
      </c>
      <c r="O9" s="3">
        <f t="shared" si="5"/>
        <v>0.01054280191</v>
      </c>
      <c r="P9" s="3">
        <f t="shared" si="6"/>
        <v>0.00201663246</v>
      </c>
      <c r="R9" s="3">
        <f t="shared" si="7"/>
        <v>0.01160944252</v>
      </c>
      <c r="S9" s="3">
        <f t="shared" si="8"/>
        <v>0.001952496746</v>
      </c>
      <c r="T9" s="3">
        <f t="shared" si="9"/>
        <v>0.001910484501</v>
      </c>
    </row>
    <row r="10" ht="15.75" customHeight="1">
      <c r="A10" s="20"/>
      <c r="B10" s="35">
        <v>2.0</v>
      </c>
      <c r="C10" s="17" t="s">
        <v>153</v>
      </c>
      <c r="D10" s="17"/>
      <c r="E10" s="17">
        <v>17.693</v>
      </c>
      <c r="F10" s="17"/>
      <c r="G10" s="17">
        <v>128.75</v>
      </c>
      <c r="H10" s="17"/>
      <c r="I10" s="17"/>
      <c r="J10" s="3">
        <v>0.0</v>
      </c>
      <c r="K10" s="3">
        <f t="shared" si="1"/>
        <v>477.9267117</v>
      </c>
      <c r="L10" s="3">
        <f t="shared" si="2"/>
        <v>0.0004779267117</v>
      </c>
      <c r="M10" s="3">
        <f t="shared" si="3"/>
        <v>0.0004777475374</v>
      </c>
      <c r="N10" s="3">
        <f t="shared" si="4"/>
        <v>0.0002631303581</v>
      </c>
      <c r="O10" s="3">
        <f t="shared" si="5"/>
        <v>0.01158023549</v>
      </c>
      <c r="P10" s="3">
        <f t="shared" si="6"/>
        <v>0.002215073278</v>
      </c>
      <c r="R10" s="3">
        <f t="shared" si="7"/>
        <v>0.01117133712</v>
      </c>
      <c r="S10" s="3">
        <f t="shared" si="8"/>
        <v>0.002251275319</v>
      </c>
      <c r="T10" s="3">
        <f t="shared" si="9"/>
        <v>0.002343568177</v>
      </c>
    </row>
    <row r="11" ht="15.75" customHeight="1">
      <c r="A11" s="20"/>
      <c r="C11" s="17">
        <v>33000.0</v>
      </c>
      <c r="D11" s="17"/>
      <c r="E11" s="17">
        <v>21.848</v>
      </c>
      <c r="F11" s="17"/>
      <c r="G11" s="17">
        <v>158.62</v>
      </c>
      <c r="H11" s="17"/>
      <c r="I11" s="17"/>
      <c r="J11" s="3">
        <v>56.0</v>
      </c>
      <c r="K11" s="3">
        <f t="shared" si="1"/>
        <v>621.9479267</v>
      </c>
      <c r="L11" s="3">
        <f t="shared" si="2"/>
        <v>0.0006219479267</v>
      </c>
      <c r="M11" s="3">
        <f t="shared" si="3"/>
        <v>0.0006217147591</v>
      </c>
      <c r="N11" s="3">
        <f t="shared" si="4"/>
        <v>0.0003424235906</v>
      </c>
      <c r="O11" s="3">
        <f t="shared" si="5"/>
        <v>0.01506989101</v>
      </c>
      <c r="P11" s="3">
        <f t="shared" si="6"/>
        <v>0.002882576343</v>
      </c>
      <c r="R11" s="3">
        <f t="shared" si="7"/>
        <v>0.01627123694</v>
      </c>
      <c r="S11" s="3">
        <f t="shared" si="8"/>
        <v>0.003216124591</v>
      </c>
      <c r="T11" s="3">
        <f t="shared" si="9"/>
        <v>0.003084596198</v>
      </c>
    </row>
    <row r="12" ht="15.75" customHeight="1">
      <c r="A12" s="20"/>
      <c r="C12" s="17" t="s">
        <v>133</v>
      </c>
      <c r="D12" s="17"/>
      <c r="E12" s="17">
        <v>20.506</v>
      </c>
      <c r="F12" s="17"/>
      <c r="G12" s="17">
        <v>149.0</v>
      </c>
      <c r="H12" s="17"/>
      <c r="I12" s="17"/>
      <c r="J12" s="3">
        <v>120.0</v>
      </c>
      <c r="K12" s="3">
        <f t="shared" si="1"/>
        <v>575.5641273</v>
      </c>
      <c r="L12" s="3">
        <f t="shared" si="2"/>
        <v>0.0005755641273</v>
      </c>
      <c r="M12" s="3">
        <f t="shared" si="3"/>
        <v>0.0005753483489</v>
      </c>
      <c r="N12" s="3">
        <f t="shared" si="4"/>
        <v>0.0003168862322</v>
      </c>
      <c r="O12" s="3">
        <f t="shared" si="5"/>
        <v>0.01394600463</v>
      </c>
      <c r="P12" s="3">
        <f t="shared" si="6"/>
        <v>0.002667598791</v>
      </c>
      <c r="R12" s="3">
        <f t="shared" si="7"/>
        <v>0.0148108779</v>
      </c>
      <c r="S12" s="3">
        <f t="shared" si="8"/>
        <v>0.002705334717</v>
      </c>
      <c r="T12" s="3">
        <f t="shared" si="9"/>
        <v>0.002661598334</v>
      </c>
    </row>
    <row r="13" ht="15.75" customHeight="1">
      <c r="A13" s="20"/>
      <c r="B13" s="38">
        <v>3.0</v>
      </c>
      <c r="C13" s="17" t="s">
        <v>352</v>
      </c>
      <c r="D13" s="17"/>
      <c r="E13" s="17">
        <v>18.369</v>
      </c>
      <c r="F13" s="17"/>
      <c r="G13" s="17">
        <v>133.62</v>
      </c>
      <c r="H13" s="17"/>
      <c r="I13" s="17"/>
      <c r="J13" s="3">
        <v>0.0</v>
      </c>
      <c r="K13" s="3">
        <f t="shared" si="1"/>
        <v>501.4079074</v>
      </c>
      <c r="L13" s="3">
        <f t="shared" si="2"/>
        <v>0.0005014079074</v>
      </c>
      <c r="M13" s="3">
        <f t="shared" si="3"/>
        <v>0.0005012199301</v>
      </c>
      <c r="N13" s="3">
        <f t="shared" ref="N13:N15" si="10">((M13*$Q$2)/($V$4*$V$7))</f>
        <v>0.0003943711036</v>
      </c>
      <c r="O13" s="3">
        <f t="shared" si="5"/>
        <v>0.01735607508</v>
      </c>
      <c r="P13" s="3">
        <f t="shared" si="6"/>
        <v>0.003319878784</v>
      </c>
      <c r="R13" s="3">
        <f t="shared" si="7"/>
        <v>0.01245644629</v>
      </c>
      <c r="S13" s="3">
        <f t="shared" si="8"/>
        <v>0.002167474298</v>
      </c>
      <c r="T13" s="3">
        <f t="shared" si="9"/>
        <v>0.002041884501</v>
      </c>
    </row>
    <row r="14" ht="15.75" customHeight="1">
      <c r="A14" s="20"/>
      <c r="B14" s="20"/>
      <c r="C14" s="17">
        <v>11000.0</v>
      </c>
      <c r="D14" s="17"/>
      <c r="E14" s="17">
        <v>17.536</v>
      </c>
      <c r="F14" s="17"/>
      <c r="G14" s="17">
        <v>127.62</v>
      </c>
      <c r="H14" s="17"/>
      <c r="I14" s="17"/>
      <c r="J14" s="3">
        <v>53.0</v>
      </c>
      <c r="K14" s="3">
        <f t="shared" si="1"/>
        <v>472.4783028</v>
      </c>
      <c r="L14" s="3">
        <f t="shared" si="2"/>
        <v>0.0004724783028</v>
      </c>
      <c r="M14" s="3">
        <f t="shared" si="3"/>
        <v>0.0004723011712</v>
      </c>
      <c r="N14" s="3">
        <f t="shared" si="10"/>
        <v>0.0003716171742</v>
      </c>
      <c r="O14" s="3">
        <f t="shared" si="5"/>
        <v>0.01635468603</v>
      </c>
      <c r="P14" s="3">
        <f t="shared" si="6"/>
        <v>0.003128332581</v>
      </c>
      <c r="R14" s="3">
        <f t="shared" si="7"/>
        <v>0.01254406737</v>
      </c>
      <c r="S14" s="3">
        <f t="shared" si="8"/>
        <v>0.002200994706</v>
      </c>
      <c r="T14" s="3">
        <f t="shared" si="9"/>
        <v>0.001960765113</v>
      </c>
    </row>
    <row r="15" ht="15.75" customHeight="1">
      <c r="A15" s="20"/>
      <c r="B15" s="25"/>
      <c r="C15" s="17" t="s">
        <v>353</v>
      </c>
      <c r="D15" s="17"/>
      <c r="E15" s="17">
        <v>17.294</v>
      </c>
      <c r="F15" s="17"/>
      <c r="G15" s="17">
        <v>125.87</v>
      </c>
      <c r="H15" s="17"/>
      <c r="I15" s="17"/>
      <c r="J15" s="3">
        <v>116.0</v>
      </c>
      <c r="K15" s="3">
        <f t="shared" si="1"/>
        <v>464.0405014</v>
      </c>
      <c r="L15" s="3">
        <f t="shared" si="2"/>
        <v>0.0004640405014</v>
      </c>
      <c r="M15" s="3">
        <f t="shared" si="3"/>
        <v>0.0004638665331</v>
      </c>
      <c r="N15" s="3">
        <f t="shared" si="10"/>
        <v>0.0003649806115</v>
      </c>
      <c r="O15" s="3">
        <f t="shared" si="5"/>
        <v>0.01606261422</v>
      </c>
      <c r="P15" s="3">
        <f t="shared" si="6"/>
        <v>0.003072464939</v>
      </c>
      <c r="R15" s="3">
        <f t="shared" si="7"/>
        <v>0.01585848072</v>
      </c>
      <c r="S15" s="3">
        <f t="shared" si="8"/>
        <v>0.002243006952</v>
      </c>
      <c r="T15" s="3">
        <f t="shared" si="9"/>
        <v>0.00193283144</v>
      </c>
    </row>
    <row r="16" ht="15.75" customHeight="1">
      <c r="A16" s="20"/>
      <c r="B16" s="35">
        <v>9.0</v>
      </c>
      <c r="C16" s="17" t="s">
        <v>135</v>
      </c>
      <c r="D16" s="17"/>
      <c r="E16" s="17">
        <v>18.126</v>
      </c>
      <c r="F16" s="17"/>
      <c r="G16" s="17">
        <v>131.87</v>
      </c>
      <c r="H16" s="17"/>
      <c r="I16" s="17"/>
      <c r="J16" s="3">
        <v>0.0</v>
      </c>
      <c r="K16" s="3">
        <f t="shared" si="1"/>
        <v>492.9701061</v>
      </c>
      <c r="L16" s="3">
        <f t="shared" si="2"/>
        <v>0.0004929701061</v>
      </c>
      <c r="M16" s="3">
        <f t="shared" si="3"/>
        <v>0.0004927852921</v>
      </c>
      <c r="N16" s="3">
        <f t="shared" ref="N16:N24" si="11">((M16*$P$2)/($V$4*$V$7))</f>
        <v>0.0002714127446</v>
      </c>
      <c r="O16" s="3">
        <f t="shared" si="5"/>
        <v>0.01194473918</v>
      </c>
      <c r="P16" s="3">
        <f t="shared" si="6"/>
        <v>0.002284795727</v>
      </c>
      <c r="R16" s="3">
        <f t="shared" si="7"/>
        <v>0.01833743636</v>
      </c>
      <c r="S16" s="3">
        <f t="shared" si="8"/>
        <v>0.00336393441</v>
      </c>
      <c r="T16" s="3">
        <f t="shared" si="9"/>
        <v>0.002888899828</v>
      </c>
    </row>
    <row r="17" ht="15.75" customHeight="1">
      <c r="A17" s="20"/>
      <c r="C17" s="17">
        <v>22000.0</v>
      </c>
      <c r="D17" s="17"/>
      <c r="E17" s="17">
        <v>17.277</v>
      </c>
      <c r="F17" s="17"/>
      <c r="G17" s="17">
        <v>125.75</v>
      </c>
      <c r="H17" s="17"/>
      <c r="I17" s="17"/>
      <c r="J17" s="3">
        <v>55.0</v>
      </c>
      <c r="K17" s="3">
        <f t="shared" si="1"/>
        <v>463.4619094</v>
      </c>
      <c r="L17" s="3">
        <f t="shared" si="2"/>
        <v>0.0004634619094</v>
      </c>
      <c r="M17" s="3">
        <f t="shared" si="3"/>
        <v>0.0004632881579</v>
      </c>
      <c r="N17" s="3">
        <f t="shared" si="11"/>
        <v>0.0002551665249</v>
      </c>
      <c r="O17" s="3">
        <f t="shared" si="5"/>
        <v>0.01122975118</v>
      </c>
      <c r="P17" s="3">
        <f t="shared" si="6"/>
        <v>0.002148032461</v>
      </c>
      <c r="R17" s="3">
        <f t="shared" si="7"/>
        <v>0.01869126049</v>
      </c>
      <c r="S17" s="3">
        <f t="shared" si="8"/>
        <v>0.003371915502</v>
      </c>
      <c r="T17" s="3">
        <f t="shared" si="9"/>
        <v>0.003188350391</v>
      </c>
    </row>
    <row r="18" ht="15.75" customHeight="1">
      <c r="A18" s="25"/>
      <c r="C18" s="17" t="s">
        <v>137</v>
      </c>
      <c r="D18" s="17"/>
      <c r="E18" s="17">
        <v>15.787</v>
      </c>
      <c r="F18" s="17"/>
      <c r="G18" s="17">
        <v>115.0</v>
      </c>
      <c r="H18" s="17"/>
      <c r="I18" s="17" t="s">
        <v>357</v>
      </c>
      <c r="J18" s="3">
        <v>116.0</v>
      </c>
      <c r="K18" s="3">
        <f t="shared" si="1"/>
        <v>411.6297011</v>
      </c>
      <c r="L18" s="3">
        <f t="shared" si="2"/>
        <v>0.0004116297011</v>
      </c>
      <c r="M18" s="3">
        <f t="shared" si="3"/>
        <v>0.0004114753815</v>
      </c>
      <c r="N18" s="3">
        <f t="shared" si="11"/>
        <v>0.0002266294559</v>
      </c>
      <c r="O18" s="3">
        <f t="shared" si="5"/>
        <v>0.00997384904</v>
      </c>
      <c r="P18" s="3">
        <f t="shared" si="6"/>
        <v>0.001907802868</v>
      </c>
      <c r="R18" s="3">
        <f t="shared" si="7"/>
        <v>0.01249967269</v>
      </c>
      <c r="S18" s="3">
        <f t="shared" si="8"/>
        <v>0.00187428246</v>
      </c>
      <c r="T18" s="3">
        <f t="shared" si="9"/>
        <v>0.002273622258</v>
      </c>
    </row>
    <row r="19" ht="15.75" customHeight="1">
      <c r="A19" s="84" t="s">
        <v>358</v>
      </c>
      <c r="B19" s="35">
        <v>4.0</v>
      </c>
      <c r="C19" s="17">
        <v>45000.0</v>
      </c>
      <c r="D19" s="17"/>
      <c r="E19" s="17">
        <v>17.727</v>
      </c>
      <c r="F19" s="17"/>
      <c r="G19" s="17">
        <v>129.0</v>
      </c>
      <c r="H19" s="17"/>
      <c r="I19" s="17"/>
      <c r="J19" s="3">
        <v>0.0</v>
      </c>
      <c r="K19" s="3">
        <f t="shared" si="1"/>
        <v>479.1321119</v>
      </c>
      <c r="L19" s="3">
        <f t="shared" si="2"/>
        <v>0.0004791321119</v>
      </c>
      <c r="M19" s="3">
        <f t="shared" si="3"/>
        <v>0.0004789524857</v>
      </c>
      <c r="N19" s="3">
        <f t="shared" si="11"/>
        <v>0.0002637940108</v>
      </c>
      <c r="O19" s="3">
        <f t="shared" si="5"/>
        <v>0.01160944252</v>
      </c>
      <c r="P19" s="3">
        <f t="shared" si="6"/>
        <v>0.002220660013</v>
      </c>
      <c r="R19" s="3">
        <f t="shared" si="7"/>
        <v>0.01047036849</v>
      </c>
      <c r="S19" s="3">
        <f t="shared" si="8"/>
        <v>0.003360353897</v>
      </c>
      <c r="T19" s="3">
        <f t="shared" si="9"/>
        <v>0.003946961043</v>
      </c>
    </row>
    <row r="20" ht="15.75" customHeight="1">
      <c r="A20" s="20"/>
      <c r="C20" s="17" t="s">
        <v>138</v>
      </c>
      <c r="D20" s="17"/>
      <c r="E20" s="17">
        <v>16.065</v>
      </c>
      <c r="F20" s="17"/>
      <c r="G20" s="17">
        <v>117.0</v>
      </c>
      <c r="H20" s="17"/>
      <c r="I20" s="17"/>
      <c r="J20" s="3">
        <v>65.0</v>
      </c>
      <c r="K20" s="3">
        <f t="shared" si="1"/>
        <v>421.2729026</v>
      </c>
      <c r="L20" s="3">
        <f t="shared" si="2"/>
        <v>0.0004212729026</v>
      </c>
      <c r="M20" s="3">
        <f t="shared" si="3"/>
        <v>0.0004211149678</v>
      </c>
      <c r="N20" s="3">
        <f t="shared" si="11"/>
        <v>0.000231938678</v>
      </c>
      <c r="O20" s="3">
        <f t="shared" si="5"/>
        <v>0.01020750525</v>
      </c>
      <c r="P20" s="3">
        <f t="shared" si="6"/>
        <v>0.001952496746</v>
      </c>
      <c r="R20" s="3">
        <f t="shared" si="7"/>
        <v>0.01595913735</v>
      </c>
      <c r="S20" s="3">
        <f t="shared" si="8"/>
        <v>0.003838649749</v>
      </c>
      <c r="T20" s="3">
        <f t="shared" si="9"/>
        <v>0.003882705376</v>
      </c>
    </row>
    <row r="21" ht="15.75" customHeight="1">
      <c r="A21" s="20"/>
      <c r="C21" s="17" t="s">
        <v>143</v>
      </c>
      <c r="D21" s="17"/>
      <c r="E21" s="17">
        <v>15.805</v>
      </c>
      <c r="F21" s="17"/>
      <c r="G21" s="17">
        <v>115.12</v>
      </c>
      <c r="H21" s="17"/>
      <c r="I21" s="17"/>
      <c r="J21" s="3">
        <v>127.0</v>
      </c>
      <c r="K21" s="3">
        <f t="shared" si="1"/>
        <v>412.2082932</v>
      </c>
      <c r="L21" s="3">
        <f t="shared" si="2"/>
        <v>0.0004122082932</v>
      </c>
      <c r="M21" s="3">
        <f t="shared" si="3"/>
        <v>0.0004120537567</v>
      </c>
      <c r="N21" s="3">
        <f t="shared" si="11"/>
        <v>0.0002269480092</v>
      </c>
      <c r="O21" s="3">
        <f t="shared" si="5"/>
        <v>0.009987868413</v>
      </c>
      <c r="P21" s="3">
        <f t="shared" si="6"/>
        <v>0.001910484501</v>
      </c>
      <c r="R21" s="3">
        <f t="shared" si="7"/>
        <v>0.01252887971</v>
      </c>
      <c r="S21" s="3">
        <f t="shared" si="8"/>
        <v>0.002460889606</v>
      </c>
      <c r="T21" s="3">
        <f t="shared" si="9"/>
        <v>0.002561450831</v>
      </c>
    </row>
    <row r="22" ht="15.75" customHeight="1">
      <c r="A22" s="20"/>
      <c r="B22" s="35">
        <v>8.0</v>
      </c>
      <c r="C22" s="17" t="s">
        <v>124</v>
      </c>
      <c r="D22" s="17"/>
      <c r="E22" s="17">
        <v>17.207</v>
      </c>
      <c r="F22" s="17"/>
      <c r="G22" s="17">
        <v>125.25</v>
      </c>
      <c r="H22" s="17"/>
      <c r="I22" s="17"/>
      <c r="J22" s="3">
        <v>0.0</v>
      </c>
      <c r="K22" s="3">
        <f t="shared" si="1"/>
        <v>461.051109</v>
      </c>
      <c r="L22" s="3">
        <f t="shared" si="2"/>
        <v>0.000461051109</v>
      </c>
      <c r="M22" s="3">
        <f t="shared" si="3"/>
        <v>0.0004608782614</v>
      </c>
      <c r="N22" s="3">
        <f t="shared" si="11"/>
        <v>0.0002538392193</v>
      </c>
      <c r="O22" s="3">
        <f t="shared" si="5"/>
        <v>0.01117133712</v>
      </c>
      <c r="P22" s="3">
        <f t="shared" si="6"/>
        <v>0.002136858992</v>
      </c>
    </row>
    <row r="23" ht="15.75" customHeight="1">
      <c r="A23" s="20"/>
      <c r="C23" s="17">
        <v>1001000.0</v>
      </c>
      <c r="D23" s="17"/>
      <c r="E23" s="17">
        <v>17.919</v>
      </c>
      <c r="F23" s="17"/>
      <c r="G23" s="17">
        <v>130.37</v>
      </c>
      <c r="H23" s="17"/>
      <c r="I23" s="17"/>
      <c r="J23" s="3">
        <v>65.0</v>
      </c>
      <c r="K23" s="3">
        <f t="shared" si="1"/>
        <v>485.7377049</v>
      </c>
      <c r="L23" s="3">
        <f t="shared" si="2"/>
        <v>0.0004857377049</v>
      </c>
      <c r="M23" s="3">
        <f t="shared" si="3"/>
        <v>0.0004855556023</v>
      </c>
      <c r="N23" s="3">
        <f t="shared" si="11"/>
        <v>0.000267430828</v>
      </c>
      <c r="O23" s="3">
        <f t="shared" si="5"/>
        <v>0.01176949702</v>
      </c>
      <c r="P23" s="3">
        <f t="shared" si="6"/>
        <v>0.002251275319</v>
      </c>
    </row>
    <row r="24" ht="15.75" customHeight="1">
      <c r="A24" s="20"/>
      <c r="C24" s="17" t="s">
        <v>152</v>
      </c>
      <c r="D24" s="17"/>
      <c r="E24" s="17">
        <v>18.491</v>
      </c>
      <c r="F24" s="17"/>
      <c r="G24" s="17">
        <v>134.5</v>
      </c>
      <c r="H24" s="17"/>
      <c r="I24" s="17"/>
      <c r="J24" s="3">
        <v>129.0</v>
      </c>
      <c r="K24" s="3">
        <f t="shared" si="1"/>
        <v>505.6509161</v>
      </c>
      <c r="L24" s="3">
        <f t="shared" si="2"/>
        <v>0.0005056509161</v>
      </c>
      <c r="M24" s="3">
        <f t="shared" si="3"/>
        <v>0.0005054613481</v>
      </c>
      <c r="N24" s="3">
        <f t="shared" si="11"/>
        <v>0.0002783943717</v>
      </c>
      <c r="O24" s="3">
        <f t="shared" si="5"/>
        <v>0.0122519971</v>
      </c>
      <c r="P24" s="3">
        <f t="shared" si="6"/>
        <v>0.002343568177</v>
      </c>
      <c r="Q24" s="3">
        <v>1.0</v>
      </c>
      <c r="R24" s="3">
        <v>0.002410608993360458</v>
      </c>
    </row>
    <row r="25" ht="15.75" customHeight="1">
      <c r="A25" s="20"/>
      <c r="B25" s="52">
        <v>7.0</v>
      </c>
      <c r="C25" s="17">
        <v>39000.0</v>
      </c>
      <c r="D25" s="17"/>
      <c r="E25" s="17">
        <v>17.467</v>
      </c>
      <c r="F25" s="17"/>
      <c r="G25" s="17">
        <v>127.12</v>
      </c>
      <c r="H25" s="17"/>
      <c r="I25" s="17"/>
      <c r="J25" s="3">
        <v>0.0</v>
      </c>
      <c r="K25" s="3">
        <f t="shared" si="1"/>
        <v>470.0675024</v>
      </c>
      <c r="L25" s="3">
        <f t="shared" si="2"/>
        <v>0.0004700675024</v>
      </c>
      <c r="M25" s="3">
        <f t="shared" si="3"/>
        <v>0.0004698912746</v>
      </c>
      <c r="N25" s="3">
        <f t="shared" ref="N25:N30" si="12">((M25*$Q$2)/($V$4*$V$7))</f>
        <v>0.0003697210134</v>
      </c>
      <c r="O25" s="3">
        <f t="shared" si="5"/>
        <v>0.01627123694</v>
      </c>
      <c r="P25" s="3">
        <f t="shared" si="6"/>
        <v>0.003112370398</v>
      </c>
      <c r="Q25" s="3">
        <v>1.0</v>
      </c>
      <c r="R25" s="3">
        <v>0.0022374202168610555</v>
      </c>
    </row>
    <row r="26" ht="15.75" customHeight="1">
      <c r="A26" s="20"/>
      <c r="B26" s="41"/>
      <c r="C26" s="17" t="s">
        <v>366</v>
      </c>
      <c r="D26" s="17"/>
      <c r="E26" s="17">
        <v>17.917</v>
      </c>
      <c r="F26" s="17"/>
      <c r="G26" s="17">
        <v>130.37</v>
      </c>
      <c r="H26" s="17"/>
      <c r="I26" s="17"/>
      <c r="J26" s="3">
        <v>62.0</v>
      </c>
      <c r="K26" s="3">
        <f t="shared" si="1"/>
        <v>485.7377049</v>
      </c>
      <c r="L26" s="3">
        <f t="shared" si="2"/>
        <v>0.0004857377049</v>
      </c>
      <c r="M26" s="3">
        <f t="shared" si="3"/>
        <v>0.0004855556023</v>
      </c>
      <c r="N26" s="3">
        <f t="shared" si="12"/>
        <v>0.0003820460585</v>
      </c>
      <c r="O26" s="3">
        <f t="shared" si="5"/>
        <v>0.01681365601</v>
      </c>
      <c r="P26" s="3">
        <f t="shared" si="6"/>
        <v>0.003216124591</v>
      </c>
      <c r="Q26" s="3">
        <v>1.0</v>
      </c>
      <c r="R26" s="3">
        <v>0.002215073277957907</v>
      </c>
    </row>
    <row r="27" ht="15.75" customHeight="1">
      <c r="A27" s="20"/>
      <c r="B27" s="42"/>
      <c r="C27" s="17" t="s">
        <v>297</v>
      </c>
      <c r="D27" s="17"/>
      <c r="E27" s="17">
        <v>17.345</v>
      </c>
      <c r="F27" s="17"/>
      <c r="G27" s="17">
        <v>126.25</v>
      </c>
      <c r="H27" s="17"/>
      <c r="I27" s="17"/>
      <c r="J27" s="3">
        <v>126.0</v>
      </c>
      <c r="K27" s="3">
        <f t="shared" si="1"/>
        <v>465.8727097</v>
      </c>
      <c r="L27" s="3">
        <f t="shared" si="2"/>
        <v>0.0004658727097</v>
      </c>
      <c r="M27" s="3">
        <f t="shared" si="3"/>
        <v>0.0004656980545</v>
      </c>
      <c r="N27" s="3">
        <f t="shared" si="12"/>
        <v>0.0003664216937</v>
      </c>
      <c r="O27" s="3">
        <f t="shared" si="5"/>
        <v>0.01612603553</v>
      </c>
      <c r="P27" s="3">
        <f t="shared" si="6"/>
        <v>0.003084596198</v>
      </c>
      <c r="Q27" s="3">
        <v>1.0</v>
      </c>
      <c r="R27" s="3">
        <v>0.00331987878379754</v>
      </c>
    </row>
    <row r="28" ht="15.75" customHeight="1">
      <c r="A28" s="20"/>
      <c r="B28" s="52">
        <v>5.0</v>
      </c>
      <c r="C28" s="17">
        <v>400001.0</v>
      </c>
      <c r="D28" s="17"/>
      <c r="E28" s="17">
        <v>16.254</v>
      </c>
      <c r="F28" s="17"/>
      <c r="G28" s="17">
        <v>118.37</v>
      </c>
      <c r="H28" s="17"/>
      <c r="I28" s="17"/>
      <c r="J28" s="3">
        <v>0.0</v>
      </c>
      <c r="K28" s="3">
        <f t="shared" si="1"/>
        <v>427.8784957</v>
      </c>
      <c r="L28" s="3">
        <f t="shared" si="2"/>
        <v>0.0004278784957</v>
      </c>
      <c r="M28" s="3">
        <f t="shared" si="3"/>
        <v>0.0004277180844</v>
      </c>
      <c r="N28" s="3">
        <f t="shared" si="12"/>
        <v>0.0003365381998</v>
      </c>
      <c r="O28" s="3">
        <f t="shared" si="5"/>
        <v>0.0148108779</v>
      </c>
      <c r="P28" s="3">
        <f t="shared" si="6"/>
        <v>0.002833032185</v>
      </c>
      <c r="Q28" s="3">
        <v>1.0</v>
      </c>
      <c r="R28" s="3">
        <v>0.0022847957273357316</v>
      </c>
    </row>
    <row r="29" ht="15.75" customHeight="1">
      <c r="A29" s="20"/>
      <c r="B29" s="41"/>
      <c r="C29" s="17" t="s">
        <v>371</v>
      </c>
      <c r="D29" s="17"/>
      <c r="E29" s="17">
        <v>15.701</v>
      </c>
      <c r="F29" s="17"/>
      <c r="G29" s="17">
        <v>114.37</v>
      </c>
      <c r="H29" s="17"/>
      <c r="I29" s="17"/>
      <c r="J29" s="3">
        <v>58.0</v>
      </c>
      <c r="K29" s="3">
        <f t="shared" si="1"/>
        <v>408.5920926</v>
      </c>
      <c r="L29" s="3">
        <f t="shared" si="2"/>
        <v>0.0004085920926</v>
      </c>
      <c r="M29" s="3">
        <f t="shared" si="3"/>
        <v>0.0004084389118</v>
      </c>
      <c r="N29" s="3">
        <f t="shared" si="12"/>
        <v>0.0003213689136</v>
      </c>
      <c r="O29" s="3">
        <f t="shared" si="5"/>
        <v>0.0141432852</v>
      </c>
      <c r="P29" s="3">
        <f t="shared" si="6"/>
        <v>0.002705334717</v>
      </c>
      <c r="Q29" s="3">
        <v>1.0</v>
      </c>
      <c r="R29" s="3">
        <v>0.002220660012683694</v>
      </c>
    </row>
    <row r="30" ht="15.75" customHeight="1">
      <c r="A30" s="25"/>
      <c r="B30" s="42"/>
      <c r="C30" s="17" t="s">
        <v>246</v>
      </c>
      <c r="D30" s="17"/>
      <c r="E30" s="17">
        <v>15.511</v>
      </c>
      <c r="F30" s="17"/>
      <c r="G30" s="17">
        <v>113.0</v>
      </c>
      <c r="H30" s="17"/>
      <c r="I30" s="17"/>
      <c r="J30" s="3">
        <v>122.0</v>
      </c>
      <c r="K30" s="3">
        <f t="shared" si="1"/>
        <v>401.9864995</v>
      </c>
      <c r="L30" s="3">
        <f t="shared" si="2"/>
        <v>0.0004019864995</v>
      </c>
      <c r="M30" s="3">
        <f t="shared" si="3"/>
        <v>0.0004018357952</v>
      </c>
      <c r="N30" s="3">
        <f t="shared" si="12"/>
        <v>0.000316173433</v>
      </c>
      <c r="O30" s="3">
        <f t="shared" si="5"/>
        <v>0.0139146347</v>
      </c>
      <c r="P30" s="3">
        <f t="shared" si="6"/>
        <v>0.002661598334</v>
      </c>
      <c r="Q30" s="3">
        <v>1.0</v>
      </c>
      <c r="R30" s="3">
        <v>0.002136858991796887</v>
      </c>
    </row>
    <row r="31" ht="15.75" customHeight="1">
      <c r="A31" s="87" t="s">
        <v>144</v>
      </c>
      <c r="B31" s="35">
        <v>10.0</v>
      </c>
      <c r="C31" s="17" t="s">
        <v>275</v>
      </c>
      <c r="D31" s="17"/>
      <c r="E31" s="17">
        <v>18.734</v>
      </c>
      <c r="F31" s="17"/>
      <c r="G31" s="17">
        <v>136.25</v>
      </c>
      <c r="H31" s="17"/>
      <c r="I31" s="17"/>
      <c r="J31" s="3">
        <v>0.0</v>
      </c>
      <c r="K31" s="3">
        <f t="shared" si="1"/>
        <v>514.0887175</v>
      </c>
      <c r="L31" s="3">
        <f t="shared" si="2"/>
        <v>0.0005140887175</v>
      </c>
      <c r="M31" s="3">
        <f t="shared" si="3"/>
        <v>0.0005138959861</v>
      </c>
      <c r="N31" s="3">
        <f t="shared" ref="N31:N39" si="13">((M31*$P$2)/($V$4*$V$7))</f>
        <v>0.0002830399411</v>
      </c>
      <c r="O31" s="3">
        <f t="shared" si="5"/>
        <v>0.01245644629</v>
      </c>
      <c r="P31" s="3">
        <f t="shared" si="6"/>
        <v>0.00238267532</v>
      </c>
      <c r="Q31" s="3">
        <v>1.0</v>
      </c>
      <c r="R31" s="3">
        <v>0.003112370397626642</v>
      </c>
    </row>
    <row r="32" ht="15.75" customHeight="1">
      <c r="A32" s="20"/>
      <c r="C32" s="17" t="s">
        <v>372</v>
      </c>
      <c r="D32" s="17"/>
      <c r="E32" s="17">
        <v>17.398</v>
      </c>
      <c r="F32" s="17"/>
      <c r="G32" s="17">
        <v>126.62</v>
      </c>
      <c r="H32" s="17"/>
      <c r="I32" s="17"/>
      <c r="J32" s="3">
        <v>67.0</v>
      </c>
      <c r="K32" s="3">
        <f t="shared" si="1"/>
        <v>467.656702</v>
      </c>
      <c r="L32" s="3">
        <f t="shared" si="2"/>
        <v>0.000467656702</v>
      </c>
      <c r="M32" s="3">
        <f t="shared" si="3"/>
        <v>0.000467481378</v>
      </c>
      <c r="N32" s="3">
        <f t="shared" si="13"/>
        <v>0.0002574760365</v>
      </c>
      <c r="O32" s="3">
        <f t="shared" si="5"/>
        <v>0.01133139163</v>
      </c>
      <c r="P32" s="3">
        <f t="shared" si="6"/>
        <v>0.002167474298</v>
      </c>
      <c r="Q32" s="3">
        <v>1.0</v>
      </c>
      <c r="R32" s="3">
        <v>0.0028330321854735103</v>
      </c>
    </row>
    <row r="33" ht="15.75" customHeight="1">
      <c r="A33" s="20"/>
      <c r="C33" s="17" t="s">
        <v>292</v>
      </c>
      <c r="D33" s="17"/>
      <c r="E33" s="17">
        <v>16.619</v>
      </c>
      <c r="F33" s="17"/>
      <c r="G33" s="17">
        <v>121.0</v>
      </c>
      <c r="H33" s="17"/>
      <c r="I33" s="17"/>
      <c r="J33" s="3">
        <v>129.0</v>
      </c>
      <c r="K33" s="3">
        <f t="shared" si="1"/>
        <v>440.5593057</v>
      </c>
      <c r="L33" s="3">
        <f t="shared" si="2"/>
        <v>0.0004405593057</v>
      </c>
      <c r="M33" s="3">
        <f t="shared" si="3"/>
        <v>0.0004403941404</v>
      </c>
      <c r="N33" s="3">
        <f t="shared" si="13"/>
        <v>0.0002425571223</v>
      </c>
      <c r="O33" s="3">
        <f t="shared" si="5"/>
        <v>0.01067481767</v>
      </c>
      <c r="P33" s="3">
        <f t="shared" si="6"/>
        <v>0.002041884501</v>
      </c>
      <c r="Q33" s="3">
        <v>1.0</v>
      </c>
      <c r="R33" s="3">
        <v>0.0023826753197315224</v>
      </c>
    </row>
    <row r="34" ht="15.75" customHeight="1">
      <c r="A34" s="20"/>
      <c r="B34" s="35">
        <v>4.0</v>
      </c>
      <c r="C34" s="17" t="s">
        <v>294</v>
      </c>
      <c r="D34" s="17"/>
      <c r="E34" s="17">
        <v>18.838</v>
      </c>
      <c r="F34" s="17"/>
      <c r="G34" s="17">
        <v>137.0</v>
      </c>
      <c r="H34" s="17"/>
      <c r="I34" s="17"/>
      <c r="J34" s="3">
        <v>0.0</v>
      </c>
      <c r="K34" s="3">
        <f t="shared" si="1"/>
        <v>517.704918</v>
      </c>
      <c r="L34" s="3">
        <f t="shared" si="2"/>
        <v>0.000517704918</v>
      </c>
      <c r="M34" s="3">
        <f t="shared" si="3"/>
        <v>0.000517510831</v>
      </c>
      <c r="N34" s="3">
        <f t="shared" si="13"/>
        <v>0.0002850308994</v>
      </c>
      <c r="O34" s="3">
        <f t="shared" si="5"/>
        <v>0.01254406737</v>
      </c>
      <c r="P34" s="3">
        <f t="shared" si="6"/>
        <v>0.002399435524</v>
      </c>
      <c r="Q34" s="3">
        <v>1.0</v>
      </c>
      <c r="R34" s="3">
        <v>0.002399435523908883</v>
      </c>
    </row>
    <row r="35" ht="15.75" customHeight="1">
      <c r="A35" s="20"/>
      <c r="C35" s="17" t="s">
        <v>240</v>
      </c>
      <c r="D35" s="17"/>
      <c r="E35" s="17">
        <v>17.608</v>
      </c>
      <c r="F35" s="17"/>
      <c r="G35" s="17">
        <v>128.12</v>
      </c>
      <c r="H35" s="17"/>
      <c r="I35" s="17"/>
      <c r="J35" s="3">
        <v>65.0</v>
      </c>
      <c r="K35" s="3">
        <f t="shared" si="1"/>
        <v>474.8891032</v>
      </c>
      <c r="L35" s="3">
        <f t="shared" si="2"/>
        <v>0.0004748891032</v>
      </c>
      <c r="M35" s="3">
        <f t="shared" si="3"/>
        <v>0.0004747110677</v>
      </c>
      <c r="N35" s="3">
        <f t="shared" si="13"/>
        <v>0.0002614579531</v>
      </c>
      <c r="O35" s="3">
        <f t="shared" si="5"/>
        <v>0.01150663379</v>
      </c>
      <c r="P35" s="3">
        <f t="shared" si="6"/>
        <v>0.002200994706</v>
      </c>
      <c r="Q35" s="3">
        <v>1.0</v>
      </c>
      <c r="R35" s="3">
        <v>0.003033418180591213</v>
      </c>
    </row>
    <row r="36" ht="15.75" customHeight="1">
      <c r="A36" s="20"/>
      <c r="C36" s="17" t="s">
        <v>236</v>
      </c>
      <c r="D36" s="17"/>
      <c r="E36" s="17">
        <v>16.118</v>
      </c>
      <c r="F36" s="17"/>
      <c r="G36" s="17">
        <v>117.37</v>
      </c>
      <c r="H36" s="17"/>
      <c r="I36" s="17"/>
      <c r="J36" s="3">
        <v>126.0</v>
      </c>
      <c r="K36" s="3">
        <f t="shared" si="1"/>
        <v>423.0568949</v>
      </c>
      <c r="L36" s="3">
        <f t="shared" si="2"/>
        <v>0.0004230568949</v>
      </c>
      <c r="M36" s="3">
        <f t="shared" si="3"/>
        <v>0.0004228982913</v>
      </c>
      <c r="N36" s="3">
        <f t="shared" si="13"/>
        <v>0.0002329208841</v>
      </c>
      <c r="O36" s="3">
        <f t="shared" si="5"/>
        <v>0.01025073165</v>
      </c>
      <c r="P36" s="3">
        <f t="shared" si="6"/>
        <v>0.001960765113</v>
      </c>
      <c r="Q36" s="3">
        <v>1.0</v>
      </c>
      <c r="R36" s="3">
        <v>0.0035075940623644454</v>
      </c>
    </row>
    <row r="37" ht="15.75" customHeight="1">
      <c r="A37" s="20"/>
      <c r="B37" s="35">
        <v>8.0</v>
      </c>
      <c r="C37" s="17" t="s">
        <v>373</v>
      </c>
      <c r="D37" s="17"/>
      <c r="E37" s="17">
        <v>22.789</v>
      </c>
      <c r="F37" s="17"/>
      <c r="G37" s="17">
        <v>165.37</v>
      </c>
      <c r="H37" s="17"/>
      <c r="I37" s="17"/>
      <c r="J37" s="3">
        <v>0.0</v>
      </c>
      <c r="K37" s="3">
        <f t="shared" si="1"/>
        <v>654.4937319</v>
      </c>
      <c r="L37" s="3">
        <f t="shared" si="2"/>
        <v>0.0006544937319</v>
      </c>
      <c r="M37" s="3">
        <f t="shared" si="3"/>
        <v>0.0006542483629</v>
      </c>
      <c r="N37" s="3">
        <f t="shared" si="13"/>
        <v>0.0003603422153</v>
      </c>
      <c r="O37" s="3">
        <f t="shared" si="5"/>
        <v>0.01585848072</v>
      </c>
      <c r="P37" s="3">
        <f t="shared" si="6"/>
        <v>0.003033418181</v>
      </c>
      <c r="Q37" s="3">
        <v>1.0</v>
      </c>
      <c r="R37" s="3">
        <v>0.00357527372062326</v>
      </c>
    </row>
    <row r="38" ht="15.75" customHeight="1">
      <c r="A38" s="20"/>
      <c r="C38" s="17" t="s">
        <v>238</v>
      </c>
      <c r="D38" s="17"/>
      <c r="E38" s="17">
        <v>17.868</v>
      </c>
      <c r="F38" s="17"/>
      <c r="G38" s="17">
        <v>130.0</v>
      </c>
      <c r="H38" s="17"/>
      <c r="I38" s="17"/>
      <c r="J38" s="3">
        <v>63.0</v>
      </c>
      <c r="K38" s="3">
        <f t="shared" si="1"/>
        <v>483.9537126</v>
      </c>
      <c r="L38" s="3">
        <f t="shared" si="2"/>
        <v>0.0004839537126</v>
      </c>
      <c r="M38" s="3">
        <f t="shared" si="3"/>
        <v>0.0004837722789</v>
      </c>
      <c r="N38" s="3">
        <f t="shared" si="13"/>
        <v>0.0002664486219</v>
      </c>
      <c r="O38" s="3">
        <f t="shared" si="5"/>
        <v>0.01172627063</v>
      </c>
      <c r="P38" s="3">
        <f t="shared" si="6"/>
        <v>0.002243006952</v>
      </c>
      <c r="Q38" s="3">
        <v>1.0</v>
      </c>
      <c r="R38" s="3">
        <v>0.002390943687125688</v>
      </c>
    </row>
    <row r="39" ht="15.75" customHeight="1">
      <c r="A39" s="20"/>
      <c r="C39" s="17" t="s">
        <v>241</v>
      </c>
      <c r="D39" s="17"/>
      <c r="E39" s="17">
        <v>15.945</v>
      </c>
      <c r="F39" s="17"/>
      <c r="G39" s="17">
        <v>116.12</v>
      </c>
      <c r="H39" s="17"/>
      <c r="I39" s="17"/>
      <c r="J39" s="3">
        <v>124.0</v>
      </c>
      <c r="K39" s="3">
        <f t="shared" si="1"/>
        <v>417.0298939</v>
      </c>
      <c r="L39" s="3">
        <f t="shared" si="2"/>
        <v>0.0004170298939</v>
      </c>
      <c r="M39" s="3">
        <f t="shared" si="3"/>
        <v>0.0004168735498</v>
      </c>
      <c r="N39" s="3">
        <f t="shared" si="13"/>
        <v>0.0002296026203</v>
      </c>
      <c r="O39" s="3">
        <f t="shared" si="5"/>
        <v>0.01010469652</v>
      </c>
      <c r="P39" s="3">
        <f t="shared" si="6"/>
        <v>0.00193283144</v>
      </c>
      <c r="Q39" s="3">
        <v>1.0</v>
      </c>
      <c r="R39" s="3">
        <v>0.002002777358377994</v>
      </c>
    </row>
    <row r="40" ht="15.75" customHeight="1">
      <c r="A40" s="20"/>
      <c r="B40" s="52">
        <v>7.0</v>
      </c>
      <c r="C40" s="17" t="s">
        <v>274</v>
      </c>
      <c r="D40" s="17"/>
      <c r="E40" s="17">
        <v>19.187</v>
      </c>
      <c r="F40" s="17"/>
      <c r="G40" s="17">
        <v>139.5</v>
      </c>
      <c r="H40" s="17"/>
      <c r="I40" s="17"/>
      <c r="J40" s="3">
        <v>0.0</v>
      </c>
      <c r="K40" s="3">
        <f t="shared" si="1"/>
        <v>529.75892</v>
      </c>
      <c r="L40" s="3">
        <f t="shared" si="2"/>
        <v>0.00052975892</v>
      </c>
      <c r="M40" s="3">
        <f t="shared" si="3"/>
        <v>0.0005295603139</v>
      </c>
      <c r="N40" s="3">
        <f t="shared" ref="N40:N45" si="14">((M40*$Q$2)/($V$4*$V$7))</f>
        <v>0.0004166699543</v>
      </c>
      <c r="O40" s="3">
        <f t="shared" si="5"/>
        <v>0.01833743636</v>
      </c>
      <c r="P40" s="3">
        <f t="shared" si="6"/>
        <v>0.003507594062</v>
      </c>
      <c r="Q40" s="3">
        <v>1.0</v>
      </c>
      <c r="R40" s="3">
        <v>0.00305267183114363</v>
      </c>
    </row>
    <row r="41" ht="15.75" customHeight="1">
      <c r="A41" s="20"/>
      <c r="B41" s="41"/>
      <c r="C41" s="17" t="s">
        <v>375</v>
      </c>
      <c r="D41" s="17"/>
      <c r="E41" s="17">
        <v>18.562</v>
      </c>
      <c r="F41" s="17"/>
      <c r="G41" s="17">
        <v>135.0</v>
      </c>
      <c r="H41" s="17"/>
      <c r="I41" s="17"/>
      <c r="J41" s="3">
        <v>64.0</v>
      </c>
      <c r="K41" s="3">
        <f t="shared" si="1"/>
        <v>508.0617165</v>
      </c>
      <c r="L41" s="3">
        <f t="shared" si="2"/>
        <v>0.0005080617165</v>
      </c>
      <c r="M41" s="3">
        <f t="shared" si="3"/>
        <v>0.0005078712447</v>
      </c>
      <c r="N41" s="3">
        <f t="shared" si="14"/>
        <v>0.0003996045073</v>
      </c>
      <c r="O41" s="3">
        <f t="shared" si="5"/>
        <v>0.01758639457</v>
      </c>
      <c r="P41" s="3">
        <f t="shared" si="6"/>
        <v>0.00336393441</v>
      </c>
      <c r="Q41" s="3">
        <v>1.0</v>
      </c>
      <c r="R41" s="3">
        <v>0.0023965304218514743</v>
      </c>
    </row>
    <row r="42" ht="15.75" customHeight="1">
      <c r="A42" s="20"/>
      <c r="B42" s="42"/>
      <c r="C42" s="17" t="s">
        <v>225</v>
      </c>
      <c r="D42" s="17"/>
      <c r="E42" s="17">
        <v>16.5</v>
      </c>
      <c r="F42" s="17"/>
      <c r="G42" s="17">
        <v>120.12</v>
      </c>
      <c r="H42" s="17"/>
      <c r="I42" s="17"/>
      <c r="J42" s="3">
        <v>124.0</v>
      </c>
      <c r="K42" s="3">
        <f t="shared" si="1"/>
        <v>436.316297</v>
      </c>
      <c r="L42" s="3">
        <f t="shared" si="2"/>
        <v>0.000436316297</v>
      </c>
      <c r="M42" s="3">
        <f t="shared" si="3"/>
        <v>0.0004361527225</v>
      </c>
      <c r="N42" s="3">
        <f t="shared" si="14"/>
        <v>0.0003431747625</v>
      </c>
      <c r="O42" s="3">
        <f t="shared" si="5"/>
        <v>0.01510294971</v>
      </c>
      <c r="P42" s="3">
        <f t="shared" si="6"/>
        <v>0.002888899828</v>
      </c>
      <c r="Q42" s="3">
        <v>2.0</v>
      </c>
      <c r="R42" s="66">
        <v>0.0025585457288993026</v>
      </c>
    </row>
    <row r="43" ht="15.75" customHeight="1">
      <c r="A43" s="20"/>
      <c r="B43" s="52">
        <v>5.0</v>
      </c>
      <c r="C43" s="17" t="s">
        <v>231</v>
      </c>
      <c r="D43" s="17"/>
      <c r="E43" s="17">
        <v>19.484</v>
      </c>
      <c r="F43" s="17"/>
      <c r="G43" s="17">
        <v>141.62</v>
      </c>
      <c r="H43" s="17"/>
      <c r="I43" s="17"/>
      <c r="J43" s="3">
        <v>0.0</v>
      </c>
      <c r="K43" s="3">
        <f t="shared" si="1"/>
        <v>539.9807136</v>
      </c>
      <c r="L43" s="3">
        <f t="shared" si="2"/>
        <v>0.0005399807136</v>
      </c>
      <c r="M43" s="3">
        <f t="shared" si="3"/>
        <v>0.0005397782754</v>
      </c>
      <c r="N43" s="3">
        <f t="shared" si="14"/>
        <v>0.0004247096761</v>
      </c>
      <c r="O43" s="3">
        <f t="shared" si="5"/>
        <v>0.01869126049</v>
      </c>
      <c r="P43" s="3">
        <f t="shared" si="6"/>
        <v>0.003575273721</v>
      </c>
      <c r="Q43" s="3">
        <v>2.0</v>
      </c>
      <c r="R43" s="3">
        <v>0.0021842345022715613</v>
      </c>
    </row>
    <row r="44" ht="15.75" customHeight="1">
      <c r="A44" s="20"/>
      <c r="B44" s="41"/>
      <c r="C44" s="17" t="s">
        <v>239</v>
      </c>
      <c r="D44" s="17"/>
      <c r="E44" s="17">
        <v>18.598</v>
      </c>
      <c r="F44" s="17"/>
      <c r="G44" s="17">
        <v>135.25</v>
      </c>
      <c r="H44" s="17"/>
      <c r="I44" s="17"/>
      <c r="J44" s="3">
        <v>53.0</v>
      </c>
      <c r="K44" s="3">
        <f t="shared" si="1"/>
        <v>509.2671167</v>
      </c>
      <c r="L44" s="3">
        <f t="shared" si="2"/>
        <v>0.0005092671167</v>
      </c>
      <c r="M44" s="3">
        <f t="shared" si="3"/>
        <v>0.0005090761929</v>
      </c>
      <c r="N44" s="3">
        <f t="shared" si="14"/>
        <v>0.0004005525877</v>
      </c>
      <c r="O44" s="3">
        <f t="shared" si="5"/>
        <v>0.01762811911</v>
      </c>
      <c r="P44" s="3">
        <f t="shared" si="6"/>
        <v>0.003371915502</v>
      </c>
      <c r="Q44" s="3">
        <v>2.0</v>
      </c>
      <c r="R44" s="3">
        <v>0.0028825763429949597</v>
      </c>
    </row>
    <row r="45" ht="15.75" customHeight="1">
      <c r="A45" s="25"/>
      <c r="B45" s="42"/>
      <c r="C45" s="17" t="s">
        <v>280</v>
      </c>
      <c r="D45" s="17"/>
      <c r="E45" s="17">
        <v>17.801</v>
      </c>
      <c r="F45" s="17"/>
      <c r="G45" s="17">
        <v>129.5</v>
      </c>
      <c r="H45" s="17"/>
      <c r="I45" s="17"/>
      <c r="J45" s="3">
        <v>112.0</v>
      </c>
      <c r="K45" s="3">
        <f t="shared" si="1"/>
        <v>481.5429122</v>
      </c>
      <c r="L45" s="3">
        <f t="shared" si="2"/>
        <v>0.0004815429122</v>
      </c>
      <c r="M45" s="3">
        <f t="shared" si="3"/>
        <v>0.0004813623823</v>
      </c>
      <c r="N45" s="3">
        <f t="shared" si="14"/>
        <v>0.0003787467388</v>
      </c>
      <c r="O45" s="3">
        <f t="shared" si="5"/>
        <v>0.0166684546</v>
      </c>
      <c r="P45" s="3">
        <f t="shared" si="6"/>
        <v>0.003188350391</v>
      </c>
      <c r="Q45" s="3">
        <v>2.0</v>
      </c>
      <c r="R45" s="3">
        <v>0.0031283325811782502</v>
      </c>
    </row>
    <row r="46" ht="15.75" customHeight="1">
      <c r="A46" s="88" t="s">
        <v>109</v>
      </c>
      <c r="B46" s="35">
        <v>6.0</v>
      </c>
      <c r="C46" s="17" t="s">
        <v>247</v>
      </c>
      <c r="D46" s="17"/>
      <c r="E46" s="17">
        <v>18.791</v>
      </c>
      <c r="F46" s="17"/>
      <c r="G46" s="17">
        <v>136.62</v>
      </c>
      <c r="H46" s="17"/>
      <c r="I46" s="17"/>
      <c r="J46" s="3">
        <v>0.0</v>
      </c>
      <c r="K46" s="3">
        <f t="shared" si="1"/>
        <v>515.8727097</v>
      </c>
      <c r="L46" s="3">
        <f t="shared" si="2"/>
        <v>0.0005158727097</v>
      </c>
      <c r="M46" s="3">
        <f t="shared" si="3"/>
        <v>0.0005156793096</v>
      </c>
      <c r="N46" s="3">
        <f t="shared" ref="N46:N51" si="15">((M46*$P$2)/($V$4*$V$7))</f>
        <v>0.0002840221472</v>
      </c>
      <c r="O46" s="3">
        <f t="shared" si="5"/>
        <v>0.01249967269</v>
      </c>
      <c r="P46" s="3">
        <f t="shared" si="6"/>
        <v>0.002390943687</v>
      </c>
      <c r="Q46" s="3">
        <v>2.0</v>
      </c>
      <c r="R46" s="3">
        <v>0.0021480324612484607</v>
      </c>
    </row>
    <row r="47" ht="15.75" customHeight="1">
      <c r="A47" s="20"/>
      <c r="C47" s="17" t="s">
        <v>248</v>
      </c>
      <c r="D47" s="17"/>
      <c r="E47" s="17">
        <v>15.585</v>
      </c>
      <c r="F47" s="17"/>
      <c r="G47" s="17">
        <v>113.5</v>
      </c>
      <c r="H47" s="17" t="s">
        <v>376</v>
      </c>
      <c r="I47" s="17"/>
      <c r="J47" s="3">
        <v>68.0</v>
      </c>
      <c r="K47" s="3">
        <f t="shared" si="1"/>
        <v>404.3972999</v>
      </c>
      <c r="L47" s="3">
        <f t="shared" si="2"/>
        <v>0.0004043972999</v>
      </c>
      <c r="M47" s="3">
        <f t="shared" si="3"/>
        <v>0.0004042456918</v>
      </c>
      <c r="N47" s="3">
        <f t="shared" si="15"/>
        <v>0.0002226475393</v>
      </c>
      <c r="O47" s="3">
        <f t="shared" si="5"/>
        <v>0.009798606882</v>
      </c>
      <c r="P47" s="3">
        <f t="shared" si="6"/>
        <v>0.00187428246</v>
      </c>
      <c r="Q47" s="3">
        <v>2.0</v>
      </c>
      <c r="R47" s="3">
        <v>0.0019524967458459093</v>
      </c>
    </row>
    <row r="48" ht="15.75" customHeight="1">
      <c r="A48" s="20"/>
      <c r="C48" s="17" t="s">
        <v>257</v>
      </c>
      <c r="D48" s="17"/>
      <c r="E48" s="17">
        <v>18.063</v>
      </c>
      <c r="F48" s="17"/>
      <c r="G48" s="17">
        <v>131.37</v>
      </c>
      <c r="H48" s="17"/>
      <c r="I48" s="17"/>
      <c r="J48" s="3">
        <v>130.0</v>
      </c>
      <c r="K48" s="3">
        <f t="shared" si="1"/>
        <v>490.5593057</v>
      </c>
      <c r="L48" s="3">
        <f t="shared" si="2"/>
        <v>0.0004905593057</v>
      </c>
      <c r="M48" s="3">
        <f t="shared" si="3"/>
        <v>0.0004903753955</v>
      </c>
      <c r="N48" s="3">
        <f t="shared" si="15"/>
        <v>0.0002700854391</v>
      </c>
      <c r="O48" s="3">
        <f t="shared" si="5"/>
        <v>0.01188632513</v>
      </c>
      <c r="P48" s="3">
        <f t="shared" si="6"/>
        <v>0.002273622258</v>
      </c>
      <c r="Q48" s="3">
        <v>2.0</v>
      </c>
      <c r="R48" s="3">
        <v>0.002251275318981008</v>
      </c>
    </row>
    <row r="49" ht="15.75" customHeight="1">
      <c r="A49" s="20"/>
      <c r="B49" s="35">
        <v>1.0</v>
      </c>
      <c r="C49" s="17" t="s">
        <v>249</v>
      </c>
      <c r="D49" s="17"/>
      <c r="E49" s="17">
        <v>16.381</v>
      </c>
      <c r="F49" s="17"/>
      <c r="G49" s="17">
        <v>119.25</v>
      </c>
      <c r="H49" s="17" t="s">
        <v>376</v>
      </c>
      <c r="I49" s="17"/>
      <c r="J49" s="3">
        <v>0.0</v>
      </c>
      <c r="K49" s="3">
        <f t="shared" si="1"/>
        <v>432.1215043</v>
      </c>
      <c r="L49" s="3">
        <f t="shared" si="2"/>
        <v>0.0004321215043</v>
      </c>
      <c r="M49" s="3">
        <f t="shared" si="3"/>
        <v>0.0004319595024</v>
      </c>
      <c r="N49" s="3">
        <f t="shared" si="15"/>
        <v>0.0002379115529</v>
      </c>
      <c r="O49" s="3">
        <f t="shared" si="5"/>
        <v>0.01047036849</v>
      </c>
      <c r="P49" s="3">
        <f t="shared" si="6"/>
        <v>0.002002777358</v>
      </c>
      <c r="Q49" s="3">
        <v>2.0</v>
      </c>
      <c r="R49" s="3">
        <v>0.003216124590712092</v>
      </c>
    </row>
    <row r="50" ht="15.75" customHeight="1">
      <c r="A50" s="20"/>
      <c r="C50" s="17" t="s">
        <v>250</v>
      </c>
      <c r="D50" s="17"/>
      <c r="E50" s="17">
        <v>24.841</v>
      </c>
      <c r="F50" s="17"/>
      <c r="G50" s="17">
        <v>180.0</v>
      </c>
      <c r="H50" s="17"/>
      <c r="I50" s="17"/>
      <c r="J50" s="3">
        <v>65.0</v>
      </c>
      <c r="K50" s="3">
        <f t="shared" si="1"/>
        <v>725.0337512</v>
      </c>
      <c r="L50" s="3">
        <f t="shared" si="2"/>
        <v>0.0007250337512</v>
      </c>
      <c r="M50" s="3">
        <f t="shared" si="3"/>
        <v>0.0007247619368</v>
      </c>
      <c r="N50" s="3">
        <f t="shared" si="15"/>
        <v>0.0003991791752</v>
      </c>
      <c r="O50" s="3">
        <f t="shared" si="5"/>
        <v>0.01756767591</v>
      </c>
      <c r="P50" s="3">
        <f t="shared" si="6"/>
        <v>0.003360353897</v>
      </c>
      <c r="Q50" s="3">
        <v>2.0</v>
      </c>
      <c r="R50" s="3">
        <v>0.0027053347170606502</v>
      </c>
    </row>
    <row r="51" ht="15.75" customHeight="1">
      <c r="A51" s="20"/>
      <c r="C51" s="17" t="s">
        <v>377</v>
      </c>
      <c r="D51" s="17"/>
      <c r="E51" s="17">
        <v>28.512</v>
      </c>
      <c r="F51" s="17"/>
      <c r="G51" s="17">
        <v>206.25</v>
      </c>
      <c r="H51" s="17"/>
      <c r="I51" s="17"/>
      <c r="J51" s="3">
        <v>131.0</v>
      </c>
      <c r="K51" s="3">
        <f t="shared" si="1"/>
        <v>851.6007715</v>
      </c>
      <c r="L51" s="3">
        <f t="shared" si="2"/>
        <v>0.0008516007715</v>
      </c>
      <c r="M51" s="3">
        <f t="shared" si="3"/>
        <v>0.0008512815072</v>
      </c>
      <c r="N51" s="3">
        <f t="shared" si="15"/>
        <v>0.0004688627157</v>
      </c>
      <c r="O51" s="3">
        <f t="shared" si="5"/>
        <v>0.02063441369</v>
      </c>
      <c r="P51" s="3">
        <f t="shared" si="6"/>
        <v>0.003946961043</v>
      </c>
      <c r="Q51" s="3">
        <v>2.0</v>
      </c>
      <c r="R51" s="3">
        <v>0.0021674742980942003</v>
      </c>
    </row>
    <row r="52" ht="15.75" customHeight="1">
      <c r="A52" s="20"/>
      <c r="B52" s="38">
        <v>3.0</v>
      </c>
      <c r="C52" s="17" t="s">
        <v>242</v>
      </c>
      <c r="D52" s="17"/>
      <c r="E52" s="17">
        <v>17.213</v>
      </c>
      <c r="F52" s="17"/>
      <c r="G52" s="17">
        <v>125.25</v>
      </c>
      <c r="H52" s="17"/>
      <c r="I52" s="17"/>
      <c r="J52" s="3">
        <v>0.0</v>
      </c>
      <c r="K52" s="3">
        <f t="shared" si="1"/>
        <v>461.051109</v>
      </c>
      <c r="L52" s="3">
        <f t="shared" si="2"/>
        <v>0.000461051109</v>
      </c>
      <c r="M52" s="3">
        <f t="shared" si="3"/>
        <v>0.0004608782614</v>
      </c>
      <c r="N52" s="3">
        <f t="shared" ref="N52:N54" si="16">((M52*$Q$2)/($V$4*$V$7))</f>
        <v>0.0003626293721</v>
      </c>
      <c r="O52" s="3">
        <f t="shared" si="5"/>
        <v>0.01595913735</v>
      </c>
      <c r="P52" s="3">
        <f t="shared" si="6"/>
        <v>0.003052671831</v>
      </c>
      <c r="Q52" s="3">
        <v>2.0</v>
      </c>
      <c r="R52" s="3">
        <v>0.002200994706448923</v>
      </c>
    </row>
    <row r="53" ht="15.75" customHeight="1">
      <c r="A53" s="20"/>
      <c r="B53" s="20"/>
      <c r="C53" s="17">
        <v>15.0</v>
      </c>
      <c r="D53" s="17"/>
      <c r="E53" s="17">
        <v>19.383</v>
      </c>
      <c r="F53" s="17"/>
      <c r="G53" s="17">
        <v>149.87</v>
      </c>
      <c r="H53" s="17"/>
      <c r="I53" s="17"/>
      <c r="J53" s="3">
        <v>64.0</v>
      </c>
      <c r="K53" s="3">
        <f t="shared" si="1"/>
        <v>579.75892</v>
      </c>
      <c r="L53" s="3">
        <f t="shared" si="2"/>
        <v>0.00057975892</v>
      </c>
      <c r="M53" s="3">
        <f t="shared" si="3"/>
        <v>0.0005795415689</v>
      </c>
      <c r="N53" s="3">
        <f t="shared" si="16"/>
        <v>0.0004559963289</v>
      </c>
      <c r="O53" s="3">
        <f t="shared" si="5"/>
        <v>0.02006817044</v>
      </c>
      <c r="P53" s="3">
        <f t="shared" si="6"/>
        <v>0.003838649749</v>
      </c>
      <c r="Q53" s="3">
        <v>2.0</v>
      </c>
      <c r="R53" s="3">
        <v>0.002243006951586843</v>
      </c>
    </row>
    <row r="54" ht="15.75" customHeight="1">
      <c r="A54" s="20"/>
      <c r="B54" s="25"/>
      <c r="C54" s="17" t="s">
        <v>289</v>
      </c>
      <c r="D54" s="17"/>
      <c r="E54" s="17">
        <v>20.826</v>
      </c>
      <c r="F54" s="17"/>
      <c r="G54" s="17">
        <v>151.25</v>
      </c>
      <c r="H54" s="17"/>
      <c r="I54" s="17"/>
      <c r="J54" s="3">
        <v>129.0</v>
      </c>
      <c r="K54" s="3">
        <f t="shared" si="1"/>
        <v>586.412729</v>
      </c>
      <c r="L54" s="3">
        <f t="shared" si="2"/>
        <v>0.000586412729</v>
      </c>
      <c r="M54" s="3">
        <f t="shared" si="3"/>
        <v>0.0005861928835</v>
      </c>
      <c r="N54" s="3">
        <f t="shared" si="16"/>
        <v>0.0004612297327</v>
      </c>
      <c r="O54" s="3">
        <f t="shared" si="5"/>
        <v>0.02029848992</v>
      </c>
      <c r="P54" s="3">
        <f t="shared" si="6"/>
        <v>0.003882705376</v>
      </c>
      <c r="Q54" s="3">
        <v>2.0</v>
      </c>
      <c r="R54" s="3">
        <v>0.003363934410399977</v>
      </c>
    </row>
    <row r="55" ht="15.75" customHeight="1">
      <c r="A55" s="20"/>
      <c r="B55" s="35">
        <v>9.0</v>
      </c>
      <c r="C55" s="17" t="s">
        <v>245</v>
      </c>
      <c r="D55" s="17"/>
      <c r="E55" s="17">
        <v>18.826</v>
      </c>
      <c r="F55" s="17"/>
      <c r="G55" s="17">
        <v>136.87</v>
      </c>
      <c r="H55" s="17" t="s">
        <v>378</v>
      </c>
      <c r="I55" s="17"/>
      <c r="J55" s="3">
        <v>0.0</v>
      </c>
      <c r="K55" s="3">
        <f t="shared" si="1"/>
        <v>517.0781099</v>
      </c>
      <c r="L55" s="3">
        <f t="shared" si="2"/>
        <v>0.0005170781099</v>
      </c>
      <c r="M55" s="3">
        <f t="shared" si="3"/>
        <v>0.0005168842579</v>
      </c>
      <c r="N55" s="3">
        <f t="shared" ref="N55:N60" si="17">((M55*$P$2)/($V$4*$V$7))</f>
        <v>0.0002846857999</v>
      </c>
      <c r="O55" s="3">
        <f t="shared" si="5"/>
        <v>0.01252887971</v>
      </c>
      <c r="P55" s="3">
        <f t="shared" si="6"/>
        <v>0.002396530422</v>
      </c>
      <c r="Q55" s="3">
        <v>2.0</v>
      </c>
      <c r="R55" s="3">
        <v>0.0033719155021757806</v>
      </c>
    </row>
    <row r="56" ht="15.75" customHeight="1">
      <c r="A56" s="20"/>
      <c r="C56" s="17" t="s">
        <v>379</v>
      </c>
      <c r="D56" s="17"/>
      <c r="E56" s="17">
        <v>19.225</v>
      </c>
      <c r="F56" s="17"/>
      <c r="G56" s="17">
        <v>139.75</v>
      </c>
      <c r="H56" s="17"/>
      <c r="I56" s="17"/>
      <c r="J56" s="3">
        <v>61.0</v>
      </c>
      <c r="K56" s="3">
        <f t="shared" si="1"/>
        <v>530.9643202</v>
      </c>
      <c r="L56" s="3">
        <f t="shared" si="2"/>
        <v>0.0005309643202</v>
      </c>
      <c r="M56" s="3">
        <f t="shared" si="3"/>
        <v>0.0005307652622</v>
      </c>
      <c r="N56" s="3">
        <f t="shared" si="17"/>
        <v>0.0002923310798</v>
      </c>
      <c r="O56" s="3">
        <f t="shared" si="5"/>
        <v>0.01286534466</v>
      </c>
      <c r="P56" s="3">
        <f t="shared" si="6"/>
        <v>0.002460889606</v>
      </c>
      <c r="Q56" s="3">
        <v>2.0</v>
      </c>
      <c r="R56" s="3">
        <v>0.0018742824596848886</v>
      </c>
    </row>
    <row r="57" ht="15.75" customHeight="1">
      <c r="A57" s="20"/>
      <c r="C57" s="17" t="s">
        <v>380</v>
      </c>
      <c r="D57" s="17"/>
      <c r="E57" s="17">
        <v>19.851</v>
      </c>
      <c r="F57" s="17"/>
      <c r="G57" s="17">
        <v>144.25</v>
      </c>
      <c r="H57" s="17"/>
      <c r="I57" s="17"/>
      <c r="J57" s="3">
        <v>126.0</v>
      </c>
      <c r="K57" s="3">
        <f t="shared" si="1"/>
        <v>552.6615236</v>
      </c>
      <c r="L57" s="3">
        <f t="shared" si="2"/>
        <v>0.0005526615236</v>
      </c>
      <c r="M57" s="3">
        <f t="shared" si="3"/>
        <v>0.0005524543314</v>
      </c>
      <c r="N57" s="3">
        <f t="shared" si="17"/>
        <v>0.0003042768296</v>
      </c>
      <c r="O57" s="3">
        <f t="shared" si="5"/>
        <v>0.01339107113</v>
      </c>
      <c r="P57" s="3">
        <f t="shared" si="6"/>
        <v>0.002561450831</v>
      </c>
      <c r="Q57" s="3">
        <v>2.0</v>
      </c>
      <c r="R57" s="3">
        <v>0.0033603538967442786</v>
      </c>
    </row>
    <row r="58" ht="15.75" customHeight="1">
      <c r="A58" s="20"/>
      <c r="B58" s="35">
        <v>2.0</v>
      </c>
      <c r="C58" s="17" t="s">
        <v>381</v>
      </c>
      <c r="D58" s="17"/>
      <c r="E58" s="17">
        <v>17.716</v>
      </c>
      <c r="F58" s="17"/>
      <c r="G58" s="17">
        <v>128.87</v>
      </c>
      <c r="H58" s="17"/>
      <c r="I58" s="17"/>
      <c r="J58" s="3">
        <v>0.0</v>
      </c>
      <c r="K58" s="3">
        <f t="shared" si="1"/>
        <v>478.5053038</v>
      </c>
      <c r="L58" s="3">
        <f t="shared" si="2"/>
        <v>0.0004785053038</v>
      </c>
      <c r="M58" s="3">
        <f t="shared" si="3"/>
        <v>0.0004783259126</v>
      </c>
      <c r="N58" s="3">
        <f t="shared" si="17"/>
        <v>0.0002634489114</v>
      </c>
      <c r="O58" s="3">
        <f t="shared" si="5"/>
        <v>0.01159425487</v>
      </c>
      <c r="P58" s="3">
        <f t="shared" si="6"/>
        <v>0.002217754911</v>
      </c>
      <c r="Q58" s="3">
        <v>2.0</v>
      </c>
      <c r="R58" s="3">
        <v>0.0038386497492247855</v>
      </c>
    </row>
    <row r="59" ht="15.75" customHeight="1">
      <c r="A59" s="20"/>
      <c r="C59" s="17">
        <v>21.0</v>
      </c>
      <c r="D59" s="17"/>
      <c r="E59" s="17">
        <v>24.523</v>
      </c>
      <c r="F59" s="17"/>
      <c r="G59" s="17">
        <v>177.75</v>
      </c>
      <c r="H59" s="17"/>
      <c r="I59" s="17"/>
      <c r="J59" s="3">
        <v>61.0</v>
      </c>
      <c r="K59" s="3">
        <f t="shared" si="1"/>
        <v>714.1851495</v>
      </c>
      <c r="L59" s="3">
        <f t="shared" si="2"/>
        <v>0.0007141851495</v>
      </c>
      <c r="M59" s="3">
        <f t="shared" si="3"/>
        <v>0.0007139174022</v>
      </c>
      <c r="N59" s="3">
        <f t="shared" si="17"/>
        <v>0.0003932063003</v>
      </c>
      <c r="O59" s="3">
        <f t="shared" si="5"/>
        <v>0.01730481267</v>
      </c>
      <c r="P59" s="3">
        <f t="shared" si="6"/>
        <v>0.003310073284</v>
      </c>
      <c r="Q59" s="3">
        <v>2.0</v>
      </c>
      <c r="R59" s="3">
        <v>0.002460889605892543</v>
      </c>
    </row>
    <row r="60" ht="15.75" customHeight="1">
      <c r="A60" s="25"/>
      <c r="C60" s="17" t="s">
        <v>382</v>
      </c>
      <c r="D60" s="17"/>
      <c r="E60" s="17">
        <v>22.515</v>
      </c>
      <c r="F60" s="17"/>
      <c r="G60" s="17">
        <v>163.37</v>
      </c>
      <c r="H60" s="17"/>
      <c r="I60" s="17"/>
      <c r="J60" s="3">
        <v>125.0</v>
      </c>
      <c r="K60" s="3">
        <f t="shared" si="1"/>
        <v>644.8505304</v>
      </c>
      <c r="L60" s="3">
        <f t="shared" si="2"/>
        <v>0.0006448505304</v>
      </c>
      <c r="M60" s="3">
        <f t="shared" si="3"/>
        <v>0.0006446087766</v>
      </c>
      <c r="N60" s="3">
        <f t="shared" si="17"/>
        <v>0.0003550329932</v>
      </c>
      <c r="O60" s="3">
        <f t="shared" si="5"/>
        <v>0.01562482451</v>
      </c>
      <c r="P60" s="3">
        <f t="shared" si="6"/>
        <v>0.002988724303</v>
      </c>
      <c r="Q60" s="3">
        <v>3.0</v>
      </c>
      <c r="R60" s="66">
        <v>0.002200994706448923</v>
      </c>
    </row>
    <row r="61" ht="15.75" customHeight="1">
      <c r="Q61" s="3">
        <v>3.0</v>
      </c>
      <c r="R61" s="3">
        <v>0.0020166324604979466</v>
      </c>
    </row>
    <row r="62" ht="15.75" customHeight="1">
      <c r="Q62" s="3">
        <v>3.0</v>
      </c>
      <c r="R62" s="3">
        <v>0.002667598790746668</v>
      </c>
    </row>
    <row r="63" ht="15.75" customHeight="1">
      <c r="Q63" s="3">
        <v>3.0</v>
      </c>
      <c r="R63" s="3">
        <v>0.003072464938747624</v>
      </c>
    </row>
    <row r="64" ht="15.75" customHeight="1">
      <c r="Q64" s="3">
        <v>3.0</v>
      </c>
      <c r="R64" s="3">
        <v>0.0019078028680396123</v>
      </c>
    </row>
    <row r="65" ht="15.75" customHeight="1">
      <c r="Q65" s="3">
        <v>3.0</v>
      </c>
      <c r="R65" s="3">
        <v>0.0019104845007079897</v>
      </c>
    </row>
    <row r="66" ht="15.75" customHeight="1">
      <c r="Q66" s="3">
        <v>3.0</v>
      </c>
      <c r="R66" s="3">
        <v>0.0023435681766510123</v>
      </c>
    </row>
    <row r="67" ht="15.75" customHeight="1">
      <c r="Q67" s="3">
        <v>3.0</v>
      </c>
      <c r="R67" s="3">
        <v>0.003084596198246846</v>
      </c>
    </row>
    <row r="68" ht="15.75" customHeight="1">
      <c r="Q68" s="3">
        <v>3.0</v>
      </c>
      <c r="R68" s="3">
        <v>0.002661598334129246</v>
      </c>
    </row>
    <row r="69" ht="15.75" customHeight="1">
      <c r="Q69" s="3">
        <v>3.0</v>
      </c>
      <c r="R69" s="3">
        <v>0.002041884501458504</v>
      </c>
    </row>
    <row r="70" ht="15.75" customHeight="1">
      <c r="Q70" s="3">
        <v>3.0</v>
      </c>
      <c r="R70" s="3">
        <v>0.001960765113240074</v>
      </c>
    </row>
    <row r="71" ht="15.75" customHeight="1">
      <c r="Q71" s="3">
        <v>3.0</v>
      </c>
      <c r="R71" s="3">
        <v>0.0019328314396111384</v>
      </c>
    </row>
    <row r="72" ht="15.75" customHeight="1">
      <c r="Q72" s="3">
        <v>3.0</v>
      </c>
      <c r="R72" s="3">
        <v>0.002888899827904137</v>
      </c>
    </row>
    <row r="73" ht="15.75" customHeight="1">
      <c r="Q73" s="3">
        <v>3.0</v>
      </c>
      <c r="R73" s="3">
        <v>0.0031883503913322938</v>
      </c>
    </row>
    <row r="74" ht="15.75" customHeight="1">
      <c r="Q74" s="3">
        <v>3.0</v>
      </c>
      <c r="R74" s="3">
        <v>0.0022736222578841566</v>
      </c>
    </row>
    <row r="75" ht="15.75" customHeight="1">
      <c r="Q75" s="3">
        <v>3.0</v>
      </c>
      <c r="R75" s="3">
        <v>0.0039469610429519325</v>
      </c>
    </row>
    <row r="76" ht="15.75" customHeight="1">
      <c r="Q76" s="3">
        <v>3.0</v>
      </c>
      <c r="R76" s="3">
        <v>0.0038827053758272224</v>
      </c>
    </row>
    <row r="77" ht="15.75" customHeight="1">
      <c r="Q77" s="3">
        <v>3.0</v>
      </c>
      <c r="R77" s="3">
        <v>0.0025614508309567117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52:B54"/>
    <mergeCell ref="B49:B51"/>
    <mergeCell ref="A46:A60"/>
    <mergeCell ref="A31:A45"/>
    <mergeCell ref="A19:A30"/>
    <mergeCell ref="A4:A18"/>
    <mergeCell ref="B43:B45"/>
    <mergeCell ref="B40:B42"/>
    <mergeCell ref="B34:B36"/>
    <mergeCell ref="B58:B60"/>
    <mergeCell ref="B55:B57"/>
    <mergeCell ref="B46:B48"/>
    <mergeCell ref="B37:B39"/>
    <mergeCell ref="B25:B27"/>
    <mergeCell ref="B28:B30"/>
    <mergeCell ref="B31:B33"/>
    <mergeCell ref="B7:B9"/>
    <mergeCell ref="B10:B12"/>
    <mergeCell ref="B13:B15"/>
    <mergeCell ref="B16:B18"/>
    <mergeCell ref="B19:B21"/>
    <mergeCell ref="B22:B24"/>
    <mergeCell ref="B4:B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7" t="s">
        <v>210</v>
      </c>
      <c r="B1" s="78" t="s">
        <v>211</v>
      </c>
      <c r="C1" s="79" t="s">
        <v>55</v>
      </c>
      <c r="D1" s="17"/>
      <c r="E1" s="17"/>
      <c r="F1" s="17"/>
      <c r="G1" s="17"/>
      <c r="H1" s="17"/>
      <c r="I1" s="17"/>
    </row>
    <row r="2" ht="15.75" customHeight="1">
      <c r="A2" s="80" t="s">
        <v>251</v>
      </c>
      <c r="B2" s="81" t="s">
        <v>252</v>
      </c>
      <c r="C2" s="79">
        <v>0.4479166666666667</v>
      </c>
      <c r="D2" s="17"/>
      <c r="E2" s="17"/>
      <c r="F2" s="17"/>
      <c r="G2" s="17"/>
      <c r="H2" s="17"/>
      <c r="I2" s="17"/>
      <c r="L2" s="1" t="s">
        <v>52</v>
      </c>
      <c r="M2" s="3" t="s">
        <v>253</v>
      </c>
      <c r="N2" s="3" t="s">
        <v>254</v>
      </c>
      <c r="O2" s="3" t="s">
        <v>255</v>
      </c>
      <c r="Q2" s="3" t="s">
        <v>256</v>
      </c>
      <c r="R2" s="3">
        <v>92.5</v>
      </c>
    </row>
    <row r="3" ht="15.75" customHeight="1">
      <c r="A3" s="9" t="s">
        <v>9</v>
      </c>
      <c r="B3" s="82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13</v>
      </c>
      <c r="H3" s="9" t="s">
        <v>14</v>
      </c>
      <c r="I3" s="9" t="s">
        <v>15</v>
      </c>
      <c r="L3" s="3" t="s">
        <v>55</v>
      </c>
      <c r="M3" s="40">
        <v>0.16041666666666668</v>
      </c>
    </row>
    <row r="4" ht="15.75" customHeight="1">
      <c r="A4" s="83" t="s">
        <v>27</v>
      </c>
      <c r="B4" s="60">
        <v>6.0</v>
      </c>
      <c r="C4" s="17">
        <v>31000.0</v>
      </c>
      <c r="D4" s="17"/>
      <c r="E4" s="17"/>
      <c r="F4" s="17">
        <v>18.844</v>
      </c>
      <c r="G4" s="17"/>
      <c r="H4" s="17">
        <v>136.62</v>
      </c>
      <c r="I4" s="17"/>
    </row>
    <row r="5" ht="15.75" customHeight="1">
      <c r="A5" s="20"/>
      <c r="C5" s="17" t="s">
        <v>135</v>
      </c>
      <c r="D5" s="17"/>
      <c r="E5" s="17"/>
      <c r="F5" s="17">
        <v>20.534</v>
      </c>
      <c r="G5" s="17"/>
      <c r="H5" s="17">
        <v>148.75</v>
      </c>
      <c r="I5" s="17"/>
      <c r="L5" s="9" t="s">
        <v>56</v>
      </c>
      <c r="M5" s="9" t="s">
        <v>12</v>
      </c>
      <c r="N5" s="9" t="s">
        <v>57</v>
      </c>
      <c r="O5" s="9" t="s">
        <v>14</v>
      </c>
      <c r="P5" s="9" t="s">
        <v>57</v>
      </c>
      <c r="Q5" s="9" t="s">
        <v>14</v>
      </c>
    </row>
    <row r="6" ht="15.75" customHeight="1">
      <c r="A6" s="20"/>
      <c r="C6" s="17">
        <v>21.0</v>
      </c>
      <c r="D6" s="17"/>
      <c r="E6" s="17"/>
      <c r="F6" s="17"/>
      <c r="G6" s="17"/>
      <c r="H6" s="17"/>
      <c r="I6" s="17"/>
    </row>
    <row r="7" ht="15.75" customHeight="1">
      <c r="A7" s="20"/>
      <c r="B7" s="35">
        <v>2.0</v>
      </c>
      <c r="C7" s="17" t="s">
        <v>239</v>
      </c>
      <c r="D7" s="17"/>
      <c r="E7" s="17"/>
      <c r="F7" s="17">
        <v>18.112</v>
      </c>
      <c r="G7" s="17"/>
      <c r="H7" s="17">
        <v>131.37</v>
      </c>
      <c r="I7" s="17"/>
    </row>
    <row r="8" ht="15.75" customHeight="1">
      <c r="A8" s="20"/>
      <c r="C8" s="17" t="s">
        <v>27</v>
      </c>
      <c r="D8" s="17"/>
      <c r="E8" s="17"/>
      <c r="F8" s="17"/>
      <c r="G8" s="17"/>
      <c r="H8" s="17"/>
      <c r="I8" s="17"/>
      <c r="L8" s="1">
        <v>1000.5</v>
      </c>
      <c r="M8" s="3" t="s">
        <v>28</v>
      </c>
      <c r="N8" s="3">
        <v>33.727</v>
      </c>
      <c r="P8" s="3">
        <v>242.62</v>
      </c>
      <c r="Q8" s="3" t="s">
        <v>58</v>
      </c>
    </row>
    <row r="9" ht="15.75" customHeight="1">
      <c r="A9" s="20"/>
      <c r="C9" s="17" t="s">
        <v>263</v>
      </c>
      <c r="D9" s="17"/>
      <c r="E9" s="17"/>
      <c r="F9" s="17">
        <v>22.368</v>
      </c>
      <c r="G9" s="17"/>
      <c r="H9" s="17">
        <v>161.87</v>
      </c>
      <c r="I9" s="17"/>
      <c r="L9" s="1">
        <v>1000.5</v>
      </c>
      <c r="M9" s="3" t="s">
        <v>28</v>
      </c>
      <c r="N9" s="3">
        <v>34.048</v>
      </c>
      <c r="P9" s="3">
        <v>244.87</v>
      </c>
      <c r="Q9" s="3" t="s">
        <v>58</v>
      </c>
    </row>
    <row r="10" ht="15.75" customHeight="1">
      <c r="A10" s="20"/>
      <c r="B10" s="35">
        <v>5.0</v>
      </c>
      <c r="C10" s="17" t="s">
        <v>235</v>
      </c>
      <c r="D10" s="17"/>
      <c r="E10" s="17"/>
      <c r="F10" s="17">
        <v>19.352</v>
      </c>
      <c r="G10" s="17"/>
      <c r="H10" s="17">
        <v>140.25</v>
      </c>
      <c r="I10" s="17"/>
      <c r="L10" s="1">
        <v>1000.5</v>
      </c>
      <c r="N10" s="3">
        <v>33.391</v>
      </c>
      <c r="P10" s="3">
        <v>240.25</v>
      </c>
      <c r="Q10" s="3" t="s">
        <v>58</v>
      </c>
    </row>
    <row r="11" ht="15.75" customHeight="1">
      <c r="A11" s="20"/>
      <c r="C11" s="17" t="s">
        <v>265</v>
      </c>
      <c r="D11" s="17"/>
      <c r="E11" s="17"/>
      <c r="F11" s="17">
        <v>22.7</v>
      </c>
      <c r="G11" s="17"/>
      <c r="H11" s="17">
        <v>161.25</v>
      </c>
      <c r="I11" s="17"/>
      <c r="L11" s="1"/>
    </row>
    <row r="12" ht="15.75" customHeight="1">
      <c r="A12" s="20"/>
      <c r="C12" s="17" t="s">
        <v>266</v>
      </c>
      <c r="D12" s="17"/>
      <c r="E12" s="17"/>
      <c r="F12" s="17">
        <v>22.947</v>
      </c>
      <c r="G12" s="17"/>
      <c r="H12" s="17">
        <v>166.0</v>
      </c>
      <c r="I12" s="17"/>
      <c r="L12" s="3">
        <v>2500.0</v>
      </c>
      <c r="N12" s="3">
        <v>80.297</v>
      </c>
      <c r="P12" s="3">
        <v>560.0</v>
      </c>
    </row>
    <row r="13" ht="15.75" customHeight="1">
      <c r="A13" s="20"/>
      <c r="B13" s="35">
        <v>9.0</v>
      </c>
      <c r="C13" s="17" t="s">
        <v>267</v>
      </c>
      <c r="D13" s="17"/>
      <c r="E13" s="17"/>
      <c r="F13" s="17">
        <v>19.348</v>
      </c>
      <c r="G13" s="17"/>
      <c r="H13" s="17">
        <v>140.25</v>
      </c>
      <c r="I13" s="17"/>
      <c r="L13" s="3">
        <v>2500.0</v>
      </c>
      <c r="N13" s="3">
        <v>80.778</v>
      </c>
      <c r="P13" s="3">
        <v>563.12</v>
      </c>
    </row>
    <row r="14" ht="15.75" customHeight="1">
      <c r="A14" s="20"/>
      <c r="C14" s="17" t="s">
        <v>268</v>
      </c>
      <c r="D14" s="17"/>
      <c r="E14" s="17"/>
      <c r="F14" s="17">
        <v>29.659</v>
      </c>
      <c r="G14" s="17"/>
      <c r="H14" s="17">
        <v>213.75</v>
      </c>
      <c r="I14" s="17"/>
      <c r="L14" s="3">
        <v>2500.0</v>
      </c>
      <c r="N14" s="3">
        <v>80.128</v>
      </c>
      <c r="P14" s="3">
        <v>558.87</v>
      </c>
    </row>
    <row r="15" ht="15.75" customHeight="1">
      <c r="A15" s="20"/>
      <c r="C15" s="17" t="s">
        <v>224</v>
      </c>
      <c r="D15" s="17"/>
      <c r="E15" s="17"/>
      <c r="F15" s="17">
        <v>21.195</v>
      </c>
      <c r="G15" s="17"/>
      <c r="H15" s="17">
        <v>224.62</v>
      </c>
      <c r="I15" s="17"/>
    </row>
    <row r="16" ht="15.75" customHeight="1">
      <c r="A16" s="20"/>
      <c r="B16" s="35">
        <v>3.0</v>
      </c>
      <c r="C16" s="17" t="s">
        <v>218</v>
      </c>
      <c r="D16" s="17"/>
      <c r="E16" s="17"/>
      <c r="F16" s="17">
        <v>18.217</v>
      </c>
      <c r="G16" s="17"/>
      <c r="H16" s="17">
        <v>132.12</v>
      </c>
      <c r="I16" s="17"/>
      <c r="L16" s="1">
        <v>5000.0</v>
      </c>
      <c r="N16" s="3">
        <v>161.59</v>
      </c>
      <c r="P16" s="3">
        <v>1058.0</v>
      </c>
      <c r="Q16" s="3" t="s">
        <v>58</v>
      </c>
    </row>
    <row r="17" ht="15.75" customHeight="1">
      <c r="A17" s="20"/>
      <c r="C17" s="17" t="s">
        <v>226</v>
      </c>
      <c r="D17" s="17"/>
      <c r="E17" s="17"/>
      <c r="F17" s="17">
        <v>23.961</v>
      </c>
      <c r="G17" s="17"/>
      <c r="H17" s="17">
        <v>173.25</v>
      </c>
      <c r="I17" s="17"/>
      <c r="L17" s="1">
        <v>5000.0</v>
      </c>
      <c r="N17" s="3">
        <v>161.65</v>
      </c>
      <c r="P17" s="3">
        <v>1058.2</v>
      </c>
      <c r="Q17" s="3" t="s">
        <v>58</v>
      </c>
    </row>
    <row r="18" ht="15.75" customHeight="1">
      <c r="A18" s="25"/>
      <c r="C18" s="17">
        <v>2.0</v>
      </c>
      <c r="D18" s="17"/>
      <c r="E18" s="17"/>
      <c r="F18" s="17"/>
      <c r="G18" s="17"/>
      <c r="H18" s="17"/>
      <c r="I18" s="17"/>
      <c r="L18" s="1">
        <v>5000.0</v>
      </c>
      <c r="N18" s="3">
        <v>160.36</v>
      </c>
      <c r="P18" s="3">
        <v>1050.8</v>
      </c>
      <c r="Q18" s="3" t="s">
        <v>58</v>
      </c>
    </row>
    <row r="19" ht="15.75" customHeight="1">
      <c r="A19" s="84" t="s">
        <v>270</v>
      </c>
      <c r="B19" s="35">
        <v>10.0</v>
      </c>
      <c r="C19" s="17"/>
      <c r="D19" s="17"/>
      <c r="E19" s="17"/>
      <c r="F19" s="17"/>
      <c r="G19" s="17"/>
      <c r="H19" s="17"/>
      <c r="I19" s="17"/>
    </row>
    <row r="20" ht="15.75" customHeight="1">
      <c r="A20" s="20"/>
      <c r="C20" s="17"/>
      <c r="D20" s="17"/>
      <c r="E20" s="17"/>
      <c r="F20" s="17"/>
      <c r="G20" s="17"/>
      <c r="H20" s="17"/>
      <c r="I20" s="17"/>
    </row>
    <row r="21" ht="15.75" customHeight="1">
      <c r="A21" s="20"/>
      <c r="C21" s="17" t="s">
        <v>231</v>
      </c>
      <c r="D21" s="17"/>
      <c r="E21" s="17"/>
      <c r="F21" s="17">
        <v>16.478</v>
      </c>
      <c r="G21" s="17"/>
      <c r="H21" s="17">
        <v>119.62</v>
      </c>
      <c r="I21" s="17"/>
    </row>
    <row r="22" ht="15.75" customHeight="1">
      <c r="A22" s="20"/>
      <c r="B22" s="35">
        <v>4.0</v>
      </c>
      <c r="C22" s="17"/>
      <c r="D22" s="17"/>
      <c r="E22" s="17"/>
      <c r="F22" s="17"/>
      <c r="G22" s="17"/>
      <c r="H22" s="17"/>
      <c r="I22" s="17"/>
    </row>
    <row r="23" ht="15.75" customHeight="1">
      <c r="A23" s="20"/>
      <c r="C23" s="17"/>
      <c r="D23" s="17"/>
      <c r="E23" s="17"/>
      <c r="F23" s="17"/>
      <c r="G23" s="17"/>
      <c r="H23" s="17"/>
      <c r="I23" s="17"/>
    </row>
    <row r="24" ht="15.75" customHeight="1">
      <c r="A24" s="20"/>
      <c r="C24" s="17">
        <v>13000.0</v>
      </c>
      <c r="D24" s="17"/>
      <c r="E24" s="17"/>
      <c r="F24" s="17"/>
      <c r="G24" s="17"/>
      <c r="H24" s="17"/>
      <c r="I24" s="17"/>
    </row>
    <row r="25" ht="15.75" customHeight="1">
      <c r="A25" s="20"/>
      <c r="B25" s="85">
        <v>1.0</v>
      </c>
      <c r="C25" s="17"/>
      <c r="D25" s="17"/>
      <c r="E25" s="17"/>
      <c r="F25" s="17"/>
      <c r="G25" s="17"/>
      <c r="H25" s="17"/>
      <c r="I25" s="17"/>
    </row>
    <row r="26" ht="15.75" customHeight="1">
      <c r="A26" s="20"/>
      <c r="B26" s="41"/>
      <c r="C26" s="17"/>
      <c r="D26" s="17"/>
      <c r="E26" s="17"/>
      <c r="F26" s="17"/>
      <c r="G26" s="17"/>
      <c r="H26" s="17"/>
      <c r="I26" s="17"/>
    </row>
    <row r="27" ht="15.75" customHeight="1">
      <c r="A27" s="20"/>
      <c r="B27" s="42"/>
      <c r="C27" s="17" t="s">
        <v>222</v>
      </c>
      <c r="D27" s="17"/>
      <c r="E27" s="17"/>
      <c r="F27" s="17">
        <v>25.134</v>
      </c>
      <c r="G27" s="17"/>
      <c r="H27" s="17">
        <v>181.62</v>
      </c>
      <c r="I27" s="17"/>
    </row>
    <row r="28" ht="15.75" customHeight="1">
      <c r="A28" s="20"/>
      <c r="B28" s="85">
        <v>7.0</v>
      </c>
      <c r="C28" s="17"/>
      <c r="D28" s="17"/>
      <c r="E28" s="17"/>
      <c r="F28" s="17"/>
      <c r="G28" s="17"/>
      <c r="H28" s="17"/>
      <c r="I28" s="17"/>
    </row>
    <row r="29" ht="15.75" customHeight="1">
      <c r="A29" s="20"/>
      <c r="B29" s="41"/>
      <c r="C29" s="17"/>
      <c r="D29" s="17"/>
      <c r="E29" s="17"/>
      <c r="F29" s="17"/>
      <c r="G29" s="17"/>
      <c r="H29" s="17"/>
      <c r="I29" s="17"/>
    </row>
    <row r="30" ht="15.75" customHeight="1">
      <c r="A30" s="20"/>
      <c r="B30" s="41"/>
      <c r="C30" s="17" t="s">
        <v>133</v>
      </c>
      <c r="D30" s="17"/>
      <c r="E30" s="17"/>
      <c r="F30" s="17">
        <v>18.32</v>
      </c>
      <c r="G30" s="17"/>
      <c r="H30" s="17">
        <v>132.87</v>
      </c>
      <c r="I30" s="17"/>
    </row>
    <row r="31" ht="15.75" customHeight="1">
      <c r="A31" s="20"/>
      <c r="B31" s="86">
        <v>8.0</v>
      </c>
      <c r="C31" s="17"/>
      <c r="D31" s="17"/>
      <c r="E31" s="17"/>
      <c r="F31" s="17"/>
      <c r="G31" s="17"/>
      <c r="H31" s="17"/>
      <c r="I31" s="17"/>
    </row>
    <row r="32" ht="15.75" customHeight="1">
      <c r="A32" s="20"/>
      <c r="B32" s="41"/>
      <c r="C32" s="17"/>
      <c r="D32" s="17"/>
      <c r="E32" s="17"/>
      <c r="F32" s="17"/>
      <c r="G32" s="17"/>
      <c r="H32" s="17"/>
      <c r="I32" s="17"/>
    </row>
    <row r="33" ht="15.75" customHeight="1">
      <c r="A33" s="25"/>
      <c r="B33" s="42"/>
      <c r="C33" s="17" t="s">
        <v>248</v>
      </c>
      <c r="D33" s="17"/>
      <c r="E33" s="17"/>
      <c r="F33" s="17">
        <v>29.761</v>
      </c>
      <c r="G33" s="17"/>
      <c r="H33" s="17">
        <v>214.5</v>
      </c>
      <c r="I33" s="17"/>
    </row>
    <row r="34" ht="15.75" customHeight="1">
      <c r="A34" s="87" t="s">
        <v>106</v>
      </c>
      <c r="B34" s="35">
        <v>9.0</v>
      </c>
      <c r="C34" s="17" t="s">
        <v>27</v>
      </c>
      <c r="D34" s="17"/>
      <c r="E34" s="17"/>
      <c r="F34" s="17" t="s">
        <v>277</v>
      </c>
      <c r="G34" s="17"/>
      <c r="H34" s="17" t="s">
        <v>277</v>
      </c>
      <c r="I34" s="17"/>
    </row>
    <row r="35" ht="15.75" customHeight="1">
      <c r="A35" s="20"/>
      <c r="C35" s="17">
        <v>100600.0</v>
      </c>
      <c r="D35" s="17"/>
      <c r="E35" s="17"/>
      <c r="F35" s="17">
        <v>31.435</v>
      </c>
      <c r="G35" s="17"/>
      <c r="H35" s="17">
        <v>226.25</v>
      </c>
      <c r="I35" s="17"/>
    </row>
    <row r="36" ht="15.75" customHeight="1">
      <c r="A36" s="20"/>
      <c r="C36" s="17" t="s">
        <v>262</v>
      </c>
      <c r="D36" s="17"/>
      <c r="E36" s="17"/>
      <c r="F36" s="17">
        <v>37.686</v>
      </c>
      <c r="G36" s="17"/>
      <c r="H36" s="17">
        <v>270.25</v>
      </c>
      <c r="I36" s="17"/>
    </row>
    <row r="37" ht="15.75" customHeight="1">
      <c r="A37" s="20"/>
      <c r="B37" s="35">
        <v>2.0</v>
      </c>
      <c r="C37" s="17" t="s">
        <v>278</v>
      </c>
      <c r="D37" s="17"/>
      <c r="E37" s="17"/>
      <c r="F37" s="17" t="s">
        <v>277</v>
      </c>
      <c r="G37" s="17"/>
      <c r="H37" s="17" t="s">
        <v>277</v>
      </c>
      <c r="I37" s="17"/>
    </row>
    <row r="38" ht="15.75" customHeight="1">
      <c r="A38" s="20"/>
      <c r="C38" s="17" t="s">
        <v>272</v>
      </c>
      <c r="D38" s="17"/>
      <c r="E38" s="17"/>
      <c r="F38" s="17">
        <v>33.609</v>
      </c>
      <c r="G38" s="17"/>
      <c r="H38" s="17">
        <v>241.62</v>
      </c>
      <c r="I38" s="17"/>
    </row>
    <row r="39" ht="15.75" customHeight="1">
      <c r="A39" s="20"/>
      <c r="C39" s="17" t="s">
        <v>279</v>
      </c>
      <c r="D39" s="17"/>
      <c r="E39" s="17"/>
      <c r="F39" s="17">
        <v>39.823</v>
      </c>
      <c r="G39" s="17"/>
      <c r="H39" s="17">
        <v>285.25</v>
      </c>
      <c r="I39" s="17"/>
    </row>
    <row r="40" ht="15.75" customHeight="1">
      <c r="A40" s="20"/>
      <c r="B40" s="35">
        <v>5.0</v>
      </c>
      <c r="C40" s="17" t="s">
        <v>90</v>
      </c>
      <c r="D40" s="17"/>
      <c r="E40" s="17"/>
      <c r="I40" s="17"/>
    </row>
    <row r="41" ht="15.75" customHeight="1">
      <c r="A41" s="20"/>
      <c r="C41" s="17" t="s">
        <v>281</v>
      </c>
      <c r="D41" s="17"/>
      <c r="E41" s="17"/>
      <c r="F41" s="17">
        <v>23.507</v>
      </c>
      <c r="G41" s="17"/>
      <c r="H41" s="17">
        <v>170.0</v>
      </c>
      <c r="I41" s="17"/>
    </row>
    <row r="42" ht="15.75" customHeight="1">
      <c r="A42" s="20"/>
      <c r="C42" s="17" t="s">
        <v>257</v>
      </c>
      <c r="D42" s="17"/>
      <c r="E42" s="17"/>
      <c r="F42" s="17">
        <v>26.224</v>
      </c>
      <c r="G42" s="17"/>
      <c r="H42" s="17">
        <v>189.37</v>
      </c>
      <c r="I42" s="17"/>
    </row>
    <row r="43" ht="15.75" customHeight="1">
      <c r="A43" s="20"/>
      <c r="B43" s="85">
        <v>6.0</v>
      </c>
      <c r="C43" s="17" t="s">
        <v>282</v>
      </c>
      <c r="D43" s="17"/>
      <c r="E43" s="17"/>
      <c r="F43" s="17">
        <v>16.271</v>
      </c>
      <c r="G43" s="17"/>
      <c r="H43" s="17">
        <v>118.12</v>
      </c>
      <c r="I43" s="17"/>
    </row>
    <row r="44" ht="15.75" customHeight="1">
      <c r="A44" s="20"/>
      <c r="B44" s="41"/>
      <c r="C44" s="17" t="s">
        <v>173</v>
      </c>
      <c r="D44" s="17"/>
      <c r="E44" s="17"/>
      <c r="F44" s="17"/>
      <c r="G44" s="17"/>
      <c r="H44" s="17"/>
      <c r="I44" s="17"/>
    </row>
    <row r="45" ht="15.75" customHeight="1">
      <c r="A45" s="20"/>
      <c r="B45" s="42"/>
      <c r="C45" s="17" t="s">
        <v>285</v>
      </c>
      <c r="D45" s="17"/>
      <c r="E45" s="17"/>
      <c r="F45" s="17">
        <v>27.533</v>
      </c>
      <c r="G45" s="17"/>
      <c r="H45" s="17">
        <v>198.62</v>
      </c>
      <c r="I45" s="17"/>
    </row>
    <row r="46" ht="15.75" customHeight="1">
      <c r="A46" s="20"/>
      <c r="B46" s="85">
        <v>3.0</v>
      </c>
      <c r="C46" s="17" t="s">
        <v>274</v>
      </c>
      <c r="D46" s="17"/>
      <c r="E46" s="17"/>
      <c r="F46" s="17">
        <v>16.603</v>
      </c>
      <c r="G46" s="17"/>
      <c r="H46" s="17">
        <v>120.5</v>
      </c>
      <c r="I46" s="17"/>
    </row>
    <row r="47" ht="15.75" customHeight="1">
      <c r="A47" s="20"/>
      <c r="B47" s="41"/>
      <c r="C47" s="17" t="s">
        <v>242</v>
      </c>
      <c r="D47" s="17"/>
      <c r="E47" s="17"/>
      <c r="F47" s="17">
        <v>24.105</v>
      </c>
      <c r="G47" s="17"/>
      <c r="H47" s="17">
        <v>174.25</v>
      </c>
      <c r="I47" s="17"/>
    </row>
    <row r="48" ht="15.75" customHeight="1">
      <c r="A48" s="25"/>
      <c r="B48" s="42"/>
      <c r="C48" s="17" t="s">
        <v>286</v>
      </c>
      <c r="D48" s="17"/>
      <c r="E48" s="17"/>
      <c r="F48" s="17">
        <v>25.564</v>
      </c>
      <c r="G48" s="17"/>
      <c r="H48" s="17">
        <v>184.62</v>
      </c>
      <c r="I48" s="17"/>
    </row>
    <row r="49" ht="15.75" customHeight="1">
      <c r="A49" s="88" t="s">
        <v>287</v>
      </c>
      <c r="B49" s="35">
        <v>7.0</v>
      </c>
      <c r="C49" s="17">
        <v>11000.0</v>
      </c>
      <c r="D49" s="17"/>
      <c r="E49" s="17"/>
      <c r="F49" s="17">
        <v>15.722</v>
      </c>
      <c r="G49" s="17"/>
      <c r="H49" s="17">
        <v>114.12</v>
      </c>
      <c r="I49" s="17"/>
    </row>
    <row r="50" ht="15.75" customHeight="1">
      <c r="A50" s="20"/>
      <c r="C50" s="17" t="s">
        <v>153</v>
      </c>
      <c r="D50" s="17"/>
      <c r="E50" s="17"/>
      <c r="F50" s="17">
        <v>19.426</v>
      </c>
      <c r="G50" s="17"/>
      <c r="H50" s="17">
        <v>140.75</v>
      </c>
      <c r="I50" s="17"/>
    </row>
    <row r="51" ht="15.75" customHeight="1">
      <c r="A51" s="20"/>
      <c r="C51" s="17" t="s">
        <v>227</v>
      </c>
      <c r="D51" s="17"/>
      <c r="E51" s="17"/>
      <c r="F51" s="17">
        <v>20.154</v>
      </c>
      <c r="G51" s="17"/>
      <c r="H51" s="17">
        <v>146.0</v>
      </c>
      <c r="I51" s="17"/>
    </row>
    <row r="52" ht="15.75" customHeight="1">
      <c r="A52" s="20"/>
      <c r="B52" s="35">
        <v>4.0</v>
      </c>
      <c r="C52" s="17">
        <v>1500.0</v>
      </c>
      <c r="D52" s="17"/>
      <c r="E52" s="17"/>
      <c r="F52" s="17">
        <v>16.677</v>
      </c>
      <c r="G52" s="17"/>
      <c r="H52" s="17">
        <v>121.0</v>
      </c>
      <c r="I52" s="17"/>
    </row>
    <row r="53" ht="15.75" customHeight="1">
      <c r="A53" s="20"/>
      <c r="C53" s="17" t="s">
        <v>223</v>
      </c>
      <c r="D53" s="17"/>
      <c r="E53" s="17"/>
      <c r="F53" s="17">
        <v>21.171</v>
      </c>
      <c r="G53" s="17"/>
      <c r="H53" s="17">
        <v>153.25</v>
      </c>
      <c r="I53" s="17"/>
    </row>
    <row r="54" ht="15.75" customHeight="1">
      <c r="A54" s="20"/>
      <c r="C54" s="17" t="s">
        <v>245</v>
      </c>
      <c r="D54" s="17"/>
      <c r="E54" s="17"/>
      <c r="F54" s="17">
        <v>26.472</v>
      </c>
      <c r="G54" s="17"/>
      <c r="H54" s="17">
        <v>191.12</v>
      </c>
      <c r="I54" s="17"/>
    </row>
    <row r="55" ht="15.75" customHeight="1">
      <c r="A55" s="20"/>
      <c r="B55" s="35">
        <v>1.0</v>
      </c>
      <c r="C55" s="17" t="s">
        <v>288</v>
      </c>
      <c r="D55" s="17"/>
      <c r="E55" s="17"/>
      <c r="F55" s="17">
        <v>16.295</v>
      </c>
      <c r="G55" s="17"/>
      <c r="H55" s="17">
        <v>118.25</v>
      </c>
      <c r="I55" s="17"/>
    </row>
    <row r="56" ht="15.75" customHeight="1">
      <c r="A56" s="20"/>
      <c r="C56" s="17" t="s">
        <v>289</v>
      </c>
      <c r="D56" s="17"/>
      <c r="E56" s="17"/>
      <c r="F56" s="17">
        <v>24.306</v>
      </c>
      <c r="G56" s="17"/>
      <c r="H56" s="17">
        <v>175.62</v>
      </c>
      <c r="I56" s="17"/>
    </row>
    <row r="57" ht="15.75" customHeight="1">
      <c r="A57" s="20"/>
      <c r="C57" s="17" t="s">
        <v>217</v>
      </c>
      <c r="D57" s="17"/>
      <c r="E57" s="17"/>
      <c r="F57" s="17">
        <v>29.025</v>
      </c>
      <c r="G57" s="17"/>
      <c r="H57" s="17">
        <v>209.25</v>
      </c>
      <c r="I57" s="17"/>
    </row>
    <row r="58" ht="15.75" customHeight="1">
      <c r="A58" s="20"/>
      <c r="B58" s="35">
        <v>10.0</v>
      </c>
      <c r="C58" s="17" t="s">
        <v>250</v>
      </c>
      <c r="D58" s="17"/>
      <c r="E58" s="17"/>
      <c r="F58" s="17">
        <v>16.863</v>
      </c>
      <c r="G58" s="17"/>
      <c r="H58" s="17">
        <v>122.37</v>
      </c>
      <c r="I58" s="17"/>
    </row>
    <row r="59" ht="15.75" customHeight="1">
      <c r="A59" s="20"/>
      <c r="C59" s="17" t="s">
        <v>264</v>
      </c>
      <c r="D59" s="17"/>
      <c r="E59" s="17"/>
      <c r="F59" s="17">
        <v>20.521</v>
      </c>
      <c r="G59" s="17"/>
      <c r="H59" s="17">
        <v>148.62</v>
      </c>
      <c r="I59" s="17"/>
    </row>
    <row r="60" ht="15.75" customHeight="1">
      <c r="A60" s="20"/>
      <c r="C60" s="17" t="s">
        <v>220</v>
      </c>
      <c r="D60" s="17"/>
      <c r="E60" s="17"/>
      <c r="F60" s="17">
        <v>22.518</v>
      </c>
      <c r="G60" s="17"/>
      <c r="H60" s="17">
        <v>162.87</v>
      </c>
      <c r="I60" s="17"/>
    </row>
    <row r="61" ht="15.75" customHeight="1">
      <c r="A61" s="20"/>
      <c r="B61" s="35">
        <v>8.0</v>
      </c>
      <c r="C61" s="17" t="s">
        <v>244</v>
      </c>
      <c r="D61" s="17"/>
      <c r="E61" s="17"/>
      <c r="F61" s="17">
        <v>15.999</v>
      </c>
      <c r="G61" s="17"/>
      <c r="H61" s="17">
        <v>116.12</v>
      </c>
      <c r="I61" s="17"/>
    </row>
    <row r="62" ht="15.75" customHeight="1">
      <c r="A62" s="20"/>
      <c r="C62" s="17" t="s">
        <v>290</v>
      </c>
      <c r="D62" s="17"/>
      <c r="E62" s="17"/>
      <c r="F62" s="17">
        <v>23.5</v>
      </c>
      <c r="G62" s="17"/>
      <c r="H62" s="17">
        <v>169.87</v>
      </c>
      <c r="I62" s="17"/>
    </row>
    <row r="63" ht="15.75" customHeight="1">
      <c r="A63" s="25"/>
      <c r="C63" s="17">
        <v>8.0</v>
      </c>
      <c r="D63" s="17"/>
      <c r="E63" s="17"/>
      <c r="F63" s="17"/>
      <c r="G63" s="17"/>
      <c r="H63" s="17"/>
      <c r="I63" s="17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B58:B60"/>
    <mergeCell ref="B61:B63"/>
    <mergeCell ref="A34:A48"/>
    <mergeCell ref="A19:A33"/>
    <mergeCell ref="A4:A18"/>
    <mergeCell ref="B46:B48"/>
    <mergeCell ref="B34:B36"/>
    <mergeCell ref="B37:B39"/>
    <mergeCell ref="B40:B42"/>
    <mergeCell ref="B43:B45"/>
    <mergeCell ref="A49:A63"/>
    <mergeCell ref="B49:B51"/>
    <mergeCell ref="B22:B24"/>
    <mergeCell ref="B25:B27"/>
    <mergeCell ref="B28:B30"/>
    <mergeCell ref="B31:B33"/>
    <mergeCell ref="B52:B54"/>
    <mergeCell ref="B55:B57"/>
    <mergeCell ref="B4:B6"/>
    <mergeCell ref="B7:B9"/>
    <mergeCell ref="B10:B12"/>
    <mergeCell ref="B13:B15"/>
    <mergeCell ref="B19:B21"/>
    <mergeCell ref="B16:B1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7" t="s">
        <v>210</v>
      </c>
      <c r="B1" s="78" t="s">
        <v>211</v>
      </c>
      <c r="C1" s="79" t="s">
        <v>55</v>
      </c>
      <c r="D1" s="17"/>
      <c r="E1" s="17"/>
      <c r="F1" s="17"/>
      <c r="G1" s="17"/>
      <c r="H1" s="17"/>
      <c r="I1" s="17"/>
    </row>
    <row r="2" ht="15.75" customHeight="1">
      <c r="A2" s="89">
        <v>43669.0</v>
      </c>
      <c r="B2" s="90">
        <v>43670.0</v>
      </c>
      <c r="C2" s="79">
        <v>0.4479166666666667</v>
      </c>
      <c r="D2" s="17"/>
      <c r="E2" s="17"/>
      <c r="F2" s="17"/>
      <c r="G2" s="17"/>
      <c r="H2" s="17"/>
      <c r="I2" s="17"/>
      <c r="L2" s="1" t="s">
        <v>52</v>
      </c>
      <c r="M2" s="91">
        <v>43670.0</v>
      </c>
      <c r="N2" s="3" t="s">
        <v>254</v>
      </c>
      <c r="O2" s="3" t="s">
        <v>255</v>
      </c>
      <c r="Q2" s="3" t="s">
        <v>256</v>
      </c>
      <c r="R2" s="3">
        <v>92.5</v>
      </c>
    </row>
    <row r="3" ht="15.75" customHeight="1">
      <c r="A3" s="9" t="s">
        <v>9</v>
      </c>
      <c r="B3" s="82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13</v>
      </c>
      <c r="H3" s="9" t="s">
        <v>14</v>
      </c>
      <c r="I3" s="9" t="s">
        <v>15</v>
      </c>
      <c r="L3" s="3" t="s">
        <v>55</v>
      </c>
      <c r="M3" s="40">
        <v>0.16041666666666668</v>
      </c>
    </row>
    <row r="4" ht="15.75" customHeight="1">
      <c r="A4" s="83" t="s">
        <v>101</v>
      </c>
      <c r="B4" s="60">
        <v>5.0</v>
      </c>
      <c r="C4" s="17">
        <v>3900.0</v>
      </c>
      <c r="D4" s="17"/>
      <c r="E4" s="17"/>
      <c r="F4" s="17">
        <v>15.443</v>
      </c>
      <c r="G4" s="17"/>
      <c r="H4" s="17">
        <v>112.0</v>
      </c>
      <c r="I4" s="17"/>
    </row>
    <row r="5" ht="15.75" customHeight="1">
      <c r="A5" s="20"/>
      <c r="C5" s="17" t="s">
        <v>261</v>
      </c>
      <c r="D5" s="17"/>
      <c r="E5" s="17"/>
      <c r="F5" s="17">
        <v>15.478</v>
      </c>
      <c r="G5" s="17"/>
      <c r="H5" s="17">
        <v>112.25</v>
      </c>
      <c r="I5" s="17"/>
      <c r="L5" s="9" t="s">
        <v>56</v>
      </c>
      <c r="M5" s="9" t="s">
        <v>12</v>
      </c>
      <c r="N5" s="9" t="s">
        <v>57</v>
      </c>
      <c r="O5" s="9" t="s">
        <v>14</v>
      </c>
      <c r="P5" s="9" t="s">
        <v>57</v>
      </c>
      <c r="Q5" s="9" t="s">
        <v>14</v>
      </c>
    </row>
    <row r="6" ht="15.75" customHeight="1">
      <c r="A6" s="20"/>
      <c r="C6" s="17" t="s">
        <v>218</v>
      </c>
      <c r="D6" s="17"/>
      <c r="E6" s="17"/>
      <c r="F6" s="17">
        <v>15.809</v>
      </c>
      <c r="G6" s="17"/>
      <c r="H6" s="17">
        <v>114.62</v>
      </c>
      <c r="I6" s="17"/>
    </row>
    <row r="7" ht="15.75" customHeight="1">
      <c r="A7" s="20"/>
      <c r="B7" s="35">
        <v>3.0</v>
      </c>
      <c r="C7" s="17" t="s">
        <v>268</v>
      </c>
      <c r="D7" s="17"/>
      <c r="E7" s="17"/>
      <c r="F7" s="17">
        <v>15.687</v>
      </c>
      <c r="G7" s="17"/>
      <c r="H7" s="17">
        <v>113.75</v>
      </c>
      <c r="I7" s="17"/>
    </row>
    <row r="8" ht="15.75" customHeight="1">
      <c r="A8" s="20"/>
      <c r="C8" s="17" t="s">
        <v>146</v>
      </c>
      <c r="D8" s="17"/>
      <c r="E8" s="17"/>
      <c r="F8" s="17">
        <v>21.337</v>
      </c>
      <c r="G8" s="17"/>
      <c r="H8" s="17">
        <v>154.25</v>
      </c>
      <c r="I8" s="17"/>
      <c r="L8" s="1">
        <v>1000.5</v>
      </c>
      <c r="M8" s="3" t="s">
        <v>28</v>
      </c>
      <c r="N8" s="3">
        <v>31.046</v>
      </c>
      <c r="P8" s="3">
        <v>223.37</v>
      </c>
      <c r="Q8" s="3" t="s">
        <v>58</v>
      </c>
    </row>
    <row r="9" ht="15.75" customHeight="1">
      <c r="A9" s="20"/>
      <c r="C9" s="17" t="s">
        <v>266</v>
      </c>
      <c r="D9" s="17"/>
      <c r="E9" s="17"/>
      <c r="F9" s="17">
        <v>24.403</v>
      </c>
      <c r="G9" s="17"/>
      <c r="H9" s="17">
        <v>176.12</v>
      </c>
      <c r="I9" s="17"/>
      <c r="L9" s="1">
        <v>1000.5</v>
      </c>
      <c r="M9" s="3" t="s">
        <v>28</v>
      </c>
      <c r="N9" s="3">
        <v>31.064</v>
      </c>
      <c r="P9" s="3">
        <v>223.5</v>
      </c>
      <c r="Q9" s="3" t="s">
        <v>58</v>
      </c>
    </row>
    <row r="10" ht="15.75" customHeight="1">
      <c r="A10" s="20"/>
      <c r="B10" s="35">
        <v>9.0</v>
      </c>
      <c r="C10" s="17" t="s">
        <v>224</v>
      </c>
      <c r="D10" s="17"/>
      <c r="E10" s="17"/>
      <c r="F10" s="17">
        <v>15.393</v>
      </c>
      <c r="G10" s="17"/>
      <c r="H10" s="17">
        <v>111.62</v>
      </c>
      <c r="I10" s="17"/>
      <c r="L10" s="1">
        <v>1000.5</v>
      </c>
      <c r="N10" s="3">
        <v>31.082</v>
      </c>
      <c r="P10" s="3">
        <v>223.62</v>
      </c>
      <c r="Q10" s="3" t="s">
        <v>58</v>
      </c>
    </row>
    <row r="11" ht="15.75" customHeight="1">
      <c r="A11" s="20"/>
      <c r="C11" s="17" t="s">
        <v>233</v>
      </c>
      <c r="D11" s="17"/>
      <c r="E11" s="17"/>
      <c r="F11" s="17">
        <v>19.015</v>
      </c>
      <c r="G11" s="17"/>
      <c r="H11" s="17">
        <v>137.62</v>
      </c>
      <c r="I11" s="17"/>
      <c r="L11" s="1"/>
    </row>
    <row r="12" ht="15.75" customHeight="1">
      <c r="A12" s="20"/>
      <c r="C12" s="17" t="s">
        <v>135</v>
      </c>
      <c r="D12" s="17"/>
      <c r="E12" s="17"/>
      <c r="F12" s="17">
        <v>20.796</v>
      </c>
      <c r="G12" s="17"/>
      <c r="H12" s="17">
        <v>150.37</v>
      </c>
      <c r="I12" s="17"/>
    </row>
    <row r="13" ht="15.75" customHeight="1">
      <c r="A13" s="20"/>
      <c r="B13" s="35">
        <v>1.0</v>
      </c>
      <c r="C13" s="17" t="s">
        <v>291</v>
      </c>
      <c r="D13" s="17"/>
      <c r="E13" s="17"/>
      <c r="F13" s="17">
        <v>15.255</v>
      </c>
      <c r="G13" s="17"/>
      <c r="H13" s="17">
        <v>110.62</v>
      </c>
      <c r="I13" s="17"/>
    </row>
    <row r="14" ht="15.75" customHeight="1">
      <c r="A14" s="20"/>
      <c r="C14" s="17" t="s">
        <v>222</v>
      </c>
      <c r="D14" s="17"/>
      <c r="E14" s="17"/>
      <c r="F14" s="17">
        <v>17.342</v>
      </c>
      <c r="G14" s="17"/>
      <c r="H14" s="17">
        <v>125.62</v>
      </c>
      <c r="I14" s="17"/>
    </row>
    <row r="15" ht="15.75" customHeight="1">
      <c r="A15" s="20"/>
      <c r="C15" s="17" t="s">
        <v>226</v>
      </c>
      <c r="D15" s="17"/>
      <c r="E15" s="17"/>
      <c r="F15" s="17">
        <v>17.5</v>
      </c>
      <c r="G15" s="17"/>
      <c r="H15" s="17">
        <v>126.75</v>
      </c>
      <c r="I15" s="17"/>
    </row>
    <row r="16" ht="15.75" customHeight="1">
      <c r="A16" s="20"/>
      <c r="B16" s="35">
        <v>8.0</v>
      </c>
      <c r="C16" s="17" t="s">
        <v>238</v>
      </c>
      <c r="D16" s="17"/>
      <c r="E16" s="17"/>
      <c r="F16" s="17">
        <v>15.448</v>
      </c>
      <c r="G16" s="17"/>
      <c r="H16" s="17">
        <v>112.0</v>
      </c>
      <c r="I16" s="17"/>
      <c r="L16" s="1">
        <v>5000.0</v>
      </c>
      <c r="N16" s="3">
        <v>161.76</v>
      </c>
      <c r="P16" s="3">
        <v>1057.7</v>
      </c>
      <c r="Q16" s="3" t="s">
        <v>58</v>
      </c>
    </row>
    <row r="17" ht="15.75" customHeight="1">
      <c r="A17" s="20"/>
      <c r="C17" s="17" t="s">
        <v>102</v>
      </c>
      <c r="D17" s="17"/>
      <c r="E17" s="17"/>
      <c r="F17" s="17">
        <v>25.797</v>
      </c>
      <c r="G17" s="17"/>
      <c r="H17" s="17">
        <v>186.0</v>
      </c>
      <c r="I17" s="17"/>
      <c r="L17" s="1">
        <v>5000.0</v>
      </c>
      <c r="N17" s="3">
        <v>160.28</v>
      </c>
      <c r="P17" s="3">
        <v>1049.2</v>
      </c>
      <c r="Q17" s="3" t="s">
        <v>58</v>
      </c>
    </row>
    <row r="18" ht="15.75" customHeight="1">
      <c r="A18" s="25"/>
      <c r="C18" s="17" t="s">
        <v>292</v>
      </c>
      <c r="D18" s="17"/>
      <c r="E18" s="17"/>
      <c r="F18" s="17">
        <v>27.505</v>
      </c>
      <c r="G18" s="17"/>
      <c r="H18" s="17">
        <v>198.12</v>
      </c>
      <c r="I18" s="17"/>
      <c r="L18" s="1">
        <v>5000.0</v>
      </c>
      <c r="N18" s="3">
        <v>159.03</v>
      </c>
      <c r="P18" s="3">
        <v>1042.1</v>
      </c>
      <c r="Q18" s="3" t="s">
        <v>58</v>
      </c>
    </row>
    <row r="19" ht="15.75" customHeight="1">
      <c r="A19" s="84" t="s">
        <v>112</v>
      </c>
      <c r="B19" s="35">
        <v>6.0</v>
      </c>
      <c r="C19" s="17" t="s">
        <v>227</v>
      </c>
      <c r="D19" s="17"/>
      <c r="E19" s="17"/>
      <c r="F19" s="17">
        <v>16.04</v>
      </c>
      <c r="G19" s="17"/>
      <c r="H19" s="17">
        <v>116.12</v>
      </c>
      <c r="I19" s="17"/>
    </row>
    <row r="20" ht="15.75" customHeight="1">
      <c r="A20" s="20"/>
      <c r="C20" s="17" t="s">
        <v>274</v>
      </c>
      <c r="D20" s="17"/>
      <c r="E20" s="17"/>
      <c r="F20" s="17">
        <v>19.441</v>
      </c>
      <c r="G20" s="17"/>
      <c r="H20" s="17">
        <v>140.56</v>
      </c>
      <c r="I20" s="17"/>
    </row>
    <row r="21" ht="15.75" customHeight="1">
      <c r="A21" s="20"/>
      <c r="C21" s="17" t="s">
        <v>293</v>
      </c>
      <c r="D21" s="17"/>
      <c r="E21" s="17"/>
      <c r="F21" s="17">
        <v>22.694</v>
      </c>
      <c r="G21" s="17"/>
      <c r="H21" s="17">
        <v>163.75</v>
      </c>
      <c r="I21" s="17"/>
    </row>
    <row r="22" ht="15.75" customHeight="1">
      <c r="A22" s="20"/>
      <c r="B22" s="35">
        <v>10.0</v>
      </c>
      <c r="C22" s="17" t="s">
        <v>235</v>
      </c>
      <c r="D22" s="17"/>
      <c r="E22" s="17"/>
      <c r="F22" s="17">
        <v>15.865</v>
      </c>
      <c r="G22" s="17"/>
      <c r="H22" s="17">
        <v>114.87</v>
      </c>
      <c r="I22" s="17"/>
    </row>
    <row r="23" ht="15.75" customHeight="1">
      <c r="A23" s="20"/>
      <c r="C23" s="17" t="s">
        <v>279</v>
      </c>
      <c r="D23" s="17"/>
      <c r="E23" s="17"/>
      <c r="F23" s="17">
        <v>17.189</v>
      </c>
      <c r="G23" s="17"/>
      <c r="H23" s="17">
        <v>124.37</v>
      </c>
      <c r="I23" s="17"/>
    </row>
    <row r="24" ht="15.75" customHeight="1">
      <c r="A24" s="20"/>
      <c r="C24" s="17">
        <v>6001.0</v>
      </c>
      <c r="D24" s="17"/>
      <c r="E24" s="17"/>
      <c r="F24" s="17"/>
      <c r="G24" s="17"/>
      <c r="H24" s="17"/>
      <c r="I24" s="17"/>
    </row>
    <row r="25" ht="15.75" customHeight="1">
      <c r="A25" s="20"/>
      <c r="B25" s="85">
        <v>2.0</v>
      </c>
      <c r="C25" s="17" t="s">
        <v>294</v>
      </c>
      <c r="D25" s="17"/>
      <c r="E25" s="17"/>
      <c r="F25" s="17">
        <v>15.866</v>
      </c>
      <c r="G25" s="17"/>
      <c r="H25" s="17">
        <v>114.87</v>
      </c>
      <c r="I25" s="17"/>
    </row>
    <row r="26" ht="15.75" customHeight="1">
      <c r="A26" s="20"/>
      <c r="B26" s="41"/>
      <c r="C26" s="17" t="s">
        <v>278</v>
      </c>
      <c r="D26" s="17"/>
      <c r="E26" s="17"/>
      <c r="F26" s="17">
        <v>15.185</v>
      </c>
      <c r="G26" s="17"/>
      <c r="H26" s="17">
        <v>108.75</v>
      </c>
      <c r="I26" s="17"/>
    </row>
    <row r="27" ht="15.75" customHeight="1">
      <c r="A27" s="20"/>
      <c r="B27" s="42"/>
      <c r="C27" s="17" t="s">
        <v>133</v>
      </c>
      <c r="D27" s="17"/>
      <c r="E27" s="17"/>
      <c r="F27" s="17">
        <v>14.682</v>
      </c>
      <c r="G27" s="17"/>
      <c r="H27" s="17">
        <v>106.37</v>
      </c>
      <c r="I27" s="17"/>
    </row>
    <row r="28" ht="15.75" customHeight="1">
      <c r="A28" s="20"/>
      <c r="B28" s="85">
        <v>7.0</v>
      </c>
      <c r="C28" s="17">
        <v>10.0</v>
      </c>
      <c r="D28" s="17"/>
      <c r="E28" s="17"/>
      <c r="F28" s="17">
        <v>15.549</v>
      </c>
      <c r="G28" s="17"/>
      <c r="H28" s="17">
        <v>112.62</v>
      </c>
      <c r="I28" s="17"/>
    </row>
    <row r="29" ht="15.75" customHeight="1">
      <c r="A29" s="20"/>
      <c r="B29" s="41"/>
      <c r="C29" s="17" t="s">
        <v>295</v>
      </c>
      <c r="D29" s="17"/>
      <c r="E29" s="17"/>
      <c r="F29" s="17">
        <v>17.903</v>
      </c>
      <c r="G29" s="17"/>
      <c r="H29" s="17">
        <v>129.5</v>
      </c>
      <c r="I29" s="17"/>
    </row>
    <row r="30" ht="15.75" customHeight="1">
      <c r="A30" s="20"/>
      <c r="B30" s="41"/>
      <c r="C30" s="17" t="s">
        <v>232</v>
      </c>
      <c r="D30" s="17"/>
      <c r="E30" s="17"/>
      <c r="F30" s="17">
        <v>19.107</v>
      </c>
      <c r="G30" s="17"/>
      <c r="H30" s="17">
        <v>138.12</v>
      </c>
      <c r="I30" s="17"/>
    </row>
    <row r="31" ht="15.75" customHeight="1">
      <c r="A31" s="20"/>
      <c r="B31" s="86">
        <v>4.0</v>
      </c>
      <c r="C31" s="17" t="s">
        <v>143</v>
      </c>
      <c r="D31" s="17"/>
      <c r="E31" s="17"/>
      <c r="F31" s="17">
        <v>14.993</v>
      </c>
      <c r="G31" s="17"/>
      <c r="H31" s="17">
        <v>108.62</v>
      </c>
      <c r="I31" s="17"/>
    </row>
    <row r="32" ht="15.75" customHeight="1">
      <c r="A32" s="20"/>
      <c r="B32" s="41"/>
      <c r="C32" s="17">
        <v>15000.0</v>
      </c>
      <c r="D32" s="17"/>
      <c r="E32" s="17"/>
      <c r="F32" s="17">
        <v>15.655</v>
      </c>
      <c r="G32" s="17"/>
      <c r="H32" s="17">
        <v>113.37</v>
      </c>
      <c r="I32" s="17"/>
    </row>
    <row r="33" ht="15.75" customHeight="1">
      <c r="A33" s="25"/>
      <c r="B33" s="42"/>
      <c r="C33" s="17" t="s">
        <v>217</v>
      </c>
      <c r="D33" s="17"/>
      <c r="E33" s="17"/>
      <c r="F33" s="17">
        <v>15.761</v>
      </c>
      <c r="G33" s="17"/>
      <c r="H33" s="17">
        <v>114.12</v>
      </c>
      <c r="I33" s="17"/>
    </row>
    <row r="34" ht="15.75" customHeight="1">
      <c r="A34" s="87" t="s">
        <v>59</v>
      </c>
      <c r="B34" s="35">
        <v>4.0</v>
      </c>
      <c r="C34" s="17">
        <v>1300.0</v>
      </c>
      <c r="D34" s="17"/>
      <c r="E34" s="17"/>
      <c r="F34" s="17">
        <v>19.7</v>
      </c>
      <c r="G34" s="17"/>
      <c r="H34" s="17">
        <v>142.56</v>
      </c>
      <c r="I34" s="17"/>
    </row>
    <row r="35" ht="15.75" customHeight="1">
      <c r="A35" s="20"/>
      <c r="C35" s="17" t="s">
        <v>225</v>
      </c>
      <c r="D35" s="17"/>
      <c r="E35" s="17"/>
      <c r="F35" s="17">
        <v>33.328</v>
      </c>
      <c r="G35" s="17"/>
      <c r="H35" s="17">
        <v>239.25</v>
      </c>
      <c r="I35" s="17"/>
    </row>
    <row r="36" ht="15.75" customHeight="1">
      <c r="A36" s="20"/>
      <c r="C36" s="17" t="s">
        <v>264</v>
      </c>
      <c r="D36" s="17"/>
      <c r="E36" s="17"/>
      <c r="F36" s="17">
        <v>35.266</v>
      </c>
      <c r="G36" s="17"/>
      <c r="H36" s="17">
        <v>252.87</v>
      </c>
      <c r="I36" s="17"/>
    </row>
    <row r="37" ht="15.75" customHeight="1">
      <c r="A37" s="20"/>
      <c r="B37" s="35">
        <v>7.0</v>
      </c>
      <c r="C37" s="17" t="s">
        <v>248</v>
      </c>
      <c r="D37" s="17"/>
      <c r="E37" s="17"/>
      <c r="F37" s="17">
        <v>22.501</v>
      </c>
      <c r="G37" s="17"/>
      <c r="H37" s="17">
        <v>162.5</v>
      </c>
      <c r="I37" s="17"/>
    </row>
    <row r="38" ht="15.75" customHeight="1">
      <c r="A38" s="20"/>
      <c r="C38" s="17" t="s">
        <v>239</v>
      </c>
      <c r="D38" s="17"/>
      <c r="E38" s="17"/>
      <c r="F38" s="92">
        <v>35359.0</v>
      </c>
      <c r="G38" s="17"/>
      <c r="H38" s="17">
        <v>253.5</v>
      </c>
      <c r="I38" s="17"/>
    </row>
    <row r="39" ht="15.75" customHeight="1">
      <c r="A39" s="20"/>
      <c r="C39" s="17" t="s">
        <v>237</v>
      </c>
      <c r="D39" s="17"/>
      <c r="E39" s="17"/>
      <c r="F39" s="17">
        <v>39.395</v>
      </c>
      <c r="G39" s="17"/>
      <c r="H39" s="17">
        <v>281.75</v>
      </c>
      <c r="I39" s="17"/>
    </row>
    <row r="40" ht="15.75" customHeight="1">
      <c r="A40" s="20"/>
      <c r="B40" s="35">
        <v>5.0</v>
      </c>
      <c r="C40" s="17" t="s">
        <v>128</v>
      </c>
      <c r="D40" s="17"/>
      <c r="E40" s="17"/>
      <c r="F40" s="17">
        <v>17.644</v>
      </c>
      <c r="H40" s="17">
        <v>127.75</v>
      </c>
      <c r="I40" s="17"/>
    </row>
    <row r="41" ht="15.75" customHeight="1">
      <c r="A41" s="20"/>
      <c r="C41" s="17">
        <v>4000.0</v>
      </c>
      <c r="D41" s="17"/>
      <c r="E41" s="17"/>
      <c r="F41" s="17">
        <v>23.081</v>
      </c>
      <c r="G41" s="17"/>
      <c r="H41" s="17">
        <v>166.62</v>
      </c>
      <c r="I41" s="17"/>
    </row>
    <row r="42" ht="15.75" customHeight="1">
      <c r="A42" s="20"/>
      <c r="C42" s="17" t="s">
        <v>296</v>
      </c>
      <c r="D42" s="17"/>
      <c r="E42" s="17"/>
      <c r="F42" s="17">
        <v>21.084</v>
      </c>
      <c r="G42" s="17"/>
      <c r="H42" s="17">
        <v>152.37</v>
      </c>
      <c r="I42" s="17"/>
    </row>
    <row r="43" ht="15.75" customHeight="1">
      <c r="A43" s="20"/>
      <c r="B43" s="85">
        <v>3.0</v>
      </c>
      <c r="C43" s="17" t="s">
        <v>242</v>
      </c>
      <c r="D43" s="17"/>
      <c r="E43" s="17"/>
      <c r="F43" s="17">
        <v>17.385</v>
      </c>
      <c r="G43" s="17"/>
      <c r="H43" s="17">
        <v>125.87</v>
      </c>
      <c r="I43" s="17"/>
    </row>
    <row r="44" ht="15.75" customHeight="1">
      <c r="A44" s="20"/>
      <c r="B44" s="41"/>
      <c r="C44" s="17">
        <v>31000.0</v>
      </c>
      <c r="D44" s="17"/>
      <c r="E44" s="17"/>
      <c r="F44" s="17">
        <v>18.867</v>
      </c>
      <c r="G44" s="17"/>
      <c r="H44" s="17">
        <v>136.5</v>
      </c>
      <c r="I44" s="17"/>
    </row>
    <row r="45" ht="15.75" customHeight="1">
      <c r="A45" s="20"/>
      <c r="B45" s="42"/>
      <c r="C45" s="17">
        <v>22000.0</v>
      </c>
      <c r="D45" s="17"/>
      <c r="E45" s="17"/>
      <c r="F45" s="17">
        <v>16.55</v>
      </c>
      <c r="G45" s="17"/>
      <c r="H45" s="17">
        <v>119.87</v>
      </c>
      <c r="I45" s="17"/>
    </row>
    <row r="46" ht="15.75" customHeight="1">
      <c r="A46" s="20"/>
      <c r="B46" s="85">
        <v>6.0</v>
      </c>
      <c r="C46" s="17" t="s">
        <v>289</v>
      </c>
      <c r="D46" s="17"/>
      <c r="E46" s="17"/>
      <c r="F46" s="17">
        <v>18.066</v>
      </c>
      <c r="G46" s="17"/>
      <c r="H46" s="17">
        <v>130.75</v>
      </c>
      <c r="I46" s="17"/>
    </row>
    <row r="47" ht="15.75" customHeight="1">
      <c r="A47" s="20"/>
      <c r="B47" s="41"/>
      <c r="C47" s="17" t="s">
        <v>246</v>
      </c>
      <c r="D47" s="17"/>
      <c r="E47" s="17"/>
      <c r="F47" s="17">
        <v>28.697</v>
      </c>
      <c r="G47" s="17"/>
      <c r="H47" s="17">
        <v>206.5</v>
      </c>
      <c r="I47" s="17"/>
    </row>
    <row r="48" ht="15.75" customHeight="1">
      <c r="A48" s="25"/>
      <c r="B48" s="42"/>
      <c r="C48" s="17" t="s">
        <v>297</v>
      </c>
      <c r="D48" s="17"/>
      <c r="E48" s="17"/>
      <c r="F48" s="17">
        <v>25.878</v>
      </c>
      <c r="G48" s="17"/>
      <c r="H48" s="17">
        <v>186.5</v>
      </c>
      <c r="I48" s="17"/>
    </row>
    <row r="49" ht="15.75" customHeight="1">
      <c r="A49" s="88" t="s">
        <v>81</v>
      </c>
      <c r="B49" s="35">
        <v>9.0</v>
      </c>
      <c r="C49" s="17" t="s">
        <v>125</v>
      </c>
      <c r="D49" s="17"/>
      <c r="E49" s="17"/>
      <c r="F49" s="17">
        <v>18.525</v>
      </c>
      <c r="G49" s="17"/>
      <c r="H49" s="17">
        <v>134.0</v>
      </c>
      <c r="I49" s="17"/>
    </row>
    <row r="50" ht="15.75" customHeight="1">
      <c r="A50" s="20"/>
      <c r="C50" s="17" t="s">
        <v>153</v>
      </c>
      <c r="D50" s="17"/>
      <c r="E50" s="17"/>
      <c r="F50" s="17">
        <v>22.078</v>
      </c>
      <c r="G50" s="17"/>
      <c r="H50" s="17">
        <v>159.37</v>
      </c>
      <c r="I50" s="17"/>
    </row>
    <row r="51" ht="15.75" customHeight="1">
      <c r="A51" s="20"/>
      <c r="C51" s="17" t="s">
        <v>298</v>
      </c>
      <c r="D51" s="17"/>
      <c r="E51" s="17"/>
      <c r="F51" s="17">
        <v>21.162</v>
      </c>
      <c r="G51" s="17"/>
      <c r="H51" s="17">
        <v>152.87</v>
      </c>
      <c r="I51" s="17" t="s">
        <v>299</v>
      </c>
    </row>
    <row r="52" ht="15.75" customHeight="1">
      <c r="A52" s="20"/>
      <c r="B52" s="35">
        <v>10.0</v>
      </c>
      <c r="C52" s="17" t="s">
        <v>159</v>
      </c>
      <c r="D52" s="17"/>
      <c r="E52" s="17"/>
      <c r="F52" s="17">
        <v>19.291</v>
      </c>
      <c r="G52" s="17"/>
      <c r="H52" s="17">
        <v>139.5</v>
      </c>
      <c r="I52" s="17"/>
    </row>
    <row r="53" ht="15.75" customHeight="1">
      <c r="A53" s="20"/>
      <c r="C53" s="17" t="s">
        <v>244</v>
      </c>
      <c r="D53" s="17"/>
      <c r="E53" s="17"/>
      <c r="F53" s="17" t="s">
        <v>277</v>
      </c>
      <c r="G53" s="17"/>
      <c r="H53" s="17" t="s">
        <v>277</v>
      </c>
      <c r="I53" s="17"/>
    </row>
    <row r="54" ht="15.75" customHeight="1">
      <c r="A54" s="20"/>
      <c r="C54" s="17">
        <v>400001.0</v>
      </c>
      <c r="D54" s="17"/>
      <c r="E54" s="17"/>
      <c r="F54" s="17">
        <v>22.673</v>
      </c>
      <c r="G54" s="17"/>
      <c r="H54" s="17">
        <v>163.62</v>
      </c>
      <c r="I54" s="17"/>
    </row>
    <row r="55" ht="15.75" customHeight="1">
      <c r="A55" s="20"/>
      <c r="B55" s="35">
        <v>1.0</v>
      </c>
      <c r="C55" s="17">
        <v>100800.0</v>
      </c>
      <c r="D55" s="17"/>
      <c r="E55" s="17"/>
      <c r="F55" s="17">
        <v>18.893</v>
      </c>
      <c r="G55" s="17"/>
      <c r="H55" s="17">
        <v>136.62</v>
      </c>
      <c r="I55" s="17"/>
    </row>
    <row r="56" ht="15.75" customHeight="1">
      <c r="A56" s="20"/>
      <c r="C56" s="17" t="s">
        <v>300</v>
      </c>
      <c r="D56" s="17"/>
      <c r="E56" s="17"/>
      <c r="F56" s="17" t="s">
        <v>277</v>
      </c>
      <c r="G56" s="17"/>
      <c r="H56" s="17" t="s">
        <v>277</v>
      </c>
      <c r="I56" s="17"/>
    </row>
    <row r="57" ht="15.75" customHeight="1">
      <c r="A57" s="20"/>
      <c r="C57" s="17" t="s">
        <v>301</v>
      </c>
      <c r="D57" s="17"/>
      <c r="E57" s="17"/>
      <c r="F57" s="17">
        <v>21.482</v>
      </c>
      <c r="G57" s="17"/>
      <c r="H57" s="17">
        <v>155.12</v>
      </c>
      <c r="I57" s="17"/>
    </row>
    <row r="58" ht="15.75" customHeight="1">
      <c r="A58" s="20"/>
      <c r="B58" s="35">
        <v>2.0</v>
      </c>
      <c r="C58" s="17">
        <v>11000.0</v>
      </c>
      <c r="D58" s="17"/>
      <c r="E58" s="17"/>
      <c r="F58" s="17">
        <v>18.56</v>
      </c>
      <c r="G58" s="17"/>
      <c r="H58" s="17">
        <v>134.25</v>
      </c>
      <c r="I58" s="17"/>
    </row>
    <row r="59" ht="15.75" customHeight="1">
      <c r="A59" s="20"/>
      <c r="C59" s="17" t="s">
        <v>245</v>
      </c>
      <c r="D59" s="17"/>
      <c r="E59" s="17"/>
      <c r="F59" s="17" t="s">
        <v>277</v>
      </c>
      <c r="G59" s="17"/>
      <c r="H59" s="17" t="s">
        <v>277</v>
      </c>
      <c r="I59" s="17" t="s">
        <v>302</v>
      </c>
    </row>
    <row r="60" ht="15.75" customHeight="1">
      <c r="A60" s="20"/>
      <c r="C60" s="17">
        <v>1001000.0</v>
      </c>
      <c r="D60" s="17"/>
      <c r="E60" s="17"/>
      <c r="F60" s="17">
        <v>21.215</v>
      </c>
      <c r="G60" s="17"/>
      <c r="H60" s="17">
        <v>153.25</v>
      </c>
      <c r="I60" s="17"/>
    </row>
    <row r="61" ht="15.75" customHeight="1">
      <c r="A61" s="20"/>
      <c r="B61" s="35">
        <v>8.0</v>
      </c>
      <c r="C61" s="17" t="s">
        <v>303</v>
      </c>
      <c r="D61" s="17"/>
      <c r="E61" s="17"/>
      <c r="F61" s="17">
        <v>18.348</v>
      </c>
      <c r="G61" s="17"/>
      <c r="H61" s="17">
        <v>132.75</v>
      </c>
      <c r="I61" s="17"/>
    </row>
    <row r="62" ht="15.75" customHeight="1">
      <c r="A62" s="20"/>
      <c r="C62" s="17" t="s">
        <v>304</v>
      </c>
      <c r="D62" s="17"/>
      <c r="E62" s="17"/>
      <c r="F62" s="17">
        <v>20.271</v>
      </c>
      <c r="G62" s="17"/>
      <c r="H62" s="17">
        <v>146.5</v>
      </c>
      <c r="I62" s="17"/>
    </row>
    <row r="63" ht="15.75" customHeight="1">
      <c r="A63" s="25"/>
      <c r="C63" s="17">
        <v>45000.0</v>
      </c>
      <c r="D63" s="17"/>
      <c r="E63" s="17"/>
      <c r="F63" s="17">
        <v>17.548</v>
      </c>
      <c r="G63" s="17"/>
      <c r="H63" s="17">
        <v>127.0</v>
      </c>
      <c r="I63" s="17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A4:A18"/>
    <mergeCell ref="B4:B6"/>
    <mergeCell ref="B7:B9"/>
    <mergeCell ref="B10:B12"/>
    <mergeCell ref="B13:B15"/>
    <mergeCell ref="B16:B18"/>
    <mergeCell ref="A49:A63"/>
    <mergeCell ref="B55:B57"/>
    <mergeCell ref="B58:B60"/>
    <mergeCell ref="B61:B63"/>
    <mergeCell ref="B49:B51"/>
    <mergeCell ref="B52:B54"/>
    <mergeCell ref="B34:B36"/>
    <mergeCell ref="B37:B39"/>
    <mergeCell ref="B40:B42"/>
    <mergeCell ref="B43:B45"/>
    <mergeCell ref="B19:B21"/>
    <mergeCell ref="B22:B24"/>
    <mergeCell ref="B25:B27"/>
    <mergeCell ref="B28:B30"/>
    <mergeCell ref="A19:A33"/>
    <mergeCell ref="A34:A48"/>
    <mergeCell ref="B31:B33"/>
    <mergeCell ref="B46:B48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44"/>
    <col customWidth="1" min="2" max="9" width="10.44"/>
    <col customWidth="1" min="10" max="10" width="16.33"/>
    <col customWidth="1" min="11" max="26" width="10.44"/>
  </cols>
  <sheetData>
    <row r="1" ht="15.75" customHeight="1">
      <c r="B1" s="3" t="s">
        <v>345</v>
      </c>
      <c r="N1" s="3" t="s">
        <v>346</v>
      </c>
    </row>
    <row r="2" ht="15.75" customHeight="1">
      <c r="B2" s="3" t="s">
        <v>347</v>
      </c>
      <c r="N2" s="3" t="s">
        <v>345</v>
      </c>
    </row>
    <row r="3" ht="15.75" customHeight="1">
      <c r="A3" s="56" t="s">
        <v>348</v>
      </c>
      <c r="B3" s="3">
        <v>0.0</v>
      </c>
      <c r="C3" s="3">
        <v>500.0</v>
      </c>
      <c r="D3" s="3">
        <v>1000.0</v>
      </c>
      <c r="E3" s="3" t="s">
        <v>330</v>
      </c>
      <c r="J3" s="3" t="s">
        <v>349</v>
      </c>
      <c r="K3" s="3" t="s">
        <v>350</v>
      </c>
      <c r="L3" s="2">
        <v>43528.0</v>
      </c>
    </row>
    <row r="4" ht="15.75" customHeight="1">
      <c r="B4" s="3">
        <v>-2.4</v>
      </c>
      <c r="C4" s="3">
        <v>33.4</v>
      </c>
      <c r="D4" s="3">
        <v>73.5</v>
      </c>
      <c r="J4" s="97" t="s">
        <v>351</v>
      </c>
      <c r="K4" s="98"/>
      <c r="L4" s="98"/>
      <c r="M4" s="31"/>
      <c r="N4" s="16" t="s">
        <v>354</v>
      </c>
      <c r="O4" s="98"/>
      <c r="P4" s="98"/>
      <c r="Q4" s="31"/>
      <c r="S4" s="3" t="s">
        <v>355</v>
      </c>
      <c r="T4" s="3" t="s">
        <v>356</v>
      </c>
    </row>
    <row r="5" ht="15.75" customHeight="1">
      <c r="B5" s="3">
        <v>-2.6</v>
      </c>
      <c r="C5" s="3">
        <v>33.4</v>
      </c>
      <c r="D5" s="3">
        <v>52.0</v>
      </c>
      <c r="J5" s="99">
        <v>500.0</v>
      </c>
      <c r="K5" s="100">
        <v>1000.5</v>
      </c>
      <c r="L5" s="100">
        <v>5000.0</v>
      </c>
      <c r="M5" s="101"/>
      <c r="N5" s="100">
        <v>500.0</v>
      </c>
      <c r="O5" s="100">
        <v>1000.5</v>
      </c>
      <c r="P5" s="100">
        <v>5000.0</v>
      </c>
      <c r="Q5" s="101"/>
      <c r="S5" s="1">
        <v>1.0</v>
      </c>
      <c r="T5" s="1">
        <v>55.0</v>
      </c>
    </row>
    <row r="6" ht="15.75" customHeight="1">
      <c r="B6" s="3">
        <v>-2.9</v>
      </c>
      <c r="C6" s="3">
        <v>32.9</v>
      </c>
      <c r="D6" s="3">
        <v>73.5</v>
      </c>
      <c r="I6" s="3">
        <v>1.0</v>
      </c>
      <c r="J6" s="102">
        <v>37.7</v>
      </c>
      <c r="K6" s="102">
        <v>42.3</v>
      </c>
      <c r="L6" s="102">
        <v>74.4</v>
      </c>
      <c r="M6" s="14"/>
      <c r="N6" s="1">
        <v>33.5</v>
      </c>
      <c r="O6" s="1">
        <v>76.6</v>
      </c>
      <c r="P6" s="1">
        <v>375.0</v>
      </c>
      <c r="Q6" s="14"/>
      <c r="S6" s="3">
        <v>2.0</v>
      </c>
      <c r="T6" s="3">
        <v>72.3</v>
      </c>
    </row>
    <row r="7" ht="15.75" customHeight="1">
      <c r="D7" s="3">
        <v>69.8</v>
      </c>
      <c r="E7" s="3" t="s">
        <v>359</v>
      </c>
      <c r="I7" s="3">
        <v>1.0</v>
      </c>
      <c r="J7" s="102">
        <v>37.2</v>
      </c>
      <c r="K7" s="102">
        <v>45.1</v>
      </c>
      <c r="L7" s="102">
        <v>73.0</v>
      </c>
      <c r="M7" s="14"/>
      <c r="N7" s="1">
        <v>33.6</v>
      </c>
      <c r="O7" s="1">
        <v>75.4</v>
      </c>
      <c r="P7" s="3">
        <v>375.4</v>
      </c>
      <c r="Q7" s="14"/>
      <c r="S7" s="3">
        <v>3.0</v>
      </c>
      <c r="T7" s="3">
        <v>73.4</v>
      </c>
    </row>
    <row r="8" ht="15.75" customHeight="1">
      <c r="D8" s="3">
        <v>71.1</v>
      </c>
      <c r="G8" s="3" t="s">
        <v>360</v>
      </c>
      <c r="H8" s="3" t="s">
        <v>361</v>
      </c>
      <c r="I8" s="3">
        <v>1.0</v>
      </c>
      <c r="J8" s="102">
        <v>38.3</v>
      </c>
      <c r="K8" s="102">
        <v>43.5</v>
      </c>
      <c r="L8" s="102">
        <v>73.6</v>
      </c>
      <c r="M8" s="14"/>
      <c r="N8" s="1">
        <v>33.2</v>
      </c>
      <c r="O8" s="1">
        <v>74.6</v>
      </c>
      <c r="P8" s="3">
        <v>378.1</v>
      </c>
      <c r="Q8" s="14"/>
      <c r="S8" s="3">
        <v>4.0</v>
      </c>
      <c r="T8" s="3">
        <v>73.0</v>
      </c>
    </row>
    <row r="9" ht="15.75" customHeight="1">
      <c r="D9" s="3">
        <v>75.0</v>
      </c>
      <c r="G9" s="3">
        <f>AVERAGE(D23:D25)</f>
        <v>74.03333333</v>
      </c>
      <c r="H9" s="3" t="str">
        <f>_xludf.STDEV.S(D23:D25)</f>
        <v>#NAME?</v>
      </c>
      <c r="I9" s="3">
        <v>1.0</v>
      </c>
      <c r="J9" s="103">
        <v>40.1</v>
      </c>
      <c r="K9" s="103">
        <v>43.6</v>
      </c>
      <c r="L9" s="103">
        <v>68.1</v>
      </c>
      <c r="M9" s="14"/>
      <c r="N9" s="3">
        <v>32.9</v>
      </c>
      <c r="O9" s="3">
        <v>73.3</v>
      </c>
      <c r="P9" s="3">
        <v>367.4</v>
      </c>
      <c r="Q9" s="14"/>
      <c r="S9" s="3">
        <v>5.0</v>
      </c>
      <c r="T9" s="3">
        <v>71.5</v>
      </c>
    </row>
    <row r="10" ht="15.75" customHeight="1">
      <c r="D10" s="3">
        <v>70.4</v>
      </c>
      <c r="I10" s="3">
        <v>2.0</v>
      </c>
      <c r="J10" s="103">
        <v>41.5</v>
      </c>
      <c r="K10" s="103">
        <v>43.9</v>
      </c>
      <c r="L10" s="103">
        <v>67.4</v>
      </c>
      <c r="M10" s="14"/>
      <c r="N10" s="3">
        <v>32.8</v>
      </c>
      <c r="O10" s="3">
        <v>73.4</v>
      </c>
      <c r="P10" s="1">
        <v>367.4</v>
      </c>
      <c r="S10" s="3">
        <v>6.0</v>
      </c>
      <c r="T10" s="3">
        <v>75.6</v>
      </c>
    </row>
    <row r="11" ht="15.75" customHeight="1">
      <c r="D11" s="3">
        <v>70.0</v>
      </c>
      <c r="G11" s="3" t="str">
        <f>(H9/G9)*100</f>
        <v>#NAME?</v>
      </c>
      <c r="I11" s="3">
        <v>2.0</v>
      </c>
      <c r="J11" s="103">
        <v>39.7</v>
      </c>
      <c r="K11" s="103">
        <v>43.9</v>
      </c>
      <c r="L11" s="103">
        <v>67.7</v>
      </c>
      <c r="M11" s="14"/>
      <c r="N11" s="3">
        <v>33.3</v>
      </c>
      <c r="O11" s="3">
        <v>73.3</v>
      </c>
      <c r="P11" s="1">
        <v>364.1</v>
      </c>
      <c r="Q11" s="1"/>
      <c r="S11" s="3">
        <v>7.0</v>
      </c>
      <c r="T11" s="3">
        <v>76.41</v>
      </c>
    </row>
    <row r="12" ht="15.75" customHeight="1">
      <c r="D12" s="3">
        <v>71.7</v>
      </c>
      <c r="I12" s="3">
        <v>2.0</v>
      </c>
      <c r="J12" s="13"/>
      <c r="K12" s="1"/>
      <c r="L12" s="1"/>
      <c r="M12" s="14"/>
      <c r="N12" s="1">
        <v>33.8</v>
      </c>
      <c r="O12" s="1">
        <v>72.0</v>
      </c>
      <c r="P12" s="1">
        <v>351.2</v>
      </c>
      <c r="Q12" s="14"/>
    </row>
    <row r="13" ht="15.75" customHeight="1">
      <c r="B13" s="3" t="str">
        <f>RSQ(#REF!,#REF!)</f>
        <v>#REF!</v>
      </c>
      <c r="D13" s="3">
        <v>64.8</v>
      </c>
      <c r="I13" s="3">
        <v>3.0</v>
      </c>
      <c r="J13" s="13"/>
      <c r="K13" s="1"/>
      <c r="L13" s="1"/>
      <c r="M13" s="14"/>
      <c r="N13" s="1">
        <v>34.6</v>
      </c>
      <c r="O13" s="1">
        <v>72.3</v>
      </c>
      <c r="P13" s="1">
        <v>348.4</v>
      </c>
      <c r="Q13" s="14"/>
    </row>
    <row r="14" ht="15.75" customHeight="1">
      <c r="D14" s="3">
        <v>76.8</v>
      </c>
      <c r="F14" s="3" t="s">
        <v>351</v>
      </c>
      <c r="I14" s="3">
        <v>3.0</v>
      </c>
      <c r="J14" s="13"/>
      <c r="K14" s="1"/>
      <c r="L14" s="1"/>
      <c r="M14" s="14"/>
      <c r="N14" s="1">
        <v>34.1</v>
      </c>
      <c r="O14" s="1">
        <v>72.0</v>
      </c>
      <c r="P14" s="1">
        <v>345.5</v>
      </c>
      <c r="Q14" s="14"/>
    </row>
    <row r="15" ht="15.75" customHeight="1">
      <c r="D15" s="3">
        <v>75.3</v>
      </c>
      <c r="F15" s="3" t="s">
        <v>334</v>
      </c>
      <c r="G15" s="3" t="s">
        <v>362</v>
      </c>
      <c r="I15" s="3">
        <v>3.0</v>
      </c>
      <c r="J15" s="50"/>
      <c r="K15" s="51"/>
      <c r="L15" s="51"/>
      <c r="M15" s="22"/>
      <c r="N15" s="51"/>
      <c r="O15" s="51"/>
      <c r="P15" s="51"/>
      <c r="Q15" s="22"/>
    </row>
    <row r="16" ht="15.75" customHeight="1">
      <c r="D16" s="3">
        <v>77.3</v>
      </c>
      <c r="F16" s="3">
        <v>0.0</v>
      </c>
      <c r="G16" s="3">
        <v>0.0</v>
      </c>
    </row>
    <row r="17" ht="15.75" customHeight="1">
      <c r="D17" s="3">
        <v>78.7</v>
      </c>
      <c r="F17" s="3">
        <v>0.0</v>
      </c>
      <c r="G17" s="3">
        <v>0.0</v>
      </c>
      <c r="M17" s="3" t="s">
        <v>363</v>
      </c>
    </row>
    <row r="18" ht="15.75" customHeight="1">
      <c r="D18" s="3">
        <v>70.2</v>
      </c>
      <c r="F18" s="3">
        <v>0.0</v>
      </c>
      <c r="G18" s="3">
        <v>0.0</v>
      </c>
      <c r="L18" s="3">
        <v>500.0</v>
      </c>
      <c r="M18" s="3" t="s">
        <v>364</v>
      </c>
      <c r="N18" s="3" t="s">
        <v>365</v>
      </c>
      <c r="P18" s="3" t="str">
        <f>_xludf.STDEV.S(T39:T41)</f>
        <v>#NAME?</v>
      </c>
      <c r="Q18" s="3">
        <f>AVERAGE(T39:T41)</f>
        <v>71.4</v>
      </c>
    </row>
    <row r="19" ht="15.75" customHeight="1">
      <c r="D19" s="3">
        <v>69.4</v>
      </c>
      <c r="F19" s="1">
        <v>500.0</v>
      </c>
      <c r="G19" s="102">
        <v>37.7</v>
      </c>
      <c r="L19" s="3">
        <v>1000.0</v>
      </c>
      <c r="M19" s="3" t="s">
        <v>367</v>
      </c>
      <c r="P19" s="3" t="str">
        <f>P18/Q18</f>
        <v>#NAME?</v>
      </c>
    </row>
    <row r="20" ht="15.75" customHeight="1">
      <c r="D20" s="3">
        <v>66.8</v>
      </c>
      <c r="F20" s="1">
        <v>500.0</v>
      </c>
      <c r="G20" s="102">
        <v>37.2</v>
      </c>
      <c r="L20" s="3">
        <v>5000.0</v>
      </c>
      <c r="M20" s="3" t="s">
        <v>368</v>
      </c>
      <c r="S20" s="1"/>
    </row>
    <row r="21" ht="15.75" customHeight="1">
      <c r="D21" s="3">
        <v>72.2</v>
      </c>
      <c r="F21" s="1">
        <v>500.0</v>
      </c>
      <c r="G21" s="102">
        <v>38.3</v>
      </c>
      <c r="H21" s="104" t="s">
        <v>369</v>
      </c>
      <c r="J21" s="3">
        <v>500.0</v>
      </c>
      <c r="K21" s="3">
        <v>1000.5</v>
      </c>
      <c r="L21" s="3">
        <v>5000.0</v>
      </c>
      <c r="S21" s="1" t="s">
        <v>370</v>
      </c>
    </row>
    <row r="22" ht="15.75" customHeight="1">
      <c r="D22" s="3">
        <v>70.6</v>
      </c>
      <c r="F22" s="1">
        <v>500.0</v>
      </c>
      <c r="G22" s="103">
        <v>40.1</v>
      </c>
      <c r="J22" s="105">
        <v>42.1</v>
      </c>
      <c r="K22" s="102">
        <v>49.3</v>
      </c>
      <c r="L22" s="102">
        <v>77.8</v>
      </c>
      <c r="S22" s="3">
        <v>500.0</v>
      </c>
      <c r="T22" s="3">
        <v>1000.5</v>
      </c>
      <c r="U22" s="3">
        <v>5000.0</v>
      </c>
    </row>
    <row r="23" ht="15.75" customHeight="1">
      <c r="D23" s="3">
        <v>73.6</v>
      </c>
      <c r="F23" s="1">
        <v>500.0</v>
      </c>
      <c r="G23" s="103">
        <v>41.5</v>
      </c>
      <c r="J23" s="105">
        <v>46.3</v>
      </c>
      <c r="K23" s="102">
        <v>51.4</v>
      </c>
      <c r="L23" s="102">
        <v>71.9</v>
      </c>
      <c r="S23" s="106">
        <v>33.9</v>
      </c>
      <c r="T23" s="106">
        <v>69.8</v>
      </c>
      <c r="U23" s="107">
        <v>325.1</v>
      </c>
    </row>
    <row r="24" ht="15.75" customHeight="1">
      <c r="B24" s="3" t="str">
        <f>RSQ(#REF!,#REF!)</f>
        <v>#REF!</v>
      </c>
      <c r="D24" s="3">
        <v>73.7</v>
      </c>
      <c r="F24" s="1">
        <v>500.0</v>
      </c>
      <c r="G24" s="103">
        <v>39.7</v>
      </c>
      <c r="J24" s="102">
        <v>38.8</v>
      </c>
      <c r="K24" s="102">
        <v>46.4</v>
      </c>
      <c r="L24" s="102">
        <v>73.4</v>
      </c>
      <c r="S24" s="106">
        <v>32.7</v>
      </c>
      <c r="T24" s="106">
        <v>71.5</v>
      </c>
      <c r="U24" s="107">
        <v>323.9</v>
      </c>
    </row>
    <row r="25" ht="15.75" customHeight="1">
      <c r="D25" s="3">
        <v>74.8</v>
      </c>
      <c r="F25" s="1">
        <v>1000.5</v>
      </c>
      <c r="G25" s="102">
        <v>42.3</v>
      </c>
      <c r="J25" s="102">
        <v>39.4</v>
      </c>
      <c r="K25" s="102">
        <v>44.8</v>
      </c>
      <c r="L25" s="102">
        <v>82.2</v>
      </c>
      <c r="S25" s="106">
        <v>34.0</v>
      </c>
      <c r="T25" s="106">
        <v>73.8</v>
      </c>
      <c r="U25" s="107">
        <v>331.6</v>
      </c>
    </row>
    <row r="26" ht="15.75" customHeight="1">
      <c r="F26" s="1">
        <v>1000.5</v>
      </c>
      <c r="G26" s="102">
        <v>45.1</v>
      </c>
      <c r="J26" s="102">
        <v>37.7</v>
      </c>
      <c r="K26" s="102">
        <v>42.3</v>
      </c>
      <c r="L26" s="102">
        <v>81.6</v>
      </c>
      <c r="S26" s="106">
        <v>35.5</v>
      </c>
      <c r="T26" s="106">
        <v>73.2</v>
      </c>
    </row>
    <row r="27" ht="15.75" customHeight="1">
      <c r="F27" s="1">
        <v>1000.5</v>
      </c>
      <c r="G27" s="102">
        <v>43.5</v>
      </c>
      <c r="J27" s="102">
        <v>37.2</v>
      </c>
      <c r="K27" s="102">
        <v>45.1</v>
      </c>
      <c r="L27" s="102">
        <v>74.4</v>
      </c>
      <c r="S27" s="106">
        <v>32.1</v>
      </c>
      <c r="T27" s="106">
        <v>70.9</v>
      </c>
      <c r="U27" s="106">
        <v>367.4</v>
      </c>
    </row>
    <row r="28" ht="15.75" customHeight="1">
      <c r="F28" s="1">
        <v>1000.5</v>
      </c>
      <c r="G28" s="103">
        <v>43.6</v>
      </c>
      <c r="J28" s="102">
        <v>38.3</v>
      </c>
      <c r="K28" s="102">
        <v>43.5</v>
      </c>
      <c r="L28" s="102">
        <v>73.0</v>
      </c>
      <c r="S28" s="106">
        <v>33.8</v>
      </c>
      <c r="T28" s="106">
        <v>75.8</v>
      </c>
      <c r="U28" s="106">
        <v>353.6</v>
      </c>
    </row>
    <row r="29" ht="15.75" customHeight="1">
      <c r="F29" s="1">
        <v>1000.5</v>
      </c>
      <c r="G29" s="103">
        <v>43.9</v>
      </c>
      <c r="J29" s="103">
        <v>40.1</v>
      </c>
      <c r="K29" s="103">
        <v>43.6</v>
      </c>
      <c r="L29" s="102">
        <v>73.6</v>
      </c>
      <c r="S29" s="106">
        <v>31.7</v>
      </c>
      <c r="T29" s="106">
        <v>71.7</v>
      </c>
      <c r="U29" s="106">
        <v>364.0</v>
      </c>
    </row>
    <row r="30" ht="15.75" customHeight="1">
      <c r="F30" s="1">
        <v>1000.5</v>
      </c>
      <c r="G30" s="103">
        <v>43.9</v>
      </c>
      <c r="J30" s="103">
        <v>41.5</v>
      </c>
      <c r="K30" s="103" t="s">
        <v>374</v>
      </c>
      <c r="L30" s="103">
        <v>68.1</v>
      </c>
      <c r="S30" s="106">
        <v>30.7</v>
      </c>
      <c r="T30" s="106">
        <v>77.7</v>
      </c>
      <c r="U30" s="106">
        <v>394.0</v>
      </c>
    </row>
    <row r="31" ht="15.75" customHeight="1">
      <c r="F31" s="1">
        <v>5000.0</v>
      </c>
      <c r="G31" s="102">
        <v>74.4</v>
      </c>
      <c r="J31" s="103">
        <v>39.7</v>
      </c>
      <c r="K31" s="103">
        <v>43.9</v>
      </c>
      <c r="L31" s="103">
        <v>67.4</v>
      </c>
      <c r="S31" s="106">
        <v>32.9</v>
      </c>
      <c r="T31" s="106">
        <v>74.8</v>
      </c>
      <c r="U31" s="106">
        <v>367.4</v>
      </c>
    </row>
    <row r="32" ht="15.75" customHeight="1">
      <c r="F32" s="1">
        <v>5000.0</v>
      </c>
      <c r="G32" s="102">
        <v>73.0</v>
      </c>
      <c r="L32" s="103">
        <v>67.7</v>
      </c>
      <c r="S32" s="106">
        <v>32.8</v>
      </c>
      <c r="T32" s="106">
        <v>75.4</v>
      </c>
      <c r="U32" s="106">
        <v>364.1</v>
      </c>
    </row>
    <row r="33" ht="15.75" customHeight="1">
      <c r="F33" s="1">
        <v>5000.0</v>
      </c>
      <c r="G33" s="102">
        <v>73.6</v>
      </c>
      <c r="S33" s="106">
        <v>33.3</v>
      </c>
      <c r="T33" s="106">
        <v>73.3</v>
      </c>
      <c r="U33" s="108">
        <v>338.9</v>
      </c>
    </row>
    <row r="34" ht="15.75" customHeight="1">
      <c r="F34" s="1">
        <v>5000.0</v>
      </c>
      <c r="G34" s="103">
        <v>68.1</v>
      </c>
      <c r="S34" s="109">
        <v>33.8</v>
      </c>
      <c r="T34" s="106">
        <v>73.4</v>
      </c>
      <c r="U34" s="109">
        <v>332.5</v>
      </c>
    </row>
    <row r="35" ht="15.75" customHeight="1">
      <c r="F35" s="1">
        <v>5000.0</v>
      </c>
      <c r="G35" s="103">
        <v>67.4</v>
      </c>
      <c r="S35" s="109">
        <v>34.6</v>
      </c>
      <c r="T35" s="106">
        <v>73.3</v>
      </c>
      <c r="U35" s="109">
        <v>325.7</v>
      </c>
    </row>
    <row r="36" ht="15.75" customHeight="1">
      <c r="F36" s="1">
        <v>5000.0</v>
      </c>
      <c r="G36" s="103">
        <v>67.7</v>
      </c>
      <c r="S36" s="109">
        <v>34.1</v>
      </c>
      <c r="T36" s="109">
        <v>70.5</v>
      </c>
      <c r="U36" s="109">
        <v>359.0</v>
      </c>
    </row>
    <row r="37" ht="15.75" customHeight="1">
      <c r="T37" s="109">
        <v>71.5</v>
      </c>
      <c r="U37" s="109">
        <v>351.2</v>
      </c>
    </row>
    <row r="38" ht="15.75" customHeight="1">
      <c r="F38" s="3" t="s">
        <v>354</v>
      </c>
      <c r="T38" s="109">
        <v>67.8</v>
      </c>
      <c r="U38" s="109">
        <v>348.4</v>
      </c>
    </row>
    <row r="39" ht="15.75" customHeight="1">
      <c r="F39" s="3" t="s">
        <v>334</v>
      </c>
      <c r="G39" s="3" t="s">
        <v>362</v>
      </c>
      <c r="T39" s="109">
        <v>72.3</v>
      </c>
      <c r="U39" s="109">
        <v>345.4</v>
      </c>
    </row>
    <row r="40" ht="15.75" customHeight="1">
      <c r="F40" s="3">
        <v>0.0</v>
      </c>
      <c r="G40" s="103">
        <v>0.0</v>
      </c>
      <c r="T40" s="109">
        <v>71.7</v>
      </c>
    </row>
    <row r="41" ht="15.75" customHeight="1">
      <c r="F41" s="3">
        <v>0.0</v>
      </c>
      <c r="G41" s="3">
        <v>0.0</v>
      </c>
      <c r="T41" s="109">
        <v>70.2</v>
      </c>
    </row>
    <row r="42" ht="15.75" customHeight="1">
      <c r="F42" s="3">
        <v>0.0</v>
      </c>
      <c r="G42" s="3">
        <v>0.0</v>
      </c>
      <c r="T42" s="109">
        <v>67.4</v>
      </c>
    </row>
    <row r="43" ht="15.75" customHeight="1">
      <c r="F43" s="29">
        <v>500.0</v>
      </c>
      <c r="G43" s="31">
        <v>33.5</v>
      </c>
      <c r="T43" s="109">
        <v>70.6</v>
      </c>
    </row>
    <row r="44" ht="15.75" customHeight="1">
      <c r="F44" s="13">
        <v>500.0</v>
      </c>
      <c r="G44" s="14">
        <v>33.6</v>
      </c>
      <c r="H44" s="110">
        <f>RSQ(F40:F60,G40:G60)</f>
        <v>0.9995251974</v>
      </c>
      <c r="T44" s="109">
        <v>72.6</v>
      </c>
    </row>
    <row r="45" ht="15.75" customHeight="1">
      <c r="F45" s="13">
        <v>500.0</v>
      </c>
      <c r="G45" s="14">
        <v>33.2</v>
      </c>
      <c r="T45" s="109">
        <v>69.4</v>
      </c>
    </row>
    <row r="46" ht="15.75" customHeight="1">
      <c r="F46" s="13">
        <v>500.0</v>
      </c>
      <c r="G46" s="14">
        <v>32.9</v>
      </c>
      <c r="T46" s="109">
        <v>72.0</v>
      </c>
    </row>
    <row r="47" ht="15.75" customHeight="1">
      <c r="F47" s="13">
        <v>500.0</v>
      </c>
      <c r="G47" s="14">
        <v>32.8</v>
      </c>
      <c r="T47" s="109">
        <v>72.3</v>
      </c>
    </row>
    <row r="48" ht="15.75" customHeight="1">
      <c r="F48" s="13">
        <v>500.0</v>
      </c>
      <c r="G48" s="14">
        <v>33.3</v>
      </c>
      <c r="T48" s="109">
        <v>72.0</v>
      </c>
    </row>
    <row r="49" ht="15.75" customHeight="1">
      <c r="F49" s="13">
        <v>1000.5</v>
      </c>
      <c r="G49" s="14">
        <v>76.6</v>
      </c>
    </row>
    <row r="50" ht="15.75" customHeight="1">
      <c r="F50" s="13">
        <v>1000.5</v>
      </c>
      <c r="G50" s="14">
        <v>75.4</v>
      </c>
    </row>
    <row r="51" ht="15.75" customHeight="1">
      <c r="F51" s="13">
        <v>1000.5</v>
      </c>
      <c r="G51" s="14">
        <v>74.6</v>
      </c>
    </row>
    <row r="52" ht="15.75" customHeight="1">
      <c r="F52" s="13">
        <v>1000.5</v>
      </c>
      <c r="G52" s="14">
        <v>73.3</v>
      </c>
    </row>
    <row r="53" ht="15.75" customHeight="1">
      <c r="F53" s="13">
        <v>1000.5</v>
      </c>
      <c r="G53" s="14">
        <v>73.4</v>
      </c>
    </row>
    <row r="54" ht="15.75" customHeight="1">
      <c r="F54" s="13">
        <v>1000.5</v>
      </c>
      <c r="G54" s="14">
        <v>73.3</v>
      </c>
    </row>
    <row r="55" ht="15.75" customHeight="1">
      <c r="F55" s="13">
        <v>5000.0</v>
      </c>
      <c r="G55" s="14">
        <v>375.0</v>
      </c>
      <c r="I55" s="3" t="s">
        <v>334</v>
      </c>
      <c r="J55" s="3" t="s">
        <v>362</v>
      </c>
    </row>
    <row r="56" ht="15.75" customHeight="1">
      <c r="F56" s="13">
        <v>5000.0</v>
      </c>
      <c r="G56" s="14">
        <v>375.4</v>
      </c>
      <c r="I56" s="3">
        <v>0.0</v>
      </c>
      <c r="J56" s="3">
        <v>0.0</v>
      </c>
    </row>
    <row r="57" ht="15.75" customHeight="1">
      <c r="F57" s="13">
        <v>5000.0</v>
      </c>
      <c r="G57" s="14">
        <v>378.1</v>
      </c>
      <c r="I57" s="3">
        <v>0.0</v>
      </c>
      <c r="J57" s="3">
        <v>0.0</v>
      </c>
    </row>
    <row r="58" ht="15.75" customHeight="1">
      <c r="F58" s="13">
        <v>5000.0</v>
      </c>
      <c r="G58" s="14">
        <v>367.4</v>
      </c>
      <c r="I58" s="3">
        <v>0.0</v>
      </c>
      <c r="J58" s="3">
        <v>0.0</v>
      </c>
    </row>
    <row r="59" ht="15.75" customHeight="1">
      <c r="F59" s="13">
        <v>5000.0</v>
      </c>
      <c r="G59" s="14">
        <v>367.4</v>
      </c>
      <c r="I59" s="3">
        <v>500.0</v>
      </c>
      <c r="J59" s="1">
        <v>33.5</v>
      </c>
    </row>
    <row r="60" ht="15.75" customHeight="1">
      <c r="F60" s="50">
        <v>5000.0</v>
      </c>
      <c r="G60" s="22">
        <v>364.1</v>
      </c>
      <c r="I60" s="3">
        <v>500.0</v>
      </c>
      <c r="J60" s="1">
        <v>33.6</v>
      </c>
    </row>
    <row r="61" ht="15.75" customHeight="1">
      <c r="I61" s="3">
        <v>500.0</v>
      </c>
      <c r="J61" s="1">
        <v>33.2</v>
      </c>
    </row>
    <row r="62" ht="15.75" customHeight="1">
      <c r="I62" s="3">
        <v>500.0</v>
      </c>
      <c r="J62" s="3">
        <v>32.9</v>
      </c>
    </row>
    <row r="63" ht="15.75" customHeight="1">
      <c r="I63" s="3">
        <v>500.0</v>
      </c>
      <c r="J63" s="3">
        <v>32.8</v>
      </c>
    </row>
    <row r="64" ht="15.75" customHeight="1">
      <c r="I64" s="3">
        <v>500.0</v>
      </c>
      <c r="J64" s="3">
        <v>33.3</v>
      </c>
    </row>
    <row r="65" ht="15.75" customHeight="1">
      <c r="I65" s="3">
        <v>1000.5</v>
      </c>
      <c r="J65" s="1">
        <v>76.6</v>
      </c>
    </row>
    <row r="66" ht="15.75" customHeight="1">
      <c r="I66" s="3">
        <v>1000.5</v>
      </c>
      <c r="J66" s="1">
        <v>75.4</v>
      </c>
    </row>
    <row r="67" ht="15.75" customHeight="1">
      <c r="I67" s="3">
        <v>1000.5</v>
      </c>
      <c r="J67" s="1">
        <v>74.6</v>
      </c>
    </row>
    <row r="68" ht="15.75" customHeight="1">
      <c r="I68" s="3">
        <v>1000.5</v>
      </c>
      <c r="J68" s="3">
        <v>73.3</v>
      </c>
    </row>
    <row r="69" ht="15.75" customHeight="1">
      <c r="I69" s="3">
        <v>1000.5</v>
      </c>
      <c r="J69" s="3">
        <v>73.4</v>
      </c>
    </row>
    <row r="70" ht="15.75" customHeight="1">
      <c r="I70" s="3">
        <v>1000.5</v>
      </c>
      <c r="J70" s="3">
        <v>73.3</v>
      </c>
    </row>
    <row r="71" ht="15.75" customHeight="1">
      <c r="I71" s="3">
        <v>5000.0</v>
      </c>
      <c r="J71" s="1">
        <v>375.0</v>
      </c>
    </row>
    <row r="72" ht="15.75" customHeight="1">
      <c r="I72" s="3">
        <v>5000.0</v>
      </c>
      <c r="J72" s="3">
        <v>375.4</v>
      </c>
    </row>
    <row r="73" ht="15.75" customHeight="1">
      <c r="I73" s="3">
        <v>5000.0</v>
      </c>
      <c r="J73" s="3">
        <v>378.1</v>
      </c>
    </row>
    <row r="74" ht="15.75" customHeight="1">
      <c r="I74" s="3">
        <v>5000.0</v>
      </c>
      <c r="J74" s="3">
        <v>367.4</v>
      </c>
    </row>
    <row r="75" ht="15.75" customHeight="1">
      <c r="I75" s="3">
        <v>5000.0</v>
      </c>
      <c r="J75" s="1">
        <v>367.4</v>
      </c>
    </row>
    <row r="76" ht="15.75" customHeight="1">
      <c r="I76" s="3">
        <v>5000.0</v>
      </c>
      <c r="J76" s="1">
        <v>364.1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J4:L4"/>
    <mergeCell ref="N4:P4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44"/>
  </cols>
  <sheetData>
    <row r="1" ht="15.75" customHeight="1">
      <c r="A1" s="8" t="s">
        <v>9</v>
      </c>
      <c r="B1" s="8" t="s">
        <v>10</v>
      </c>
      <c r="C1" s="8" t="s">
        <v>11</v>
      </c>
      <c r="D1" s="9" t="s">
        <v>12</v>
      </c>
      <c r="E1" s="9" t="s">
        <v>13</v>
      </c>
      <c r="F1" s="9" t="s">
        <v>14</v>
      </c>
      <c r="G1" s="9" t="s">
        <v>15</v>
      </c>
      <c r="J1" s="56" t="s">
        <v>305</v>
      </c>
      <c r="K1" s="56" t="s">
        <v>306</v>
      </c>
      <c r="L1" s="56" t="s">
        <v>307</v>
      </c>
    </row>
    <row r="2" ht="15.75" customHeight="1">
      <c r="A2" s="17" t="s">
        <v>27</v>
      </c>
      <c r="B2" s="17">
        <v>6.0</v>
      </c>
      <c r="C2" s="17">
        <v>25.0</v>
      </c>
      <c r="D2" s="17" t="s">
        <v>28</v>
      </c>
      <c r="E2" s="17"/>
      <c r="F2" s="17" t="s">
        <v>308</v>
      </c>
      <c r="I2" s="3">
        <v>1.0</v>
      </c>
      <c r="J2" s="3" t="s">
        <v>309</v>
      </c>
      <c r="K2" s="3" t="s">
        <v>310</v>
      </c>
    </row>
    <row r="3" ht="15.75" customHeight="1">
      <c r="A3" s="17" t="s">
        <v>27</v>
      </c>
      <c r="B3" s="17">
        <v>6.0</v>
      </c>
      <c r="C3" s="17">
        <v>6.0</v>
      </c>
      <c r="D3" s="17"/>
      <c r="E3" s="17"/>
      <c r="F3" s="17" t="s">
        <v>308</v>
      </c>
      <c r="I3" s="3">
        <v>2.0</v>
      </c>
      <c r="J3" s="3" t="s">
        <v>311</v>
      </c>
      <c r="K3" s="3" t="s">
        <v>312</v>
      </c>
    </row>
    <row r="4" ht="15.75" customHeight="1">
      <c r="A4" s="17" t="s">
        <v>27</v>
      </c>
      <c r="B4" s="17">
        <v>6.0</v>
      </c>
      <c r="C4" s="17">
        <v>44.0</v>
      </c>
      <c r="D4" s="17"/>
      <c r="E4" s="17"/>
      <c r="F4" s="17" t="s">
        <v>308</v>
      </c>
    </row>
    <row r="5" ht="15.75" customHeight="1">
      <c r="A5" s="17" t="s">
        <v>27</v>
      </c>
      <c r="B5" s="17">
        <v>7.0</v>
      </c>
      <c r="C5" s="17">
        <v>17.0</v>
      </c>
      <c r="D5" s="17"/>
      <c r="E5" s="17"/>
      <c r="F5" s="17" t="s">
        <v>308</v>
      </c>
      <c r="J5" s="3" t="s">
        <v>313</v>
      </c>
    </row>
    <row r="6" ht="15.75" customHeight="1">
      <c r="A6" s="17" t="s">
        <v>27</v>
      </c>
      <c r="B6" s="17">
        <v>7.0</v>
      </c>
      <c r="C6" s="17">
        <v>3.0</v>
      </c>
      <c r="D6" s="17"/>
      <c r="E6" s="17"/>
      <c r="F6" s="17" t="s">
        <v>308</v>
      </c>
      <c r="J6" s="3" t="s">
        <v>314</v>
      </c>
      <c r="K6" s="3" t="s">
        <v>315</v>
      </c>
      <c r="L6" s="3" t="s">
        <v>316</v>
      </c>
    </row>
    <row r="7" ht="15.75" customHeight="1">
      <c r="A7" s="17" t="s">
        <v>27</v>
      </c>
      <c r="B7" s="17">
        <v>7.0</v>
      </c>
      <c r="C7" s="17">
        <v>18.0</v>
      </c>
      <c r="D7" s="17"/>
      <c r="E7" s="17"/>
      <c r="F7" s="17" t="s">
        <v>308</v>
      </c>
      <c r="G7" s="3" t="s">
        <v>317</v>
      </c>
      <c r="I7" s="3" t="s">
        <v>318</v>
      </c>
      <c r="J7" s="3">
        <v>53.5</v>
      </c>
      <c r="K7" s="3" t="s">
        <v>319</v>
      </c>
    </row>
    <row r="8" ht="15.75" customHeight="1">
      <c r="A8" s="17" t="s">
        <v>27</v>
      </c>
      <c r="B8" s="17">
        <v>8.0</v>
      </c>
      <c r="C8" s="17">
        <v>5.0</v>
      </c>
      <c r="D8" s="17"/>
      <c r="E8" s="17"/>
      <c r="F8" s="17" t="s">
        <v>308</v>
      </c>
      <c r="I8" s="3">
        <v>25.0</v>
      </c>
      <c r="J8" s="3">
        <v>59.9</v>
      </c>
      <c r="K8" s="3">
        <v>43.7</v>
      </c>
      <c r="L8" s="3" t="s">
        <v>320</v>
      </c>
    </row>
    <row r="9" ht="15.75" customHeight="1">
      <c r="A9" s="17" t="s">
        <v>27</v>
      </c>
      <c r="B9" s="17">
        <v>8.0</v>
      </c>
      <c r="C9" s="17">
        <v>34.0</v>
      </c>
      <c r="D9" s="17"/>
      <c r="E9" s="17"/>
      <c r="F9" s="17" t="s">
        <v>308</v>
      </c>
      <c r="I9" s="3">
        <v>6.0</v>
      </c>
      <c r="J9" s="3">
        <v>48.1</v>
      </c>
      <c r="K9" s="3">
        <v>48.4</v>
      </c>
    </row>
    <row r="10" ht="15.75" customHeight="1">
      <c r="A10" s="17" t="s">
        <v>27</v>
      </c>
      <c r="B10" s="17">
        <v>8.0</v>
      </c>
      <c r="C10" s="17">
        <v>26.0</v>
      </c>
      <c r="D10" s="17"/>
      <c r="E10" s="17"/>
      <c r="F10" s="17" t="s">
        <v>308</v>
      </c>
    </row>
    <row r="11" ht="15.75" customHeight="1">
      <c r="A11" s="17" t="s">
        <v>27</v>
      </c>
      <c r="B11" s="17">
        <v>9.0</v>
      </c>
      <c r="C11" s="17">
        <v>28.0</v>
      </c>
      <c r="D11" s="17"/>
      <c r="E11" s="17"/>
      <c r="F11" s="17" t="s">
        <v>308</v>
      </c>
      <c r="J11" s="3" t="s">
        <v>321</v>
      </c>
      <c r="K11" s="3" t="s">
        <v>322</v>
      </c>
    </row>
    <row r="12" ht="15.75" customHeight="1">
      <c r="A12" s="17" t="s">
        <v>27</v>
      </c>
      <c r="B12" s="17">
        <v>9.0</v>
      </c>
      <c r="C12" s="17">
        <v>29.0</v>
      </c>
      <c r="D12" s="17"/>
      <c r="E12" s="17"/>
      <c r="F12" s="17" t="s">
        <v>308</v>
      </c>
      <c r="J12" s="3" t="s">
        <v>323</v>
      </c>
      <c r="K12" s="3" t="s">
        <v>324</v>
      </c>
    </row>
    <row r="13" ht="15.75" customHeight="1">
      <c r="A13" s="17" t="s">
        <v>27</v>
      </c>
      <c r="B13" s="17">
        <v>9.0</v>
      </c>
      <c r="C13" s="17">
        <v>36.0</v>
      </c>
      <c r="D13" s="17"/>
      <c r="E13" s="17"/>
      <c r="F13" s="17" t="s">
        <v>308</v>
      </c>
      <c r="I13" s="3" t="s">
        <v>325</v>
      </c>
      <c r="J13" s="3">
        <v>37.6</v>
      </c>
      <c r="K13" s="3">
        <v>7.2</v>
      </c>
    </row>
    <row r="14" ht="15.75" customHeight="1">
      <c r="A14" s="17" t="s">
        <v>27</v>
      </c>
      <c r="B14" s="17">
        <v>10.0</v>
      </c>
      <c r="C14" s="17">
        <v>7.0</v>
      </c>
      <c r="D14" s="17"/>
      <c r="E14" s="17"/>
      <c r="F14" s="17" t="s">
        <v>308</v>
      </c>
      <c r="I14" s="3" t="s">
        <v>326</v>
      </c>
      <c r="J14" s="3">
        <v>44.4</v>
      </c>
      <c r="K14" s="3">
        <v>1.0</v>
      </c>
    </row>
    <row r="15" ht="15.75" customHeight="1">
      <c r="A15" s="17" t="s">
        <v>27</v>
      </c>
      <c r="B15" s="17">
        <v>10.0</v>
      </c>
      <c r="C15" s="17">
        <v>31.0</v>
      </c>
      <c r="D15" s="17"/>
      <c r="E15" s="17"/>
      <c r="F15" s="17" t="s">
        <v>308</v>
      </c>
      <c r="I15" s="3" t="s">
        <v>327</v>
      </c>
      <c r="J15" s="3">
        <v>40.7</v>
      </c>
      <c r="K15" s="3">
        <v>2.7</v>
      </c>
    </row>
    <row r="16" ht="15.75" customHeight="1">
      <c r="A16" s="17" t="s">
        <v>27</v>
      </c>
      <c r="B16" s="17">
        <v>10.0</v>
      </c>
      <c r="C16" s="17">
        <v>11.0</v>
      </c>
      <c r="D16" s="17"/>
      <c r="E16" s="17"/>
      <c r="F16" s="17" t="s">
        <v>308</v>
      </c>
      <c r="I16" s="3" t="s">
        <v>277</v>
      </c>
      <c r="J16" s="3">
        <v>37.3</v>
      </c>
      <c r="K16" s="3">
        <v>3.7</v>
      </c>
    </row>
    <row r="17" ht="15.75" customHeight="1">
      <c r="A17" s="17" t="s">
        <v>46</v>
      </c>
      <c r="B17" s="17">
        <v>1.0</v>
      </c>
      <c r="C17" s="17">
        <v>33.0</v>
      </c>
      <c r="D17" s="17"/>
      <c r="E17" s="17"/>
      <c r="F17" s="17" t="s">
        <v>308</v>
      </c>
      <c r="I17" s="3" t="s">
        <v>328</v>
      </c>
      <c r="K17" s="3">
        <f>AVERAGE(K13:K16)</f>
        <v>3.65</v>
      </c>
      <c r="L17" s="3" t="str">
        <f>_xludf.STDEV.S(K13:K16)</f>
        <v>#NAME?</v>
      </c>
    </row>
    <row r="18" ht="15.75" customHeight="1">
      <c r="A18" s="17" t="s">
        <v>46</v>
      </c>
      <c r="B18" s="17">
        <v>1.0</v>
      </c>
      <c r="C18" s="17">
        <v>24.0</v>
      </c>
      <c r="D18" s="17"/>
      <c r="E18" s="17"/>
      <c r="F18" s="17" t="s">
        <v>308</v>
      </c>
      <c r="J18" s="3" t="s">
        <v>329</v>
      </c>
      <c r="K18" s="93" t="str">
        <f>L17/K17</f>
        <v>#NAME?</v>
      </c>
    </row>
    <row r="19" ht="15.75" customHeight="1">
      <c r="A19" s="17" t="s">
        <v>46</v>
      </c>
      <c r="B19" s="17">
        <v>1.0</v>
      </c>
      <c r="C19" s="17">
        <v>46.0</v>
      </c>
      <c r="D19" s="17"/>
      <c r="E19" s="17"/>
      <c r="F19" s="17" t="s">
        <v>308</v>
      </c>
    </row>
    <row r="20" ht="15.75" customHeight="1">
      <c r="A20" s="17" t="s">
        <v>46</v>
      </c>
      <c r="B20" s="17">
        <v>2.0</v>
      </c>
      <c r="C20" s="17">
        <v>21.0</v>
      </c>
      <c r="D20" s="17"/>
      <c r="E20" s="17"/>
      <c r="F20" s="17" t="s">
        <v>308</v>
      </c>
    </row>
    <row r="21" ht="15.75" customHeight="1">
      <c r="A21" s="17" t="s">
        <v>46</v>
      </c>
      <c r="B21" s="17">
        <v>2.0</v>
      </c>
      <c r="C21" s="17">
        <v>4.0</v>
      </c>
      <c r="D21" s="17"/>
      <c r="E21" s="17"/>
      <c r="F21" s="17" t="s">
        <v>308</v>
      </c>
    </row>
    <row r="22" ht="15.75" customHeight="1">
      <c r="A22" s="17" t="s">
        <v>46</v>
      </c>
      <c r="B22" s="17">
        <v>2.0</v>
      </c>
      <c r="C22" s="17">
        <v>37.0</v>
      </c>
      <c r="D22" s="17"/>
      <c r="E22" s="17"/>
      <c r="F22" s="17" t="s">
        <v>308</v>
      </c>
      <c r="K22" s="3" t="s">
        <v>330</v>
      </c>
    </row>
    <row r="23" ht="15.75" customHeight="1">
      <c r="A23" s="17"/>
      <c r="B23" s="17"/>
      <c r="C23" s="17"/>
      <c r="D23" s="17"/>
      <c r="E23" s="17"/>
      <c r="F23" s="17"/>
      <c r="G23" s="3" t="s">
        <v>331</v>
      </c>
    </row>
    <row r="24" ht="15.75" customHeight="1">
      <c r="A24" s="17" t="s">
        <v>59</v>
      </c>
      <c r="B24" s="17">
        <v>3.0</v>
      </c>
      <c r="C24" s="17">
        <v>43.0</v>
      </c>
      <c r="D24" s="45"/>
      <c r="E24" s="17"/>
      <c r="F24" s="17" t="s">
        <v>308</v>
      </c>
    </row>
    <row r="25" ht="15.75" customHeight="1">
      <c r="A25" s="45" t="s">
        <v>59</v>
      </c>
      <c r="B25" s="17">
        <v>3.0</v>
      </c>
      <c r="C25" s="17">
        <v>38.0</v>
      </c>
      <c r="D25" s="17"/>
      <c r="E25" s="17"/>
      <c r="F25" s="17" t="s">
        <v>308</v>
      </c>
    </row>
    <row r="26" ht="15.75" customHeight="1">
      <c r="A26" s="17" t="s">
        <v>59</v>
      </c>
      <c r="B26" s="17">
        <v>3.0</v>
      </c>
      <c r="C26" s="17" t="s">
        <v>60</v>
      </c>
      <c r="D26" s="17"/>
      <c r="E26" s="17"/>
      <c r="F26" s="17" t="s">
        <v>308</v>
      </c>
    </row>
    <row r="27" ht="15.75" customHeight="1">
      <c r="A27" s="17" t="s">
        <v>59</v>
      </c>
      <c r="B27" s="17">
        <v>3.0</v>
      </c>
      <c r="C27" s="37" t="s">
        <v>335</v>
      </c>
      <c r="D27" s="17"/>
      <c r="E27" s="17"/>
      <c r="F27" s="17" t="s">
        <v>308</v>
      </c>
    </row>
    <row r="28" ht="15.75" customHeight="1">
      <c r="A28" s="17" t="s">
        <v>59</v>
      </c>
      <c r="B28" s="17">
        <v>5.0</v>
      </c>
      <c r="C28" s="17">
        <v>45.0</v>
      </c>
      <c r="D28" s="17"/>
      <c r="E28" s="17"/>
      <c r="F28" s="17" t="s">
        <v>308</v>
      </c>
    </row>
    <row r="29" ht="15.75" customHeight="1">
      <c r="A29" s="17" t="s">
        <v>59</v>
      </c>
      <c r="B29" s="17">
        <v>5.0</v>
      </c>
      <c r="C29" s="17">
        <v>14.0</v>
      </c>
      <c r="D29" s="17"/>
      <c r="E29" s="17"/>
      <c r="F29" s="17" t="s">
        <v>308</v>
      </c>
    </row>
    <row r="30" ht="15.75" customHeight="1">
      <c r="A30" s="17" t="s">
        <v>59</v>
      </c>
      <c r="B30" s="17">
        <v>5.0</v>
      </c>
      <c r="C30" s="17" t="s">
        <v>70</v>
      </c>
      <c r="D30" s="17"/>
      <c r="E30" s="17"/>
      <c r="F30" s="17" t="s">
        <v>308</v>
      </c>
    </row>
    <row r="31" ht="15.75" customHeight="1">
      <c r="A31" s="17" t="s">
        <v>59</v>
      </c>
      <c r="B31" s="17">
        <v>9.0</v>
      </c>
      <c r="C31" s="17">
        <v>60.0</v>
      </c>
      <c r="D31" s="17"/>
      <c r="E31" s="17"/>
      <c r="F31" s="17" t="s">
        <v>308</v>
      </c>
    </row>
    <row r="32" ht="15.75" customHeight="1">
      <c r="A32" s="45" t="s">
        <v>59</v>
      </c>
      <c r="B32" s="17">
        <v>9.0</v>
      </c>
      <c r="C32" s="17" t="s">
        <v>75</v>
      </c>
      <c r="D32" s="17"/>
      <c r="E32" s="17"/>
      <c r="F32" s="17" t="s">
        <v>308</v>
      </c>
    </row>
    <row r="33" ht="15.75" customHeight="1">
      <c r="A33" s="17" t="s">
        <v>59</v>
      </c>
      <c r="B33" s="17">
        <v>9.0</v>
      </c>
      <c r="C33" s="17">
        <v>35.0</v>
      </c>
      <c r="D33" s="17"/>
      <c r="E33" s="17"/>
      <c r="F33" s="17" t="s">
        <v>308</v>
      </c>
    </row>
    <row r="34" ht="15.75" customHeight="1">
      <c r="A34" s="45" t="s">
        <v>59</v>
      </c>
      <c r="B34" s="17">
        <v>9.0</v>
      </c>
      <c r="C34" s="17" t="s">
        <v>70</v>
      </c>
      <c r="D34" s="17"/>
      <c r="E34" s="17"/>
      <c r="F34" s="17" t="s">
        <v>308</v>
      </c>
    </row>
    <row r="35" ht="15.75" customHeight="1">
      <c r="A35" s="17" t="s">
        <v>59</v>
      </c>
      <c r="B35" s="17">
        <v>10.0</v>
      </c>
      <c r="C35" s="17">
        <v>41.0</v>
      </c>
      <c r="D35" s="37"/>
      <c r="E35" s="17"/>
      <c r="F35" s="17" t="s">
        <v>308</v>
      </c>
    </row>
    <row r="36" ht="15.75" customHeight="1">
      <c r="A36" s="45" t="s">
        <v>59</v>
      </c>
      <c r="B36" s="17">
        <v>10.0</v>
      </c>
      <c r="C36" s="17" t="s">
        <v>336</v>
      </c>
      <c r="D36" s="17"/>
      <c r="E36" s="17"/>
      <c r="F36" s="17" t="s">
        <v>308</v>
      </c>
    </row>
    <row r="37" ht="15.75" customHeight="1">
      <c r="A37" s="17" t="s">
        <v>59</v>
      </c>
      <c r="B37" s="17">
        <v>10.0</v>
      </c>
      <c r="C37" s="17" t="s">
        <v>78</v>
      </c>
      <c r="D37" s="17"/>
      <c r="E37" s="17"/>
      <c r="F37" s="17" t="s">
        <v>308</v>
      </c>
    </row>
    <row r="38" ht="15.75" customHeight="1">
      <c r="A38" s="45" t="s">
        <v>59</v>
      </c>
      <c r="B38" s="17">
        <v>10.0</v>
      </c>
      <c r="C38" s="45" t="s">
        <v>80</v>
      </c>
      <c r="D38" s="17"/>
      <c r="E38" s="17"/>
      <c r="F38" s="17" t="s">
        <v>308</v>
      </c>
    </row>
    <row r="39" ht="15.75" customHeight="1">
      <c r="A39" s="45"/>
      <c r="B39" s="17"/>
      <c r="C39" s="17"/>
      <c r="D39" s="17"/>
      <c r="E39" s="17"/>
      <c r="F39" s="17"/>
    </row>
    <row r="40" ht="15.75" customHeight="1">
      <c r="A40" s="45"/>
      <c r="B40" s="17"/>
      <c r="C40" s="17"/>
      <c r="D40" s="17"/>
      <c r="E40" s="17"/>
      <c r="F40" s="17"/>
    </row>
    <row r="41" ht="15.75" customHeight="1">
      <c r="A41" s="17"/>
      <c r="B41" s="17"/>
      <c r="C41" s="17"/>
      <c r="D41" s="17"/>
      <c r="E41" s="17"/>
      <c r="F41" s="17"/>
    </row>
    <row r="42" ht="15.75" customHeight="1">
      <c r="A42" s="45" t="s">
        <v>46</v>
      </c>
      <c r="B42" s="17" t="s">
        <v>337</v>
      </c>
      <c r="C42" s="17">
        <v>48.0</v>
      </c>
      <c r="D42" s="17"/>
      <c r="E42" s="17"/>
      <c r="F42" s="17" t="s">
        <v>308</v>
      </c>
    </row>
    <row r="43" ht="15.75" customHeight="1">
      <c r="A43" s="45" t="s">
        <v>46</v>
      </c>
      <c r="B43" s="17" t="s">
        <v>337</v>
      </c>
      <c r="C43" s="17">
        <v>51.0</v>
      </c>
      <c r="D43" s="17"/>
      <c r="E43" s="17"/>
      <c r="F43" s="17" t="s">
        <v>308</v>
      </c>
    </row>
    <row r="44" ht="15.75" customHeight="1">
      <c r="A44" s="45" t="s">
        <v>46</v>
      </c>
      <c r="B44" s="17" t="s">
        <v>337</v>
      </c>
      <c r="C44" s="17">
        <v>22.0</v>
      </c>
      <c r="D44" s="17"/>
      <c r="E44" s="17"/>
      <c r="F44" s="17" t="s">
        <v>308</v>
      </c>
    </row>
    <row r="45" ht="15.75" customHeight="1">
      <c r="A45" s="45" t="s">
        <v>46</v>
      </c>
      <c r="B45" s="45" t="s">
        <v>338</v>
      </c>
      <c r="C45" s="17">
        <v>1.0</v>
      </c>
      <c r="D45" s="17"/>
      <c r="E45" s="17"/>
      <c r="F45" s="17" t="s">
        <v>308</v>
      </c>
    </row>
    <row r="46" ht="15.75" customHeight="1">
      <c r="A46" s="45" t="s">
        <v>46</v>
      </c>
      <c r="B46" s="45" t="s">
        <v>338</v>
      </c>
      <c r="C46" s="17">
        <v>13.0</v>
      </c>
      <c r="D46" s="37"/>
      <c r="E46" s="17"/>
      <c r="F46" s="17" t="s">
        <v>308</v>
      </c>
    </row>
    <row r="47" ht="15.75" customHeight="1">
      <c r="A47" s="45" t="s">
        <v>46</v>
      </c>
      <c r="B47" s="45" t="s">
        <v>338</v>
      </c>
      <c r="C47" s="17">
        <v>23.0</v>
      </c>
      <c r="D47" s="17"/>
      <c r="E47" s="17"/>
      <c r="F47" s="17" t="s">
        <v>308</v>
      </c>
    </row>
    <row r="48" ht="15.75" customHeight="1">
      <c r="A48" s="45" t="s">
        <v>46</v>
      </c>
      <c r="B48" s="45" t="s">
        <v>339</v>
      </c>
      <c r="C48" s="17">
        <v>9.0</v>
      </c>
      <c r="D48" s="37"/>
      <c r="E48" s="17"/>
      <c r="F48" s="17" t="s">
        <v>308</v>
      </c>
    </row>
    <row r="49" ht="15.75" customHeight="1">
      <c r="A49" s="45" t="s">
        <v>46</v>
      </c>
      <c r="B49" s="45" t="s">
        <v>339</v>
      </c>
      <c r="C49" s="17">
        <v>20.0</v>
      </c>
      <c r="D49" s="17"/>
      <c r="E49" s="17"/>
      <c r="F49" s="17" t="s">
        <v>308</v>
      </c>
    </row>
    <row r="50" ht="15.75" customHeight="1">
      <c r="A50" s="45" t="s">
        <v>46</v>
      </c>
      <c r="B50" s="45" t="s">
        <v>339</v>
      </c>
      <c r="C50" s="17">
        <v>19.0</v>
      </c>
      <c r="D50" s="17"/>
      <c r="E50" s="17"/>
      <c r="F50" s="17" t="s">
        <v>308</v>
      </c>
    </row>
    <row r="51" ht="15.75" customHeight="1">
      <c r="A51" s="45" t="s">
        <v>81</v>
      </c>
      <c r="B51" s="37" t="s">
        <v>340</v>
      </c>
      <c r="C51" s="17">
        <v>7.0</v>
      </c>
      <c r="D51" s="17"/>
      <c r="E51" s="17"/>
      <c r="F51" s="17" t="s">
        <v>308</v>
      </c>
    </row>
    <row r="52" ht="15.75" customHeight="1">
      <c r="A52" s="45" t="s">
        <v>81</v>
      </c>
      <c r="B52" s="37" t="s">
        <v>340</v>
      </c>
      <c r="C52" s="17" t="s">
        <v>98</v>
      </c>
      <c r="D52" s="17"/>
      <c r="E52" s="17"/>
      <c r="F52" s="17" t="s">
        <v>308</v>
      </c>
      <c r="G52" s="3" t="s">
        <v>341</v>
      </c>
    </row>
    <row r="53" ht="15.75" customHeight="1">
      <c r="A53" s="45" t="s">
        <v>81</v>
      </c>
      <c r="B53" s="37" t="s">
        <v>340</v>
      </c>
      <c r="C53" s="17">
        <v>15.0</v>
      </c>
      <c r="D53" s="37"/>
      <c r="E53" s="17"/>
      <c r="F53" s="17" t="s">
        <v>308</v>
      </c>
    </row>
    <row r="54" ht="15.75" customHeight="1">
      <c r="A54" s="45"/>
      <c r="B54" s="37" t="s">
        <v>340</v>
      </c>
      <c r="C54" s="17">
        <v>47.0</v>
      </c>
      <c r="D54" s="17"/>
      <c r="E54" s="17"/>
      <c r="F54" s="17" t="s">
        <v>308</v>
      </c>
    </row>
    <row r="55" ht="15.75" customHeight="1">
      <c r="A55" s="45" t="s">
        <v>81</v>
      </c>
      <c r="B55" s="17">
        <v>4.0</v>
      </c>
      <c r="C55" s="17" t="s">
        <v>84</v>
      </c>
      <c r="D55" s="37"/>
      <c r="E55" s="17"/>
      <c r="F55" s="17" t="s">
        <v>308</v>
      </c>
    </row>
    <row r="56" ht="15.75" customHeight="1">
      <c r="A56" s="45" t="s">
        <v>81</v>
      </c>
      <c r="B56" s="17">
        <v>4.0</v>
      </c>
      <c r="C56" s="17">
        <v>32.0</v>
      </c>
      <c r="D56" s="17"/>
      <c r="E56" s="17"/>
      <c r="F56" s="17" t="s">
        <v>308</v>
      </c>
    </row>
    <row r="57" ht="15.75" customHeight="1">
      <c r="A57" s="45" t="s">
        <v>81</v>
      </c>
      <c r="B57" s="17">
        <v>4.0</v>
      </c>
      <c r="C57" s="17">
        <v>12.0</v>
      </c>
      <c r="D57" s="17"/>
      <c r="E57" s="17"/>
      <c r="F57" s="17" t="s">
        <v>308</v>
      </c>
    </row>
    <row r="58" ht="15.75" customHeight="1">
      <c r="A58" s="45" t="s">
        <v>81</v>
      </c>
      <c r="B58" s="17">
        <v>6.0</v>
      </c>
      <c r="C58" s="17">
        <v>27.0</v>
      </c>
      <c r="D58" s="17"/>
      <c r="E58" s="17"/>
      <c r="F58" s="17" t="s">
        <v>308</v>
      </c>
    </row>
    <row r="59" ht="15.75" customHeight="1">
      <c r="A59" s="45" t="s">
        <v>81</v>
      </c>
      <c r="B59" s="17">
        <v>6.0</v>
      </c>
      <c r="C59" s="17">
        <v>2.0</v>
      </c>
      <c r="D59" s="17"/>
      <c r="E59" s="17"/>
      <c r="F59" s="17" t="s">
        <v>308</v>
      </c>
    </row>
    <row r="60" ht="15.75" customHeight="1">
      <c r="A60" s="45" t="s">
        <v>81</v>
      </c>
      <c r="B60" s="17">
        <v>6.0</v>
      </c>
      <c r="C60" s="17" t="s">
        <v>86</v>
      </c>
      <c r="D60" s="17"/>
      <c r="E60" s="17"/>
      <c r="F60" s="17" t="s">
        <v>308</v>
      </c>
    </row>
    <row r="61" ht="15.75" customHeight="1">
      <c r="A61" s="45" t="s">
        <v>81</v>
      </c>
      <c r="B61" s="17">
        <v>6.0</v>
      </c>
      <c r="C61" s="17" t="s">
        <v>342</v>
      </c>
      <c r="D61" s="17"/>
      <c r="E61" s="17"/>
      <c r="F61" s="17" t="s">
        <v>308</v>
      </c>
      <c r="G61" s="3" t="s">
        <v>341</v>
      </c>
    </row>
    <row r="62" ht="15.75" customHeight="1">
      <c r="A62" s="45" t="s">
        <v>81</v>
      </c>
      <c r="B62" s="17">
        <v>8.0</v>
      </c>
      <c r="C62" s="17">
        <v>40.0</v>
      </c>
      <c r="D62" s="17"/>
      <c r="E62" s="17"/>
      <c r="F62" s="17" t="s">
        <v>308</v>
      </c>
    </row>
    <row r="63" ht="15.75" customHeight="1">
      <c r="A63" s="45" t="s">
        <v>81</v>
      </c>
      <c r="B63" s="17">
        <v>8.0</v>
      </c>
      <c r="C63" s="17">
        <v>30.0</v>
      </c>
      <c r="D63" s="17"/>
      <c r="E63" s="17"/>
      <c r="F63" s="17" t="s">
        <v>308</v>
      </c>
    </row>
    <row r="64" ht="15.75" customHeight="1">
      <c r="A64" s="45" t="s">
        <v>81</v>
      </c>
      <c r="B64" s="17">
        <v>8.0</v>
      </c>
      <c r="C64" s="17" t="s">
        <v>88</v>
      </c>
      <c r="D64" s="17"/>
      <c r="E64" s="17"/>
      <c r="F64" s="17" t="s">
        <v>308</v>
      </c>
    </row>
    <row r="65" ht="15.75" customHeight="1">
      <c r="A65" s="45" t="s">
        <v>81</v>
      </c>
      <c r="B65" s="17">
        <v>2.0</v>
      </c>
      <c r="C65" s="17" t="s">
        <v>90</v>
      </c>
      <c r="D65" s="17"/>
      <c r="E65" s="17"/>
      <c r="F65" s="17" t="s">
        <v>308</v>
      </c>
      <c r="G65" s="3" t="s">
        <v>341</v>
      </c>
      <c r="I65" s="3" t="s">
        <v>343</v>
      </c>
    </row>
    <row r="66" ht="15.75" customHeight="1">
      <c r="A66" s="45" t="s">
        <v>81</v>
      </c>
      <c r="B66" s="17">
        <v>2.0</v>
      </c>
      <c r="C66" s="17">
        <v>8.0</v>
      </c>
      <c r="D66" s="17"/>
      <c r="E66" s="17"/>
      <c r="F66" s="17" t="s">
        <v>308</v>
      </c>
      <c r="I66" s="3" t="s">
        <v>343</v>
      </c>
    </row>
    <row r="67" ht="15.75" customHeight="1">
      <c r="A67" s="45" t="s">
        <v>81</v>
      </c>
      <c r="B67" s="17">
        <v>2.0</v>
      </c>
      <c r="C67" s="17">
        <v>39.0</v>
      </c>
      <c r="D67" s="17"/>
      <c r="E67" s="17"/>
      <c r="F67" s="17" t="s">
        <v>308</v>
      </c>
    </row>
    <row r="68" ht="15.75" customHeight="1">
      <c r="A68" s="95"/>
      <c r="B68" s="96"/>
    </row>
    <row r="69" ht="15.75" customHeight="1">
      <c r="A69" s="95"/>
      <c r="B69" s="95"/>
      <c r="C69" s="96"/>
    </row>
    <row r="70" ht="15.75" customHeight="1">
      <c r="A70" s="95"/>
      <c r="B70" s="95"/>
      <c r="C70" s="96"/>
    </row>
    <row r="71" ht="15.75" customHeight="1">
      <c r="A71" s="95"/>
      <c r="B71" s="95"/>
      <c r="C71" s="96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2019-02-27T00:35:08Z</dcterms:created>
  <dc:creator>Microsoft Office User</dc:creator>
</cp:coreProperties>
</file>