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43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s" sheetId="1" r:id="rId3"/>
    <sheet state="visible" name="Samples" sheetId="2" r:id="rId4"/>
    <sheet state="visible" name="Log File" sheetId="3" r:id="rId5"/>
  </sheets>
  <definedNames/>
  <calcPr/>
  <extLst>
    <ext uri="GoogleSheetsCustomDataVersion1">
      <go:sheetsCustomData xmlns:go="http://customooxmlschemas.google.com/" r:id="rId6" roundtripDataSignature="AMtx7mhEvaMPitEKJtTQDQDnQjnkx8Z7PQ=="/>
    </ext>
  </extLst>
</workbook>
</file>

<file path=xl/sharedStrings.xml><?xml version="1.0" encoding="utf-8"?>
<sst xmlns="http://schemas.openxmlformats.org/spreadsheetml/2006/main" count="1994" uniqueCount="844">
  <si>
    <t>ECD_Ochoa_02232019_00.CHR</t>
  </si>
  <si>
    <t>ECD_Ochoa_02232019_01.CHR</t>
  </si>
  <si>
    <t>N2O</t>
  </si>
  <si>
    <t>ppm</t>
  </si>
  <si>
    <t>ECD_Ochoa_02232019_02.CHR</t>
  </si>
  <si>
    <t>ECD_Ochoa_02232019_03.CHR</t>
  </si>
  <si>
    <t>ECD_Ochoa_02232019_04.CHR</t>
  </si>
  <si>
    <t>ECD_Ochoa_02232019_05.CHR</t>
  </si>
  <si>
    <t>ECD_Ochoa_02232019_06.CHR</t>
  </si>
  <si>
    <t>ECD_Ochoa_02232019_07.CHR</t>
  </si>
  <si>
    <t>ECD_Ochoa_02232019_08.CHR</t>
  </si>
  <si>
    <t>ECD_Ochoa_02232019_09.CHR</t>
  </si>
  <si>
    <t>ECD_Ochoa_02232019_10.CHR</t>
  </si>
  <si>
    <t>ECD_Ochoa_02232019_11.CHR</t>
  </si>
  <si>
    <t>ECD_Ochoa_02232019_12.CHR</t>
  </si>
  <si>
    <t>ECD_Ochoa_02232019_13.CHR</t>
  </si>
  <si>
    <t>ECD_Ochoa_02232019_14.CHR</t>
  </si>
  <si>
    <t>ECD_Ochoa_02232019_15.CHR</t>
  </si>
  <si>
    <t>ECD_Ochoa_02232019_16.CHR</t>
  </si>
  <si>
    <t>ECD_Ochoa_02232019_17.CHR</t>
  </si>
  <si>
    <t>ECD_Ochoa_02232019_18.CHR</t>
  </si>
  <si>
    <t>ECD_Ochoa_02232019_19.CHR</t>
  </si>
  <si>
    <t>ECD_Ochoa_02232019_20.CHR</t>
  </si>
  <si>
    <t>ECD_Ochoa_02232019_21.CHR</t>
  </si>
  <si>
    <t>ECD_Ochoa_02232019_22.CHR</t>
  </si>
  <si>
    <t>ECD_Ochoa_02232019_23.CHR</t>
  </si>
  <si>
    <t>ECD_Ochoa_02232019_24.CHR</t>
  </si>
  <si>
    <t>ECD_Ochoa_02232019_25.CHR</t>
  </si>
  <si>
    <t>ECD_Ochoa_02232019_26.CHR</t>
  </si>
  <si>
    <t>ECD_Ochoa_02232019_27.CHR</t>
  </si>
  <si>
    <t>ECD_Ochoa_02232019_28.CHR</t>
  </si>
  <si>
    <t>ECD_Ochoa_02232019_29.CHR</t>
  </si>
  <si>
    <t>ECD_Ochoa_02232019_30.CHR</t>
  </si>
  <si>
    <t>ECD_Ochoa_02232019_31.CHR</t>
  </si>
  <si>
    <t>ECD_Ochoa_02232019_32.CHR</t>
  </si>
  <si>
    <t>ECD_Ochoa_02232019_33.CHR</t>
  </si>
  <si>
    <t>ECD_Ochoa_02232019_34.CHR</t>
  </si>
  <si>
    <t>ECD_Ochoa_02232019_35.CHR</t>
  </si>
  <si>
    <t>ECD_Ochoa_02232019_36.CHR</t>
  </si>
  <si>
    <t>ECD_Ochoa_02232019_37.CHR</t>
  </si>
  <si>
    <t>ECD_Ochoa_02232019_38.CHR</t>
  </si>
  <si>
    <t>Maximilian Day 1 Josh Schimel N2O</t>
  </si>
  <si>
    <t>PPM</t>
  </si>
  <si>
    <t>AREA</t>
  </si>
  <si>
    <t>Starting Time: 3pm</t>
  </si>
  <si>
    <t>1pm</t>
  </si>
  <si>
    <t>File Name</t>
  </si>
  <si>
    <t>Standard</t>
  </si>
  <si>
    <t>Component</t>
  </si>
  <si>
    <t>Retention</t>
  </si>
  <si>
    <t>Area</t>
  </si>
  <si>
    <t>External</t>
  </si>
  <si>
    <t>Units</t>
  </si>
  <si>
    <t>Notes</t>
  </si>
  <si>
    <t>Ending Standards: 5:50pm</t>
  </si>
  <si>
    <t>Misfire, out of time</t>
  </si>
  <si>
    <t>Maximilian Day 2</t>
  </si>
  <si>
    <t>ECD_Ochoa_02232019_39.CHR</t>
  </si>
  <si>
    <t>ECD_Ochoa_02232019_40.CHR</t>
  </si>
  <si>
    <t>ECD_Ochoa_02232019_41.CHR</t>
  </si>
  <si>
    <t>flushed syringe three times, only input like 5ml because I flushed the little receptor gauge before injecting gas into the GC</t>
  </si>
  <si>
    <t>ECD_Ochoa_02232019_42.CHR</t>
  </si>
  <si>
    <t>flushed once</t>
  </si>
  <si>
    <t>ECD_Ochoa_02232019_43.CHR</t>
  </si>
  <si>
    <t>ECD_Ochoa_02232019_44.CHR</t>
  </si>
  <si>
    <t>ECD_Ochoa_02232019_45.CHR</t>
  </si>
  <si>
    <t>ECD_Ochoa_02232019_46.CHR</t>
  </si>
  <si>
    <t>Ending Standards: 5:46pm</t>
  </si>
  <si>
    <t>ECD_Ochoa_02232019_64.CHR</t>
  </si>
  <si>
    <t>ECD_Ochoa_02232019_72.CHR</t>
  </si>
  <si>
    <t>ECD_Ochoa_02232019_66.CHR</t>
  </si>
  <si>
    <t>ECD_Ochoa_02232019_67.CHR</t>
  </si>
  <si>
    <t>ECD_Ochoa_02232019_68.CHR</t>
  </si>
  <si>
    <t>ECD_Ochoa_02232019_69.CHR</t>
  </si>
  <si>
    <t>ECD_Ochoa_02232019_70.CHR</t>
  </si>
  <si>
    <t>ECD_Ochoa_02232019_71.CHR</t>
  </si>
  <si>
    <t>Maximilian Day 3</t>
  </si>
  <si>
    <t>9:28AM</t>
  </si>
  <si>
    <t>ECD_Ochoa_02232019_73.CHR</t>
  </si>
  <si>
    <t>ECD_Ochoa_02232019_74.CHR</t>
  </si>
  <si>
    <t>ECD_Ochoa_02232019_75.CHR</t>
  </si>
  <si>
    <t>ECD_Ochoa_02232019_76.CHR</t>
  </si>
  <si>
    <t>ECD_Ochoa_02232019_77.CHR</t>
  </si>
  <si>
    <t>ECD_Ochoa_02232019_78.CHR</t>
  </si>
  <si>
    <t>ECD_Ochoa_02232019_79.CHR</t>
  </si>
  <si>
    <t>ECD_Ochoa_02232019_80.CHR</t>
  </si>
  <si>
    <t>Ending Standards: 4:00PM</t>
  </si>
  <si>
    <t>ECD_Ochoa_02232019_107.CHR</t>
  </si>
  <si>
    <t>ECD_Ochoa_02232019_108.CHR</t>
  </si>
  <si>
    <t>ECD_Ochoa_02232019_109.CHR</t>
  </si>
  <si>
    <t>ECD_Ochoa_02232019_110.CHR</t>
  </si>
  <si>
    <t>ECD_Ochoa_02232019_111.CHR</t>
  </si>
  <si>
    <t>ECD_Ochoa_02232019_112.CHR</t>
  </si>
  <si>
    <t>ECD_Ochoa_02232019_113.CHR</t>
  </si>
  <si>
    <t>ECD_Ochoa_02232019_114.CHR</t>
  </si>
  <si>
    <t xml:space="preserve">2nd Field Series </t>
  </si>
  <si>
    <t>Date of Collection</t>
  </si>
  <si>
    <t xml:space="preserve">Date of Run </t>
  </si>
  <si>
    <t>ECD_Ochoa_02232019_X.CHR</t>
  </si>
  <si>
    <t>ECD_Ochoa_031519_00.CHR</t>
  </si>
  <si>
    <t>ECD_Ochoa_031519_01.CHR</t>
  </si>
  <si>
    <t>ECD_Ochoa_031519_02.CHR</t>
  </si>
  <si>
    <t>ECD_Ochoa_031519_03.CHR</t>
  </si>
  <si>
    <t>ECD_Ochoa_031519_04.CHR</t>
  </si>
  <si>
    <t>ECD_Ochoa_031519_05.CHR</t>
  </si>
  <si>
    <t>ECD_Ochoa_031519_06.CHR</t>
  </si>
  <si>
    <t>Ending Standards:7:00pm</t>
  </si>
  <si>
    <t>ECD_Ochoa_031519_72.CHR</t>
  </si>
  <si>
    <t>ECD_Ochoa_031519_73.CHR</t>
  </si>
  <si>
    <t>ECD_Ochoa_031519_74.CHR</t>
  </si>
  <si>
    <t>ECD_Ochoa_031519_75.CHR</t>
  </si>
  <si>
    <t>ECD_Ochoa_031519_76.CHR</t>
  </si>
  <si>
    <t>ECD_Ochoa_031519_78.CHR</t>
  </si>
  <si>
    <t>ECD_Ochoa_031519_79.CHR</t>
  </si>
  <si>
    <t>ECD_Ochoa_031519_80.CHR</t>
  </si>
  <si>
    <t xml:space="preserve">3rd field series </t>
  </si>
  <si>
    <t>April 1 2019</t>
  </si>
  <si>
    <t xml:space="preserve">April 2 2019 </t>
  </si>
  <si>
    <t xml:space="preserve">Beginning Standards </t>
  </si>
  <si>
    <t>ECD_Ochoa_04022019_0.CHR</t>
  </si>
  <si>
    <t>ECD_Ochoa_04022019_01.CHR</t>
  </si>
  <si>
    <t>ECD_Ochoa_04022019_02.CHR</t>
  </si>
  <si>
    <t>ECD_Ochoa_04022019_03.CHR</t>
  </si>
  <si>
    <t>ECD_Ochoa_04022019_04.CHR</t>
  </si>
  <si>
    <t>ECD_Ochoa_04022019_05.CHR</t>
  </si>
  <si>
    <t>ECD_Ochoa_04022019_06.CHR</t>
  </si>
  <si>
    <t>ECD_Ochoa_04022019_07.CHR</t>
  </si>
  <si>
    <t>Ending Standards:7:35pm</t>
  </si>
  <si>
    <t>ECD_Ochoa_04022019_91.CHR</t>
  </si>
  <si>
    <t>ECD_Ochoa_04022019_92.CHR</t>
  </si>
  <si>
    <t>ECD_Ochoa_04022019_93.CHR</t>
  </si>
  <si>
    <t>ECD_Ochoa_04022019_94.CHR</t>
  </si>
  <si>
    <t>ECD_Ochoa_04022019_95.CHR</t>
  </si>
  <si>
    <t>ECD_Ochoa_04022019_96.CHR</t>
  </si>
  <si>
    <t>ECD_Ochoa_04022019_97.CHR</t>
  </si>
  <si>
    <t>ECD_Ochoa_04022019_98.CHR</t>
  </si>
  <si>
    <t>4th</t>
  </si>
  <si>
    <t>Time 10:19</t>
  </si>
  <si>
    <t>ECD_Ochoa_04052019_102.CHR</t>
  </si>
  <si>
    <t>ECD_Ochoa_04052019_103.CHR</t>
  </si>
  <si>
    <t>ECD_Ochoa_04052019_98.CHR</t>
  </si>
  <si>
    <t>ECD_Ochoa_04052019_99.CHR</t>
  </si>
  <si>
    <t>ECD_Ochoa_04052019_104.CHR</t>
  </si>
  <si>
    <t>ECD_Ochoa_04052019_105.CHR</t>
  </si>
  <si>
    <t>ECD_Ochoa_04052019_106.CHR</t>
  </si>
  <si>
    <t>ECD_Ochoa_04052019_107.CHR</t>
  </si>
  <si>
    <t>Ending Standards:7:08</t>
  </si>
  <si>
    <t>ECD_Ochoa_04052019_176.CHR</t>
  </si>
  <si>
    <t>ECD_Ochoa_04052019_177.CHR</t>
  </si>
  <si>
    <t>ECD_Ochoa_04052019_178.CHR</t>
  </si>
  <si>
    <t>ECD_Ochoa_04052019_179.CHR</t>
  </si>
  <si>
    <t>ECD_Ochoa_04052019_180.CHR</t>
  </si>
  <si>
    <t>ECD_Ochoa_04052019_181.CHR</t>
  </si>
  <si>
    <t>ECD_Ochoa_04052019_182.CHR</t>
  </si>
  <si>
    <t>ECD_Ochoa_04052019_183.CHR</t>
  </si>
  <si>
    <t>5th</t>
  </si>
  <si>
    <t>ECD_Ochoa_04192019_04.CHR</t>
  </si>
  <si>
    <t>ECD_Ochoa_04192019_05.CHR</t>
  </si>
  <si>
    <t>ECD_Ochoa_04192019_06.CHR</t>
  </si>
  <si>
    <t>ECD_Ochoa_04192019_07.CHR</t>
  </si>
  <si>
    <t>ECD_Ochoa_04192019_08.CHR</t>
  </si>
  <si>
    <t>ECD_Ochoa_04192019_12.CHR</t>
  </si>
  <si>
    <t>ECD_Ochoa_04192019_13.CHR</t>
  </si>
  <si>
    <t>ECD_Ochoa_04192019_14.CHR</t>
  </si>
  <si>
    <t>Ending Standards</t>
  </si>
  <si>
    <t>ECD_ochoa_04252019_00.CHR</t>
  </si>
  <si>
    <t>ECD_ochoa_04252019_01.CHR</t>
  </si>
  <si>
    <t>ECD_ochoa_04252019_02.CHR</t>
  </si>
  <si>
    <t>ECD_ochoa_04252019_03.CHR</t>
  </si>
  <si>
    <t>ECD_ochoa_04252019_04.CHR</t>
  </si>
  <si>
    <t>ECD_ochoa_04252019_05.CHR</t>
  </si>
  <si>
    <t>ECD_ochoa_04252019_06.CHR</t>
  </si>
  <si>
    <t>ECD_ochoa_04252019_07.CHR</t>
  </si>
  <si>
    <t>6th</t>
  </si>
  <si>
    <t>ECD_Ochoa_04192019_72.CHR</t>
  </si>
  <si>
    <t>ECD_Ochoa_04192019_73.CHR</t>
  </si>
  <si>
    <t>ECD_ochoa_04252019_54.CHR</t>
  </si>
  <si>
    <t>ECD_ochoa_04252019_55.CHR</t>
  </si>
  <si>
    <t>ECD_ochoa_04252019_56.CHR</t>
  </si>
  <si>
    <t>ECD_ochoa_04252019_57.CHR</t>
  </si>
  <si>
    <t>ECD_ochoa_04252019_58.CHR</t>
  </si>
  <si>
    <t>ECD_ochoa_04252019_59.CHR</t>
  </si>
  <si>
    <t>7th</t>
  </si>
  <si>
    <t>May 7th</t>
  </si>
  <si>
    <t>May 9th</t>
  </si>
  <si>
    <t>ECD_OCHOA_05092019_0.CHR</t>
  </si>
  <si>
    <t>ECD_OCHOA_05092019_01.CHR</t>
  </si>
  <si>
    <t>ECD_OCHOA_05092019_02.CHR</t>
  </si>
  <si>
    <t>4:45pm</t>
  </si>
  <si>
    <t xml:space="preserve">Graphed all points fit a line used these to estimate best .1 ppm -&gt; area value to fill. </t>
  </si>
  <si>
    <t xml:space="preserve"> f</t>
  </si>
  <si>
    <t>Treatment ID</t>
  </si>
  <si>
    <t>Bucket</t>
  </si>
  <si>
    <t>Syringe ID</t>
  </si>
  <si>
    <t>Time Point</t>
  </si>
  <si>
    <t xml:space="preserve">Transformation </t>
  </si>
  <si>
    <t>PPME-6</t>
  </si>
  <si>
    <t>PCN2O</t>
  </si>
  <si>
    <t>Molesn2o</t>
  </si>
  <si>
    <t>GCO2</t>
  </si>
  <si>
    <t>GCO2/m^2</t>
  </si>
  <si>
    <t>C5</t>
  </si>
  <si>
    <t xml:space="preserve">White Bucket </t>
  </si>
  <si>
    <t>Green Bucket</t>
  </si>
  <si>
    <t xml:space="preserve">February 20th </t>
  </si>
  <si>
    <t>Integer</t>
  </si>
  <si>
    <t>Time Pt.1</t>
  </si>
  <si>
    <t>Time Pt.2</t>
  </si>
  <si>
    <t>Time Pt. 3</t>
  </si>
  <si>
    <t>Farenheit</t>
  </si>
  <si>
    <t>Kelvin</t>
  </si>
  <si>
    <t>HG</t>
  </si>
  <si>
    <t>may have put a touch over 5ml</t>
  </si>
  <si>
    <t>ATM</t>
  </si>
  <si>
    <t>R Constant</t>
  </si>
  <si>
    <t>_Ochoa_02232019_24.CHR</t>
  </si>
  <si>
    <t>_Ochoa_02232019_25.CHR</t>
  </si>
  <si>
    <t>D_Ochoa_02232019_26.CHR</t>
  </si>
  <si>
    <t>T5</t>
  </si>
  <si>
    <t>D_Ochoa_02232019_27.CHR</t>
  </si>
  <si>
    <t>D_Ochoa_02232019_28.CHR</t>
  </si>
  <si>
    <t>D_Ochoa_02232019_29.CHR</t>
  </si>
  <si>
    <t>D_Ochoa_02232019_30.CHR</t>
  </si>
  <si>
    <t>ECD_Ochoa_02232019_47.CHR</t>
  </si>
  <si>
    <t>C6</t>
  </si>
  <si>
    <t>Day 2</t>
  </si>
  <si>
    <t>ECD_Ochoa_02232019_48.CHR</t>
  </si>
  <si>
    <t>ECD_Ochoa_02232019_49.CHR</t>
  </si>
  <si>
    <t>G</t>
  </si>
  <si>
    <t>ECD_Ochoa_02232019_51.CHR</t>
  </si>
  <si>
    <t>Control</t>
  </si>
  <si>
    <t>Treatment</t>
  </si>
  <si>
    <t>ECD_Ochoa_02232019_52.CHR</t>
  </si>
  <si>
    <t>ECD_Ochoa_02232019_53.CHR</t>
  </si>
  <si>
    <t>Z</t>
  </si>
  <si>
    <t>2232019_58.CHR</t>
  </si>
  <si>
    <t>ECD_Ochoa_02232019_54.CHR</t>
  </si>
  <si>
    <t>ECD_Ochoa_02232019_55.CHR</t>
  </si>
  <si>
    <t>T</t>
  </si>
  <si>
    <t>re-do?</t>
  </si>
  <si>
    <t>ECD_Ochoa_02232019_59.CHR</t>
  </si>
  <si>
    <t>ECD_Ochoa_02232019_61.CHR</t>
  </si>
  <si>
    <t>36**</t>
  </si>
  <si>
    <t>ECD_Ochoa_02232019_62.CHR</t>
  </si>
  <si>
    <t>H</t>
  </si>
  <si>
    <t>ECD_Ochoa_02232019_82.CHR</t>
  </si>
  <si>
    <t>B3</t>
  </si>
  <si>
    <t>DAY3</t>
  </si>
  <si>
    <t>ECD_Ochoa_02232019_83.CHR</t>
  </si>
  <si>
    <t>ECD_Ochoa_02232019_81.CHR</t>
  </si>
  <si>
    <t>ECD_Ochoa_02232019_85.CHR</t>
  </si>
  <si>
    <t>B4</t>
  </si>
  <si>
    <t>ECD_Ochoa_02232019_84.CHR</t>
  </si>
  <si>
    <t>ECD_Ochoa_02232019_86.CHR</t>
  </si>
  <si>
    <t>ECD_Ochoa_02232019_88.CHR</t>
  </si>
  <si>
    <t>B5</t>
  </si>
  <si>
    <t>ECD_Ochoa_02232019_89.CHR</t>
  </si>
  <si>
    <t>ECD_Ochoa_02232019_87.CHR</t>
  </si>
  <si>
    <t>ECD_Ochoa_02232019_92.CHR</t>
  </si>
  <si>
    <t>T6</t>
  </si>
  <si>
    <t>B1</t>
  </si>
  <si>
    <t>ECD_Ochoa_02232019_93.CHR</t>
  </si>
  <si>
    <t>ECD_Ochoa_02232019_90.CHR</t>
  </si>
  <si>
    <t>ECD_Ochoa_02232019_95.CHR</t>
  </si>
  <si>
    <t>ECD_Ochoa_02232019_96.CHR</t>
  </si>
  <si>
    <t>ECD_Ochoa_02232019_94.CHR</t>
  </si>
  <si>
    <t>E</t>
  </si>
  <si>
    <t>ECD_Ochoa_02232019_97.CHR</t>
  </si>
  <si>
    <t>ECD_Ochoa_02232019_98.CHR</t>
  </si>
  <si>
    <t>ECD_Ochoa_02232019_99.CHR</t>
  </si>
  <si>
    <t>A</t>
  </si>
  <si>
    <t>ECD_Ochoa_02232019_101.CHR</t>
  </si>
  <si>
    <t>ECD_Ochoa_02232019_102.CHR</t>
  </si>
  <si>
    <t>ECD_Ochoa_02232019_103.CHR</t>
  </si>
  <si>
    <t>M</t>
  </si>
  <si>
    <t>ECD_Ochoa_02232019_106.CHR</t>
  </si>
  <si>
    <t>ECD_Ochoa_02232019_105.CHR</t>
  </si>
  <si>
    <t>ECD_Ochoa_02232019_104.CHR</t>
  </si>
  <si>
    <t>D</t>
  </si>
  <si>
    <t>Transformation</t>
  </si>
  <si>
    <t>PC02</t>
  </si>
  <si>
    <t>Moles</t>
  </si>
  <si>
    <t>ECD_Ochoa_031519_18.CHR</t>
  </si>
  <si>
    <t>T1</t>
  </si>
  <si>
    <t>March 13th</t>
  </si>
  <si>
    <t>ECD_Ochoa_031519_07.CHR</t>
  </si>
  <si>
    <t>ECD_Ochoa_031519_08.CHR</t>
  </si>
  <si>
    <t>ECD_Ochoa_031519_21.CHR</t>
  </si>
  <si>
    <t>T191</t>
  </si>
  <si>
    <t>ECD_Ochoa_031519_17.CHR</t>
  </si>
  <si>
    <t>ECD_Ochoa_031519_19.CHR</t>
  </si>
  <si>
    <t>ECD_Ochoa_031519_14.CHR</t>
  </si>
  <si>
    <t>ECD_Ochoa_031519_20.CHR</t>
  </si>
  <si>
    <t>ECD_Ochoa_031519_09.CHR</t>
  </si>
  <si>
    <t>ECD_Ochoa_031519_10.CHR</t>
  </si>
  <si>
    <t>ECD_Ochoa_031519_15.CHR</t>
  </si>
  <si>
    <t>1003,Ji</t>
  </si>
  <si>
    <t>ECD_Ochoa_031519_11.CHR</t>
  </si>
  <si>
    <t>ECD_Ochoa_031519_33.CHR</t>
  </si>
  <si>
    <t>C1</t>
  </si>
  <si>
    <t>ECD_Ochoa_031519_27.CHR</t>
  </si>
  <si>
    <t>Gi</t>
  </si>
  <si>
    <t>ECD_Ochoa_031519_32.CHR</t>
  </si>
  <si>
    <t>Di</t>
  </si>
  <si>
    <t>ECD_Ochoa_031519_34.CHR</t>
  </si>
  <si>
    <t>ECD_Ochoa_031519_23.CHR</t>
  </si>
  <si>
    <t>Xi</t>
  </si>
  <si>
    <t>ECD_Ochoa_031519_35.CHR</t>
  </si>
  <si>
    <t>Ci</t>
  </si>
  <si>
    <t>ECD_Ochoa_031519_26.CHR</t>
  </si>
  <si>
    <t>ECD_Ochoa_031519_31.CHR</t>
  </si>
  <si>
    <t>Yi</t>
  </si>
  <si>
    <t>ECD_Ochoa_031519_29.CHR</t>
  </si>
  <si>
    <t>ECD_Ochoa_031519_30.CHR</t>
  </si>
  <si>
    <t>ECD_Ochoa_031519_37.CHR</t>
  </si>
  <si>
    <t>Ai</t>
  </si>
  <si>
    <t>ECD_Ochoa_031519_24.CHR</t>
  </si>
  <si>
    <t>ECD_Ochoa_031519_25.CHR</t>
  </si>
  <si>
    <t>Hi</t>
  </si>
  <si>
    <t>ECD_Ochoa_031519_22.CHR</t>
  </si>
  <si>
    <t>Bi</t>
  </si>
  <si>
    <t>ECD_Ochoa_031519_55.CHR</t>
  </si>
  <si>
    <t>T2</t>
  </si>
  <si>
    <t>ECD_Ochoa_031519_53.CHR</t>
  </si>
  <si>
    <t>ECD_Ochoa_031519_54.CHR</t>
  </si>
  <si>
    <t>ECD_Ochoa_031519_47.CHR</t>
  </si>
  <si>
    <t>ECD_Ochoa_031519_46.CHR</t>
  </si>
  <si>
    <t>O</t>
  </si>
  <si>
    <t>ECD_Ochoa_031519_48.CHR</t>
  </si>
  <si>
    <t>ECD_Ochoa_031519_50.CHR</t>
  </si>
  <si>
    <t>N</t>
  </si>
  <si>
    <t>ECD_Ochoa_031519_49.CHR</t>
  </si>
  <si>
    <t>ECD_Ochoa_031519_51.CHR</t>
  </si>
  <si>
    <t>ECD_Ochoa_031519_39.CHR</t>
  </si>
  <si>
    <t>ECD_Ochoa_031519_38.CHR</t>
  </si>
  <si>
    <t>ECD_Ochoa_031519_40.CHR</t>
  </si>
  <si>
    <t>ECD_Ochoa_031519_42.CHR</t>
  </si>
  <si>
    <t>ECD_Ochoa_031519_43.CHR</t>
  </si>
  <si>
    <t>ECD_Ochoa_031519_41.CHR</t>
  </si>
  <si>
    <t>Ki</t>
  </si>
  <si>
    <t>ECD_Ochoa_031519_68.CHR</t>
  </si>
  <si>
    <t>C2</t>
  </si>
  <si>
    <t>ECD_Ochoa_031519_70.CHR</t>
  </si>
  <si>
    <t>ECD_Ochoa_031519_69.CHR</t>
  </si>
  <si>
    <t>ECD_Ochoa_031519_56.CHR</t>
  </si>
  <si>
    <t>ECD_Ochoa_031519_57.CHR</t>
  </si>
  <si>
    <t>ECD_Ochoa_031519_58.CHR</t>
  </si>
  <si>
    <t>ECD_Ochoa_031519_64.CHR</t>
  </si>
  <si>
    <t>ECD_Ochoa_031519_62.CHR</t>
  </si>
  <si>
    <t>ECD_Ochoa_031519_63.CHR</t>
  </si>
  <si>
    <t>ECD_Ochoa_031519_65.CHR</t>
  </si>
  <si>
    <t>ECD_Ochoa_031519_67.CHR</t>
  </si>
  <si>
    <t>ECD_Ochoa_031519_66.CHR</t>
  </si>
  <si>
    <t>ECD_Ochoa_031519_59.CHR</t>
  </si>
  <si>
    <t>ECD_Ochoa_031519_60.CHR</t>
  </si>
  <si>
    <t>ECD_Ochoa_031519_61.CHR</t>
  </si>
  <si>
    <t>Psi</t>
  </si>
  <si>
    <t>Time</t>
  </si>
  <si>
    <t>Blank 1</t>
  </si>
  <si>
    <t>Blank 2</t>
  </si>
  <si>
    <t>Blank 3</t>
  </si>
  <si>
    <t>Blank 4</t>
  </si>
  <si>
    <t>Blank 5</t>
  </si>
  <si>
    <t>3rd</t>
  </si>
  <si>
    <t>Field Blanks, in T3 around 7-10 of the syringes were left with the stopcock turned for ~30 minutes</t>
  </si>
  <si>
    <t>Time Points</t>
  </si>
  <si>
    <t>ECD_Ochoa_04022019_08.CHR</t>
  </si>
  <si>
    <t>T3</t>
  </si>
  <si>
    <t>April 1st</t>
  </si>
  <si>
    <t>ECD_Ochoa_04022019_09.CHR</t>
  </si>
  <si>
    <t>CO2,0,5000ppm</t>
  </si>
  <si>
    <t>N20</t>
  </si>
  <si>
    <t>Bucket Once was in a shaded area</t>
  </si>
  <si>
    <t>ECD_Ochoa_04022019_10.CHR</t>
  </si>
  <si>
    <t>N2O,0,1ppm</t>
  </si>
  <si>
    <t>ECD_Ochoa_04022019_11.CHR</t>
  </si>
  <si>
    <t>CO2,1</t>
  </si>
  <si>
    <t>ECD_Ochoa_04022019_13.CHR</t>
  </si>
  <si>
    <t>CO2.2</t>
  </si>
  <si>
    <t>Unscrewed stopcock for &lt;1 second</t>
  </si>
  <si>
    <t>ECD_Ochoa_04022019_12.CHR</t>
  </si>
  <si>
    <t>N2O,0</t>
  </si>
  <si>
    <t>ECD_Ochoa_04022019_19.CHR</t>
  </si>
  <si>
    <t>CO2,0</t>
  </si>
  <si>
    <t>ECD_Ochoa_04022019_17.CHR</t>
  </si>
  <si>
    <t>Lio</t>
  </si>
  <si>
    <t>CO2,2</t>
  </si>
  <si>
    <t>ECD_Ochoa_04022019_25.CHR</t>
  </si>
  <si>
    <t>ECD_Ochoa_04022019_14.CHR</t>
  </si>
  <si>
    <t>C_ALT</t>
  </si>
  <si>
    <t>HAIKYU0</t>
  </si>
  <si>
    <t>ECD_Ochoa_04022019_23.CHR</t>
  </si>
  <si>
    <t>xxx</t>
  </si>
  <si>
    <t>ECD_Ochoa_04022019_20.CHR</t>
  </si>
  <si>
    <t>ECD_Ochoa_04022019_21.CHR</t>
  </si>
  <si>
    <t>T_ALT</t>
  </si>
  <si>
    <t>ECD_Ochoa_04022019_29.CHR</t>
  </si>
  <si>
    <t>Ci0</t>
  </si>
  <si>
    <t>ECD_Ochoa_04022019_30.CHR</t>
  </si>
  <si>
    <t>C_3</t>
  </si>
  <si>
    <t>ECD_Ochoa_04022019_18.CHR</t>
  </si>
  <si>
    <t>ECD_Ochoa_04022019_26.CHR</t>
  </si>
  <si>
    <t>ECD_Ochoa_04022019_15.CHR</t>
  </si>
  <si>
    <t>AAA</t>
  </si>
  <si>
    <t>ECD_Ochoa_04022019_16.CHR</t>
  </si>
  <si>
    <t>ECD_Ochoa_04022019_22.CHR</t>
  </si>
  <si>
    <t>Left with stopcock to on for an indeterminate amount of time</t>
  </si>
  <si>
    <t>ECD_Ochoa_04022019_28.CHR</t>
  </si>
  <si>
    <t>CCC</t>
  </si>
  <si>
    <t>ECD_Ochoa_04022019_27.CHR</t>
  </si>
  <si>
    <t>ECD_Ochoa_04022019_46.CHR</t>
  </si>
  <si>
    <t>Jio</t>
  </si>
  <si>
    <t>ECD_Ochoa_04022019_48.CHR</t>
  </si>
  <si>
    <t>DDD</t>
  </si>
  <si>
    <t>ECD_Ochoa_04022019_31.CHR</t>
  </si>
  <si>
    <t>ECD_Ochoa_04022019_32.CHR</t>
  </si>
  <si>
    <t>TiO</t>
  </si>
  <si>
    <t>ECD_Ochoa_04022019_33.CHR</t>
  </si>
  <si>
    <t>BBB</t>
  </si>
  <si>
    <t>ECD_Ochoa_04022019_36.CHR</t>
  </si>
  <si>
    <t>Dio</t>
  </si>
  <si>
    <t>ECD_Ochoa_04022019_34.CHR</t>
  </si>
  <si>
    <t>ECD_Ochoa_04022019_38.CHR</t>
  </si>
  <si>
    <t>EEE</t>
  </si>
  <si>
    <t>ECD_Ochoa_04022019_35.CHR</t>
  </si>
  <si>
    <t>Xi0</t>
  </si>
  <si>
    <t>ECD_Ochoa_04022019_37.CHR</t>
  </si>
  <si>
    <t>ECD_Ochoa_04022019_44.CHR</t>
  </si>
  <si>
    <t>sun 0</t>
  </si>
  <si>
    <t>ECD_Ochoa_04022019_41.CHR</t>
  </si>
  <si>
    <t>ECD_Ochoa_04022019_42.CHR</t>
  </si>
  <si>
    <t>ECD_Ochoa_04022019_40.CHR</t>
  </si>
  <si>
    <t>Star 0</t>
  </si>
  <si>
    <t>ECD_Ochoa_04022019_39.CHR</t>
  </si>
  <si>
    <t>ECD_Ochoa_04022019_45.CHR</t>
  </si>
  <si>
    <t>ECD_Ochoa_04022019_43.CHR</t>
  </si>
  <si>
    <t>Heart 0</t>
  </si>
  <si>
    <t>ECD_Ochoa_04022019_47.CHR</t>
  </si>
  <si>
    <t>star exclamation</t>
  </si>
  <si>
    <t>ECD_Ochoa_04022019_65.CHR</t>
  </si>
  <si>
    <t>ECD_Ochoa_04022019_76.CHR</t>
  </si>
  <si>
    <t>sun</t>
  </si>
  <si>
    <t>ECD_Ochoa_04022019_64.CHR</t>
  </si>
  <si>
    <t>T1910</t>
  </si>
  <si>
    <t>ECD_Ochoa_04022019_55.CHR</t>
  </si>
  <si>
    <t>Heart</t>
  </si>
  <si>
    <t>ECD_Ochoa_04022019_60.CHR</t>
  </si>
  <si>
    <t>Gi0</t>
  </si>
  <si>
    <t>ECD_Ochoa_04022019_57.CHR</t>
  </si>
  <si>
    <t>C3</t>
  </si>
  <si>
    <t>ECD_Ochoa_04022019_56.CHR</t>
  </si>
  <si>
    <t>ECD_Ochoa_04022019_54.CHR</t>
  </si>
  <si>
    <t>ECD_Ochoa_04022019_51.CHR</t>
  </si>
  <si>
    <t>ECD_Ochoa_04022019_49.CHR</t>
  </si>
  <si>
    <t>ECD_Ochoa_04022019_50.CHR</t>
  </si>
  <si>
    <t>ECD_Ochoa_04022019_52.CHR</t>
  </si>
  <si>
    <t>Bi0</t>
  </si>
  <si>
    <t>ECD_Ochoa_04022019_59.CHR</t>
  </si>
  <si>
    <t>ECD_Ochoa_04022019_61.CHR</t>
  </si>
  <si>
    <t>ECD_Ochoa_04022019_58.CHR</t>
  </si>
  <si>
    <t>M00</t>
  </si>
  <si>
    <t>ECD_Ochoa_04022019_53.CHR</t>
  </si>
  <si>
    <t>Aio</t>
  </si>
  <si>
    <t>ECD_Ochoa_04022019_63.CHR</t>
  </si>
  <si>
    <t>ECD_Ochoa_04022019_62.CHR</t>
  </si>
  <si>
    <t>ECD_Ochoa_04022019_89.CHR</t>
  </si>
  <si>
    <t>ECD_Ochoa_04022019_84.CHR</t>
  </si>
  <si>
    <t>ECD_Ochoa_04022019_87.CHR</t>
  </si>
  <si>
    <t>ECD_Ochoa_04022019_75.CHR</t>
  </si>
  <si>
    <t>ECD_Ochoa_04022019_82.CHR</t>
  </si>
  <si>
    <t>ECD_Ochoa_04022019_86.CHR</t>
  </si>
  <si>
    <t>ECD_Ochoa_04022019_83.CHR</t>
  </si>
  <si>
    <t>ECD_Ochoa_04022019_85.CHR</t>
  </si>
  <si>
    <t>ECD_Ochoa_04022019_79.CHR</t>
  </si>
  <si>
    <t>ECD_Ochoa_04022019_81.CHR</t>
  </si>
  <si>
    <t>ECD_Ochoa_04022019_88.CHR</t>
  </si>
  <si>
    <t>ECD_Ochoa_04022019_78.CHR</t>
  </si>
  <si>
    <t>ECD_Ochoa_04022019_80.CHR</t>
  </si>
  <si>
    <t>ECD_Ochoa_04022019_73.CHR</t>
  </si>
  <si>
    <t>ECD_Ochoa_04022019_77.CHR</t>
  </si>
  <si>
    <t>ECD_Ochoa_04022019_70.CHR</t>
  </si>
  <si>
    <t>ECD_Ochoa_04022019_74.CHR</t>
  </si>
  <si>
    <t>C4</t>
  </si>
  <si>
    <t>Date of Run</t>
  </si>
  <si>
    <t>Stopcock left undone for ~10 seconds</t>
  </si>
  <si>
    <t xml:space="preserve">Time Point </t>
  </si>
  <si>
    <t xml:space="preserve">PPM </t>
  </si>
  <si>
    <t>ECD_Ochoa_04052019_110.CHR</t>
  </si>
  <si>
    <t>T4</t>
  </si>
  <si>
    <t>Bioo</t>
  </si>
  <si>
    <t>April 4th</t>
  </si>
  <si>
    <t>same</t>
  </si>
  <si>
    <t>ECD_Ochoa_04052019_111.CHR</t>
  </si>
  <si>
    <t>ECD_Ochoa_04052019_112.CHR</t>
  </si>
  <si>
    <t>ECD_Ochoa_04052019_114.CHR</t>
  </si>
  <si>
    <t>CO2,O</t>
  </si>
  <si>
    <t>ECD_Ochoa_04052019_120.CHR</t>
  </si>
  <si>
    <t>CO2,1 (1900)</t>
  </si>
  <si>
    <t>ECD_Ochoa_04052019_113.CHR</t>
  </si>
  <si>
    <t>CO2,2(700)</t>
  </si>
  <si>
    <t>ECD_Ochoa_04052019_116.CHR</t>
  </si>
  <si>
    <t>Haiky00-</t>
  </si>
  <si>
    <t>ECD_Ochoa_04052019_115.CHR</t>
  </si>
  <si>
    <t>ECD_Ochoa_04052019_121.CHR</t>
  </si>
  <si>
    <t>Aioo</t>
  </si>
  <si>
    <t>Cross Reference with other syringes later because might not be of T5</t>
  </si>
  <si>
    <t>ECD_Ochoa_04052019_119.CHR</t>
  </si>
  <si>
    <t>ECD_Ochoa_04052019_117.CHR</t>
  </si>
  <si>
    <t>XIOO</t>
  </si>
  <si>
    <t>CO2.0</t>
  </si>
  <si>
    <t>ECD_Ochoa_04052019_118.CHR</t>
  </si>
  <si>
    <t>CO2.1</t>
  </si>
  <si>
    <t>ECD_Ochoa_04052019_135.CHR</t>
  </si>
  <si>
    <t>Cioo</t>
  </si>
  <si>
    <t>ECD_Ochoa_04052019_136.CHR</t>
  </si>
  <si>
    <t>ECD_Ochoa_04052019_137.CHR</t>
  </si>
  <si>
    <t>ECD_Ochoa_04052019_129.CHR</t>
  </si>
  <si>
    <t>ECD_Ochoa_04052019_128.CHR</t>
  </si>
  <si>
    <t>ECD_Ochoa_04052019_132.CHR</t>
  </si>
  <si>
    <t>DDDO</t>
  </si>
  <si>
    <t>ECD_Ochoa_04052019_133.CHR</t>
  </si>
  <si>
    <t>ECD_Ochoa_04052019_134.CHR</t>
  </si>
  <si>
    <t>Love</t>
  </si>
  <si>
    <t>ECD_Ochoa_04052019_131.CHR</t>
  </si>
  <si>
    <t>Tioo</t>
  </si>
  <si>
    <t>Stopcock left undone foe 1 minute</t>
  </si>
  <si>
    <t>ECD_Ochoa_04052019_130.CHR</t>
  </si>
  <si>
    <t>Mooo</t>
  </si>
  <si>
    <t>ECD_Ochoa_04052019_138.CHR</t>
  </si>
  <si>
    <t>Dolor</t>
  </si>
  <si>
    <t>ECD_Ochoa_04052019_146.CHR</t>
  </si>
  <si>
    <t>ECD_Ochoa_04052019_154.CHR</t>
  </si>
  <si>
    <t>ECD_Ochoa_04052019_147.CHR</t>
  </si>
  <si>
    <t>Gioo</t>
  </si>
  <si>
    <t>ECD_Ochoa_04052019_153.CHR</t>
  </si>
  <si>
    <t>ECD_Ochoa_04052019_143.CHR</t>
  </si>
  <si>
    <t>star,!,o</t>
  </si>
  <si>
    <t>ECD_Ochoa_04052019_144.CHR</t>
  </si>
  <si>
    <t>ECD_Ochoa_04052019_145.CHR</t>
  </si>
  <si>
    <t>&lt;30</t>
  </si>
  <si>
    <t>ECD_Ochoa_04052019_142.CHR</t>
  </si>
  <si>
    <t>ECD_Ochoa_04052019_148.CHR</t>
  </si>
  <si>
    <t>Dioo</t>
  </si>
  <si>
    <t>ECD_Ochoa_04052019_150.CHR</t>
  </si>
  <si>
    <t>Jioo</t>
  </si>
  <si>
    <t>ECD_Ochoa_04052019_151.CHR</t>
  </si>
  <si>
    <t>BBB0</t>
  </si>
  <si>
    <t>ECD_Ochoa_04052019_163.CHR</t>
  </si>
  <si>
    <t>Stopcock left off for ~5min</t>
  </si>
  <si>
    <t>ECD_Ochoa_04052019_158.CHR</t>
  </si>
  <si>
    <t>Star00</t>
  </si>
  <si>
    <t>ECD_Ochoa_04052019_173.CHR</t>
  </si>
  <si>
    <t>star,0</t>
  </si>
  <si>
    <t>ECD_Ochoa_04052019_170.CHR</t>
  </si>
  <si>
    <t>ECD_Ochoa_04052019_159.CHR</t>
  </si>
  <si>
    <t>AAA0</t>
  </si>
  <si>
    <t>ECD_Ochoa_04052019_160.CHR</t>
  </si>
  <si>
    <t>ECD_Ochoa_04052019_165.CHR</t>
  </si>
  <si>
    <t>ECD_Ochoa_04052019_167.CHR</t>
  </si>
  <si>
    <t>ECD_Ochoa_04052019_164.CHR</t>
  </si>
  <si>
    <t>ECD_Ochoa_04052019_174.CHR</t>
  </si>
  <si>
    <t>ECD_Ochoa_04052019_168.CHR</t>
  </si>
  <si>
    <t>ECD_Ochoa_04052019_175.CHR</t>
  </si>
  <si>
    <t>ECD_Ochoa_04052019_169.CHR</t>
  </si>
  <si>
    <t>heart00</t>
  </si>
  <si>
    <t>ECD_Ochoa_04052019_162.CHR</t>
  </si>
  <si>
    <t>ECD_Ochoa_04052019_161.CHR</t>
  </si>
  <si>
    <t>ECD_Ochoa_04052019_172.CHR</t>
  </si>
  <si>
    <t>ECD_Ochoa_04052019_171.CHR</t>
  </si>
  <si>
    <t>EEE00</t>
  </si>
  <si>
    <t>ECD_Ochoa_04052019_166.CHR</t>
  </si>
  <si>
    <t>YO</t>
  </si>
  <si>
    <t>ECD_Ochoa_04192019_17.CHR</t>
  </si>
  <si>
    <t>o80</t>
  </si>
  <si>
    <t>April 18th</t>
  </si>
  <si>
    <t>ECD_Ochoa_04192019_16.CHR</t>
  </si>
  <si>
    <t>ECD_Ochoa_04192019_15.CHR</t>
  </si>
  <si>
    <t>star!00</t>
  </si>
  <si>
    <t>ECD_Ochoa_04192019_18.CHR</t>
  </si>
  <si>
    <t>ECD_Ochoa_04192019_19.CHR</t>
  </si>
  <si>
    <t>ECD_Ochoa_04192019_20.CHR</t>
  </si>
  <si>
    <t>co2o</t>
  </si>
  <si>
    <t>ECD_Ochoa_04192019_21.CHR</t>
  </si>
  <si>
    <t>Jiooo</t>
  </si>
  <si>
    <t>ECD_Ochoa_04192019_22.CHR</t>
  </si>
  <si>
    <t>Giooo</t>
  </si>
  <si>
    <t>ECD_Ochoa_04192019_23.CHR</t>
  </si>
  <si>
    <t>ECD_Ochoa_04192019_31.CHR</t>
  </si>
  <si>
    <t>ECD_Ochoa_04192019_30.CHR</t>
  </si>
  <si>
    <t>ECD_Ochoa_04192019_32.CHR</t>
  </si>
  <si>
    <t>XXX0</t>
  </si>
  <si>
    <t>ECD_Ochoa_04192019_28.CHR</t>
  </si>
  <si>
    <t>ECD_Ochoa_04192019_29.CHR</t>
  </si>
  <si>
    <t>ECD_Ochoa_04192019_27.CHR</t>
  </si>
  <si>
    <t>ECD_Ochoa_04192019_33.CHR</t>
  </si>
  <si>
    <t>ECD_Ochoa_04192019_34.CHR</t>
  </si>
  <si>
    <t>ECD_Ochoa_04192019_35.CHR</t>
  </si>
  <si>
    <t>heart000</t>
  </si>
  <si>
    <t>ECD_Ochoa_04192019_36.CHR</t>
  </si>
  <si>
    <t>ECD_Ochoa_04192019_37.CHR</t>
  </si>
  <si>
    <t>ECD_Ochoa_04192019_38.CHR</t>
  </si>
  <si>
    <t>ECD_Ochoa_04192019_39.CHR</t>
  </si>
  <si>
    <t>Sun000</t>
  </si>
  <si>
    <t>ECD_Ochoa_04192019_40.CHR</t>
  </si>
  <si>
    <t>AAA00</t>
  </si>
  <si>
    <t>ECD_Ochoa_04192019_41.CHR</t>
  </si>
  <si>
    <t>EEE0000</t>
  </si>
  <si>
    <t>ECD_Ochoa_04192019_42.CHR</t>
  </si>
  <si>
    <t>YOO</t>
  </si>
  <si>
    <t>ECD_Ochoa_04192019_43.CHR</t>
  </si>
  <si>
    <t>ECD_Ochoa_04192019_44.CHR</t>
  </si>
  <si>
    <t>ECD_Ochoa_04192019_47.CHR</t>
  </si>
  <si>
    <t>ECD_Ochoa_04192019_46.CHR</t>
  </si>
  <si>
    <t>Ai000</t>
  </si>
  <si>
    <t>ECD_Ochoa_04192019_45.CHR</t>
  </si>
  <si>
    <t>ECD_Ochoa_04192019_48.CHR</t>
  </si>
  <si>
    <t>L1</t>
  </si>
  <si>
    <t>ECD_Ochoa_04192019_49.CHR</t>
  </si>
  <si>
    <t>ECD_Ochoa_04192019_50.CHR</t>
  </si>
  <si>
    <t>Xi000</t>
  </si>
  <si>
    <t>ECD_Ochoa_04192019_51.CHR</t>
  </si>
  <si>
    <t>ECD_Ochoa_04192019_52.CHR</t>
  </si>
  <si>
    <t>L3</t>
  </si>
  <si>
    <t>ECD_Ochoa_04192019_53.CHR</t>
  </si>
  <si>
    <t>ECD_Ochoa_04192019_56.CHR</t>
  </si>
  <si>
    <t>!</t>
  </si>
  <si>
    <t>ECD_Ochoa_04192019_55.CHR</t>
  </si>
  <si>
    <t>ECD_Ochoa_04192019_54.CHR</t>
  </si>
  <si>
    <t>ECD_Ochoa_04192019_58.CHR</t>
  </si>
  <si>
    <t>p11</t>
  </si>
  <si>
    <t>ECD_Ochoa_04192019_57.CHR</t>
  </si>
  <si>
    <t>SPR</t>
  </si>
  <si>
    <t>ECD_Ochoa_04192019_59.CHR</t>
  </si>
  <si>
    <t>VEE</t>
  </si>
  <si>
    <t>ECD_Ochoa_04192019_60.CHR</t>
  </si>
  <si>
    <t>P7</t>
  </si>
  <si>
    <t>ECD_Ochoa_04192019_61.CHR</t>
  </si>
  <si>
    <t>P4</t>
  </si>
  <si>
    <t>ECD_Ochoa_04192019_62.CHR</t>
  </si>
  <si>
    <t>P3</t>
  </si>
  <si>
    <t>ECD_Ochoa_04192019_65.CHR</t>
  </si>
  <si>
    <t>ECD_Ochoa_04192019_63.CHR</t>
  </si>
  <si>
    <t>P8</t>
  </si>
  <si>
    <t>ECD_Ochoa_04192019_64.CHR</t>
  </si>
  <si>
    <t>P5</t>
  </si>
  <si>
    <t>ECD_Ochoa_04192019_66.CHR</t>
  </si>
  <si>
    <t>P6</t>
  </si>
  <si>
    <t>ECD_Ochoa_04192019_67.CHR</t>
  </si>
  <si>
    <t>P2</t>
  </si>
  <si>
    <t>ECD_Ochoa_04192019_68.CHR</t>
  </si>
  <si>
    <t>ECD_Ochoa_04192019_69.CHR</t>
  </si>
  <si>
    <t>P12</t>
  </si>
  <si>
    <t>ECD_Ochoa_04192019_71.CHR</t>
  </si>
  <si>
    <t>HOLA</t>
  </si>
  <si>
    <t>ECD_Ochoa_04192019_70.CHR</t>
  </si>
  <si>
    <t>P1</t>
  </si>
  <si>
    <t xml:space="preserve">N2O PPM </t>
  </si>
  <si>
    <t>ECD_ochoa_04252019_08.CHR</t>
  </si>
  <si>
    <t>OJ</t>
  </si>
  <si>
    <t>April 23rd</t>
  </si>
  <si>
    <t>ECD_ochoa_04252019_09.CHR</t>
  </si>
  <si>
    <t>OA</t>
  </si>
  <si>
    <t>ECD_ochoa_04252019_10.CHR</t>
  </si>
  <si>
    <t>OB</t>
  </si>
  <si>
    <t>ECD_ochoa_04252019_11.CHR</t>
  </si>
  <si>
    <t>OK</t>
  </si>
  <si>
    <t>ECD_ochoa_04252019_12.CHR</t>
  </si>
  <si>
    <t>OH</t>
  </si>
  <si>
    <t>ECD_ochoa_04252019_13.CHR</t>
  </si>
  <si>
    <t>OE</t>
  </si>
  <si>
    <t>ECD_ochoa_04252019_14.CHR</t>
  </si>
  <si>
    <t>ON</t>
  </si>
  <si>
    <t>ECD_ochoa_04252019_15.CHR</t>
  </si>
  <si>
    <t>OO</t>
  </si>
  <si>
    <t>ECD_ochoa_04252019_16.CHR</t>
  </si>
  <si>
    <t>OD</t>
  </si>
  <si>
    <t>ECD_ochoa_04252019_17.CHR</t>
  </si>
  <si>
    <t>OM</t>
  </si>
  <si>
    <t>ECD_ochoa_04252019_18.CHR</t>
  </si>
  <si>
    <t>OF</t>
  </si>
  <si>
    <t>ECD_ochoa_04252019_19.CHR</t>
  </si>
  <si>
    <t>OI</t>
  </si>
  <si>
    <t>ECD_ochoa_04252019_21.CHR</t>
  </si>
  <si>
    <t>OC</t>
  </si>
  <si>
    <t>ECD_ochoa_04252019_20.CHR</t>
  </si>
  <si>
    <t>OL</t>
  </si>
  <si>
    <t>ECD_ochoa_04252019_22.CHR</t>
  </si>
  <si>
    <t>OG</t>
  </si>
  <si>
    <t>ECD_ochoa_04252019_23.CHR</t>
  </si>
  <si>
    <t>IV</t>
  </si>
  <si>
    <t>ECD_ochoa_04252019_24.CHR</t>
  </si>
  <si>
    <t>ABB</t>
  </si>
  <si>
    <t>ECD_ochoa_04252019_25.CHR</t>
  </si>
  <si>
    <t>1Y</t>
  </si>
  <si>
    <t>ECD_ochoa_04252019_26.CHR</t>
  </si>
  <si>
    <t>2E</t>
  </si>
  <si>
    <t>ECD_ochoa_04252019_27.CHR</t>
  </si>
  <si>
    <t>PSI</t>
  </si>
  <si>
    <t>ECD_ochoa_04252019_28.CHR</t>
  </si>
  <si>
    <t>2F</t>
  </si>
  <si>
    <t>ECD_ochoa_04252019_29.CHR</t>
  </si>
  <si>
    <t>ABC</t>
  </si>
  <si>
    <t>ECD_ochoa_04252019_30.CHR</t>
  </si>
  <si>
    <t>M1</t>
  </si>
  <si>
    <t>ECD_ochoa_04252019_31.CHR</t>
  </si>
  <si>
    <t>ACD</t>
  </si>
  <si>
    <t>ECD_ochoa_04252019_32.CHR</t>
  </si>
  <si>
    <t>2D</t>
  </si>
  <si>
    <t>ECD_ochoa_04252019_33.CHR</t>
  </si>
  <si>
    <t>X1</t>
  </si>
  <si>
    <t>ECD_ochoa_04252019_34.CHR</t>
  </si>
  <si>
    <t>2C</t>
  </si>
  <si>
    <t>ECD_ochoa_04252019_35.CHR</t>
  </si>
  <si>
    <t>2A</t>
  </si>
  <si>
    <t>ECD_ochoa_04252019_36.CHR</t>
  </si>
  <si>
    <t>2B</t>
  </si>
  <si>
    <t>ECD_ochoa_04252019_40.CHR</t>
  </si>
  <si>
    <t>ECD_ochoa_04252019_37.CHR</t>
  </si>
  <si>
    <t>Oy</t>
  </si>
  <si>
    <t>ECD_ochoa_04252019_39.CHR</t>
  </si>
  <si>
    <t>OX</t>
  </si>
  <si>
    <t>ECD_ochoa_04252019_41.CHR</t>
  </si>
  <si>
    <t>OP</t>
  </si>
  <si>
    <t>ECD_ochoa_04252019_42.CHR</t>
  </si>
  <si>
    <t>IB</t>
  </si>
  <si>
    <t>ECD_ochoa_04252019_43.CHR</t>
  </si>
  <si>
    <t>OU</t>
  </si>
  <si>
    <t>ECD_ochoa_04252019_44.CHR</t>
  </si>
  <si>
    <t>IA</t>
  </si>
  <si>
    <t>ECD_ochoa_04252019_45.CHR</t>
  </si>
  <si>
    <t>OW</t>
  </si>
  <si>
    <t>ECD_ochoa_04252019_46.CHR</t>
  </si>
  <si>
    <t>OV</t>
  </si>
  <si>
    <t>ECD_ochoa_04252019_47.CHR</t>
  </si>
  <si>
    <t>OQ</t>
  </si>
  <si>
    <t>ECD_ochoa_04252019_48.CHR</t>
  </si>
  <si>
    <t>OZ</t>
  </si>
  <si>
    <t>ECD_ochoa_04252019_49.CHR</t>
  </si>
  <si>
    <t>ID</t>
  </si>
  <si>
    <t>ECD_ochoa_04252019_50.CHR</t>
  </si>
  <si>
    <t>IC</t>
  </si>
  <si>
    <t>ECD_ochoa_04252019_51.CHR</t>
  </si>
  <si>
    <t>OT</t>
  </si>
  <si>
    <t>ECD_ochoa_04252019_52.CHR</t>
  </si>
  <si>
    <t>OR</t>
  </si>
  <si>
    <t>ECD_ochoa_04252019_53.CHR</t>
  </si>
  <si>
    <t>O5</t>
  </si>
  <si>
    <t>Time Pioint</t>
  </si>
  <si>
    <t>ECD_OCHOA_05092019_03.CHR</t>
  </si>
  <si>
    <t>ECD_OCHOA_05092019_04.CHR</t>
  </si>
  <si>
    <t>ECD_OCHOA_05092019_05.CHR</t>
  </si>
  <si>
    <t>1A</t>
  </si>
  <si>
    <t>ECD_OCHOA_05092019_06.CHR</t>
  </si>
  <si>
    <t>ECD_OCHOA_05092019_07.CHR</t>
  </si>
  <si>
    <t>ECD_OCHOA_05092019_08.CHR</t>
  </si>
  <si>
    <t>ECD_OCHOA_05092019_09.CHR</t>
  </si>
  <si>
    <t>ECD_OCHOA_05092019_10.CHR</t>
  </si>
  <si>
    <t>ECD_OCHOA_05092019_11.CHR</t>
  </si>
  <si>
    <t>ECD_OCHOA_05092019_12.CHR</t>
  </si>
  <si>
    <t>ECD_OCHOA_05092019_13.CHR</t>
  </si>
  <si>
    <t>ECD_OCHOA_05092019_14.CHR</t>
  </si>
  <si>
    <t>1C</t>
  </si>
  <si>
    <t>ECD_OCHOA_05092019_15.CHR</t>
  </si>
  <si>
    <t>ECD_OCHOA_05092019_16.CHR</t>
  </si>
  <si>
    <t>ECD_OCHOA_05092019_17.CHR</t>
  </si>
  <si>
    <t>ECD_OCHOA_05092019_18.CHR</t>
  </si>
  <si>
    <t>ECD_OCHOA_05092019_19.CHR</t>
  </si>
  <si>
    <t>ECD_OCHOA_05092019_20.CHR</t>
  </si>
  <si>
    <t>ECD_OCHOA_05092019_21.CHR</t>
  </si>
  <si>
    <t>ECD_OCHOA_05092019_22.CHR</t>
  </si>
  <si>
    <t>ECD_OCHOA_05092019_23.CHR</t>
  </si>
  <si>
    <t>Y00</t>
  </si>
  <si>
    <t>ECD_OCHOA_05092019_24.CHR</t>
  </si>
  <si>
    <t>ECD_OCHOA_05092019_25.CHR</t>
  </si>
  <si>
    <t>ECD_OCHOA_05092019_26.CHR</t>
  </si>
  <si>
    <t>ECD_OCHOA_05092019_27.CHR</t>
  </si>
  <si>
    <t>Co21 *not co2 standard</t>
  </si>
  <si>
    <t>ECD_OCHOA_05092019_28.CHR</t>
  </si>
  <si>
    <t>ECD_OCHOA_05092019_29.CHR</t>
  </si>
  <si>
    <t>ECD_OCHOA_05092019_30.CHR</t>
  </si>
  <si>
    <t>ECD_OCHOA_05092019_31.CHR</t>
  </si>
  <si>
    <t>ECD_OCHOA_05092019_32.CHR</t>
  </si>
  <si>
    <t>ECD_OCHOA_05092019_33.CHR</t>
  </si>
  <si>
    <t>CALT</t>
  </si>
  <si>
    <t>ECD_OCHOA_05092019_34.CHR</t>
  </si>
  <si>
    <t>ECD_OCHOA_05092019_35.CHR</t>
  </si>
  <si>
    <t>pB(8?)</t>
  </si>
  <si>
    <t>ECD_OCHOA_05092019_36.CHR</t>
  </si>
  <si>
    <t>star000</t>
  </si>
  <si>
    <t>ECD_OCHOA_05092019_37.CHR</t>
  </si>
  <si>
    <t>ECD_OCHOA_05092019_38.CHR</t>
  </si>
  <si>
    <t>p1</t>
  </si>
  <si>
    <t>ECD_OCHOA_05092019_39.CHR</t>
  </si>
  <si>
    <t>ECD_OCHOA_05092019_40.CHR</t>
  </si>
  <si>
    <t>1M</t>
  </si>
  <si>
    <t>ECD_OCHOA_05092019_41.CHR</t>
  </si>
  <si>
    <t>ECD_OCHOA_05092019_42.CHR</t>
  </si>
  <si>
    <t>ECD_OCHOA_05092019_43.CHR</t>
  </si>
  <si>
    <t>1J</t>
  </si>
  <si>
    <t>ECD_OCHOA_05092019_44.CHR</t>
  </si>
  <si>
    <t>ECD_OCHOA_05092019_52.CHR</t>
  </si>
  <si>
    <t>IL</t>
  </si>
  <si>
    <t>ECD_OCHOA_05092019_53.CHR</t>
  </si>
  <si>
    <t>Li</t>
  </si>
  <si>
    <t>ECD_OCHOA_05092019_54.CHR</t>
  </si>
  <si>
    <t>IR</t>
  </si>
  <si>
    <t>ECD_OCHOA_05092019_55.CHR</t>
  </si>
  <si>
    <t>LO</t>
  </si>
  <si>
    <t>ECD_OCHOA_05092019_56.CHR</t>
  </si>
  <si>
    <t>ECD_OCHOA_05092019_57.CHR</t>
  </si>
  <si>
    <t>ECD_OCHOA_05092019_58.CHR</t>
  </si>
  <si>
    <t>1G</t>
  </si>
  <si>
    <t>ECD_OCHOA_05092019_51.CHR</t>
  </si>
  <si>
    <t>ECD_OCHOA_05092019_59.CHR</t>
  </si>
  <si>
    <t>ECD_OCHOA_05092019_60.CHR</t>
  </si>
  <si>
    <t>1D</t>
  </si>
  <si>
    <t>ECD_OCHOA_05092019_61.CHR</t>
  </si>
  <si>
    <t>ECD_OCHOA_05092019_62.CHR</t>
  </si>
  <si>
    <t>ECD_OCHOA_05092019_63.CHR</t>
  </si>
  <si>
    <t>ECD_OCHOA_05092019_64.CHR</t>
  </si>
  <si>
    <t>ECD_OCHOA_05092019_65.CHR</t>
  </si>
  <si>
    <t>OS</t>
  </si>
  <si>
    <t>ECD_OCHOA_05092019_66.CHR</t>
  </si>
  <si>
    <t>ECD_OCHOA_05092019_67.CHR</t>
  </si>
  <si>
    <t>ECD_OCHOA_05092019_68.CHR</t>
  </si>
  <si>
    <t>ECD_OCHOA_05092019_69.CHR</t>
  </si>
  <si>
    <t>ECD_OCHOA_05092019_70.CHR</t>
  </si>
  <si>
    <t>XI</t>
  </si>
  <si>
    <t>ECD_OCHOA_05092019_71.CHR</t>
  </si>
  <si>
    <t>IQ</t>
  </si>
  <si>
    <t>ECD_OCHOA_05092019_72.CHR</t>
  </si>
  <si>
    <t>ECD_OCHOA_05092019_73.CHR</t>
  </si>
  <si>
    <t>ECD_OCHOA_05092019_74.CHR</t>
  </si>
  <si>
    <t>IE</t>
  </si>
  <si>
    <t>ECD_OCHOA_05092019_75.CHR</t>
  </si>
  <si>
    <t>ECD_OCHOA_05092019_76.CHR</t>
  </si>
  <si>
    <t>IN</t>
  </si>
  <si>
    <t>ECD_OCHOA_05092019_77.CHR</t>
  </si>
  <si>
    <t>IP</t>
  </si>
  <si>
    <t>ECD_OCHOA_05092019_78.CHR</t>
  </si>
  <si>
    <t>IY</t>
  </si>
  <si>
    <t>ECD_OCHOA_05092019_79.CHR</t>
  </si>
  <si>
    <t>ECD_OCHOA_05092019_80.CHR</t>
  </si>
  <si>
    <t>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</si>
</sst>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/>
    <font>
      <u/>
      <sz val="11.0"/>
      <color rgb="FF0000FF"/>
      <name val="Calibri"/>
    </font>
    <font>
      <sz val="11.0"/>
      <color rgb="FF0000FF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9E2F3"/>
        <bgColor rgb="FFD9E2F3"/>
      </patternFill>
    </fill>
    <fill>
      <patternFill patternType="solid">
        <fgColor rgb="FF76923C"/>
        <bgColor rgb="FF76923C"/>
      </patternFill>
    </fill>
    <fill>
      <patternFill patternType="solid">
        <fgColor rgb="FF00B050"/>
        <bgColor rgb="FF00B050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953734"/>
        <bgColor rgb="FF953734"/>
      </patternFill>
    </fill>
    <fill>
      <patternFill patternType="solid">
        <fgColor rgb="FF938953"/>
        <bgColor rgb="FF938953"/>
      </patternFill>
    </fill>
    <fill>
      <patternFill patternType="solid">
        <fgColor rgb="FFF79646"/>
        <bgColor rgb="FFF79646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  <fill>
      <patternFill patternType="solid">
        <fgColor rgb="FF31859B"/>
        <bgColor rgb="FF31859B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left/>
      <right/>
      <top/>
      <bottom/>
    </border>
    <border>
      <right style="thin">
        <color rgb="FF000000"/>
      </right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left/>
      <right/>
    </border>
    <border>
      <left/>
      <right/>
      <bottom/>
    </border>
    <border>
      <left/>
      <right/>
      <top style="thin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/>
      <bottom/>
    </border>
    <border>
      <left/>
      <right/>
      <top style="medium">
        <color rgb="FF000000"/>
      </top>
      <bottom/>
    </border>
    <border>
      <top style="medium">
        <color rgb="FF000000"/>
      </top>
    </border>
    <border>
      <bottom style="medium">
        <color rgb="FFCCCCCC"/>
      </bottom>
    </border>
    <border>
      <left/>
      <right style="medium">
        <color rgb="FFCCCCCC"/>
      </right>
      <top style="medium">
        <color rgb="FFCCCCCC"/>
      </top>
    </border>
    <border>
      <left/>
      <right style="medium">
        <color rgb="FFCCCCCC"/>
      </right>
    </border>
    <border>
      <left/>
      <right style="medium">
        <color rgb="FFCCCCCC"/>
      </right>
      <bottom/>
    </border>
    <border>
      <left/>
      <right style="medium">
        <color rgb="FFCCCCCC"/>
      </right>
      <top style="thin">
        <color rgb="FF000000"/>
      </top>
    </border>
    <border>
      <left/>
      <right style="medium">
        <color rgb="FFCCCCCC"/>
      </right>
      <bottom style="medium">
        <color rgb="FFCCCCCC"/>
      </bottom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</border>
    <border>
      <left/>
      <right/>
      <bottom style="medium">
        <color rgb="FFCCCCCC"/>
      </bottom>
    </border>
    <border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21" xfId="0" applyFont="1" applyNumberFormat="1"/>
    <xf borderId="0" fillId="0" fontId="0" numFmtId="14" xfId="0" applyAlignment="1" applyFont="1" applyNumberFormat="1">
      <alignment horizontal="left"/>
    </xf>
    <xf borderId="1" fillId="2" fontId="0" numFmtId="0" xfId="0" applyAlignment="1" applyBorder="1" applyFill="1" applyFont="1">
      <alignment horizontal="center"/>
    </xf>
    <xf borderId="0" fillId="0" fontId="0" numFmtId="0" xfId="0" applyFont="1"/>
    <xf borderId="0" fillId="0" fontId="0" numFmtId="20" xfId="0" applyFont="1" applyNumberFormat="1"/>
    <xf borderId="0" fillId="0" fontId="0" numFmtId="15" xfId="0" applyFont="1" applyNumberFormat="1"/>
    <xf borderId="0" fillId="0" fontId="1" numFmtId="0" xfId="0" applyFont="1"/>
    <xf borderId="1" fillId="2" fontId="0" numFmtId="0" xfId="0" applyBorder="1" applyFont="1"/>
    <xf borderId="1" fillId="2" fontId="0" numFmtId="0" xfId="0" applyAlignment="1" applyBorder="1" applyFont="1">
      <alignment vertical="center"/>
    </xf>
    <xf borderId="2" fillId="2" fontId="0" numFmtId="0" xfId="0" applyAlignment="1" applyBorder="1" applyFont="1">
      <alignment horizontal="center"/>
    </xf>
    <xf borderId="2" fillId="3" fontId="0" numFmtId="0" xfId="0" applyAlignment="1" applyBorder="1" applyFill="1" applyFont="1">
      <alignment horizontal="center"/>
    </xf>
    <xf borderId="2" fillId="3" fontId="0" numFmtId="0" xfId="0" applyAlignment="1" applyBorder="1" applyFont="1">
      <alignment horizontal="center" readingOrder="0"/>
    </xf>
    <xf borderId="3" fillId="4" fontId="0" numFmtId="0" xfId="0" applyAlignment="1" applyBorder="1" applyFill="1" applyFont="1">
      <alignment vertical="center"/>
    </xf>
    <xf borderId="4" fillId="0" fontId="0" numFmtId="0" xfId="0" applyAlignment="1" applyBorder="1" applyFont="1">
      <alignment vertical="center"/>
    </xf>
    <xf borderId="0" fillId="0" fontId="0" numFmtId="0" xfId="0" applyAlignment="1" applyFont="1">
      <alignment horizontal="center"/>
    </xf>
    <xf borderId="5" fillId="4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6" fillId="0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5" fillId="2" fontId="2" numFmtId="0" xfId="0" applyBorder="1" applyFont="1"/>
    <xf borderId="7" fillId="0" fontId="0" numFmtId="0" xfId="0" applyAlignment="1" applyBorder="1" applyFont="1">
      <alignment horizontal="center"/>
    </xf>
    <xf borderId="5" fillId="5" fontId="0" numFmtId="0" xfId="0" applyAlignment="1" applyBorder="1" applyFill="1" applyFont="1">
      <alignment vertical="center"/>
    </xf>
    <xf borderId="1" fillId="0" fontId="0" numFmtId="0" xfId="0" applyAlignment="1" applyBorder="1" applyFont="1">
      <alignment horizontal="center"/>
    </xf>
    <xf borderId="5" fillId="6" fontId="0" numFmtId="0" xfId="0" applyAlignment="1" applyBorder="1" applyFill="1" applyFont="1">
      <alignment vertical="center"/>
    </xf>
    <xf borderId="5" fillId="7" fontId="0" numFmtId="0" xfId="0" applyAlignment="1" applyBorder="1" applyFill="1" applyFont="1">
      <alignment vertical="center"/>
    </xf>
    <xf borderId="8" fillId="5" fontId="0" numFmtId="0" xfId="0" applyAlignment="1" applyBorder="1" applyFont="1">
      <alignment vertical="center"/>
    </xf>
    <xf borderId="7" fillId="0" fontId="0" numFmtId="0" xfId="0" applyBorder="1" applyFont="1"/>
    <xf borderId="8" fillId="7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7" fillId="0" fontId="0" numFmtId="14" xfId="0" applyBorder="1" applyFont="1" applyNumberFormat="1"/>
    <xf borderId="9" fillId="6" fontId="0" numFmtId="14" xfId="0" applyAlignment="1" applyBorder="1" applyFont="1" applyNumberFormat="1">
      <alignment horizontal="center" vertical="center"/>
    </xf>
    <xf borderId="9" fillId="5" fontId="0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0" fillId="0" fontId="0" numFmtId="14" xfId="0" applyAlignment="1" applyFont="1" applyNumberFormat="1">
      <alignment horizontal="center" vertical="center"/>
    </xf>
    <xf borderId="9" fillId="5" fontId="0" numFmtId="14" xfId="0" applyAlignment="1" applyBorder="1" applyFont="1" applyNumberFormat="1">
      <alignment horizontal="center" vertical="center"/>
    </xf>
    <xf borderId="9" fillId="8" fontId="0" numFmtId="14" xfId="0" applyAlignment="1" applyBorder="1" applyFill="1" applyFont="1" applyNumberFormat="1">
      <alignment horizontal="center" vertical="center"/>
    </xf>
    <xf borderId="0" fillId="0" fontId="0" numFmtId="21" xfId="0" applyAlignment="1" applyFont="1" applyNumberForma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14" xfId="0" applyAlignment="1" applyFont="1" applyNumberFormat="1">
      <alignment vertical="center"/>
    </xf>
    <xf borderId="0" fillId="0" fontId="0" numFmtId="15" xfId="0" applyAlignment="1" applyFont="1" applyNumberFormat="1">
      <alignment vertical="center"/>
    </xf>
    <xf borderId="12" fillId="9" fontId="0" numFmtId="14" xfId="0" applyAlignment="1" applyBorder="1" applyFill="1" applyFont="1" applyNumberFormat="1">
      <alignment horizontal="center" vertical="center"/>
    </xf>
    <xf borderId="12" fillId="5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9" fillId="10" fontId="0" numFmtId="14" xfId="0" applyAlignment="1" applyBorder="1" applyFill="1" applyFont="1" applyNumberFormat="1">
      <alignment horizontal="center" vertical="center"/>
    </xf>
    <xf borderId="0" fillId="0" fontId="0" numFmtId="14" xfId="0" applyAlignment="1" applyFont="1" applyNumberFormat="1">
      <alignment horizontal="center"/>
    </xf>
    <xf borderId="9" fillId="11" fontId="0" numFmtId="14" xfId="0" applyAlignment="1" applyBorder="1" applyFill="1" applyFont="1" applyNumberFormat="1">
      <alignment horizontal="center" vertical="center"/>
    </xf>
    <xf borderId="0" fillId="0" fontId="0" numFmtId="21" xfId="0" applyAlignment="1" applyFont="1" applyNumberFormat="1">
      <alignment horizontal="center"/>
    </xf>
    <xf borderId="9" fillId="12" fontId="0" numFmtId="14" xfId="0" applyAlignment="1" applyBorder="1" applyFill="1" applyFont="1" applyNumberFormat="1">
      <alignment horizontal="center" vertical="center"/>
    </xf>
    <xf borderId="1" fillId="2" fontId="0" numFmtId="0" xfId="0" applyAlignment="1" applyBorder="1" applyFont="1">
      <alignment horizontal="center" vertical="center"/>
    </xf>
    <xf borderId="1" fillId="0" fontId="0" numFmtId="0" xfId="0" applyBorder="1" applyFont="1"/>
    <xf borderId="1" fillId="0" fontId="0" numFmtId="20" xfId="0" applyAlignment="1" applyBorder="1" applyFont="1" applyNumberFormat="1">
      <alignment vertical="center"/>
    </xf>
    <xf borderId="1" fillId="0" fontId="0" numFmtId="0" xfId="0" applyAlignment="1" applyBorder="1" applyFont="1">
      <alignment vertical="center"/>
    </xf>
    <xf borderId="5" fillId="2" fontId="0" numFmtId="0" xfId="0" applyAlignment="1" applyBorder="1" applyFont="1">
      <alignment horizontal="center"/>
    </xf>
    <xf borderId="3" fillId="13" fontId="0" numFmtId="14" xfId="0" applyAlignment="1" applyBorder="1" applyFill="1" applyFont="1" applyNumberFormat="1">
      <alignment vertical="center"/>
    </xf>
    <xf borderId="5" fillId="13" fontId="0" numFmtId="14" xfId="0" applyAlignment="1" applyBorder="1" applyFont="1" applyNumberFormat="1">
      <alignment vertical="center"/>
    </xf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/>
    </xf>
    <xf borderId="5" fillId="5" fontId="0" numFmtId="0" xfId="0" applyAlignment="1" applyBorder="1" applyFont="1">
      <alignment horizontal="center" vertical="center"/>
    </xf>
    <xf borderId="3" fillId="5" fontId="0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5" fillId="14" fontId="0" numFmtId="14" xfId="0" applyAlignment="1" applyBorder="1" applyFill="1" applyFont="1" applyNumberFormat="1">
      <alignment horizontal="center" vertical="center"/>
    </xf>
    <xf borderId="5" fillId="15" fontId="0" numFmtId="14" xfId="0" applyAlignment="1" applyBorder="1" applyFill="1" applyFont="1" applyNumberFormat="1">
      <alignment horizontal="center" vertical="center"/>
    </xf>
    <xf borderId="5" fillId="16" fontId="0" numFmtId="0" xfId="0" applyAlignment="1" applyBorder="1" applyFill="1" applyFont="1">
      <alignment horizontal="center" vertical="center"/>
    </xf>
    <xf borderId="13" fillId="0" fontId="0" numFmtId="0" xfId="0" applyAlignment="1" applyBorder="1" applyFont="1">
      <alignment shrinkToFit="0" wrapText="1"/>
    </xf>
    <xf borderId="13" fillId="0" fontId="0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wrapText="1"/>
    </xf>
    <xf borderId="13" fillId="0" fontId="0" numFmtId="15" xfId="0" applyAlignment="1" applyBorder="1" applyFont="1" applyNumberFormat="1">
      <alignment horizontal="right" shrinkToFit="0" vertical="center" wrapText="1"/>
    </xf>
    <xf borderId="14" fillId="0" fontId="0" numFmtId="0" xfId="0" applyAlignment="1" applyBorder="1" applyFont="1">
      <alignment shrinkToFit="0" wrapText="1"/>
    </xf>
    <xf borderId="14" fillId="0" fontId="0" numFmtId="0" xfId="0" applyAlignment="1" applyBorder="1" applyFont="1">
      <alignment shrinkToFit="0" vertical="center" wrapText="1"/>
    </xf>
    <xf borderId="15" fillId="2" fontId="0" numFmtId="0" xfId="0" applyAlignment="1" applyBorder="1" applyFont="1">
      <alignment horizontal="center" shrinkToFit="0" wrapText="1"/>
    </xf>
    <xf borderId="16" fillId="2" fontId="0" numFmtId="0" xfId="0" applyAlignment="1" applyBorder="1" applyFont="1">
      <alignment shrinkToFit="0" wrapText="1"/>
    </xf>
    <xf borderId="17" fillId="2" fontId="0" numFmtId="0" xfId="0" applyAlignment="1" applyBorder="1" applyFont="1">
      <alignment shrinkToFit="0" vertical="center" wrapText="1"/>
    </xf>
    <xf borderId="17" fillId="2" fontId="0" numFmtId="0" xfId="0" applyAlignment="1" applyBorder="1" applyFont="1">
      <alignment shrinkToFit="0" wrapText="1"/>
    </xf>
    <xf borderId="17" fillId="2" fontId="0" numFmtId="0" xfId="0" applyAlignment="1" applyBorder="1" applyFont="1">
      <alignment horizontal="center" shrinkToFit="0" wrapText="1"/>
    </xf>
    <xf borderId="13" fillId="0" fontId="0" numFmtId="0" xfId="0" applyAlignment="1" applyBorder="1" applyFont="1">
      <alignment horizontal="center" vertical="center"/>
    </xf>
    <xf borderId="18" fillId="2" fontId="0" numFmtId="0" xfId="0" applyAlignment="1" applyBorder="1" applyFont="1">
      <alignment horizontal="center" shrinkToFit="0" wrapText="1"/>
    </xf>
    <xf borderId="19" fillId="17" fontId="0" numFmtId="0" xfId="0" applyAlignment="1" applyBorder="1" applyFill="1" applyFont="1">
      <alignment vertical="center"/>
    </xf>
    <xf borderId="20" fillId="0" fontId="0" numFmtId="0" xfId="0" applyAlignment="1" applyBorder="1" applyFont="1">
      <alignment horizontal="center" vertical="center"/>
    </xf>
    <xf borderId="5" fillId="17" fontId="0" numFmtId="0" xfId="0" applyAlignment="1" applyBorder="1" applyFont="1">
      <alignment vertical="center"/>
    </xf>
    <xf borderId="9" fillId="18" fontId="0" numFmtId="0" xfId="0" applyAlignment="1" applyBorder="1" applyFill="1" applyFont="1">
      <alignment horizontal="center" vertical="center"/>
    </xf>
    <xf borderId="5" fillId="19" fontId="0" numFmtId="0" xfId="0" applyBorder="1" applyFill="1" applyFont="1"/>
    <xf borderId="4" fillId="0" fontId="0" numFmtId="0" xfId="0" applyBorder="1" applyFont="1"/>
    <xf borderId="9" fillId="20" fontId="0" numFmtId="0" xfId="0" applyAlignment="1" applyBorder="1" applyFill="1" applyFont="1">
      <alignment horizontal="center" vertical="center"/>
    </xf>
    <xf borderId="9" fillId="21" fontId="0" numFmtId="0" xfId="0" applyAlignment="1" applyBorder="1" applyFill="1" applyFont="1">
      <alignment horizontal="center" vertical="center"/>
    </xf>
    <xf borderId="13" fillId="0" fontId="0" numFmtId="0" xfId="0" applyAlignment="1" applyBorder="1" applyFont="1">
      <alignment horizontal="right" shrinkToFit="0" wrapText="1"/>
    </xf>
    <xf borderId="13" fillId="0" fontId="0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5" fontId="0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13" fillId="0" fontId="5" numFmtId="0" xfId="0" applyAlignment="1" applyBorder="1" applyFont="1">
      <alignment horizontal="center" shrinkToFit="0" wrapText="1"/>
    </xf>
    <xf borderId="24" fillId="0" fontId="3" numFmtId="0" xfId="0" applyBorder="1" applyFont="1"/>
    <xf borderId="25" fillId="5" fontId="0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0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12" fillId="12" fontId="0" numFmtId="14" xfId="0" applyAlignment="1" applyBorder="1" applyFont="1" applyNumberFormat="1">
      <alignment horizontal="center" vertical="center"/>
    </xf>
    <xf borderId="5" fillId="19" fontId="0" numFmtId="0" xfId="0" applyAlignment="1" applyBorder="1" applyFont="1">
      <alignment horizontal="center"/>
    </xf>
    <xf borderId="9" fillId="22" fontId="0" numFmtId="14" xfId="0" applyAlignment="1" applyBorder="1" applyFill="1" applyFont="1" applyNumberFormat="1">
      <alignment horizontal="center" vertical="center"/>
    </xf>
    <xf borderId="9" fillId="23" fontId="0" numFmtId="14" xfId="0" applyAlignment="1" applyBorder="1" applyFill="1" applyFont="1" applyNumberFormat="1">
      <alignment horizontal="center" vertical="center"/>
    </xf>
    <xf borderId="12" fillId="16" fontId="0" numFmtId="14" xfId="0" applyAlignment="1" applyBorder="1" applyFont="1" applyNumberFormat="1">
      <alignment horizontal="center" vertical="center"/>
    </xf>
    <xf borderId="9" fillId="15" fontId="0" numFmtId="0" xfId="0" applyAlignment="1" applyBorder="1" applyFont="1">
      <alignment horizontal="center" vertical="center"/>
    </xf>
    <xf borderId="9" fillId="14" fontId="0" numFmtId="14" xfId="0" applyAlignment="1" applyBorder="1" applyFont="1" applyNumberFormat="1">
      <alignment horizontal="center" vertical="center"/>
    </xf>
    <xf borderId="12" fillId="24" fontId="0" numFmtId="14" xfId="0" applyAlignment="1" applyBorder="1" applyFill="1" applyFont="1" applyNumberFormat="1">
      <alignment horizontal="center" vertical="center"/>
    </xf>
    <xf borderId="12" fillId="2" fontId="0" numFmtId="14" xfId="0" applyAlignment="1" applyBorder="1" applyFont="1" applyNumberFormat="1">
      <alignment horizontal="center" vertical="center"/>
    </xf>
    <xf borderId="9" fillId="25" fontId="0" numFmtId="0" xfId="0" applyAlignment="1" applyBorder="1" applyFill="1" applyFont="1">
      <alignment horizontal="center" vertical="center"/>
    </xf>
    <xf borderId="9" fillId="26" fontId="0" numFmtId="14" xfId="0" applyAlignment="1" applyBorder="1" applyFill="1" applyFont="1" applyNumberFormat="1">
      <alignment horizontal="center" vertical="center"/>
    </xf>
    <xf borderId="9" fillId="27" fontId="0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1, Day 1 Initial N2O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F79646"/>
              </a:solidFill>
              <a:ln cmpd="sng">
                <a:solidFill>
                  <a:srgbClr val="F79646"/>
                </a:solidFill>
              </a:ln>
            </c:spPr>
          </c:marker>
          <c:trendline>
            <c:name/>
            <c:spPr>
              <a:ln w="19050">
                <a:solidFill>
                  <a:srgbClr val="F79646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Standards!$B$5:$B$14</c:f>
            </c:numRef>
          </c:xVal>
          <c:yVal>
            <c:numRef>
              <c:f>Standards!$E$5:$E$14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330054"/>
        <c:axId val="1814320035"/>
      </c:scatterChart>
      <c:valAx>
        <c:axId val="1355330054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14320035"/>
      </c:valAx>
      <c:valAx>
        <c:axId val="181432003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55330054"/>
      </c:valAx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1, Day 1 Ending N2O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F79646"/>
              </a:solidFill>
              <a:ln cmpd="sng">
                <a:solidFill>
                  <a:srgbClr val="F79646"/>
                </a:solidFill>
              </a:ln>
            </c:spPr>
          </c:marker>
          <c:trendline>
            <c:name/>
            <c:spPr>
              <a:ln w="19050">
                <a:solidFill>
                  <a:srgbClr val="F79646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Standards!$B$22:$B$29</c:f>
            </c:numRef>
          </c:xVal>
          <c:yVal>
            <c:numRef>
              <c:f>Standards!$E$22:$E$29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328793"/>
        <c:axId val="1829212446"/>
      </c:scatterChart>
      <c:valAx>
        <c:axId val="161132879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29212446"/>
      </c:valAx>
      <c:valAx>
        <c:axId val="182921244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11328793"/>
      </c:valAx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1 Day 2 Initial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Standards!$B$42:$B$50</c:f>
            </c:numRef>
          </c:xVal>
          <c:yVal>
            <c:numRef>
              <c:f>Standards!$E$42:$E$50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118183"/>
        <c:axId val="637073523"/>
      </c:scatterChart>
      <c:valAx>
        <c:axId val="75111818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37073523"/>
      </c:valAx>
      <c:valAx>
        <c:axId val="63707352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51118183"/>
      </c:valAx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1 Day 2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Standards!$B$59:$B$66</c:f>
            </c:numRef>
          </c:xVal>
          <c:yVal>
            <c:numRef>
              <c:f>Standards!$E$59:$E$66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13712"/>
        <c:axId val="1421971277"/>
      </c:scatterChart>
      <c:valAx>
        <c:axId val="81301371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21971277"/>
      </c:valAx>
      <c:valAx>
        <c:axId val="142197127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13013712"/>
      </c:valAx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1 Day 3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Standards!$B$80:$B$87</c:f>
            </c:numRef>
          </c:xVal>
          <c:yVal>
            <c:numRef>
              <c:f>Standards!$E$80:$E$87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24703"/>
        <c:axId val="844099988"/>
      </c:scatterChart>
      <c:valAx>
        <c:axId val="20012470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44099988"/>
      </c:valAx>
      <c:valAx>
        <c:axId val="84409998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0124703"/>
      </c:valAx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1 Day 3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Standards!$B$105:$B$112</c:f>
            </c:numRef>
          </c:xVal>
          <c:yVal>
            <c:numRef>
              <c:f>Standards!$E$105:$E$112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938160"/>
        <c:axId val="1238112980"/>
      </c:scatterChart>
      <c:valAx>
        <c:axId val="163093816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38112980"/>
      </c:valAx>
      <c:valAx>
        <c:axId val="123811298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30938160"/>
      </c:valAx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2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Standards!$B$138:$B$145</c:f>
            </c:numRef>
          </c:xVal>
          <c:yVal>
            <c:numRef>
              <c:f>Standards!$E$138:$E$145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526162"/>
        <c:axId val="1143182676"/>
      </c:scatterChart>
      <c:valAx>
        <c:axId val="210952616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43182676"/>
      </c:valAx>
      <c:valAx>
        <c:axId val="114318267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09526162"/>
      </c:valAx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2 Initial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Standards!$B$121:$B$128</c:f>
            </c:numRef>
          </c:xVal>
          <c:yVal>
            <c:numRef>
              <c:f>Standards!$E$121:$E$128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90733"/>
        <c:axId val="2066917510"/>
      </c:scatterChart>
      <c:valAx>
        <c:axId val="205539073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66917510"/>
      </c:valAx>
      <c:valAx>
        <c:axId val="206691751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55390733"/>
      </c:valAx>
    </c:plotArea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3 Initial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Standards!$B$153:$B$160</c:f>
            </c:numRef>
          </c:xVal>
          <c:yVal>
            <c:numRef>
              <c:f>Standards!$E$153:$E$160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21471"/>
        <c:axId val="2072180815"/>
      </c:scatterChart>
      <c:valAx>
        <c:axId val="445121471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72180815"/>
      </c:valAx>
      <c:valAx>
        <c:axId val="207218081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45121471"/>
      </c:valAx>
    </c:plotArea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3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Standards!$B$170:$B$177</c:f>
            </c:numRef>
          </c:xVal>
          <c:yVal>
            <c:numRef>
              <c:f>Standards!$E$170:$E$177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14125"/>
        <c:axId val="776170178"/>
      </c:scatterChart>
      <c:valAx>
        <c:axId val="1256814125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76170178"/>
      </c:valAx>
      <c:valAx>
        <c:axId val="77617017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56814125"/>
      </c:valAx>
    </c:plotArea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4 Initial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Standards!$B$188:$B$195</c:f>
            </c:numRef>
          </c:xVal>
          <c:yVal>
            <c:numRef>
              <c:f>Standards!$E$188:$E$195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429513"/>
        <c:axId val="1515591175"/>
      </c:scatterChart>
      <c:valAx>
        <c:axId val="191142951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15591175"/>
      </c:valAx>
      <c:valAx>
        <c:axId val="151559117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911429513"/>
      </c:valAx>
    </c:plotArea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4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Standards!$B$205:$B$212</c:f>
            </c:numRef>
          </c:xVal>
          <c:yVal>
            <c:numRef>
              <c:f>Standards!$E$205:$E$212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742086"/>
        <c:axId val="519517255"/>
      </c:scatterChart>
      <c:valAx>
        <c:axId val="72174208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19517255"/>
      </c:valAx>
      <c:valAx>
        <c:axId val="51951725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21742086"/>
      </c:valAx>
    </c:plotArea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5 Initial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Standards!$B$219:$B$226</c:f>
            </c:numRef>
          </c:xVal>
          <c:yVal>
            <c:numRef>
              <c:f>Standards!$E$219:$E$226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514809"/>
        <c:axId val="1883858304"/>
      </c:scatterChart>
      <c:valAx>
        <c:axId val="186451480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83858304"/>
      </c:valAx>
      <c:valAx>
        <c:axId val="188385830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64514809"/>
      </c:valAx>
    </c:plotArea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5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Standards!$B$236:$B$243</c:f>
            </c:numRef>
          </c:xVal>
          <c:yVal>
            <c:numRef>
              <c:f>Standards!$E$236:$E$243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2305"/>
        <c:axId val="1429678631"/>
      </c:scatterChart>
      <c:valAx>
        <c:axId val="292622305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29678631"/>
      </c:valAx>
      <c:valAx>
        <c:axId val="142967863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92622305"/>
      </c:valAx>
    </c:plotArea>
    <c:plotVisOnly val="1"/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6 Initial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Standards!$B$250:$B$257</c:f>
            </c:numRef>
          </c:xVal>
          <c:yVal>
            <c:numRef>
              <c:f>Standards!$E$250:$E$257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680199"/>
        <c:axId val="1600604346"/>
      </c:scatterChart>
      <c:valAx>
        <c:axId val="53468019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00604346"/>
      </c:valAx>
      <c:valAx>
        <c:axId val="160060434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34680199"/>
      </c:valAx>
    </c:plotArea>
    <c:plotVisOnly val="1"/>
  </c:chart>
  <c:spPr>
    <a:solidFill>
      <a:srgbClr val="FFFFFF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6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Standards!$B$267:$B$274</c:f>
            </c:numRef>
          </c:xVal>
          <c:yVal>
            <c:numRef>
              <c:f>Standards!$E$267:$E$274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39150"/>
        <c:axId val="1160919712"/>
      </c:scatterChart>
      <c:valAx>
        <c:axId val="41143915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60919712"/>
      </c:valAx>
      <c:valAx>
        <c:axId val="116091971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11439150"/>
      </c:valAx>
    </c:plotArea>
    <c:plotVisOnly val="1"/>
  </c:chart>
  <c:spPr>
    <a:solidFill>
      <a:srgbClr val="FFFFFF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7 Initial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Standards!$B$282:$B$289</c:f>
            </c:numRef>
          </c:xVal>
          <c:yVal>
            <c:numRef>
              <c:f>Standards!$E$282:$E$289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09417"/>
        <c:axId val="743568611"/>
      </c:scatterChart>
      <c:valAx>
        <c:axId val="62040941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43568611"/>
      </c:valAx>
      <c:valAx>
        <c:axId val="74356861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20409417"/>
      </c:valAx>
    </c:plotArea>
    <c:plotVisOnly val="1"/>
  </c:chart>
  <c:spPr>
    <a:solidFill>
      <a:srgbClr val="FFFFFF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Run 7 Ending N20 Std.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Standards!$B$299:$B$306</c:f>
            </c:numRef>
          </c:xVal>
          <c:yVal>
            <c:numRef>
              <c:f>Standards!$E$299:$E$306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271518"/>
        <c:axId val="66182559"/>
      </c:scatterChart>
      <c:valAx>
        <c:axId val="163827151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N20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6182559"/>
      </c:valAx>
      <c:valAx>
        <c:axId val="6618255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AREA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38271518"/>
      </c:valAx>
    </c:plotArea>
    <c:plotVisOnly val="1"/>
  </c:chart>
  <c:spPr>
    <a:solidFill>
      <a:srgbClr val="FFFFFF"/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Standards!$AB$2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>Linear (AREA)</c:name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Standards!$AA$3:$AA$140</c:f>
            </c:numRef>
          </c:xVal>
          <c:yVal>
            <c:numRef>
              <c:f>Standards!$AB$3:$AB$140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058607"/>
        <c:axId val="2111236051"/>
      </c:scatterChart>
      <c:valAx>
        <c:axId val="88405860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11236051"/>
      </c:valAx>
      <c:valAx>
        <c:axId val="211123605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84058607"/>
      </c:valAx>
      <c:spPr>
        <a:solidFill>
          <a:srgbClr val="FFFFFF"/>
        </a:solidFill>
      </c:spPr>
    </c:plotArea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Standards!$AB$2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>Linear (AREA)</c:name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Standards!$AA$3:$AA$140</c:f>
            </c:numRef>
          </c:xVal>
          <c:yVal>
            <c:numRef>
              <c:f>Standards!$AB$3:$AB$140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064414"/>
        <c:axId val="1086642992"/>
      </c:scatterChart>
      <c:valAx>
        <c:axId val="851064414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86642992"/>
      </c:valAx>
      <c:valAx>
        <c:axId val="108664299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51064414"/>
      </c:valAx>
    </c:plotArea>
    <c:plotVisOnly val="1"/>
  </c:chart>
  <c:spPr>
    <a:solidFill>
      <a:srgbClr val="FFFFFF"/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N20 Flux </a:t>
            </a:r>
          </a:p>
        </c:rich>
      </c:tx>
      <c:overlay val="0"/>
    </c:title>
    <c:plotArea>
      <c:layout>
        <c:manualLayout>
          <c:xMode val="edge"/>
          <c:yMode val="edge"/>
          <c:x val="0.156918764209213"/>
          <c:y val="0.147074664873075"/>
          <c:w val="0.797264880346622"/>
          <c:h val="0.631188767431253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Samples!$AF$1:$AF$59</c:f>
            </c:numRef>
          </c:xVal>
          <c:yVal>
            <c:numRef>
              <c:f>Samples!$AG$1:$AG$59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293196"/>
        <c:axId val="951699942"/>
      </c:scatterChart>
      <c:valAx>
        <c:axId val="127229319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Point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51699942"/>
      </c:valAx>
      <c:valAx>
        <c:axId val="95169994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GC02/m^2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72293196"/>
      </c:valAx>
    </c:plotArea>
    <c:plotVisOnly val="1"/>
  </c:chart>
  <c:spPr>
    <a:solidFill>
      <a:srgbClr val="FFFFFF"/>
    </a:solidFill>
  </c:spPr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N20 Flux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Samples!$AC$66:$AC$124</c:f>
            </c:numRef>
          </c:xVal>
          <c:yVal>
            <c:numRef>
              <c:f>Samples!$AD$66:$AD$124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129172"/>
        <c:axId val="117336364"/>
      </c:scatterChart>
      <c:valAx>
        <c:axId val="24612917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Point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7336364"/>
      </c:valAx>
      <c:valAx>
        <c:axId val="11733636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46129172"/>
      </c:valAx>
    </c:plotArea>
    <c:plotVisOnly val="1"/>
  </c:chart>
  <c:spPr>
    <a:solidFill>
      <a:srgbClr val="FFFFFF"/>
    </a:solidFill>
  </c:spPr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N2O Flux </a:t>
            </a:r>
          </a:p>
        </c:rich>
      </c:tx>
      <c:overlay val="0"/>
    </c:title>
    <c:plotArea>
      <c:layout>
        <c:manualLayout>
          <c:xMode val="edge"/>
          <c:yMode val="edge"/>
          <c:x val="0.167511592300962"/>
          <c:y val="0.21337962962963"/>
          <c:w val="0.73333573928259"/>
          <c:h val="0.59262357830271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Samples!$Z$149:$Z$210</c:f>
            </c:numRef>
          </c:xVal>
          <c:yVal>
            <c:numRef>
              <c:f>Samples!$AA$149:$AA$210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614053"/>
        <c:axId val="1089943321"/>
      </c:scatterChart>
      <c:valAx>
        <c:axId val="117461405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Point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89943321"/>
      </c:valAx>
      <c:valAx>
        <c:axId val="108994332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GN2O/M^2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74614053"/>
      </c:valAx>
    </c:plotArea>
    <c:plotVisOnly val="1"/>
  </c:chart>
  <c:spPr>
    <a:solidFill>
      <a:srgbClr val="FFFFFF"/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N2O Flux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Samples!$Y$236:$Y$289</c:f>
            </c:numRef>
          </c:xVal>
          <c:yVal>
            <c:numRef>
              <c:f>Samples!$Z$236:$Z$289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974806"/>
        <c:axId val="516607326"/>
      </c:scatterChart>
      <c:valAx>
        <c:axId val="153197480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Period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16607326"/>
      </c:valAx>
      <c:valAx>
        <c:axId val="51660732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31974806"/>
      </c:valAx>
    </c:plotArea>
    <c:plotVisOnly val="1"/>
  </c:chart>
  <c:spPr>
    <a:solidFill>
      <a:srgbClr val="FFFFFF"/>
    </a:solidFill>
  </c:spPr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N2O Flux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Samples!$Z$310:$Z$363</c:f>
            </c:numRef>
          </c:xVal>
          <c:yVal>
            <c:numRef>
              <c:f>Samples!$AA$310:$AA$363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115275"/>
        <c:axId val="1189177788"/>
      </c:scatterChart>
      <c:valAx>
        <c:axId val="1419115275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Period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89177788"/>
      </c:valAx>
      <c:valAx>
        <c:axId val="118917778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GN2O/m^2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19115275"/>
      </c:valAx>
    </c:plotArea>
    <c:plotVisOnly val="1"/>
  </c:chart>
  <c:spPr>
    <a:solidFill>
      <a:srgbClr val="FFFFFF"/>
    </a:solidFill>
  </c:spPr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N20 Fux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Samples!$AA$372:$AA$418</c:f>
            </c:numRef>
          </c:xVal>
          <c:yVal>
            <c:numRef>
              <c:f>Samples!$AB$372:$AB$418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306312"/>
        <c:axId val="1353329303"/>
      </c:scatterChart>
      <c:valAx>
        <c:axId val="146330631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Series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53329303"/>
      </c:valAx>
      <c:valAx>
        <c:axId val="135332930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GN2O/m^2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63306312"/>
      </c:valAx>
    </c:plotArea>
    <c:plotVisOnly val="1"/>
  </c:chart>
  <c:spPr>
    <a:solidFill>
      <a:srgbClr val="FFFFFF"/>
    </a:solidFill>
  </c:spPr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N20 Flux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Samples!$Z$421:$Z$435</c:f>
            </c:numRef>
          </c:xVal>
          <c:yVal>
            <c:numRef>
              <c:f>Samples!$AA$421:$AA$435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219980"/>
        <c:axId val="1622766644"/>
      </c:scatterChart>
      <c:valAx>
        <c:axId val="133621998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Point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22766644"/>
      </c:valAx>
      <c:valAx>
        <c:axId val="162276664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36219980"/>
      </c:valAx>
    </c:plotArea>
    <c:plotVisOnly val="1"/>
  </c:chart>
  <c:spPr>
    <a:solidFill>
      <a:srgbClr val="FFFFFF"/>
    </a:solidFill>
  </c:spPr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N20 Flux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Samples!$AC$442:$AC$500</c:f>
            </c:numRef>
          </c:xVal>
          <c:yVal>
            <c:numRef>
              <c:f>Samples!$AD$442:$AD$500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291325"/>
        <c:axId val="1912050119"/>
      </c:scatterChart>
      <c:valAx>
        <c:axId val="593291325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Time Series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912050119"/>
      </c:valAx>
      <c:valAx>
        <c:axId val="191205011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93291325"/>
      </c:valAx>
    </c:plotArea>
    <c:plotVisOnly val="1"/>
  </c:chart>
  <c:spPr>
    <a:solidFill>
      <a:srgbClr val="FFFFFF"/>
    </a:solidFill>
  </c:spPr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C5,C6 N20 Flux Data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Samples!$T$29:$T$55</c:f>
            </c:numRef>
          </c:xVal>
          <c:yVal>
            <c:numRef>
              <c:f>Samples!$U$29:$U$55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201729"/>
        <c:axId val="1132574320"/>
      </c:scatterChart>
      <c:valAx>
        <c:axId val="45320172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32574320"/>
      </c:valAx>
      <c:valAx>
        <c:axId val="113257432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53201729"/>
      </c:valAx>
    </c:plotArea>
    <c:plotVisOnly val="1"/>
  </c:chart>
  <c:spPr>
    <a:solidFill>
      <a:srgbClr val="FFFFFF"/>
    </a:solidFill>
  </c:spPr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T5,T6 N20 Flux Data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Samples!$V$29:$V$58</c:f>
            </c:numRef>
          </c:xVal>
          <c:yVal>
            <c:numRef>
              <c:f>Samples!$W$29:$W$58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27699"/>
        <c:axId val="1790319191"/>
      </c:scatterChart>
      <c:valAx>
        <c:axId val="139552769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90319191"/>
      </c:valAx>
      <c:valAx>
        <c:axId val="179031919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95527699"/>
      </c:valAx>
    </c:plotArea>
    <c:plotVisOnly val="1"/>
  </c:chart>
  <c:spPr>
    <a:solidFill>
      <a:srgbClr val="FFFFFF"/>
    </a:solidFill>
  </c:spPr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T1,T2 N20 Flux 13 - Mar - 19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Samples!$R$91:$R$117</c:f>
            </c:numRef>
          </c:xVal>
          <c:yVal>
            <c:numRef>
              <c:f>Samples!$S$91:$S$117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050496"/>
        <c:axId val="1580223131"/>
      </c:scatterChart>
      <c:valAx>
        <c:axId val="42905049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80223131"/>
      </c:valAx>
      <c:valAx>
        <c:axId val="158022313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29050496"/>
      </c:valAx>
    </c:plotArea>
    <c:plotVisOnly val="1"/>
  </c:chart>
  <c:spPr>
    <a:solidFill>
      <a:srgbClr val="FFFFFF"/>
    </a:solidFill>
  </c:spPr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C1,C2 N20 Flux 13 - Mar - 19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Samples!$U$91:$U$120</c:f>
            </c:numRef>
          </c:xVal>
          <c:yVal>
            <c:numRef>
              <c:f>Samples!$V$91:$V$120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84539"/>
        <c:axId val="445292026"/>
      </c:scatterChart>
      <c:valAx>
        <c:axId val="42698453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45292026"/>
      </c:valAx>
      <c:valAx>
        <c:axId val="44529202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26984539"/>
      </c:valAx>
    </c:plotArea>
    <c:plotVisOnly val="1"/>
  </c:chart>
  <c:spPr>
    <a:solidFill>
      <a:srgbClr val="FFFFFF"/>
    </a:solidFill>
  </c:spPr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T_AlT, T3 N20 Flux 1-Apr-19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Samples!$T$176:$T$205</c:f>
            </c:numRef>
          </c:xVal>
          <c:yVal>
            <c:numRef>
              <c:f>Samples!$U$176:$U$205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860436"/>
        <c:axId val="614944062"/>
      </c:scatterChart>
      <c:valAx>
        <c:axId val="73186043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14944062"/>
      </c:valAx>
      <c:valAx>
        <c:axId val="61494406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31860436"/>
      </c:valAx>
    </c:plotArea>
    <c:plotVisOnly val="1"/>
  </c:chart>
  <c:spPr>
    <a:solidFill>
      <a:srgbClr val="FFFFFF"/>
    </a:solidFill>
  </c:spPr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C_Alt, C3 N20 Flux 1-Apr-19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Samples!$V$176:$V$205</c:f>
            </c:numRef>
          </c:xVal>
          <c:yVal>
            <c:numRef>
              <c:f>Samples!$W$176:$W$205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764157"/>
        <c:axId val="750291637"/>
      </c:scatterChart>
      <c:valAx>
        <c:axId val="92976415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50291637"/>
      </c:valAx>
      <c:valAx>
        <c:axId val="75029163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29764157"/>
      </c:valAx>
    </c:plotArea>
    <c:plotVisOnly val="1"/>
  </c:chart>
  <c:spPr>
    <a:solidFill>
      <a:srgbClr val="FFFFFF"/>
    </a:solidFill>
  </c:spPr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T4,T5 N20 Flux 4-Apr-19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Samples!$T$259:$T$282</c:f>
            </c:numRef>
          </c:xVal>
          <c:yVal>
            <c:numRef>
              <c:f>Samples!$U$259:$U$282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545291"/>
        <c:axId val="1362183610"/>
      </c:scatterChart>
      <c:valAx>
        <c:axId val="604545291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62183610"/>
      </c:valAx>
      <c:valAx>
        <c:axId val="136218361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04545291"/>
      </c:valAx>
    </c:plotArea>
    <c:plotVisOnly val="1"/>
  </c:chart>
  <c:spPr>
    <a:solidFill>
      <a:srgbClr val="FFFFFF"/>
    </a:solidFill>
  </c:spPr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C4,C5 N20 Flux 4-Apr-19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Samples!$W$259:$W$288</c:f>
            </c:numRef>
          </c:xVal>
          <c:yVal>
            <c:numRef>
              <c:f>Samples!$X$259:$X$288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307860"/>
        <c:axId val="1498662132"/>
      </c:scatterChart>
      <c:valAx>
        <c:axId val="190930786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98662132"/>
      </c:valAx>
      <c:valAx>
        <c:axId val="149866213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909307860"/>
      </c:valAx>
    </c:plotArea>
    <c:plotVisOnly val="1"/>
  </c:chart>
  <c:spPr>
    <a:solidFill>
      <a:srgbClr val="FFFFFF"/>
    </a:solidFill>
  </c:spPr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T3,T6 N20 Flux 18-Apr-19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Samples!$K$309:$K$335</c:f>
            </c:numRef>
          </c:xVal>
          <c:yVal>
            <c:numRef>
              <c:f>Samples!$Q$309:$Q$335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73294"/>
        <c:axId val="443848412"/>
      </c:scatterChart>
      <c:valAx>
        <c:axId val="309273294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43848412"/>
      </c:valAx>
      <c:valAx>
        <c:axId val="44384841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309273294"/>
      </c:valAx>
    </c:plotArea>
    <c:plotVisOnly val="1"/>
  </c:chart>
  <c:spPr>
    <a:solidFill>
      <a:srgbClr val="FFFFFF"/>
    </a:solidFill>
  </c:spPr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C3,C6 N20 Flux 18 - Apr - 19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Samples!$K$336:$K$362</c:f>
            </c:numRef>
          </c:xVal>
          <c:yVal>
            <c:numRef>
              <c:f>Samples!$Q$336:$Q$362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634353"/>
        <c:axId val="689166640"/>
      </c:scatterChart>
      <c:valAx>
        <c:axId val="127463435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89166640"/>
      </c:valAx>
      <c:valAx>
        <c:axId val="68916664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74634353"/>
      </c:valAx>
    </c:plotArea>
    <c:plotVisOnly val="1"/>
  </c:chart>
  <c:spPr>
    <a:solidFill>
      <a:srgbClr val="FFFFFF"/>
    </a:solidFill>
  </c:spPr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C2 N20 Flux 23-Apr-19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Samples!$K$370:$K$384</c:f>
            </c:numRef>
          </c:xVal>
          <c:yVal>
            <c:numRef>
              <c:f>Samples!$Q$370:$Q$384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058768"/>
        <c:axId val="83749845"/>
      </c:scatterChart>
      <c:valAx>
        <c:axId val="212505876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3749845"/>
      </c:valAx>
      <c:valAx>
        <c:axId val="8374984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25058768"/>
      </c:valAx>
    </c:plotArea>
    <c:plotVisOnly val="1"/>
  </c:chart>
  <c:spPr>
    <a:solidFill>
      <a:srgbClr val="FFFFFF"/>
    </a:solidFill>
  </c:spPr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T1,T2 N20 Flux 23 - Apr - 19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</c:trendline>
          <c:xVal>
            <c:numRef>
              <c:f>Samples!$K$385:$K$414</c:f>
            </c:numRef>
          </c:xVal>
          <c:yVal>
            <c:numRef>
              <c:f>Samples!$Q$385:$Q$414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39085"/>
        <c:axId val="495657698"/>
      </c:scatterChart>
      <c:valAx>
        <c:axId val="92539085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95657698"/>
      </c:valAx>
      <c:valAx>
        <c:axId val="49565769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2539085"/>
      </c:valAx>
    </c:plotArea>
    <c:plotVisOnly val="1"/>
  </c:chart>
  <c:spPr>
    <a:solidFill>
      <a:srgbClr val="FFFFFF"/>
    </a:solidFill>
  </c:spPr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N20 Flux C1 7-May-19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Samples!$J$420:$J$434</c:f>
            </c:numRef>
          </c:xVal>
          <c:yVal>
            <c:numRef>
              <c:f>Samples!$P$420:$P$434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89131"/>
        <c:axId val="928548362"/>
      </c:scatterChart>
      <c:valAx>
        <c:axId val="106889131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28548362"/>
      </c:valAx>
      <c:valAx>
        <c:axId val="92854836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6889131"/>
      </c:valAx>
    </c:plotArea>
    <c:plotVisOnly val="1"/>
  </c:chart>
  <c:spPr>
    <a:solidFill>
      <a:srgbClr val="FFFFFF"/>
    </a:solidFill>
  </c:spPr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C4,C_ALT N20 Flux 8-May-19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Samples!$K$440:$K$466</c:f>
            </c:numRef>
          </c:xVal>
          <c:yVal>
            <c:numRef>
              <c:f>Samples!$Q$440:$Q$466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332892"/>
        <c:axId val="2038360391"/>
      </c:scatterChart>
      <c:valAx>
        <c:axId val="187433289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38360391"/>
      </c:valAx>
      <c:valAx>
        <c:axId val="203836039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74332892"/>
      </c:valAx>
    </c:plotArea>
    <c:plotVisOnly val="1"/>
  </c:chart>
  <c:spPr>
    <a:solidFill>
      <a:srgbClr val="FFFFFF"/>
    </a:solidFill>
  </c:spPr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T4, T_ALT 8-May-19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4F81BD"/>
                </a:solidFill>
              </a:ln>
            </c:spPr>
            <c:trendlineType val="linear"/>
            <c:dispRSqr val="0"/>
            <c:dispEq val="0"/>
          </c:trendline>
          <c:xVal>
            <c:numRef>
              <c:f>Samples!$K$467:$K$496</c:f>
            </c:numRef>
          </c:xVal>
          <c:yVal>
            <c:numRef>
              <c:f>Samples!$Q$467:$Q$496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657999"/>
        <c:axId val="1798795716"/>
      </c:scatterChart>
      <c:valAx>
        <c:axId val="146065799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98795716"/>
      </c:valAx>
      <c:valAx>
        <c:axId val="179879571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GN20/M^2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60657999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chart" Target="../charts/chart40.xml"/><Relationship Id="rId11" Type="http://schemas.openxmlformats.org/officeDocument/2006/relationships/chart" Target="../charts/chart31.xml"/><Relationship Id="rId22" Type="http://schemas.openxmlformats.org/officeDocument/2006/relationships/chart" Target="../charts/chart42.xml"/><Relationship Id="rId10" Type="http://schemas.openxmlformats.org/officeDocument/2006/relationships/chart" Target="../charts/chart30.xml"/><Relationship Id="rId21" Type="http://schemas.openxmlformats.org/officeDocument/2006/relationships/chart" Target="../charts/chart41.xml"/><Relationship Id="rId13" Type="http://schemas.openxmlformats.org/officeDocument/2006/relationships/chart" Target="../charts/chart33.xml"/><Relationship Id="rId12" Type="http://schemas.openxmlformats.org/officeDocument/2006/relationships/chart" Target="../charts/chart32.xml"/><Relationship Id="rId23" Type="http://schemas.openxmlformats.org/officeDocument/2006/relationships/chart" Target="../charts/chart43.xml"/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5" Type="http://schemas.openxmlformats.org/officeDocument/2006/relationships/chart" Target="../charts/chart35.xml"/><Relationship Id="rId14" Type="http://schemas.openxmlformats.org/officeDocument/2006/relationships/chart" Target="../charts/chart34.xml"/><Relationship Id="rId17" Type="http://schemas.openxmlformats.org/officeDocument/2006/relationships/chart" Target="../charts/chart37.xml"/><Relationship Id="rId16" Type="http://schemas.openxmlformats.org/officeDocument/2006/relationships/chart" Target="../charts/chart36.xml"/><Relationship Id="rId5" Type="http://schemas.openxmlformats.org/officeDocument/2006/relationships/chart" Target="../charts/chart25.xml"/><Relationship Id="rId19" Type="http://schemas.openxmlformats.org/officeDocument/2006/relationships/chart" Target="../charts/chart39.xml"/><Relationship Id="rId6" Type="http://schemas.openxmlformats.org/officeDocument/2006/relationships/chart" Target="../charts/chart26.xml"/><Relationship Id="rId18" Type="http://schemas.openxmlformats.org/officeDocument/2006/relationships/chart" Target="../charts/chart38.xml"/><Relationship Id="rId7" Type="http://schemas.openxmlformats.org/officeDocument/2006/relationships/chart" Target="../charts/chart27.xml"/><Relationship Id="rId8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76200</xdr:colOff>
      <xdr:row>0</xdr:row>
      <xdr:rowOff>0</xdr:rowOff>
    </xdr:from>
    <xdr:ext cx="5667375" cy="3219450"/>
    <xdr:graphicFrame>
      <xdr:nvGraphicFramePr>
        <xdr:cNvPr id="1941437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885825</xdr:colOff>
      <xdr:row>17</xdr:row>
      <xdr:rowOff>19050</xdr:rowOff>
    </xdr:from>
    <xdr:ext cx="5562600" cy="3219450"/>
    <xdr:graphicFrame>
      <xdr:nvGraphicFramePr>
        <xdr:cNvPr id="118392398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666750</xdr:colOff>
      <xdr:row>39</xdr:row>
      <xdr:rowOff>66675</xdr:rowOff>
    </xdr:from>
    <xdr:ext cx="6534150" cy="3600450"/>
    <xdr:graphicFrame>
      <xdr:nvGraphicFramePr>
        <xdr:cNvPr id="206583068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647700</xdr:colOff>
      <xdr:row>58</xdr:row>
      <xdr:rowOff>76200</xdr:rowOff>
    </xdr:from>
    <xdr:ext cx="6534150" cy="3600450"/>
    <xdr:graphicFrame>
      <xdr:nvGraphicFramePr>
        <xdr:cNvPr id="81245566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647700</xdr:colOff>
      <xdr:row>80</xdr:row>
      <xdr:rowOff>76200</xdr:rowOff>
    </xdr:from>
    <xdr:ext cx="6534150" cy="3600450"/>
    <xdr:graphicFrame>
      <xdr:nvGraphicFramePr>
        <xdr:cNvPr id="118046168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619125</xdr:colOff>
      <xdr:row>99</xdr:row>
      <xdr:rowOff>38100</xdr:rowOff>
    </xdr:from>
    <xdr:ext cx="6534150" cy="3600450"/>
    <xdr:graphicFrame>
      <xdr:nvGraphicFramePr>
        <xdr:cNvPr id="133029186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20</xdr:col>
      <xdr:colOff>342900</xdr:colOff>
      <xdr:row>123</xdr:row>
      <xdr:rowOff>171450</xdr:rowOff>
    </xdr:from>
    <xdr:ext cx="1543050" cy="3543300"/>
    <xdr:graphicFrame>
      <xdr:nvGraphicFramePr>
        <xdr:cNvPr id="88496965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9</xdr:col>
      <xdr:colOff>200025</xdr:colOff>
      <xdr:row>123</xdr:row>
      <xdr:rowOff>57150</xdr:rowOff>
    </xdr:from>
    <xdr:ext cx="6581775" cy="3600450"/>
    <xdr:graphicFrame>
      <xdr:nvGraphicFramePr>
        <xdr:cNvPr id="62919487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</xdr:col>
      <xdr:colOff>552450</xdr:colOff>
      <xdr:row>149</xdr:row>
      <xdr:rowOff>76200</xdr:rowOff>
    </xdr:from>
    <xdr:ext cx="6505575" cy="3600450"/>
    <xdr:graphicFrame>
      <xdr:nvGraphicFramePr>
        <xdr:cNvPr id="712455198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20</xdr:col>
      <xdr:colOff>19050</xdr:colOff>
      <xdr:row>149</xdr:row>
      <xdr:rowOff>95250</xdr:rowOff>
    </xdr:from>
    <xdr:ext cx="6534150" cy="3600450"/>
    <xdr:graphicFrame>
      <xdr:nvGraphicFramePr>
        <xdr:cNvPr id="7731402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9</xdr:col>
      <xdr:colOff>0</xdr:colOff>
      <xdr:row>185</xdr:row>
      <xdr:rowOff>0</xdr:rowOff>
    </xdr:from>
    <xdr:ext cx="6581775" cy="3600450"/>
    <xdr:graphicFrame>
      <xdr:nvGraphicFramePr>
        <xdr:cNvPr id="836144141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21</xdr:col>
      <xdr:colOff>0</xdr:colOff>
      <xdr:row>185</xdr:row>
      <xdr:rowOff>57150</xdr:rowOff>
    </xdr:from>
    <xdr:ext cx="6534150" cy="3600450"/>
    <xdr:graphicFrame>
      <xdr:nvGraphicFramePr>
        <xdr:cNvPr id="1347000474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8</xdr:col>
      <xdr:colOff>276225</xdr:colOff>
      <xdr:row>215</xdr:row>
      <xdr:rowOff>0</xdr:rowOff>
    </xdr:from>
    <xdr:ext cx="6505575" cy="3600450"/>
    <xdr:graphicFrame>
      <xdr:nvGraphicFramePr>
        <xdr:cNvPr id="6705020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20</xdr:col>
      <xdr:colOff>533400</xdr:colOff>
      <xdr:row>215</xdr:row>
      <xdr:rowOff>0</xdr:rowOff>
    </xdr:from>
    <xdr:ext cx="6534150" cy="3600450"/>
    <xdr:graphicFrame>
      <xdr:nvGraphicFramePr>
        <xdr:cNvPr id="206663747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8</xdr:col>
      <xdr:colOff>352425</xdr:colOff>
      <xdr:row>247</xdr:row>
      <xdr:rowOff>19050</xdr:rowOff>
    </xdr:from>
    <xdr:ext cx="6505575" cy="3600450"/>
    <xdr:graphicFrame>
      <xdr:nvGraphicFramePr>
        <xdr:cNvPr id="1685857468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20</xdr:col>
      <xdr:colOff>352425</xdr:colOff>
      <xdr:row>247</xdr:row>
      <xdr:rowOff>171450</xdr:rowOff>
    </xdr:from>
    <xdr:ext cx="6534150" cy="3600450"/>
    <xdr:graphicFrame>
      <xdr:nvGraphicFramePr>
        <xdr:cNvPr id="7362701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9</xdr:col>
      <xdr:colOff>0</xdr:colOff>
      <xdr:row>279</xdr:row>
      <xdr:rowOff>0</xdr:rowOff>
    </xdr:from>
    <xdr:ext cx="6581775" cy="3600450"/>
    <xdr:graphicFrame>
      <xdr:nvGraphicFramePr>
        <xdr:cNvPr id="113748688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23</xdr:col>
      <xdr:colOff>0</xdr:colOff>
      <xdr:row>279</xdr:row>
      <xdr:rowOff>0</xdr:rowOff>
    </xdr:from>
    <xdr:ext cx="6534150" cy="3600450"/>
    <xdr:graphicFrame>
      <xdr:nvGraphicFramePr>
        <xdr:cNvPr id="1007199786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9</xdr:col>
      <xdr:colOff>304800</xdr:colOff>
      <xdr:row>304</xdr:row>
      <xdr:rowOff>38100</xdr:rowOff>
    </xdr:from>
    <xdr:ext cx="4038600" cy="2876550"/>
    <xdr:graphicFrame>
      <xdr:nvGraphicFramePr>
        <xdr:cNvPr id="87626560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28</xdr:col>
      <xdr:colOff>476250</xdr:colOff>
      <xdr:row>76</xdr:row>
      <xdr:rowOff>95250</xdr:rowOff>
    </xdr:from>
    <xdr:ext cx="5695950" cy="7000875"/>
    <xdr:graphicFrame>
      <xdr:nvGraphicFramePr>
        <xdr:cNvPr id="402821920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723900</xdr:colOff>
      <xdr:row>11</xdr:row>
      <xdr:rowOff>9525</xdr:rowOff>
    </xdr:from>
    <xdr:ext cx="5248275" cy="3171825"/>
    <xdr:graphicFrame>
      <xdr:nvGraphicFramePr>
        <xdr:cNvPr id="37099624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22</xdr:col>
      <xdr:colOff>352425</xdr:colOff>
      <xdr:row>71</xdr:row>
      <xdr:rowOff>133350</xdr:rowOff>
    </xdr:from>
    <xdr:ext cx="3829050" cy="3743325"/>
    <xdr:graphicFrame>
      <xdr:nvGraphicFramePr>
        <xdr:cNvPr id="118966889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22</xdr:col>
      <xdr:colOff>9525</xdr:colOff>
      <xdr:row>156</xdr:row>
      <xdr:rowOff>171450</xdr:rowOff>
    </xdr:from>
    <xdr:ext cx="4019550" cy="2886075"/>
    <xdr:graphicFrame>
      <xdr:nvGraphicFramePr>
        <xdr:cNvPr id="686281211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26</xdr:col>
      <xdr:colOff>514350</xdr:colOff>
      <xdr:row>246</xdr:row>
      <xdr:rowOff>114300</xdr:rowOff>
    </xdr:from>
    <xdr:ext cx="4648200" cy="3400425"/>
    <xdr:graphicFrame>
      <xdr:nvGraphicFramePr>
        <xdr:cNvPr id="660627959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57150</xdr:colOff>
      <xdr:row>326</xdr:row>
      <xdr:rowOff>9525</xdr:rowOff>
    </xdr:from>
    <xdr:ext cx="4076700" cy="2876550"/>
    <xdr:graphicFrame>
      <xdr:nvGraphicFramePr>
        <xdr:cNvPr id="1241831271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28</xdr:col>
      <xdr:colOff>161925</xdr:colOff>
      <xdr:row>377</xdr:row>
      <xdr:rowOff>133350</xdr:rowOff>
    </xdr:from>
    <xdr:ext cx="4219575" cy="2886075"/>
    <xdr:graphicFrame>
      <xdr:nvGraphicFramePr>
        <xdr:cNvPr id="2026341970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28</xdr:col>
      <xdr:colOff>9525</xdr:colOff>
      <xdr:row>417</xdr:row>
      <xdr:rowOff>152400</xdr:rowOff>
    </xdr:from>
    <xdr:ext cx="4705350" cy="2724150"/>
    <xdr:graphicFrame>
      <xdr:nvGraphicFramePr>
        <xdr:cNvPr id="496248260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30</xdr:col>
      <xdr:colOff>228600</xdr:colOff>
      <xdr:row>439</xdr:row>
      <xdr:rowOff>123825</xdr:rowOff>
    </xdr:from>
    <xdr:ext cx="3105150" cy="2286000"/>
    <xdr:graphicFrame>
      <xdr:nvGraphicFramePr>
        <xdr:cNvPr id="87832173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28</xdr:col>
      <xdr:colOff>323850</xdr:colOff>
      <xdr:row>33</xdr:row>
      <xdr:rowOff>95250</xdr:rowOff>
    </xdr:from>
    <xdr:ext cx="4000500" cy="2876550"/>
    <xdr:graphicFrame>
      <xdr:nvGraphicFramePr>
        <xdr:cNvPr id="160381710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22</xdr:col>
      <xdr:colOff>114300</xdr:colOff>
      <xdr:row>34</xdr:row>
      <xdr:rowOff>114300</xdr:rowOff>
    </xdr:from>
    <xdr:ext cx="4019550" cy="2886075"/>
    <xdr:graphicFrame>
      <xdr:nvGraphicFramePr>
        <xdr:cNvPr id="1792979902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22</xdr:col>
      <xdr:colOff>238125</xdr:colOff>
      <xdr:row>91</xdr:row>
      <xdr:rowOff>133350</xdr:rowOff>
    </xdr:from>
    <xdr:ext cx="4019550" cy="2886075"/>
    <xdr:graphicFrame>
      <xdr:nvGraphicFramePr>
        <xdr:cNvPr id="55992184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22</xdr:col>
      <xdr:colOff>209550</xdr:colOff>
      <xdr:row>109</xdr:row>
      <xdr:rowOff>85725</xdr:rowOff>
    </xdr:from>
    <xdr:ext cx="4019550" cy="2876550"/>
    <xdr:graphicFrame>
      <xdr:nvGraphicFramePr>
        <xdr:cNvPr id="2075277902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23</xdr:col>
      <xdr:colOff>657225</xdr:colOff>
      <xdr:row>171</xdr:row>
      <xdr:rowOff>76200</xdr:rowOff>
    </xdr:from>
    <xdr:ext cx="3971925" cy="2876550"/>
    <xdr:graphicFrame>
      <xdr:nvGraphicFramePr>
        <xdr:cNvPr id="123242526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23</xdr:col>
      <xdr:colOff>733425</xdr:colOff>
      <xdr:row>185</xdr:row>
      <xdr:rowOff>133350</xdr:rowOff>
    </xdr:from>
    <xdr:ext cx="3971925" cy="2886075"/>
    <xdr:graphicFrame>
      <xdr:nvGraphicFramePr>
        <xdr:cNvPr id="70002991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17</xdr:col>
      <xdr:colOff>38100</xdr:colOff>
      <xdr:row>285</xdr:row>
      <xdr:rowOff>0</xdr:rowOff>
    </xdr:from>
    <xdr:ext cx="4029075" cy="2847975"/>
    <xdr:graphicFrame>
      <xdr:nvGraphicFramePr>
        <xdr:cNvPr id="1008344459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23</xdr:col>
      <xdr:colOff>95250</xdr:colOff>
      <xdr:row>289</xdr:row>
      <xdr:rowOff>57150</xdr:rowOff>
    </xdr:from>
    <xdr:ext cx="4048125" cy="2876550"/>
    <xdr:graphicFrame>
      <xdr:nvGraphicFramePr>
        <xdr:cNvPr id="914715210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419100</xdr:colOff>
      <xdr:row>331</xdr:row>
      <xdr:rowOff>161925</xdr:rowOff>
    </xdr:from>
    <xdr:ext cx="4029075" cy="2886075"/>
    <xdr:graphicFrame>
      <xdr:nvGraphicFramePr>
        <xdr:cNvPr id="1902368736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17</xdr:col>
      <xdr:colOff>628650</xdr:colOff>
      <xdr:row>347</xdr:row>
      <xdr:rowOff>123825</xdr:rowOff>
    </xdr:from>
    <xdr:ext cx="3924300" cy="2886075"/>
    <xdr:graphicFrame>
      <xdr:nvGraphicFramePr>
        <xdr:cNvPr id="854314867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21</xdr:col>
      <xdr:colOff>47625</xdr:colOff>
      <xdr:row>377</xdr:row>
      <xdr:rowOff>19050</xdr:rowOff>
    </xdr:from>
    <xdr:ext cx="4057650" cy="2876550"/>
    <xdr:graphicFrame>
      <xdr:nvGraphicFramePr>
        <xdr:cNvPr id="1085821294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923925</xdr:colOff>
      <xdr:row>392</xdr:row>
      <xdr:rowOff>152400</xdr:rowOff>
    </xdr:from>
    <xdr:ext cx="3943350" cy="2886075"/>
    <xdr:graphicFrame>
      <xdr:nvGraphicFramePr>
        <xdr:cNvPr id="1604636892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36</xdr:col>
      <xdr:colOff>276225</xdr:colOff>
      <xdr:row>418</xdr:row>
      <xdr:rowOff>9525</xdr:rowOff>
    </xdr:from>
    <xdr:ext cx="4067175" cy="2857500"/>
    <xdr:graphicFrame>
      <xdr:nvGraphicFramePr>
        <xdr:cNvPr id="1167845185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19</xdr:col>
      <xdr:colOff>495300</xdr:colOff>
      <xdr:row>455</xdr:row>
      <xdr:rowOff>38100</xdr:rowOff>
    </xdr:from>
    <xdr:ext cx="3981450" cy="2876550"/>
    <xdr:graphicFrame>
      <xdr:nvGraphicFramePr>
        <xdr:cNvPr id="2066872600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18</xdr:col>
      <xdr:colOff>552450</xdr:colOff>
      <xdr:row>471</xdr:row>
      <xdr:rowOff>76200</xdr:rowOff>
    </xdr:from>
    <xdr:ext cx="4000500" cy="2876550"/>
    <xdr:graphicFrame>
      <xdr:nvGraphicFramePr>
        <xdr:cNvPr id="80171751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17.0"/>
    <col customWidth="1" min="3" max="3" width="9.86"/>
    <col customWidth="1" min="4" max="4" width="8.86"/>
    <col customWidth="1" min="5" max="5" width="9.71"/>
    <col customWidth="1" min="6" max="9" width="8.86"/>
    <col customWidth="1" min="10" max="10" width="12.0"/>
    <col customWidth="1" min="11" max="11" width="9.71"/>
    <col customWidth="1" min="12" max="39" width="8.86"/>
  </cols>
  <sheetData>
    <row r="1">
      <c r="A1" t="s">
        <v>41</v>
      </c>
    </row>
    <row r="2">
      <c r="A2" s="3">
        <v>43518.0</v>
      </c>
      <c r="AA2" t="s">
        <v>42</v>
      </c>
      <c r="AB2" t="s">
        <v>43</v>
      </c>
    </row>
    <row r="3">
      <c r="A3" t="s">
        <v>44</v>
      </c>
      <c r="B3" t="s">
        <v>45</v>
      </c>
      <c r="AA3">
        <v>0.0</v>
      </c>
      <c r="AB3">
        <v>0.0</v>
      </c>
    </row>
    <row r="4">
      <c r="A4" s="4" t="s">
        <v>46</v>
      </c>
      <c r="B4" s="4" t="s">
        <v>47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AA4">
        <v>0.0</v>
      </c>
      <c r="AB4">
        <v>0.0</v>
      </c>
    </row>
    <row r="5">
      <c r="A5" t="s">
        <v>0</v>
      </c>
      <c r="B5">
        <v>0.0</v>
      </c>
      <c r="D5">
        <v>0.0</v>
      </c>
      <c r="E5">
        <v>0.0</v>
      </c>
      <c r="F5">
        <v>0.0</v>
      </c>
      <c r="AA5" s="5">
        <v>0.1</v>
      </c>
      <c r="AB5">
        <v>60.2075</v>
      </c>
    </row>
    <row r="6">
      <c r="A6" t="s">
        <v>4</v>
      </c>
      <c r="B6">
        <v>0.0</v>
      </c>
      <c r="D6">
        <v>0.0</v>
      </c>
      <c r="E6">
        <v>0.0</v>
      </c>
      <c r="F6">
        <v>0.0</v>
      </c>
      <c r="AA6" s="5">
        <v>0.1</v>
      </c>
      <c r="AB6">
        <v>68.1894</v>
      </c>
    </row>
    <row r="7">
      <c r="A7" t="s">
        <v>1</v>
      </c>
      <c r="B7" s="5">
        <v>0.1</v>
      </c>
      <c r="C7" t="s">
        <v>2</v>
      </c>
      <c r="D7">
        <v>4.066</v>
      </c>
      <c r="E7">
        <v>60.2075</v>
      </c>
      <c r="F7">
        <v>0.0</v>
      </c>
      <c r="G7" t="s">
        <v>3</v>
      </c>
      <c r="AA7" s="5">
        <v>0.1</v>
      </c>
      <c r="AB7">
        <v>61.9101</v>
      </c>
    </row>
    <row r="8">
      <c r="A8" t="s">
        <v>5</v>
      </c>
      <c r="B8" s="5">
        <v>0.1</v>
      </c>
      <c r="C8" t="s">
        <v>2</v>
      </c>
      <c r="D8">
        <v>4.074</v>
      </c>
      <c r="E8">
        <v>68.1894</v>
      </c>
      <c r="F8">
        <v>0.0</v>
      </c>
      <c r="G8" t="s">
        <v>3</v>
      </c>
      <c r="AA8" s="5">
        <v>0.1</v>
      </c>
      <c r="AB8">
        <v>64.2604</v>
      </c>
    </row>
    <row r="9">
      <c r="A9" t="s">
        <v>6</v>
      </c>
      <c r="B9" s="5">
        <v>0.1</v>
      </c>
      <c r="C9" t="s">
        <v>2</v>
      </c>
      <c r="D9">
        <v>4.073</v>
      </c>
      <c r="E9">
        <v>61.9101</v>
      </c>
      <c r="F9">
        <v>0.0</v>
      </c>
      <c r="G9" t="s">
        <v>3</v>
      </c>
      <c r="AA9" s="5">
        <v>1.0</v>
      </c>
      <c r="AB9">
        <v>553.2048</v>
      </c>
    </row>
    <row r="10">
      <c r="A10" t="s">
        <v>7</v>
      </c>
      <c r="B10" s="5">
        <v>0.1</v>
      </c>
      <c r="C10" t="s">
        <v>2</v>
      </c>
      <c r="D10">
        <v>4.07</v>
      </c>
      <c r="E10">
        <v>64.2604</v>
      </c>
      <c r="F10">
        <v>0.0</v>
      </c>
      <c r="G10" t="s">
        <v>3</v>
      </c>
      <c r="AA10" s="5">
        <v>1.0</v>
      </c>
      <c r="AB10">
        <v>534.1816</v>
      </c>
    </row>
    <row r="11">
      <c r="A11" t="s">
        <v>11</v>
      </c>
      <c r="B11" s="5">
        <v>1.0</v>
      </c>
      <c r="C11" t="s">
        <v>2</v>
      </c>
      <c r="D11">
        <v>4.07</v>
      </c>
      <c r="E11">
        <v>553.2048</v>
      </c>
      <c r="F11">
        <v>0.0</v>
      </c>
      <c r="G11" t="s">
        <v>3</v>
      </c>
      <c r="AA11" s="5">
        <v>1.0</v>
      </c>
      <c r="AB11">
        <v>543.4143</v>
      </c>
    </row>
    <row r="12">
      <c r="A12" t="s">
        <v>8</v>
      </c>
      <c r="B12" s="5">
        <v>1.0</v>
      </c>
      <c r="C12" t="s">
        <v>2</v>
      </c>
      <c r="D12">
        <v>4.06</v>
      </c>
      <c r="E12">
        <v>534.1816</v>
      </c>
      <c r="F12">
        <v>0.0</v>
      </c>
      <c r="G12" t="s">
        <v>3</v>
      </c>
      <c r="AA12" s="5">
        <v>1.0</v>
      </c>
      <c r="AB12">
        <v>555.6355</v>
      </c>
    </row>
    <row r="13">
      <c r="A13" t="s">
        <v>9</v>
      </c>
      <c r="B13" s="5">
        <v>1.0</v>
      </c>
      <c r="C13" t="s">
        <v>2</v>
      </c>
      <c r="D13">
        <v>4.066</v>
      </c>
      <c r="E13">
        <v>543.4143</v>
      </c>
      <c r="F13">
        <v>0.0</v>
      </c>
      <c r="G13" t="s">
        <v>3</v>
      </c>
      <c r="AA13" s="5">
        <v>0.0</v>
      </c>
      <c r="AB13">
        <v>0.0</v>
      </c>
    </row>
    <row r="14">
      <c r="A14" t="s">
        <v>10</v>
      </c>
      <c r="B14" s="5">
        <v>1.0</v>
      </c>
      <c r="C14" t="s">
        <v>2</v>
      </c>
      <c r="D14">
        <v>4.063</v>
      </c>
      <c r="E14">
        <v>555.6355</v>
      </c>
      <c r="F14">
        <v>0.0</v>
      </c>
      <c r="G14" t="s">
        <v>3</v>
      </c>
      <c r="J14">
        <f>RSQ(B5:B14,E5:E14)</f>
        <v>0.9992722375</v>
      </c>
      <c r="AA14">
        <v>0.0</v>
      </c>
      <c r="AB14">
        <v>0.0</v>
      </c>
    </row>
    <row r="15">
      <c r="AA15" s="5">
        <v>0.1</v>
      </c>
      <c r="AB15">
        <v>71.7659</v>
      </c>
    </row>
    <row r="16">
      <c r="AA16" s="5">
        <v>0.1</v>
      </c>
      <c r="AB16">
        <v>74.0456</v>
      </c>
    </row>
    <row r="17">
      <c r="AA17" s="5">
        <v>0.1</v>
      </c>
      <c r="AB17">
        <v>68.0608</v>
      </c>
    </row>
    <row r="18">
      <c r="AA18">
        <v>1.0</v>
      </c>
      <c r="AB18">
        <v>588.1366</v>
      </c>
    </row>
    <row r="19">
      <c r="AA19">
        <v>1.0</v>
      </c>
      <c r="AB19">
        <v>584.8982</v>
      </c>
    </row>
    <row r="20">
      <c r="A20" t="s">
        <v>54</v>
      </c>
      <c r="AA20">
        <v>1.0</v>
      </c>
      <c r="AB20">
        <v>573.9832</v>
      </c>
    </row>
    <row r="21" ht="15.75" customHeight="1">
      <c r="A21" s="4" t="s">
        <v>46</v>
      </c>
      <c r="B21" s="4" t="s">
        <v>47</v>
      </c>
      <c r="C21" s="4" t="s">
        <v>48</v>
      </c>
      <c r="D21" s="4" t="s">
        <v>49</v>
      </c>
      <c r="E21" s="4" t="s">
        <v>50</v>
      </c>
      <c r="F21" s="4" t="s">
        <v>51</v>
      </c>
      <c r="G21" s="4" t="s">
        <v>52</v>
      </c>
      <c r="H21" s="4" t="s">
        <v>53</v>
      </c>
      <c r="AA21">
        <v>0.0</v>
      </c>
      <c r="AB21">
        <v>0.0</v>
      </c>
    </row>
    <row r="22" ht="15.75" customHeight="1">
      <c r="A22" t="s">
        <v>33</v>
      </c>
      <c r="B22" s="5">
        <v>0.0</v>
      </c>
      <c r="C22" t="s">
        <v>2</v>
      </c>
      <c r="G22" t="s">
        <v>3</v>
      </c>
      <c r="H22" t="s">
        <v>55</v>
      </c>
      <c r="AA22">
        <v>0.0</v>
      </c>
      <c r="AB22">
        <v>0.0</v>
      </c>
    </row>
    <row r="23" ht="15.75" customHeight="1">
      <c r="A23" t="s">
        <v>34</v>
      </c>
      <c r="B23">
        <v>0.0</v>
      </c>
      <c r="C23" t="s">
        <v>2</v>
      </c>
      <c r="D23">
        <v>0.0</v>
      </c>
      <c r="E23">
        <v>0.0</v>
      </c>
      <c r="F23">
        <v>0.0</v>
      </c>
      <c r="G23" t="s">
        <v>3</v>
      </c>
      <c r="AA23" s="5">
        <v>0.1</v>
      </c>
      <c r="AB23">
        <v>50.5708</v>
      </c>
    </row>
    <row r="24" ht="15.75" customHeight="1">
      <c r="A24" t="s">
        <v>35</v>
      </c>
      <c r="B24" s="5">
        <v>0.1</v>
      </c>
      <c r="C24" t="s">
        <v>2</v>
      </c>
      <c r="D24">
        <v>4.046</v>
      </c>
      <c r="E24">
        <v>71.7659</v>
      </c>
      <c r="F24">
        <v>0.0</v>
      </c>
      <c r="G24" t="s">
        <v>3</v>
      </c>
      <c r="AA24" s="5">
        <v>0.1</v>
      </c>
      <c r="AB24">
        <v>50.0803</v>
      </c>
    </row>
    <row r="25" ht="15.75" customHeight="1">
      <c r="A25" t="s">
        <v>36</v>
      </c>
      <c r="B25" s="5">
        <v>0.1</v>
      </c>
      <c r="C25" t="s">
        <v>2</v>
      </c>
      <c r="D25">
        <v>4.053</v>
      </c>
      <c r="E25">
        <v>74.0456</v>
      </c>
      <c r="F25">
        <v>0.0</v>
      </c>
      <c r="G25" t="s">
        <v>3</v>
      </c>
      <c r="AA25" s="5">
        <v>0.1</v>
      </c>
      <c r="AB25">
        <v>44.9344</v>
      </c>
    </row>
    <row r="26" ht="15.75" customHeight="1">
      <c r="A26" t="s">
        <v>37</v>
      </c>
      <c r="B26" s="5">
        <v>0.1</v>
      </c>
      <c r="C26" t="s">
        <v>2</v>
      </c>
      <c r="D26">
        <v>4.03</v>
      </c>
      <c r="E26">
        <v>68.0608</v>
      </c>
      <c r="F26">
        <v>0.0</v>
      </c>
      <c r="G26" t="s">
        <v>3</v>
      </c>
      <c r="AA26" s="5">
        <v>1.0</v>
      </c>
      <c r="AB26">
        <v>450.8182</v>
      </c>
    </row>
    <row r="27" ht="15.75" customHeight="1">
      <c r="A27" t="s">
        <v>38</v>
      </c>
      <c r="B27">
        <v>1.0</v>
      </c>
      <c r="C27" t="s">
        <v>2</v>
      </c>
      <c r="D27">
        <v>4.033</v>
      </c>
      <c r="E27">
        <v>588.1366</v>
      </c>
      <c r="F27">
        <v>0.0</v>
      </c>
      <c r="G27" t="s">
        <v>3</v>
      </c>
      <c r="AA27" s="5">
        <v>1.0</v>
      </c>
      <c r="AB27">
        <v>431.2327</v>
      </c>
    </row>
    <row r="28" ht="15.75" customHeight="1">
      <c r="A28" t="s">
        <v>39</v>
      </c>
      <c r="B28">
        <v>1.0</v>
      </c>
      <c r="C28" t="s">
        <v>2</v>
      </c>
      <c r="D28">
        <v>4.033</v>
      </c>
      <c r="E28">
        <v>584.8982</v>
      </c>
      <c r="F28">
        <v>0.0</v>
      </c>
      <c r="G28" t="s">
        <v>3</v>
      </c>
      <c r="AA28" s="5">
        <v>1.0</v>
      </c>
      <c r="AB28">
        <v>439.9337</v>
      </c>
    </row>
    <row r="29" ht="15.75" customHeight="1">
      <c r="A29" t="s">
        <v>40</v>
      </c>
      <c r="B29">
        <v>1.0</v>
      </c>
      <c r="C29" t="s">
        <v>2</v>
      </c>
      <c r="D29">
        <v>4.043</v>
      </c>
      <c r="E29">
        <v>573.9832</v>
      </c>
      <c r="F29">
        <v>0.0</v>
      </c>
      <c r="G29" t="s">
        <v>3</v>
      </c>
      <c r="AA29" s="5">
        <v>0.0</v>
      </c>
      <c r="AB29">
        <v>0.0</v>
      </c>
    </row>
    <row r="30" ht="15.75" customHeight="1">
      <c r="AA30">
        <v>0.0</v>
      </c>
      <c r="AB30">
        <v>0.0</v>
      </c>
    </row>
    <row r="31" ht="15.75" customHeight="1">
      <c r="AA31">
        <v>0.1</v>
      </c>
      <c r="AB31">
        <v>55.4602</v>
      </c>
    </row>
    <row r="32" ht="15.75" customHeight="1">
      <c r="AA32" s="5">
        <v>0.1</v>
      </c>
      <c r="AB32">
        <v>60.3802</v>
      </c>
    </row>
    <row r="33" ht="15.75" customHeight="1">
      <c r="AA33" s="5">
        <v>0.1</v>
      </c>
      <c r="AB33">
        <v>57.3304</v>
      </c>
    </row>
    <row r="34" ht="15.75" customHeight="1">
      <c r="AA34">
        <v>1.0</v>
      </c>
      <c r="AB34">
        <v>471.6582</v>
      </c>
    </row>
    <row r="35" ht="15.75" customHeight="1">
      <c r="AA35">
        <v>1.0</v>
      </c>
      <c r="AB35">
        <v>489.3084</v>
      </c>
    </row>
    <row r="36" ht="15.75" customHeight="1">
      <c r="AA36">
        <v>1.0</v>
      </c>
      <c r="AB36">
        <v>484.9753</v>
      </c>
    </row>
    <row r="37" ht="15.75" customHeight="1">
      <c r="AA37">
        <v>0.0</v>
      </c>
      <c r="AB37">
        <v>0.0</v>
      </c>
    </row>
    <row r="38" ht="15.75" customHeight="1">
      <c r="A38" t="s">
        <v>56</v>
      </c>
      <c r="AA38">
        <v>0.0</v>
      </c>
      <c r="AB38">
        <v>0.0</v>
      </c>
    </row>
    <row r="39" ht="15.75" customHeight="1">
      <c r="A39" s="3">
        <v>43521.0</v>
      </c>
      <c r="AA39" s="5">
        <v>0.1</v>
      </c>
      <c r="AB39">
        <v>76.32</v>
      </c>
    </row>
    <row r="40" ht="15.75" customHeight="1">
      <c r="A40" s="6">
        <v>0.04305555555555556</v>
      </c>
      <c r="B40" t="s">
        <v>45</v>
      </c>
      <c r="AA40" s="5">
        <v>0.1</v>
      </c>
      <c r="AB40">
        <v>81.8248</v>
      </c>
    </row>
    <row r="41" ht="15.75" customHeight="1">
      <c r="A41" s="4" t="s">
        <v>46</v>
      </c>
      <c r="B41" s="4" t="s">
        <v>47</v>
      </c>
      <c r="C41" s="4" t="s">
        <v>48</v>
      </c>
      <c r="D41" s="4" t="s">
        <v>49</v>
      </c>
      <c r="E41" s="4" t="s">
        <v>50</v>
      </c>
      <c r="F41" s="4" t="s">
        <v>51</v>
      </c>
      <c r="G41" s="4" t="s">
        <v>52</v>
      </c>
      <c r="H41" s="4" t="s">
        <v>53</v>
      </c>
      <c r="AA41" s="5">
        <v>0.1</v>
      </c>
      <c r="AB41">
        <v>85.9205</v>
      </c>
    </row>
    <row r="42" ht="15.75" customHeight="1">
      <c r="A42" t="s">
        <v>57</v>
      </c>
      <c r="B42">
        <v>0.0</v>
      </c>
      <c r="D42">
        <v>0.0</v>
      </c>
      <c r="E42">
        <v>0.0</v>
      </c>
      <c r="F42">
        <v>0.0</v>
      </c>
      <c r="AA42" s="5">
        <v>1.0</v>
      </c>
      <c r="AB42">
        <v>657.9894</v>
      </c>
    </row>
    <row r="43" ht="15.75" customHeight="1">
      <c r="A43" t="s">
        <v>58</v>
      </c>
      <c r="B43">
        <v>0.0</v>
      </c>
      <c r="D43">
        <v>0.0</v>
      </c>
      <c r="E43">
        <v>0.0</v>
      </c>
      <c r="F43">
        <v>0.0</v>
      </c>
      <c r="AA43" s="5">
        <v>1.0</v>
      </c>
      <c r="AB43">
        <v>664.59</v>
      </c>
    </row>
    <row r="44" ht="15.75" customHeight="1">
      <c r="A44" t="s">
        <v>59</v>
      </c>
      <c r="B44" s="5">
        <v>0.1</v>
      </c>
      <c r="C44" t="s">
        <v>2</v>
      </c>
      <c r="D44">
        <v>4.043</v>
      </c>
      <c r="E44">
        <v>50.5708</v>
      </c>
      <c r="F44">
        <v>0.0</v>
      </c>
      <c r="G44" t="s">
        <v>3</v>
      </c>
      <c r="H44" t="s">
        <v>60</v>
      </c>
      <c r="AA44" s="5">
        <v>1.0</v>
      </c>
      <c r="AB44">
        <v>662.4821</v>
      </c>
    </row>
    <row r="45" ht="15.75" customHeight="1">
      <c r="A45" t="s">
        <v>61</v>
      </c>
      <c r="B45" s="5">
        <v>0.1</v>
      </c>
      <c r="C45" t="s">
        <v>2</v>
      </c>
      <c r="D45">
        <v>4.04</v>
      </c>
      <c r="E45">
        <v>50.0803</v>
      </c>
      <c r="F45">
        <v>0.0</v>
      </c>
      <c r="G45" t="s">
        <v>3</v>
      </c>
      <c r="H45" t="s">
        <v>62</v>
      </c>
      <c r="AA45" s="5">
        <v>0.0</v>
      </c>
      <c r="AB45">
        <v>0.0</v>
      </c>
    </row>
    <row r="46" ht="15.75" customHeight="1">
      <c r="A46" t="s">
        <v>63</v>
      </c>
      <c r="B46" s="5">
        <v>0.1</v>
      </c>
      <c r="C46" t="s">
        <v>2</v>
      </c>
      <c r="D46">
        <v>4.06</v>
      </c>
      <c r="E46">
        <v>44.9344</v>
      </c>
      <c r="F46">
        <v>0.0</v>
      </c>
      <c r="G46" t="s">
        <v>3</v>
      </c>
      <c r="AA46">
        <v>0.0</v>
      </c>
      <c r="AB46">
        <v>0.0</v>
      </c>
    </row>
    <row r="47" ht="15.75" customHeight="1">
      <c r="A47" t="s">
        <v>7</v>
      </c>
      <c r="B47" s="5"/>
      <c r="AA47">
        <v>0.1</v>
      </c>
      <c r="AB47">
        <v>91.6872</v>
      </c>
    </row>
    <row r="48" ht="15.75" customHeight="1">
      <c r="A48" t="s">
        <v>64</v>
      </c>
      <c r="B48" s="5">
        <v>1.0</v>
      </c>
      <c r="C48" t="s">
        <v>2</v>
      </c>
      <c r="D48">
        <v>4.05</v>
      </c>
      <c r="E48">
        <v>450.8182</v>
      </c>
      <c r="F48">
        <v>0.0</v>
      </c>
      <c r="G48" t="s">
        <v>3</v>
      </c>
      <c r="AA48" s="5">
        <v>0.1</v>
      </c>
      <c r="AB48">
        <v>89.8768</v>
      </c>
    </row>
    <row r="49" ht="15.75" customHeight="1">
      <c r="A49" t="s">
        <v>65</v>
      </c>
      <c r="B49" s="5">
        <v>1.0</v>
      </c>
      <c r="C49" t="s">
        <v>2</v>
      </c>
      <c r="D49">
        <v>4.04</v>
      </c>
      <c r="E49">
        <v>431.2327</v>
      </c>
      <c r="F49">
        <v>0.0</v>
      </c>
      <c r="G49" t="s">
        <v>3</v>
      </c>
      <c r="J49">
        <f>RSQ(B42:B50,E42:E50)</f>
        <v>0.9992547347</v>
      </c>
      <c r="AA49" s="5">
        <v>0.1</v>
      </c>
      <c r="AB49">
        <v>91.9501</v>
      </c>
    </row>
    <row r="50" ht="15.75" customHeight="1">
      <c r="A50" t="s">
        <v>66</v>
      </c>
      <c r="B50" s="5">
        <v>1.0</v>
      </c>
      <c r="C50" t="s">
        <v>2</v>
      </c>
      <c r="D50">
        <v>4.053</v>
      </c>
      <c r="E50">
        <v>439.9337</v>
      </c>
      <c r="F50">
        <v>0.0</v>
      </c>
      <c r="G50" t="s">
        <v>3</v>
      </c>
      <c r="AA50">
        <v>1.0</v>
      </c>
      <c r="AB50">
        <v>704.6285</v>
      </c>
    </row>
    <row r="51" ht="15.75" customHeight="1">
      <c r="AA51">
        <v>1.0</v>
      </c>
      <c r="AB51">
        <v>703.0906</v>
      </c>
    </row>
    <row r="52" ht="15.75" customHeight="1">
      <c r="AA52">
        <v>1.0</v>
      </c>
      <c r="AB52">
        <v>698.1317</v>
      </c>
    </row>
    <row r="53" ht="15.75" customHeight="1">
      <c r="AA53">
        <v>0.0</v>
      </c>
      <c r="AB53">
        <v>0.0</v>
      </c>
    </row>
    <row r="54" ht="15.75" customHeight="1">
      <c r="AA54">
        <v>0.0</v>
      </c>
      <c r="AB54">
        <v>0.0</v>
      </c>
    </row>
    <row r="55" ht="15.75" customHeight="1">
      <c r="AA55" s="5">
        <v>0.1</v>
      </c>
      <c r="AB55">
        <v>45.9516</v>
      </c>
    </row>
    <row r="56" ht="15.75" customHeight="1">
      <c r="AA56" s="5">
        <v>0.1</v>
      </c>
      <c r="AB56">
        <v>44.42</v>
      </c>
    </row>
    <row r="57" ht="15.75" customHeight="1">
      <c r="A57" t="s">
        <v>67</v>
      </c>
      <c r="AA57" s="5">
        <v>0.1</v>
      </c>
      <c r="AB57">
        <v>45.3351</v>
      </c>
    </row>
    <row r="58" ht="15.75" customHeight="1">
      <c r="A58" s="4" t="s">
        <v>46</v>
      </c>
      <c r="B58" s="4" t="s">
        <v>47</v>
      </c>
      <c r="C58" s="4" t="s">
        <v>48</v>
      </c>
      <c r="D58" s="4" t="s">
        <v>49</v>
      </c>
      <c r="E58" s="4" t="s">
        <v>50</v>
      </c>
      <c r="F58" s="4" t="s">
        <v>51</v>
      </c>
      <c r="G58" s="4" t="s">
        <v>52</v>
      </c>
      <c r="H58" s="4" t="s">
        <v>53</v>
      </c>
      <c r="AA58" s="5">
        <v>1.0</v>
      </c>
      <c r="AB58">
        <v>389.0948</v>
      </c>
    </row>
    <row r="59" ht="15.75" customHeight="1">
      <c r="A59" t="s">
        <v>68</v>
      </c>
      <c r="B59" s="5">
        <v>0.0</v>
      </c>
      <c r="C59" t="s">
        <v>2</v>
      </c>
      <c r="E59">
        <v>0.0</v>
      </c>
      <c r="G59" t="s">
        <v>3</v>
      </c>
      <c r="AA59" s="5">
        <v>1.0</v>
      </c>
      <c r="AB59">
        <v>386.0887</v>
      </c>
    </row>
    <row r="60" ht="15.75" customHeight="1">
      <c r="A60" t="s">
        <v>69</v>
      </c>
      <c r="B60">
        <v>0.0</v>
      </c>
      <c r="C60" t="s">
        <v>2</v>
      </c>
      <c r="E60">
        <v>0.0</v>
      </c>
      <c r="F60">
        <v>0.0</v>
      </c>
      <c r="G60" t="s">
        <v>3</v>
      </c>
      <c r="AA60" s="5">
        <v>1.0</v>
      </c>
      <c r="AB60">
        <v>376.2528</v>
      </c>
    </row>
    <row r="61" ht="15.75" customHeight="1">
      <c r="A61" t="s">
        <v>70</v>
      </c>
      <c r="B61">
        <v>0.1</v>
      </c>
      <c r="C61" t="s">
        <v>2</v>
      </c>
      <c r="D61">
        <v>4.033</v>
      </c>
      <c r="E61">
        <v>55.4602</v>
      </c>
      <c r="F61">
        <v>0.0</v>
      </c>
      <c r="G61" t="s">
        <v>3</v>
      </c>
      <c r="AA61" s="5">
        <v>0.0</v>
      </c>
      <c r="AB61">
        <v>0.0</v>
      </c>
    </row>
    <row r="62" ht="15.75" customHeight="1">
      <c r="A62" t="s">
        <v>71</v>
      </c>
      <c r="B62" s="5">
        <v>0.1</v>
      </c>
      <c r="C62" t="s">
        <v>2</v>
      </c>
      <c r="D62">
        <v>4.02</v>
      </c>
      <c r="E62">
        <v>60.3802</v>
      </c>
      <c r="F62">
        <v>0.0</v>
      </c>
      <c r="G62" t="s">
        <v>3</v>
      </c>
      <c r="AA62">
        <v>0.0</v>
      </c>
      <c r="AB62">
        <v>0.0</v>
      </c>
    </row>
    <row r="63" ht="15.75" customHeight="1">
      <c r="A63" t="s">
        <v>72</v>
      </c>
      <c r="B63" s="5">
        <v>0.1</v>
      </c>
      <c r="C63" t="s">
        <v>2</v>
      </c>
      <c r="D63">
        <v>4.033</v>
      </c>
      <c r="E63">
        <v>57.3304</v>
      </c>
      <c r="F63">
        <v>0.0</v>
      </c>
      <c r="G63" t="s">
        <v>3</v>
      </c>
      <c r="AA63">
        <v>0.1</v>
      </c>
      <c r="AB63">
        <v>45.6687</v>
      </c>
    </row>
    <row r="64" ht="15.75" customHeight="1">
      <c r="A64" t="s">
        <v>73</v>
      </c>
      <c r="B64">
        <v>1.0</v>
      </c>
      <c r="C64" t="s">
        <v>2</v>
      </c>
      <c r="D64">
        <v>4.03</v>
      </c>
      <c r="E64">
        <v>471.6582</v>
      </c>
      <c r="F64">
        <v>0.0</v>
      </c>
      <c r="G64" t="s">
        <v>3</v>
      </c>
      <c r="AA64" s="5">
        <v>0.1</v>
      </c>
      <c r="AB64">
        <v>42.343</v>
      </c>
    </row>
    <row r="65" ht="15.75" customHeight="1">
      <c r="A65" t="s">
        <v>74</v>
      </c>
      <c r="B65">
        <v>1.0</v>
      </c>
      <c r="C65" t="s">
        <v>2</v>
      </c>
      <c r="D65">
        <v>4.026</v>
      </c>
      <c r="E65">
        <v>489.3084</v>
      </c>
      <c r="F65">
        <v>0.0</v>
      </c>
      <c r="G65" t="s">
        <v>3</v>
      </c>
      <c r="AA65" s="5">
        <v>0.1</v>
      </c>
      <c r="AB65">
        <v>43.243</v>
      </c>
    </row>
    <row r="66" ht="15.75" customHeight="1">
      <c r="A66" t="s">
        <v>75</v>
      </c>
      <c r="B66">
        <v>1.0</v>
      </c>
      <c r="C66" t="s">
        <v>2</v>
      </c>
      <c r="D66">
        <v>4.036</v>
      </c>
      <c r="E66">
        <v>484.9753</v>
      </c>
      <c r="F66">
        <v>0.0</v>
      </c>
      <c r="G66" t="s">
        <v>3</v>
      </c>
      <c r="AA66">
        <v>1.0</v>
      </c>
      <c r="AB66" s="5">
        <v>376.69680555555556</v>
      </c>
    </row>
    <row r="67" ht="15.75" customHeight="1">
      <c r="AA67">
        <v>1.0</v>
      </c>
      <c r="AB67">
        <v>374.889</v>
      </c>
    </row>
    <row r="68" ht="15.75" customHeight="1">
      <c r="AA68">
        <v>1.0</v>
      </c>
      <c r="AB68">
        <v>379.3027</v>
      </c>
    </row>
    <row r="69" ht="15.75" customHeight="1">
      <c r="AA69">
        <v>0.0</v>
      </c>
      <c r="AB69">
        <v>0.0</v>
      </c>
    </row>
    <row r="70" ht="15.75" customHeight="1">
      <c r="AA70">
        <v>0.0</v>
      </c>
      <c r="AB70">
        <v>0.0</v>
      </c>
    </row>
    <row r="71" ht="15.75" customHeight="1">
      <c r="B71" s="1"/>
      <c r="C71" s="2"/>
      <c r="AA71" s="5">
        <v>0.1</v>
      </c>
      <c r="AB71">
        <v>36.7499</v>
      </c>
    </row>
    <row r="72" ht="15.75" customHeight="1">
      <c r="AA72" s="5">
        <v>0.1</v>
      </c>
      <c r="AB72">
        <v>42.5964</v>
      </c>
    </row>
    <row r="73" ht="15.75" customHeight="1">
      <c r="B73" s="1"/>
      <c r="C73" s="2"/>
      <c r="AA73" s="5">
        <v>0.1</v>
      </c>
      <c r="AB73">
        <v>44.0414</v>
      </c>
    </row>
    <row r="74" ht="15.75" customHeight="1">
      <c r="AA74" s="5">
        <v>1.0</v>
      </c>
      <c r="AB74">
        <v>389.646</v>
      </c>
    </row>
    <row r="75" ht="15.75" customHeight="1">
      <c r="AA75" s="5">
        <v>1.0</v>
      </c>
      <c r="AB75">
        <v>405.1274</v>
      </c>
    </row>
    <row r="76" ht="15.75" customHeight="1">
      <c r="A76" t="s">
        <v>76</v>
      </c>
      <c r="AA76" s="5">
        <v>1.0</v>
      </c>
      <c r="AB76">
        <v>419.3954</v>
      </c>
    </row>
    <row r="77" ht="15.75" customHeight="1">
      <c r="A77" s="3">
        <v>43521.0</v>
      </c>
      <c r="AA77" s="5">
        <v>0.0</v>
      </c>
      <c r="AB77">
        <v>0.0</v>
      </c>
    </row>
    <row r="78" ht="15.75" customHeight="1">
      <c r="A78" s="6" t="s">
        <v>77</v>
      </c>
      <c r="AA78">
        <v>0.0</v>
      </c>
      <c r="AB78">
        <v>0.0</v>
      </c>
    </row>
    <row r="79" ht="15.75" customHeight="1">
      <c r="A79" s="4" t="s">
        <v>46</v>
      </c>
      <c r="B79" s="4" t="s">
        <v>47</v>
      </c>
      <c r="C79" s="4" t="s">
        <v>48</v>
      </c>
      <c r="D79" s="4" t="s">
        <v>49</v>
      </c>
      <c r="E79" s="4" t="s">
        <v>50</v>
      </c>
      <c r="F79" s="4" t="s">
        <v>51</v>
      </c>
      <c r="G79" s="4" t="s">
        <v>52</v>
      </c>
      <c r="H79" s="4" t="s">
        <v>53</v>
      </c>
      <c r="AA79">
        <v>0.1</v>
      </c>
      <c r="AB79">
        <v>41.6556</v>
      </c>
    </row>
    <row r="80" ht="15.75" customHeight="1">
      <c r="A80" t="s">
        <v>78</v>
      </c>
      <c r="B80">
        <v>0.0</v>
      </c>
      <c r="D80">
        <v>0.0</v>
      </c>
      <c r="E80">
        <v>0.0</v>
      </c>
      <c r="F80">
        <v>0.0</v>
      </c>
      <c r="AA80" s="5">
        <v>0.1</v>
      </c>
      <c r="AB80">
        <v>38.8258</v>
      </c>
    </row>
    <row r="81" ht="15.75" customHeight="1">
      <c r="A81" t="s">
        <v>79</v>
      </c>
      <c r="B81">
        <v>0.0</v>
      </c>
      <c r="D81">
        <v>0.0</v>
      </c>
      <c r="E81">
        <v>0.0</v>
      </c>
      <c r="F81">
        <v>0.0</v>
      </c>
      <c r="AA81" s="5">
        <v>0.1</v>
      </c>
      <c r="AB81">
        <v>45.5648</v>
      </c>
    </row>
    <row r="82" ht="15.75" customHeight="1">
      <c r="A82" t="s">
        <v>80</v>
      </c>
      <c r="B82" s="5">
        <v>0.1</v>
      </c>
      <c r="C82" t="s">
        <v>2</v>
      </c>
      <c r="D82">
        <v>4.063</v>
      </c>
      <c r="E82">
        <v>76.32</v>
      </c>
      <c r="F82">
        <v>0.0</v>
      </c>
      <c r="G82" t="s">
        <v>3</v>
      </c>
      <c r="H82" t="s">
        <v>60</v>
      </c>
      <c r="AA82">
        <v>1.0</v>
      </c>
      <c r="AB82">
        <v>399.4214</v>
      </c>
    </row>
    <row r="83" ht="15.75" customHeight="1">
      <c r="A83" t="s">
        <v>81</v>
      </c>
      <c r="B83" s="5">
        <v>0.1</v>
      </c>
      <c r="C83" t="s">
        <v>2</v>
      </c>
      <c r="D83">
        <v>4.063</v>
      </c>
      <c r="E83">
        <v>81.8248</v>
      </c>
      <c r="F83">
        <v>0.0</v>
      </c>
      <c r="G83" t="s">
        <v>3</v>
      </c>
      <c r="H83" t="s">
        <v>62</v>
      </c>
      <c r="AA83">
        <v>1.0</v>
      </c>
      <c r="AB83">
        <v>371.1438</v>
      </c>
    </row>
    <row r="84" ht="15.75" customHeight="1">
      <c r="A84" t="s">
        <v>82</v>
      </c>
      <c r="B84" s="5">
        <v>0.1</v>
      </c>
      <c r="C84" t="s">
        <v>2</v>
      </c>
      <c r="D84">
        <v>4.073</v>
      </c>
      <c r="E84">
        <v>85.9205</v>
      </c>
      <c r="F84">
        <v>0.0</v>
      </c>
      <c r="G84" t="s">
        <v>3</v>
      </c>
      <c r="AA84">
        <v>1.0</v>
      </c>
      <c r="AB84">
        <v>362.8744</v>
      </c>
    </row>
    <row r="85" ht="15.75" customHeight="1">
      <c r="A85" t="s">
        <v>83</v>
      </c>
      <c r="B85" s="5">
        <v>1.0</v>
      </c>
      <c r="C85" t="s">
        <v>2</v>
      </c>
      <c r="D85">
        <v>4.076</v>
      </c>
      <c r="E85">
        <v>657.9894</v>
      </c>
      <c r="F85">
        <v>0.0</v>
      </c>
      <c r="G85" t="s">
        <v>3</v>
      </c>
      <c r="J85">
        <f>RSQ(B80:B87,E80:E87)</f>
        <v>0.9994663623</v>
      </c>
      <c r="AA85">
        <v>0.0</v>
      </c>
      <c r="AB85">
        <v>0.0</v>
      </c>
    </row>
    <row r="86" ht="15.75" customHeight="1">
      <c r="A86" t="s">
        <v>84</v>
      </c>
      <c r="B86" s="5">
        <v>1.0</v>
      </c>
      <c r="C86" t="s">
        <v>2</v>
      </c>
      <c r="D86">
        <v>4.066</v>
      </c>
      <c r="E86">
        <v>664.59</v>
      </c>
      <c r="F86">
        <v>0.0</v>
      </c>
      <c r="G86" t="s">
        <v>3</v>
      </c>
      <c r="AA86">
        <v>0.0</v>
      </c>
      <c r="AB86">
        <v>0.0</v>
      </c>
    </row>
    <row r="87" ht="15.75" customHeight="1">
      <c r="A87" t="s">
        <v>85</v>
      </c>
      <c r="B87" s="5">
        <v>1.0</v>
      </c>
      <c r="C87" t="s">
        <v>2</v>
      </c>
      <c r="D87">
        <v>4.056</v>
      </c>
      <c r="E87">
        <v>662.4821</v>
      </c>
      <c r="F87">
        <v>0.0</v>
      </c>
      <c r="G87" t="s">
        <v>3</v>
      </c>
      <c r="AA87" s="5">
        <v>0.1</v>
      </c>
      <c r="AB87">
        <v>41.5284</v>
      </c>
    </row>
    <row r="88" ht="15.75" customHeight="1">
      <c r="AA88" s="5">
        <v>0.1</v>
      </c>
      <c r="AB88">
        <v>46.0152</v>
      </c>
    </row>
    <row r="89" ht="15.75" customHeight="1">
      <c r="AA89" s="5">
        <v>0.1</v>
      </c>
      <c r="AB89">
        <v>49.1636</v>
      </c>
    </row>
    <row r="90" ht="15.75" customHeight="1">
      <c r="B90" s="1"/>
      <c r="C90" s="2"/>
      <c r="AA90" s="5">
        <v>1.0</v>
      </c>
      <c r="AB90">
        <v>394.5439</v>
      </c>
    </row>
    <row r="91" ht="15.75" customHeight="1">
      <c r="B91" s="1"/>
      <c r="C91" s="2"/>
      <c r="AA91" s="5">
        <v>1.0</v>
      </c>
      <c r="AB91">
        <v>389.2108</v>
      </c>
    </row>
    <row r="92" ht="15.75" customHeight="1">
      <c r="B92" s="1"/>
      <c r="C92" s="2"/>
      <c r="AA92" s="5">
        <v>1.0</v>
      </c>
      <c r="AB92">
        <v>390.1076</v>
      </c>
    </row>
    <row r="93" ht="15.75" customHeight="1">
      <c r="B93" s="1"/>
      <c r="C93" s="2"/>
      <c r="AA93" s="5">
        <v>0.0</v>
      </c>
      <c r="AB93">
        <v>0.0</v>
      </c>
    </row>
    <row r="94" ht="15.75" customHeight="1">
      <c r="B94" s="1"/>
      <c r="C94" s="2"/>
      <c r="AA94">
        <v>0.0</v>
      </c>
      <c r="AB94">
        <v>0.0</v>
      </c>
    </row>
    <row r="95" ht="15.75" customHeight="1">
      <c r="B95" s="1"/>
      <c r="C95" s="2"/>
      <c r="AA95">
        <v>0.1</v>
      </c>
      <c r="AB95">
        <v>57.085</v>
      </c>
    </row>
    <row r="96" ht="15.75" customHeight="1">
      <c r="B96" s="1"/>
      <c r="C96" s="2"/>
      <c r="AA96" s="5">
        <v>0.1</v>
      </c>
      <c r="AB96">
        <v>47.126</v>
      </c>
    </row>
    <row r="97" ht="15.75" customHeight="1">
      <c r="B97" s="1"/>
      <c r="C97" s="2"/>
      <c r="AA97" s="5">
        <v>0.1</v>
      </c>
      <c r="AB97">
        <v>46.5534</v>
      </c>
    </row>
    <row r="98" ht="15.75" customHeight="1">
      <c r="AA98">
        <v>1.0</v>
      </c>
      <c r="AB98">
        <v>421.4118</v>
      </c>
    </row>
    <row r="99" ht="15.75" customHeight="1">
      <c r="AA99">
        <v>1.0</v>
      </c>
      <c r="AB99">
        <v>420.4488</v>
      </c>
    </row>
    <row r="100" ht="15.75" customHeight="1">
      <c r="AA100">
        <v>1.0</v>
      </c>
      <c r="AB100">
        <v>423.3608</v>
      </c>
    </row>
    <row r="101" ht="15.75" customHeight="1">
      <c r="AA101">
        <v>0.0</v>
      </c>
      <c r="AB101">
        <v>0.0</v>
      </c>
    </row>
    <row r="102" ht="15.75" customHeight="1">
      <c r="AA102">
        <v>0.0</v>
      </c>
      <c r="AB102">
        <v>0.0</v>
      </c>
    </row>
    <row r="103" ht="15.75" customHeight="1">
      <c r="A103" t="s">
        <v>86</v>
      </c>
      <c r="AA103" s="5">
        <v>0.1</v>
      </c>
      <c r="AB103">
        <v>34.675</v>
      </c>
    </row>
    <row r="104" ht="15.75" customHeight="1">
      <c r="A104" s="4" t="s">
        <v>46</v>
      </c>
      <c r="B104" s="4" t="s">
        <v>47</v>
      </c>
      <c r="C104" s="4" t="s">
        <v>48</v>
      </c>
      <c r="D104" s="4" t="s">
        <v>49</v>
      </c>
      <c r="E104" s="4" t="s">
        <v>50</v>
      </c>
      <c r="F104" s="4" t="s">
        <v>51</v>
      </c>
      <c r="G104" s="4" t="s">
        <v>52</v>
      </c>
      <c r="H104" s="4" t="s">
        <v>53</v>
      </c>
      <c r="AA104" s="5">
        <v>0.1</v>
      </c>
      <c r="AB104">
        <v>36.5126</v>
      </c>
    </row>
    <row r="105" ht="15.75" customHeight="1">
      <c r="A105" t="s">
        <v>87</v>
      </c>
      <c r="B105" s="5">
        <v>0.0</v>
      </c>
      <c r="C105" t="s">
        <v>2</v>
      </c>
      <c r="E105">
        <v>0.0</v>
      </c>
      <c r="G105" t="s">
        <v>3</v>
      </c>
      <c r="AA105" s="5">
        <v>0.1</v>
      </c>
      <c r="AB105">
        <v>35.4168</v>
      </c>
    </row>
    <row r="106" ht="15.75" customHeight="1">
      <c r="A106" t="s">
        <v>88</v>
      </c>
      <c r="B106">
        <v>0.0</v>
      </c>
      <c r="C106" t="s">
        <v>2</v>
      </c>
      <c r="E106">
        <v>0.0</v>
      </c>
      <c r="F106">
        <v>0.0</v>
      </c>
      <c r="G106" t="s">
        <v>3</v>
      </c>
      <c r="AA106" s="5">
        <v>1.0</v>
      </c>
      <c r="AB106">
        <v>348.6458</v>
      </c>
    </row>
    <row r="107" ht="15.75" customHeight="1">
      <c r="A107" t="s">
        <v>89</v>
      </c>
      <c r="B107">
        <v>0.1</v>
      </c>
      <c r="C107" t="s">
        <v>2</v>
      </c>
      <c r="D107">
        <v>4.04</v>
      </c>
      <c r="E107">
        <v>91.6872</v>
      </c>
      <c r="F107">
        <v>0.0</v>
      </c>
      <c r="G107" t="s">
        <v>3</v>
      </c>
      <c r="AA107" s="5">
        <v>1.0</v>
      </c>
      <c r="AB107">
        <v>339.1547</v>
      </c>
    </row>
    <row r="108" ht="15.75" customHeight="1">
      <c r="A108" t="s">
        <v>90</v>
      </c>
      <c r="B108" s="5">
        <v>0.1</v>
      </c>
      <c r="C108" t="s">
        <v>2</v>
      </c>
      <c r="D108">
        <v>4.033</v>
      </c>
      <c r="E108">
        <v>89.8768</v>
      </c>
      <c r="F108">
        <v>0.0</v>
      </c>
      <c r="G108" t="s">
        <v>3</v>
      </c>
      <c r="AA108" s="5">
        <v>1.0</v>
      </c>
      <c r="AB108">
        <v>341.6086</v>
      </c>
    </row>
    <row r="109" ht="15.75" customHeight="1">
      <c r="A109" t="s">
        <v>91</v>
      </c>
      <c r="B109" s="5">
        <v>0.1</v>
      </c>
      <c r="C109" t="s">
        <v>2</v>
      </c>
      <c r="D109">
        <v>4.046</v>
      </c>
      <c r="E109">
        <v>91.9501</v>
      </c>
      <c r="F109">
        <v>0.0</v>
      </c>
      <c r="G109" t="s">
        <v>3</v>
      </c>
      <c r="AA109">
        <v>0.0</v>
      </c>
      <c r="AB109">
        <v>0.0</v>
      </c>
    </row>
    <row r="110" ht="15.75" customHeight="1">
      <c r="A110" t="s">
        <v>92</v>
      </c>
      <c r="B110">
        <v>1.0</v>
      </c>
      <c r="C110" t="s">
        <v>2</v>
      </c>
      <c r="D110">
        <v>4.043</v>
      </c>
      <c r="E110">
        <v>704.6285</v>
      </c>
      <c r="F110">
        <v>0.0</v>
      </c>
      <c r="G110" t="s">
        <v>3</v>
      </c>
      <c r="AA110">
        <v>0.0</v>
      </c>
      <c r="AB110">
        <v>0.0</v>
      </c>
    </row>
    <row r="111" ht="15.75" customHeight="1">
      <c r="A111" t="s">
        <v>93</v>
      </c>
      <c r="B111">
        <v>1.0</v>
      </c>
      <c r="C111" t="s">
        <v>2</v>
      </c>
      <c r="D111">
        <v>4.053</v>
      </c>
      <c r="E111">
        <v>703.0906</v>
      </c>
      <c r="F111">
        <v>0.0</v>
      </c>
      <c r="G111" t="s">
        <v>3</v>
      </c>
      <c r="AA111" s="5">
        <v>0.1</v>
      </c>
      <c r="AB111">
        <v>48.1758</v>
      </c>
    </row>
    <row r="112" ht="15.75" customHeight="1">
      <c r="A112" t="s">
        <v>94</v>
      </c>
      <c r="B112">
        <v>1.0</v>
      </c>
      <c r="C112" t="s">
        <v>2</v>
      </c>
      <c r="D112">
        <v>4.033</v>
      </c>
      <c r="E112">
        <v>698.1317</v>
      </c>
      <c r="F112">
        <v>0.0</v>
      </c>
      <c r="G112" t="s">
        <v>3</v>
      </c>
      <c r="AA112" s="5">
        <v>0.1</v>
      </c>
      <c r="AB112">
        <v>44.6232</v>
      </c>
    </row>
    <row r="113" ht="15.75" customHeight="1">
      <c r="AA113" s="5">
        <v>0.1</v>
      </c>
      <c r="AB113">
        <v>44.1991</v>
      </c>
    </row>
    <row r="114" ht="15.75" customHeight="1">
      <c r="AA114" s="5">
        <v>1.0</v>
      </c>
      <c r="AB114">
        <v>401.5536</v>
      </c>
    </row>
    <row r="115" ht="15.75" customHeight="1">
      <c r="AA115" s="5">
        <v>1.0</v>
      </c>
      <c r="AB115">
        <v>390.3906</v>
      </c>
    </row>
    <row r="116" ht="15.75" customHeight="1">
      <c r="B116" s="1"/>
      <c r="C116" s="2"/>
      <c r="AA116" s="5">
        <v>1.0</v>
      </c>
      <c r="AB116">
        <v>397.7354</v>
      </c>
    </row>
    <row r="117" ht="15.75" customHeight="1">
      <c r="A117" t="s">
        <v>95</v>
      </c>
      <c r="B117" s="1" t="s">
        <v>96</v>
      </c>
      <c r="C117" s="7">
        <v>43537.0</v>
      </c>
      <c r="AA117" s="5">
        <v>0.0</v>
      </c>
      <c r="AB117">
        <v>0.0</v>
      </c>
    </row>
    <row r="118" ht="15.75" customHeight="1">
      <c r="B118" t="s">
        <v>97</v>
      </c>
      <c r="C118" s="7">
        <v>43539.0</v>
      </c>
      <c r="AA118">
        <v>0.0</v>
      </c>
      <c r="AB118">
        <v>0.0</v>
      </c>
    </row>
    <row r="119" ht="15.75" customHeight="1">
      <c r="A119" s="6"/>
      <c r="AA119">
        <v>0.1</v>
      </c>
      <c r="AB119">
        <v>59.3636</v>
      </c>
    </row>
    <row r="120" ht="15.75" customHeight="1">
      <c r="A120" s="4" t="s">
        <v>46</v>
      </c>
      <c r="B120" s="4" t="s">
        <v>47</v>
      </c>
      <c r="C120" s="4" t="s">
        <v>48</v>
      </c>
      <c r="D120" s="4" t="s">
        <v>49</v>
      </c>
      <c r="E120" s="4" t="s">
        <v>50</v>
      </c>
      <c r="F120" s="4" t="s">
        <v>51</v>
      </c>
      <c r="G120" s="4" t="s">
        <v>52</v>
      </c>
      <c r="H120" s="4" t="s">
        <v>53</v>
      </c>
      <c r="AA120" s="5">
        <v>0.1</v>
      </c>
      <c r="AB120">
        <v>60.4732</v>
      </c>
    </row>
    <row r="121" ht="15.75" customHeight="1">
      <c r="A121" t="s">
        <v>98</v>
      </c>
      <c r="B121">
        <v>0.0</v>
      </c>
      <c r="D121">
        <v>0.0</v>
      </c>
      <c r="E121">
        <v>0.0</v>
      </c>
      <c r="F121">
        <v>0.0</v>
      </c>
      <c r="K121" s="1"/>
      <c r="L121" s="2"/>
      <c r="AA121" s="5">
        <v>0.1</v>
      </c>
      <c r="AB121">
        <v>54.457</v>
      </c>
    </row>
    <row r="122" ht="15.75" customHeight="1">
      <c r="A122" t="s">
        <v>99</v>
      </c>
      <c r="B122">
        <v>0.0</v>
      </c>
      <c r="D122">
        <v>0.0</v>
      </c>
      <c r="E122">
        <v>0.0</v>
      </c>
      <c r="F122">
        <v>0.0</v>
      </c>
      <c r="K122" s="1"/>
      <c r="L122" s="2"/>
      <c r="AA122">
        <v>1.0</v>
      </c>
      <c r="AB122">
        <v>456.788</v>
      </c>
    </row>
    <row r="123" ht="15.75" customHeight="1">
      <c r="A123" t="s">
        <v>100</v>
      </c>
      <c r="B123" s="5">
        <v>0.1</v>
      </c>
      <c r="C123" t="s">
        <v>2</v>
      </c>
      <c r="D123">
        <v>4.036</v>
      </c>
      <c r="E123">
        <v>45.9516</v>
      </c>
      <c r="F123">
        <v>0.0</v>
      </c>
      <c r="G123" t="s">
        <v>3</v>
      </c>
      <c r="I123">
        <f>RSQ(B121:B128,E121:E128)</f>
        <v>0.9993580067</v>
      </c>
      <c r="AA123">
        <v>1.0</v>
      </c>
      <c r="AB123">
        <v>456.7372</v>
      </c>
    </row>
    <row r="124" ht="15.75" customHeight="1">
      <c r="A124" t="s">
        <v>101</v>
      </c>
      <c r="B124" s="5">
        <v>0.1</v>
      </c>
      <c r="C124" t="s">
        <v>2</v>
      </c>
      <c r="D124">
        <v>4.036</v>
      </c>
      <c r="E124">
        <v>44.42</v>
      </c>
      <c r="F124">
        <v>0.0</v>
      </c>
      <c r="G124" t="s">
        <v>3</v>
      </c>
      <c r="K124" s="1"/>
      <c r="L124" s="2"/>
      <c r="AA124">
        <v>1.0</v>
      </c>
      <c r="AB124">
        <v>470.5456</v>
      </c>
    </row>
    <row r="125" ht="15.75" customHeight="1">
      <c r="A125" t="s">
        <v>102</v>
      </c>
      <c r="B125" s="5">
        <v>0.1</v>
      </c>
      <c r="C125" t="s">
        <v>2</v>
      </c>
      <c r="D125">
        <v>4.033</v>
      </c>
      <c r="E125">
        <v>45.3351</v>
      </c>
      <c r="F125">
        <v>0.0</v>
      </c>
      <c r="G125" t="s">
        <v>3</v>
      </c>
      <c r="AA125">
        <v>0.0</v>
      </c>
      <c r="AB125">
        <v>0.0</v>
      </c>
    </row>
    <row r="126" ht="15.75" customHeight="1">
      <c r="A126" t="s">
        <v>103</v>
      </c>
      <c r="B126" s="5">
        <v>1.0</v>
      </c>
      <c r="C126" t="s">
        <v>2</v>
      </c>
      <c r="D126">
        <v>4.04</v>
      </c>
      <c r="E126">
        <v>389.0948</v>
      </c>
      <c r="F126">
        <v>0.0</v>
      </c>
      <c r="G126" t="s">
        <v>3</v>
      </c>
      <c r="K126" s="1"/>
      <c r="L126" s="2"/>
      <c r="AA126">
        <v>0.0</v>
      </c>
      <c r="AB126">
        <v>0.0</v>
      </c>
    </row>
    <row r="127" ht="15.75" customHeight="1">
      <c r="A127" t="s">
        <v>104</v>
      </c>
      <c r="B127" s="5">
        <v>1.0</v>
      </c>
      <c r="C127" t="s">
        <v>2</v>
      </c>
      <c r="D127">
        <v>4.033</v>
      </c>
      <c r="E127">
        <v>386.0887</v>
      </c>
      <c r="F127">
        <v>0.0</v>
      </c>
      <c r="G127" t="s">
        <v>3</v>
      </c>
      <c r="K127" s="1"/>
      <c r="L127" s="2"/>
      <c r="AA127" s="5">
        <v>0.1</v>
      </c>
      <c r="AB127">
        <v>34.675</v>
      </c>
    </row>
    <row r="128" ht="15.75" customHeight="1">
      <c r="A128" t="s">
        <v>105</v>
      </c>
      <c r="B128" s="5">
        <v>1.0</v>
      </c>
      <c r="C128" t="s">
        <v>2</v>
      </c>
      <c r="D128">
        <v>4.043</v>
      </c>
      <c r="E128">
        <v>376.2528</v>
      </c>
      <c r="F128">
        <v>0.0</v>
      </c>
      <c r="G128" t="s">
        <v>3</v>
      </c>
      <c r="K128" s="1"/>
      <c r="L128" s="2"/>
      <c r="AA128" s="5">
        <v>0.1</v>
      </c>
      <c r="AB128">
        <v>36.5126</v>
      </c>
    </row>
    <row r="129" ht="15.75" customHeight="1">
      <c r="AA129" s="5">
        <v>0.1</v>
      </c>
      <c r="AB129">
        <v>35.4168</v>
      </c>
    </row>
    <row r="130" ht="15.75" customHeight="1">
      <c r="AA130" s="5">
        <v>1.0</v>
      </c>
      <c r="AB130">
        <v>348.6458</v>
      </c>
    </row>
    <row r="131" ht="15.75" customHeight="1">
      <c r="AA131" s="5">
        <v>1.0</v>
      </c>
      <c r="AB131">
        <v>339.1547</v>
      </c>
    </row>
    <row r="132" ht="15.75" customHeight="1">
      <c r="AA132" s="5">
        <v>1.0</v>
      </c>
      <c r="AB132">
        <v>341.6086</v>
      </c>
    </row>
    <row r="133" ht="15.75" customHeight="1">
      <c r="AA133" s="5">
        <v>0.0</v>
      </c>
      <c r="AB133">
        <v>0.0</v>
      </c>
    </row>
    <row r="134" ht="15.75" customHeight="1">
      <c r="AA134">
        <v>0.0</v>
      </c>
      <c r="AB134">
        <v>0.0</v>
      </c>
    </row>
    <row r="135" ht="15.75" customHeight="1">
      <c r="AA135">
        <v>0.1</v>
      </c>
      <c r="AB135">
        <v>45.0992</v>
      </c>
    </row>
    <row r="136" ht="15.75" customHeight="1">
      <c r="A136" t="s">
        <v>106</v>
      </c>
      <c r="AA136" s="5">
        <v>0.1</v>
      </c>
      <c r="AB136">
        <v>47.3154</v>
      </c>
    </row>
    <row r="137" ht="15.75" customHeight="1">
      <c r="A137" s="4" t="s">
        <v>46</v>
      </c>
      <c r="B137" s="4" t="s">
        <v>47</v>
      </c>
      <c r="C137" s="4" t="s">
        <v>48</v>
      </c>
      <c r="D137" s="4" t="s">
        <v>49</v>
      </c>
      <c r="E137" s="4" t="s">
        <v>50</v>
      </c>
      <c r="F137" s="4" t="s">
        <v>51</v>
      </c>
      <c r="G137" s="4" t="s">
        <v>52</v>
      </c>
      <c r="H137" s="4" t="s">
        <v>53</v>
      </c>
      <c r="AA137" s="5">
        <v>0.1</v>
      </c>
      <c r="AB137">
        <v>43.832</v>
      </c>
    </row>
    <row r="138" ht="15.75" customHeight="1">
      <c r="A138" t="s">
        <v>107</v>
      </c>
      <c r="B138" s="5">
        <v>0.0</v>
      </c>
      <c r="C138" t="s">
        <v>2</v>
      </c>
      <c r="D138">
        <v>0.0</v>
      </c>
      <c r="E138">
        <v>0.0</v>
      </c>
      <c r="G138" t="s">
        <v>3</v>
      </c>
      <c r="K138" s="1"/>
      <c r="L138" s="2"/>
      <c r="AA138">
        <v>1.0</v>
      </c>
      <c r="AB138">
        <v>358.0258</v>
      </c>
    </row>
    <row r="139" ht="15.75" customHeight="1">
      <c r="A139" t="s">
        <v>108</v>
      </c>
      <c r="B139">
        <v>0.0</v>
      </c>
      <c r="C139" t="s">
        <v>2</v>
      </c>
      <c r="D139">
        <v>0.0</v>
      </c>
      <c r="E139">
        <v>0.0</v>
      </c>
      <c r="F139">
        <v>0.0</v>
      </c>
      <c r="G139" t="s">
        <v>3</v>
      </c>
      <c r="K139" s="1"/>
      <c r="L139" s="2"/>
      <c r="AA139">
        <v>1.0</v>
      </c>
      <c r="AB139">
        <v>359.5811</v>
      </c>
    </row>
    <row r="140" ht="15.75" customHeight="1">
      <c r="A140" t="s">
        <v>109</v>
      </c>
      <c r="B140">
        <v>0.1</v>
      </c>
      <c r="C140" t="s">
        <v>2</v>
      </c>
      <c r="D140">
        <v>4.05</v>
      </c>
      <c r="E140">
        <v>45.6687</v>
      </c>
      <c r="F140">
        <v>0.0</v>
      </c>
      <c r="G140" t="s">
        <v>3</v>
      </c>
      <c r="K140" s="1"/>
      <c r="L140" s="2"/>
      <c r="AA140">
        <v>1.0</v>
      </c>
      <c r="AB140">
        <v>345.2478</v>
      </c>
    </row>
    <row r="141" ht="15.75" customHeight="1">
      <c r="A141" t="s">
        <v>110</v>
      </c>
      <c r="B141" s="5">
        <v>0.1</v>
      </c>
      <c r="C141" t="s">
        <v>2</v>
      </c>
      <c r="D141">
        <v>4.056</v>
      </c>
      <c r="E141">
        <v>42.343</v>
      </c>
      <c r="F141">
        <v>0.0</v>
      </c>
      <c r="G141" t="s">
        <v>3</v>
      </c>
      <c r="K141" s="1"/>
      <c r="L141" s="2"/>
    </row>
    <row r="142" ht="15.75" customHeight="1">
      <c r="A142" t="s">
        <v>111</v>
      </c>
      <c r="B142" s="5">
        <v>0.1</v>
      </c>
      <c r="C142" t="s">
        <v>2</v>
      </c>
      <c r="D142">
        <v>4.076</v>
      </c>
      <c r="E142">
        <v>43.243</v>
      </c>
      <c r="F142">
        <v>0.0</v>
      </c>
      <c r="G142" t="s">
        <v>3</v>
      </c>
      <c r="K142" s="1"/>
      <c r="L142" s="2"/>
    </row>
    <row r="143" ht="15.75" customHeight="1">
      <c r="A143" t="s">
        <v>112</v>
      </c>
      <c r="B143">
        <v>1.0</v>
      </c>
      <c r="C143" t="s">
        <v>2</v>
      </c>
      <c r="D143">
        <v>4.013</v>
      </c>
      <c r="E143" s="5">
        <v>376.69680555555556</v>
      </c>
      <c r="G143" t="s">
        <v>3</v>
      </c>
      <c r="H143" s="8">
        <f>RSQ(B138:B145,E138:E145)</f>
        <v>0.9997200834</v>
      </c>
      <c r="K143" s="1"/>
      <c r="L143" s="2"/>
    </row>
    <row r="144" ht="15.75" customHeight="1">
      <c r="A144" t="s">
        <v>113</v>
      </c>
      <c r="B144">
        <v>1.0</v>
      </c>
      <c r="C144" t="s">
        <v>2</v>
      </c>
      <c r="D144">
        <v>4.02</v>
      </c>
      <c r="E144">
        <v>374.889</v>
      </c>
      <c r="G144" t="s">
        <v>3</v>
      </c>
      <c r="K144" s="1"/>
      <c r="L144" s="2"/>
    </row>
    <row r="145" ht="15.75" customHeight="1">
      <c r="A145" t="s">
        <v>114</v>
      </c>
      <c r="B145">
        <v>1.0</v>
      </c>
      <c r="C145" t="s">
        <v>2</v>
      </c>
      <c r="D145">
        <v>4.033</v>
      </c>
      <c r="E145">
        <v>379.3027</v>
      </c>
      <c r="G145" t="s">
        <v>3</v>
      </c>
    </row>
    <row r="146" ht="15.75" customHeight="1"/>
    <row r="147" ht="15.75" customHeight="1"/>
    <row r="148" ht="15.75" customHeight="1"/>
    <row r="149" ht="15.75" customHeight="1">
      <c r="A149" t="s">
        <v>115</v>
      </c>
      <c r="B149" s="1" t="s">
        <v>96</v>
      </c>
      <c r="C149" s="7" t="s">
        <v>116</v>
      </c>
    </row>
    <row r="150" ht="15.75" customHeight="1">
      <c r="B150" t="s">
        <v>97</v>
      </c>
      <c r="C150" s="7" t="s">
        <v>117</v>
      </c>
    </row>
    <row r="151" ht="15.75" customHeight="1">
      <c r="A151" s="6" t="s">
        <v>118</v>
      </c>
      <c r="B151" s="6">
        <v>0.4166666666666667</v>
      </c>
    </row>
    <row r="152" ht="15.75" customHeight="1">
      <c r="A152" s="4" t="s">
        <v>46</v>
      </c>
      <c r="B152" s="4" t="s">
        <v>47</v>
      </c>
      <c r="C152" s="4" t="s">
        <v>48</v>
      </c>
      <c r="D152" s="4" t="s">
        <v>49</v>
      </c>
      <c r="E152" s="4" t="s">
        <v>50</v>
      </c>
      <c r="F152" s="4" t="s">
        <v>51</v>
      </c>
      <c r="G152" s="4" t="s">
        <v>52</v>
      </c>
      <c r="H152" s="4" t="s">
        <v>53</v>
      </c>
    </row>
    <row r="153" ht="15.75" customHeight="1">
      <c r="A153" t="s">
        <v>119</v>
      </c>
      <c r="B153">
        <v>0.0</v>
      </c>
      <c r="D153">
        <v>0.0</v>
      </c>
      <c r="E153">
        <v>0.0</v>
      </c>
      <c r="F153">
        <v>0.0</v>
      </c>
      <c r="K153" s="1"/>
      <c r="L153" s="2"/>
    </row>
    <row r="154" ht="15.75" customHeight="1">
      <c r="A154" t="s">
        <v>120</v>
      </c>
      <c r="B154">
        <v>0.0</v>
      </c>
      <c r="D154">
        <v>0.0</v>
      </c>
      <c r="E154">
        <v>0.0</v>
      </c>
      <c r="F154">
        <v>0.0</v>
      </c>
      <c r="K154" s="1"/>
      <c r="L154" s="2"/>
    </row>
    <row r="155" ht="15.75" customHeight="1">
      <c r="A155" t="s">
        <v>121</v>
      </c>
      <c r="B155" s="5">
        <v>0.1</v>
      </c>
      <c r="C155" t="s">
        <v>2</v>
      </c>
      <c r="D155">
        <v>4.063</v>
      </c>
      <c r="E155">
        <v>36.7499</v>
      </c>
      <c r="F155">
        <v>0.0</v>
      </c>
      <c r="G155" t="s">
        <v>3</v>
      </c>
      <c r="K155" s="1"/>
      <c r="L155" s="2"/>
    </row>
    <row r="156" ht="15.75" customHeight="1">
      <c r="A156" t="s">
        <v>122</v>
      </c>
      <c r="B156" s="5">
        <v>0.1</v>
      </c>
      <c r="C156" t="s">
        <v>2</v>
      </c>
      <c r="D156">
        <v>4.066</v>
      </c>
      <c r="E156">
        <v>42.5964</v>
      </c>
      <c r="F156">
        <v>0.0</v>
      </c>
      <c r="G156" t="s">
        <v>3</v>
      </c>
      <c r="K156" s="1"/>
      <c r="L156" s="2"/>
    </row>
    <row r="157" ht="15.75" customHeight="1">
      <c r="A157" t="s">
        <v>123</v>
      </c>
      <c r="B157" s="5">
        <v>0.1</v>
      </c>
      <c r="C157" t="s">
        <v>2</v>
      </c>
      <c r="D157">
        <v>4.07</v>
      </c>
      <c r="E157">
        <v>44.0414</v>
      </c>
      <c r="F157">
        <v>0.0</v>
      </c>
      <c r="G157" t="s">
        <v>3</v>
      </c>
      <c r="K157" s="1"/>
      <c r="L157" s="2"/>
    </row>
    <row r="158" ht="15.75" customHeight="1">
      <c r="A158" t="s">
        <v>124</v>
      </c>
      <c r="B158" s="5">
        <v>1.0</v>
      </c>
      <c r="C158" t="s">
        <v>2</v>
      </c>
      <c r="D158">
        <v>4.06</v>
      </c>
      <c r="E158">
        <v>389.646</v>
      </c>
      <c r="F158">
        <v>0.0</v>
      </c>
      <c r="G158" t="s">
        <v>3</v>
      </c>
      <c r="K158" s="1"/>
      <c r="L158" s="2"/>
    </row>
    <row r="159" ht="15.75" customHeight="1">
      <c r="A159" t="s">
        <v>125</v>
      </c>
      <c r="B159" s="5">
        <v>1.0</v>
      </c>
      <c r="C159" t="s">
        <v>2</v>
      </c>
      <c r="D159">
        <v>4.063</v>
      </c>
      <c r="E159">
        <v>405.1274</v>
      </c>
      <c r="F159">
        <v>0.0</v>
      </c>
      <c r="G159" t="s">
        <v>3</v>
      </c>
      <c r="K159" s="1"/>
      <c r="L159" s="2"/>
    </row>
    <row r="160" ht="15.75" customHeight="1">
      <c r="A160" t="s">
        <v>126</v>
      </c>
      <c r="B160" s="5">
        <v>1.0</v>
      </c>
      <c r="C160" t="s">
        <v>2</v>
      </c>
      <c r="D160">
        <v>4.066</v>
      </c>
      <c r="E160">
        <v>419.3954</v>
      </c>
      <c r="F160">
        <v>0.0</v>
      </c>
      <c r="G160" t="s">
        <v>3</v>
      </c>
      <c r="K160" s="1"/>
      <c r="L160" s="2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>
      <c r="A168" t="s">
        <v>127</v>
      </c>
    </row>
    <row r="169" ht="15.75" customHeight="1">
      <c r="A169" s="4" t="s">
        <v>46</v>
      </c>
      <c r="B169" s="4" t="s">
        <v>47</v>
      </c>
      <c r="C169" s="4" t="s">
        <v>48</v>
      </c>
      <c r="D169" s="4" t="s">
        <v>49</v>
      </c>
      <c r="E169" s="4" t="s">
        <v>50</v>
      </c>
      <c r="F169" s="4" t="s">
        <v>51</v>
      </c>
      <c r="G169" s="4" t="s">
        <v>52</v>
      </c>
      <c r="H169" s="4" t="s">
        <v>53</v>
      </c>
    </row>
    <row r="170" ht="15.75" customHeight="1">
      <c r="A170" t="s">
        <v>128</v>
      </c>
      <c r="B170" s="5">
        <v>0.0</v>
      </c>
      <c r="C170" t="s">
        <v>2</v>
      </c>
      <c r="D170">
        <v>0.0</v>
      </c>
      <c r="E170">
        <v>0.0</v>
      </c>
      <c r="G170" t="s">
        <v>3</v>
      </c>
      <c r="K170" s="1"/>
      <c r="L170" s="2"/>
    </row>
    <row r="171" ht="15.75" customHeight="1">
      <c r="A171" t="s">
        <v>129</v>
      </c>
      <c r="B171">
        <v>0.0</v>
      </c>
      <c r="C171" t="s">
        <v>2</v>
      </c>
      <c r="D171">
        <v>0.0</v>
      </c>
      <c r="E171">
        <v>0.0</v>
      </c>
      <c r="F171">
        <v>0.0</v>
      </c>
      <c r="G171" t="s">
        <v>3</v>
      </c>
      <c r="K171" s="1"/>
      <c r="L171" s="2"/>
    </row>
    <row r="172" ht="15.75" customHeight="1">
      <c r="A172" t="s">
        <v>130</v>
      </c>
      <c r="B172">
        <v>0.1</v>
      </c>
      <c r="C172" t="s">
        <v>2</v>
      </c>
      <c r="D172">
        <v>4.046</v>
      </c>
      <c r="E172">
        <v>41.6556</v>
      </c>
      <c r="F172">
        <v>0.0</v>
      </c>
      <c r="G172" t="s">
        <v>3</v>
      </c>
      <c r="K172" s="1"/>
      <c r="L172" s="2"/>
    </row>
    <row r="173" ht="15.75" customHeight="1">
      <c r="A173" t="s">
        <v>131</v>
      </c>
      <c r="B173" s="5">
        <v>0.1</v>
      </c>
      <c r="C173" t="s">
        <v>2</v>
      </c>
      <c r="D173">
        <v>4.043</v>
      </c>
      <c r="E173">
        <v>38.8258</v>
      </c>
      <c r="F173">
        <v>0.0</v>
      </c>
      <c r="G173" t="s">
        <v>3</v>
      </c>
      <c r="K173" s="1"/>
      <c r="L173" s="2"/>
    </row>
    <row r="174" ht="15.75" customHeight="1">
      <c r="A174" t="s">
        <v>132</v>
      </c>
      <c r="B174" s="5">
        <v>0.1</v>
      </c>
      <c r="C174" t="s">
        <v>2</v>
      </c>
      <c r="D174">
        <v>4.046</v>
      </c>
      <c r="E174">
        <v>45.5648</v>
      </c>
      <c r="F174">
        <v>0.0</v>
      </c>
      <c r="G174" t="s">
        <v>3</v>
      </c>
      <c r="K174" s="1"/>
      <c r="L174" s="2"/>
    </row>
    <row r="175" ht="15.75" customHeight="1">
      <c r="A175" t="s">
        <v>133</v>
      </c>
      <c r="B175">
        <v>1.0</v>
      </c>
      <c r="C175" t="s">
        <v>2</v>
      </c>
      <c r="D175">
        <v>4.04</v>
      </c>
      <c r="E175">
        <v>399.4214</v>
      </c>
      <c r="F175">
        <v>0.0</v>
      </c>
      <c r="G175" t="s">
        <v>3</v>
      </c>
      <c r="H175" s="8">
        <f>RSQ(B170:B177,E170:E177)</f>
        <v>0.996687895</v>
      </c>
      <c r="K175" s="1"/>
      <c r="L175" s="2"/>
    </row>
    <row r="176" ht="15.75" customHeight="1">
      <c r="A176" t="s">
        <v>134</v>
      </c>
      <c r="B176">
        <v>1.0</v>
      </c>
      <c r="C176" t="s">
        <v>2</v>
      </c>
      <c r="D176">
        <v>4.04</v>
      </c>
      <c r="E176">
        <v>371.1438</v>
      </c>
      <c r="F176">
        <v>0.0</v>
      </c>
      <c r="G176" t="s">
        <v>3</v>
      </c>
      <c r="K176" s="1"/>
      <c r="L176" s="2"/>
    </row>
    <row r="177" ht="15.75" customHeight="1">
      <c r="A177" t="s">
        <v>135</v>
      </c>
      <c r="B177">
        <v>1.0</v>
      </c>
      <c r="D177">
        <v>4.043</v>
      </c>
      <c r="E177">
        <v>362.8744</v>
      </c>
      <c r="F177">
        <v>0.0</v>
      </c>
      <c r="G177" t="s">
        <v>3</v>
      </c>
    </row>
    <row r="178" ht="15.75" customHeight="1">
      <c r="K178" s="1"/>
      <c r="L178" s="2"/>
    </row>
    <row r="179" ht="15.75" customHeight="1">
      <c r="K179" s="1"/>
      <c r="L179" s="2"/>
    </row>
    <row r="180" ht="15.75" customHeight="1"/>
    <row r="181" ht="15.75" customHeight="1"/>
    <row r="182" ht="15.75" customHeight="1"/>
    <row r="183" ht="15.75" customHeight="1">
      <c r="K183" s="1"/>
      <c r="L183" s="2"/>
    </row>
    <row r="184" ht="15.75" customHeight="1">
      <c r="A184" t="s">
        <v>136</v>
      </c>
      <c r="B184" s="1" t="s">
        <v>96</v>
      </c>
      <c r="C184" s="7">
        <v>43559.0</v>
      </c>
      <c r="K184" s="1"/>
      <c r="L184" s="2"/>
    </row>
    <row r="185" ht="15.75" customHeight="1">
      <c r="B185" t="s">
        <v>97</v>
      </c>
      <c r="C185" s="7">
        <v>43560.0</v>
      </c>
      <c r="F185" t="s">
        <v>137</v>
      </c>
      <c r="K185" s="1"/>
      <c r="L185" s="2"/>
    </row>
    <row r="186" ht="15.75" customHeight="1">
      <c r="A186" s="6" t="s">
        <v>118</v>
      </c>
      <c r="B186" s="6">
        <v>0.4166666666666667</v>
      </c>
      <c r="K186" s="1"/>
      <c r="L186" s="2"/>
    </row>
    <row r="187" ht="15.75" customHeight="1">
      <c r="A187" s="4" t="s">
        <v>46</v>
      </c>
      <c r="B187" s="4" t="s">
        <v>47</v>
      </c>
      <c r="C187" s="4" t="s">
        <v>48</v>
      </c>
      <c r="D187" s="4" t="s">
        <v>49</v>
      </c>
      <c r="E187" s="4" t="s">
        <v>50</v>
      </c>
      <c r="F187" s="4" t="s">
        <v>51</v>
      </c>
      <c r="G187" s="4" t="s">
        <v>52</v>
      </c>
      <c r="H187" s="4" t="s">
        <v>53</v>
      </c>
      <c r="K187" s="1"/>
      <c r="L187" s="2"/>
    </row>
    <row r="188" ht="15.75" customHeight="1">
      <c r="A188" t="s">
        <v>138</v>
      </c>
      <c r="B188">
        <v>0.0</v>
      </c>
      <c r="C188">
        <v>0.0</v>
      </c>
      <c r="D188">
        <v>0.0</v>
      </c>
      <c r="E188">
        <v>0.0</v>
      </c>
      <c r="F188">
        <v>0.0</v>
      </c>
      <c r="K188" s="1"/>
      <c r="L188" s="2"/>
    </row>
    <row r="189" ht="15.75" customHeight="1">
      <c r="A189" t="s">
        <v>139</v>
      </c>
      <c r="B189">
        <v>0.0</v>
      </c>
      <c r="D189">
        <v>0.0</v>
      </c>
      <c r="E189">
        <v>0.0</v>
      </c>
      <c r="F189">
        <v>0.0</v>
      </c>
      <c r="K189" s="1"/>
      <c r="L189" s="2"/>
    </row>
    <row r="190" ht="15.75" customHeight="1">
      <c r="A190" t="s">
        <v>140</v>
      </c>
      <c r="B190" s="5">
        <v>0.1</v>
      </c>
      <c r="C190" t="s">
        <v>2</v>
      </c>
      <c r="D190">
        <v>4.05</v>
      </c>
      <c r="E190">
        <v>41.5284</v>
      </c>
      <c r="F190">
        <v>0.0</v>
      </c>
      <c r="G190" t="s">
        <v>3</v>
      </c>
    </row>
    <row r="191" ht="15.75" customHeight="1">
      <c r="A191" t="s">
        <v>141</v>
      </c>
      <c r="B191" s="5">
        <v>0.1</v>
      </c>
      <c r="C191" t="s">
        <v>2</v>
      </c>
      <c r="D191">
        <v>4.046</v>
      </c>
      <c r="E191">
        <v>46.0152</v>
      </c>
      <c r="F191">
        <v>0.0</v>
      </c>
      <c r="G191" t="s">
        <v>3</v>
      </c>
      <c r="K191" s="1"/>
      <c r="L191" s="2"/>
    </row>
    <row r="192" ht="15.75" customHeight="1">
      <c r="A192" t="s">
        <v>142</v>
      </c>
      <c r="B192" s="5">
        <v>0.1</v>
      </c>
      <c r="C192" t="s">
        <v>2</v>
      </c>
      <c r="D192">
        <v>4.033</v>
      </c>
      <c r="E192">
        <v>49.1636</v>
      </c>
      <c r="F192">
        <v>0.0</v>
      </c>
      <c r="G192" t="s">
        <v>3</v>
      </c>
      <c r="K192" s="1"/>
      <c r="L192" s="2"/>
    </row>
    <row r="193" ht="15.75" customHeight="1">
      <c r="A193" t="s">
        <v>143</v>
      </c>
      <c r="B193" s="5">
        <v>1.0</v>
      </c>
      <c r="C193" t="s">
        <v>2</v>
      </c>
      <c r="D193">
        <v>4.043</v>
      </c>
      <c r="E193">
        <v>394.5439</v>
      </c>
      <c r="F193">
        <v>0.0</v>
      </c>
      <c r="G193" t="s">
        <v>3</v>
      </c>
      <c r="K193" s="1"/>
      <c r="L193" s="2"/>
    </row>
    <row r="194" ht="15.75" customHeight="1">
      <c r="A194" t="s">
        <v>144</v>
      </c>
      <c r="B194" s="5">
        <v>1.0</v>
      </c>
      <c r="C194" t="s">
        <v>2</v>
      </c>
      <c r="D194">
        <v>4.046</v>
      </c>
      <c r="E194">
        <v>389.2108</v>
      </c>
      <c r="F194">
        <v>0.0</v>
      </c>
      <c r="G194" t="s">
        <v>3</v>
      </c>
    </row>
    <row r="195" ht="15.75" customHeight="1">
      <c r="A195" t="s">
        <v>145</v>
      </c>
      <c r="B195" s="5">
        <v>1.0</v>
      </c>
      <c r="C195" t="s">
        <v>2</v>
      </c>
      <c r="D195">
        <v>4.04</v>
      </c>
      <c r="E195">
        <v>390.1076</v>
      </c>
      <c r="F195">
        <v>0.0</v>
      </c>
      <c r="G195" t="s">
        <v>3</v>
      </c>
      <c r="K195" s="1"/>
      <c r="L195" s="2"/>
    </row>
    <row r="196" ht="15.75" customHeight="1">
      <c r="K196" s="1"/>
      <c r="L196" s="2"/>
    </row>
    <row r="197" ht="15.75" customHeight="1"/>
    <row r="198" ht="15.75" customHeight="1">
      <c r="K198" s="1"/>
      <c r="L198" s="2"/>
    </row>
    <row r="199" ht="15.75" customHeight="1">
      <c r="K199" s="1"/>
      <c r="L199" s="2"/>
    </row>
    <row r="200" ht="15.75" customHeight="1">
      <c r="K200" s="1"/>
      <c r="L200" s="2"/>
    </row>
    <row r="201" ht="15.75" customHeight="1">
      <c r="K201" s="1"/>
      <c r="L201" s="2"/>
    </row>
    <row r="202" ht="15.75" customHeight="1">
      <c r="K202" s="1"/>
      <c r="L202" s="2"/>
    </row>
    <row r="203" ht="15.75" customHeight="1">
      <c r="A203" t="s">
        <v>146</v>
      </c>
      <c r="K203" s="1"/>
      <c r="L203" s="2"/>
    </row>
    <row r="204" ht="15.75" customHeight="1">
      <c r="A204" s="4" t="s">
        <v>46</v>
      </c>
      <c r="B204" s="4" t="s">
        <v>47</v>
      </c>
      <c r="C204" s="4" t="s">
        <v>48</v>
      </c>
      <c r="D204" s="4" t="s">
        <v>49</v>
      </c>
      <c r="E204" s="4" t="s">
        <v>50</v>
      </c>
      <c r="F204" s="4" t="s">
        <v>51</v>
      </c>
      <c r="G204" s="4" t="s">
        <v>52</v>
      </c>
      <c r="H204" s="4" t="s">
        <v>53</v>
      </c>
      <c r="K204" s="1"/>
      <c r="L204" s="2"/>
    </row>
    <row r="205" ht="15.75" customHeight="1">
      <c r="A205" t="s">
        <v>147</v>
      </c>
      <c r="B205" s="5">
        <v>0.0</v>
      </c>
      <c r="C205" t="s">
        <v>2</v>
      </c>
      <c r="D205">
        <v>0.0</v>
      </c>
      <c r="E205">
        <v>0.0</v>
      </c>
      <c r="G205" t="s">
        <v>3</v>
      </c>
      <c r="K205" s="1"/>
      <c r="L205" s="2"/>
    </row>
    <row r="206" ht="15.75" customHeight="1">
      <c r="A206" t="s">
        <v>148</v>
      </c>
      <c r="B206">
        <v>0.0</v>
      </c>
      <c r="C206" t="s">
        <v>2</v>
      </c>
      <c r="D206">
        <v>0.0</v>
      </c>
      <c r="E206">
        <v>0.0</v>
      </c>
      <c r="F206">
        <v>0.0</v>
      </c>
      <c r="G206" t="s">
        <v>3</v>
      </c>
    </row>
    <row r="207" ht="15.75" customHeight="1">
      <c r="A207" t="s">
        <v>149</v>
      </c>
      <c r="B207">
        <v>0.1</v>
      </c>
      <c r="C207" t="s">
        <v>2</v>
      </c>
      <c r="D207">
        <v>4.03</v>
      </c>
      <c r="E207">
        <v>57.085</v>
      </c>
      <c r="F207">
        <v>0.0</v>
      </c>
      <c r="G207" t="s">
        <v>3</v>
      </c>
    </row>
    <row r="208" ht="15.75" customHeight="1">
      <c r="A208" t="s">
        <v>150</v>
      </c>
      <c r="B208" s="5">
        <v>0.1</v>
      </c>
      <c r="C208" t="s">
        <v>2</v>
      </c>
      <c r="D208">
        <v>4.036</v>
      </c>
      <c r="E208">
        <v>47.126</v>
      </c>
      <c r="F208">
        <v>0.0</v>
      </c>
      <c r="G208" t="s">
        <v>3</v>
      </c>
      <c r="K208" s="1"/>
      <c r="L208" s="2"/>
    </row>
    <row r="209" ht="15.75" customHeight="1">
      <c r="A209" t="s">
        <v>151</v>
      </c>
      <c r="B209" s="5">
        <v>0.1</v>
      </c>
      <c r="C209" t="s">
        <v>2</v>
      </c>
      <c r="D209">
        <v>4.043</v>
      </c>
      <c r="E209">
        <v>46.5534</v>
      </c>
      <c r="F209">
        <v>0.0</v>
      </c>
      <c r="G209" t="s">
        <v>3</v>
      </c>
      <c r="K209" s="1"/>
      <c r="L209" s="2"/>
    </row>
    <row r="210" ht="15.75" customHeight="1">
      <c r="A210" t="s">
        <v>152</v>
      </c>
      <c r="B210">
        <v>1.0</v>
      </c>
      <c r="C210" t="s">
        <v>2</v>
      </c>
      <c r="D210">
        <v>4.03</v>
      </c>
      <c r="E210">
        <v>421.4118</v>
      </c>
      <c r="F210">
        <v>0.0</v>
      </c>
      <c r="G210" t="s">
        <v>3</v>
      </c>
      <c r="H210" s="8">
        <f>RSQ(B205:B212,E205:E212)</f>
        <v>0.9994405522</v>
      </c>
      <c r="K210" s="1"/>
      <c r="L210" s="2"/>
    </row>
    <row r="211" ht="15.75" customHeight="1">
      <c r="A211" t="s">
        <v>153</v>
      </c>
      <c r="B211">
        <v>1.0</v>
      </c>
      <c r="C211" t="s">
        <v>2</v>
      </c>
      <c r="D211">
        <v>4.03</v>
      </c>
      <c r="E211">
        <v>420.4488</v>
      </c>
      <c r="F211">
        <v>0.0</v>
      </c>
      <c r="G211" t="s">
        <v>3</v>
      </c>
    </row>
    <row r="212" ht="15.75" customHeight="1">
      <c r="A212" t="s">
        <v>154</v>
      </c>
      <c r="B212">
        <v>1.0</v>
      </c>
      <c r="D212">
        <v>4.023</v>
      </c>
      <c r="E212">
        <v>423.3608</v>
      </c>
      <c r="F212">
        <v>0.0</v>
      </c>
      <c r="G212" t="s">
        <v>3</v>
      </c>
      <c r="K212" s="1"/>
      <c r="L212" s="2"/>
    </row>
    <row r="213" ht="15.75" customHeight="1">
      <c r="K213" s="1"/>
      <c r="L213" s="2"/>
    </row>
    <row r="214" ht="15.75" customHeight="1">
      <c r="K214" s="1"/>
      <c r="L214" s="2"/>
    </row>
    <row r="215" ht="15.75" customHeight="1">
      <c r="A215" t="s">
        <v>155</v>
      </c>
      <c r="B215" s="1" t="s">
        <v>96</v>
      </c>
      <c r="C215" s="7">
        <v>43573.0</v>
      </c>
      <c r="K215" s="1"/>
      <c r="L215" s="2"/>
    </row>
    <row r="216" ht="15.75" customHeight="1">
      <c r="B216" t="s">
        <v>97</v>
      </c>
      <c r="C216" s="7">
        <v>43574.0</v>
      </c>
      <c r="K216" s="1"/>
      <c r="L216" s="2"/>
    </row>
    <row r="217" ht="15.75" customHeight="1">
      <c r="A217" s="6" t="s">
        <v>118</v>
      </c>
      <c r="B217" s="6">
        <v>0.375</v>
      </c>
      <c r="K217" s="1"/>
      <c r="L217" s="2"/>
    </row>
    <row r="218" ht="15.75" customHeight="1">
      <c r="A218" s="4" t="s">
        <v>46</v>
      </c>
      <c r="B218" s="4" t="s">
        <v>47</v>
      </c>
      <c r="C218" s="4" t="s">
        <v>48</v>
      </c>
      <c r="D218" s="4" t="s">
        <v>49</v>
      </c>
      <c r="E218" s="4" t="s">
        <v>50</v>
      </c>
      <c r="F218" s="4" t="s">
        <v>51</v>
      </c>
      <c r="G218" s="4" t="s">
        <v>52</v>
      </c>
      <c r="H218" s="4" t="s">
        <v>53</v>
      </c>
      <c r="K218" s="1"/>
      <c r="L218" s="2"/>
    </row>
    <row r="219" ht="15.75" customHeight="1">
      <c r="A219" t="s">
        <v>156</v>
      </c>
      <c r="B219">
        <v>0.0</v>
      </c>
      <c r="C219">
        <v>0.0</v>
      </c>
      <c r="D219">
        <v>0.0</v>
      </c>
      <c r="E219">
        <v>0.0</v>
      </c>
      <c r="F219">
        <v>0.0</v>
      </c>
      <c r="K219" s="1"/>
      <c r="L219" s="2"/>
    </row>
    <row r="220" ht="15.75" customHeight="1">
      <c r="A220" t="s">
        <v>157</v>
      </c>
      <c r="B220">
        <v>0.0</v>
      </c>
      <c r="D220">
        <v>0.0</v>
      </c>
      <c r="E220">
        <v>0.0</v>
      </c>
      <c r="F220">
        <v>0.0</v>
      </c>
      <c r="K220" s="1"/>
      <c r="L220" s="2"/>
    </row>
    <row r="221" ht="15.75" customHeight="1">
      <c r="A221" t="s">
        <v>158</v>
      </c>
      <c r="B221" s="5">
        <v>0.1</v>
      </c>
      <c r="C221" t="s">
        <v>2</v>
      </c>
      <c r="D221">
        <v>3.77</v>
      </c>
      <c r="E221">
        <v>48.1758</v>
      </c>
      <c r="F221">
        <v>0.0</v>
      </c>
      <c r="G221" t="s">
        <v>3</v>
      </c>
      <c r="K221" s="1"/>
      <c r="L221" s="2"/>
    </row>
    <row r="222" ht="15.75" customHeight="1">
      <c r="A222" t="s">
        <v>159</v>
      </c>
      <c r="B222" s="5">
        <v>0.1</v>
      </c>
      <c r="C222" t="s">
        <v>2</v>
      </c>
      <c r="D222">
        <v>3.77</v>
      </c>
      <c r="E222">
        <v>44.6232</v>
      </c>
      <c r="F222">
        <v>0.0</v>
      </c>
      <c r="G222" t="s">
        <v>3</v>
      </c>
      <c r="K222" s="1"/>
      <c r="L222" s="2"/>
    </row>
    <row r="223" ht="15.75" customHeight="1">
      <c r="A223" t="s">
        <v>160</v>
      </c>
      <c r="B223" s="5">
        <v>0.1</v>
      </c>
      <c r="C223" t="s">
        <v>2</v>
      </c>
      <c r="D223">
        <v>3.766</v>
      </c>
      <c r="E223">
        <v>44.1991</v>
      </c>
      <c r="F223">
        <v>0.0</v>
      </c>
      <c r="G223" t="s">
        <v>3</v>
      </c>
    </row>
    <row r="224" ht="15.75" customHeight="1">
      <c r="A224" t="s">
        <v>161</v>
      </c>
      <c r="B224" s="5">
        <v>1.0</v>
      </c>
      <c r="C224" t="s">
        <v>2</v>
      </c>
      <c r="D224">
        <v>3.77</v>
      </c>
      <c r="E224">
        <v>401.5536</v>
      </c>
      <c r="F224">
        <v>0.0</v>
      </c>
      <c r="G224" t="s">
        <v>3</v>
      </c>
    </row>
    <row r="225" ht="15.75" customHeight="1">
      <c r="A225" t="s">
        <v>162</v>
      </c>
      <c r="B225" s="5">
        <v>1.0</v>
      </c>
      <c r="C225" t="s">
        <v>2</v>
      </c>
      <c r="D225">
        <v>3.773</v>
      </c>
      <c r="E225">
        <v>390.3906</v>
      </c>
      <c r="F225">
        <v>0.0</v>
      </c>
      <c r="G225" t="s">
        <v>3</v>
      </c>
    </row>
    <row r="226" ht="15.75" customHeight="1">
      <c r="A226" t="s">
        <v>163</v>
      </c>
      <c r="B226" s="5">
        <v>1.0</v>
      </c>
      <c r="C226" t="s">
        <v>2</v>
      </c>
      <c r="D226">
        <v>3.776</v>
      </c>
      <c r="E226">
        <v>397.7354</v>
      </c>
      <c r="F226">
        <v>0.0</v>
      </c>
      <c r="G226" t="s">
        <v>3</v>
      </c>
    </row>
    <row r="227" ht="15.75" customHeight="1">
      <c r="K227" s="1"/>
      <c r="L227" s="2"/>
    </row>
    <row r="228" ht="15.75" customHeight="1">
      <c r="K228" s="1"/>
      <c r="L228" s="2"/>
    </row>
    <row r="229" ht="15.75" customHeight="1">
      <c r="K229" s="1"/>
      <c r="L229" s="2"/>
    </row>
    <row r="230" ht="15.75" customHeight="1">
      <c r="K230" s="1"/>
      <c r="L230" s="2"/>
    </row>
    <row r="231" ht="15.75" customHeight="1">
      <c r="K231" s="1"/>
      <c r="L231" s="2"/>
    </row>
    <row r="232" ht="15.75" customHeight="1">
      <c r="K232" s="1"/>
      <c r="L232" s="2"/>
    </row>
    <row r="233" ht="15.75" customHeight="1">
      <c r="K233" s="1"/>
      <c r="L233" s="2"/>
    </row>
    <row r="234" ht="15.75" customHeight="1">
      <c r="A234" t="s">
        <v>164</v>
      </c>
      <c r="B234" s="6">
        <v>0.14097222222222222</v>
      </c>
      <c r="K234" s="1"/>
      <c r="L234" s="2"/>
    </row>
    <row r="235" ht="15.75" customHeight="1">
      <c r="A235" s="4" t="s">
        <v>46</v>
      </c>
      <c r="B235" s="4" t="s">
        <v>47</v>
      </c>
      <c r="C235" s="4" t="s">
        <v>48</v>
      </c>
      <c r="D235" s="4" t="s">
        <v>49</v>
      </c>
      <c r="E235" s="4" t="s">
        <v>50</v>
      </c>
      <c r="F235" s="4" t="s">
        <v>51</v>
      </c>
      <c r="G235" s="4" t="s">
        <v>52</v>
      </c>
      <c r="H235" s="4" t="s">
        <v>53</v>
      </c>
    </row>
    <row r="236" ht="15.75" customHeight="1">
      <c r="A236" t="s">
        <v>165</v>
      </c>
      <c r="B236" s="5">
        <v>0.0</v>
      </c>
      <c r="C236" t="s">
        <v>2</v>
      </c>
      <c r="D236">
        <v>0.0</v>
      </c>
      <c r="E236">
        <v>0.0</v>
      </c>
      <c r="G236" t="s">
        <v>3</v>
      </c>
      <c r="K236" s="1"/>
      <c r="L236" s="2"/>
    </row>
    <row r="237" ht="15.75" customHeight="1">
      <c r="A237" t="s">
        <v>166</v>
      </c>
      <c r="B237">
        <v>0.0</v>
      </c>
      <c r="C237" t="s">
        <v>2</v>
      </c>
      <c r="D237">
        <v>0.0</v>
      </c>
      <c r="E237">
        <v>0.0</v>
      </c>
      <c r="F237">
        <v>0.0</v>
      </c>
      <c r="G237" t="s">
        <v>3</v>
      </c>
      <c r="K237" s="1"/>
      <c r="L237" s="2"/>
    </row>
    <row r="238" ht="15.75" customHeight="1">
      <c r="A238" t="s">
        <v>167</v>
      </c>
      <c r="B238">
        <v>0.1</v>
      </c>
      <c r="C238" t="s">
        <v>2</v>
      </c>
      <c r="D238">
        <v>3.676</v>
      </c>
      <c r="E238">
        <v>59.3636</v>
      </c>
      <c r="F238">
        <v>0.0</v>
      </c>
      <c r="G238" t="s">
        <v>3</v>
      </c>
      <c r="K238" s="1"/>
      <c r="L238" s="2"/>
    </row>
    <row r="239" ht="15.75" customHeight="1">
      <c r="A239" t="s">
        <v>168</v>
      </c>
      <c r="B239" s="5">
        <v>0.1</v>
      </c>
      <c r="C239" t="s">
        <v>2</v>
      </c>
      <c r="D239">
        <v>3.68</v>
      </c>
      <c r="E239">
        <v>60.4732</v>
      </c>
      <c r="F239">
        <v>0.0</v>
      </c>
      <c r="G239" t="s">
        <v>3</v>
      </c>
      <c r="K239" s="1"/>
      <c r="L239" s="2"/>
    </row>
    <row r="240" ht="15.75" customHeight="1">
      <c r="A240" t="s">
        <v>169</v>
      </c>
      <c r="B240" s="5">
        <v>0.1</v>
      </c>
      <c r="C240" t="s">
        <v>2</v>
      </c>
      <c r="D240">
        <v>3.673</v>
      </c>
      <c r="E240">
        <v>54.457</v>
      </c>
      <c r="F240">
        <v>0.0</v>
      </c>
      <c r="G240" t="s">
        <v>3</v>
      </c>
      <c r="K240" s="1"/>
      <c r="L240" s="2"/>
    </row>
    <row r="241" ht="15.75" customHeight="1">
      <c r="A241" t="s">
        <v>170</v>
      </c>
      <c r="B241">
        <v>1.0</v>
      </c>
      <c r="C241" t="s">
        <v>2</v>
      </c>
      <c r="D241">
        <v>3.686</v>
      </c>
      <c r="E241">
        <v>456.788</v>
      </c>
      <c r="F241">
        <v>0.0</v>
      </c>
      <c r="G241" t="s">
        <v>3</v>
      </c>
      <c r="H241" s="8">
        <f>RSQ(B236:B243,E236:E243)</f>
        <v>0.9990149892</v>
      </c>
      <c r="K241" s="1"/>
      <c r="L241" s="2"/>
    </row>
    <row r="242" ht="15.75" customHeight="1">
      <c r="A242" t="s">
        <v>171</v>
      </c>
      <c r="B242">
        <v>1.0</v>
      </c>
      <c r="C242" t="s">
        <v>2</v>
      </c>
      <c r="D242">
        <v>3.683</v>
      </c>
      <c r="E242">
        <v>456.7372</v>
      </c>
      <c r="F242">
        <v>0.0</v>
      </c>
      <c r="G242" t="s">
        <v>3</v>
      </c>
      <c r="K242" s="1"/>
      <c r="L242" s="2"/>
    </row>
    <row r="243" ht="15.75" customHeight="1">
      <c r="A243" t="s">
        <v>172</v>
      </c>
      <c r="B243">
        <v>1.0</v>
      </c>
      <c r="D243">
        <v>3.686</v>
      </c>
      <c r="E243">
        <v>470.5456</v>
      </c>
      <c r="F243">
        <v>0.0</v>
      </c>
      <c r="G243" t="s">
        <v>3</v>
      </c>
      <c r="K243" s="1"/>
      <c r="L243" s="2"/>
    </row>
    <row r="244" ht="15.75" customHeight="1"/>
    <row r="245" ht="15.75" customHeight="1"/>
    <row r="246" ht="15.75" customHeight="1">
      <c r="A246" t="s">
        <v>173</v>
      </c>
      <c r="B246" s="1" t="s">
        <v>96</v>
      </c>
      <c r="C246" s="7">
        <v>43578.0</v>
      </c>
    </row>
    <row r="247" ht="15.75" customHeight="1">
      <c r="B247" t="s">
        <v>97</v>
      </c>
      <c r="C247" s="7">
        <v>43580.0</v>
      </c>
    </row>
    <row r="248" ht="15.75" customHeight="1">
      <c r="A248" s="6" t="s">
        <v>118</v>
      </c>
      <c r="B248" s="6">
        <v>0.3888888888888889</v>
      </c>
    </row>
    <row r="249" ht="15.75" customHeight="1">
      <c r="A249" s="4" t="s">
        <v>46</v>
      </c>
      <c r="B249" s="4" t="s">
        <v>47</v>
      </c>
      <c r="C249" s="4" t="s">
        <v>48</v>
      </c>
      <c r="D249" s="4" t="s">
        <v>49</v>
      </c>
      <c r="E249" s="4" t="s">
        <v>50</v>
      </c>
      <c r="F249" s="4" t="s">
        <v>51</v>
      </c>
      <c r="G249" s="4" t="s">
        <v>52</v>
      </c>
      <c r="H249" s="4" t="s">
        <v>53</v>
      </c>
    </row>
    <row r="250" ht="15.75" customHeight="1">
      <c r="A250" t="s">
        <v>156</v>
      </c>
      <c r="B250">
        <v>0.0</v>
      </c>
      <c r="C250">
        <v>0.0</v>
      </c>
      <c r="D250">
        <v>0.0</v>
      </c>
      <c r="E250">
        <v>0.0</v>
      </c>
      <c r="F250">
        <v>0.0</v>
      </c>
    </row>
    <row r="251" ht="15.75" customHeight="1">
      <c r="A251" t="s">
        <v>157</v>
      </c>
      <c r="B251">
        <v>0.0</v>
      </c>
      <c r="D251">
        <v>0.0</v>
      </c>
      <c r="E251">
        <v>0.0</v>
      </c>
      <c r="F251">
        <v>0.0</v>
      </c>
    </row>
    <row r="252" ht="15.75" customHeight="1">
      <c r="A252" t="s">
        <v>158</v>
      </c>
      <c r="B252" s="5">
        <v>0.1</v>
      </c>
      <c r="C252" t="s">
        <v>2</v>
      </c>
      <c r="D252">
        <v>3.773</v>
      </c>
      <c r="E252">
        <v>34.675</v>
      </c>
      <c r="F252">
        <v>0.0</v>
      </c>
      <c r="G252" t="s">
        <v>3</v>
      </c>
    </row>
    <row r="253" ht="15.75" customHeight="1">
      <c r="A253" t="s">
        <v>159</v>
      </c>
      <c r="B253" s="5">
        <v>0.1</v>
      </c>
      <c r="C253" t="s">
        <v>2</v>
      </c>
      <c r="D253">
        <v>3.776</v>
      </c>
      <c r="E253">
        <v>36.5126</v>
      </c>
      <c r="F253">
        <v>0.0</v>
      </c>
      <c r="G253" t="s">
        <v>3</v>
      </c>
    </row>
    <row r="254" ht="15.75" customHeight="1">
      <c r="A254" t="s">
        <v>160</v>
      </c>
      <c r="B254" s="5">
        <v>0.1</v>
      </c>
      <c r="C254" t="s">
        <v>2</v>
      </c>
      <c r="D254">
        <v>3.773</v>
      </c>
      <c r="E254">
        <v>35.4168</v>
      </c>
      <c r="F254">
        <v>0.0</v>
      </c>
      <c r="G254" t="s">
        <v>3</v>
      </c>
    </row>
    <row r="255" ht="15.75" customHeight="1">
      <c r="A255" t="s">
        <v>161</v>
      </c>
      <c r="B255" s="5">
        <v>1.0</v>
      </c>
      <c r="C255" t="s">
        <v>2</v>
      </c>
      <c r="D255">
        <v>3.72</v>
      </c>
      <c r="E255">
        <v>348.6458</v>
      </c>
      <c r="F255">
        <v>0.0</v>
      </c>
      <c r="G255" t="s">
        <v>3</v>
      </c>
    </row>
    <row r="256" ht="15.75" customHeight="1">
      <c r="A256" t="s">
        <v>162</v>
      </c>
      <c r="B256" s="5">
        <v>1.0</v>
      </c>
      <c r="C256" t="s">
        <v>2</v>
      </c>
      <c r="D256">
        <v>3.69</v>
      </c>
      <c r="E256">
        <v>339.1547</v>
      </c>
      <c r="F256">
        <v>0.0</v>
      </c>
      <c r="G256" t="s">
        <v>3</v>
      </c>
    </row>
    <row r="257" ht="15.75" customHeight="1">
      <c r="A257" t="s">
        <v>163</v>
      </c>
      <c r="B257" s="5">
        <v>1.0</v>
      </c>
      <c r="C257" t="s">
        <v>2</v>
      </c>
      <c r="D257">
        <v>3.686</v>
      </c>
      <c r="E257">
        <v>341.6086</v>
      </c>
      <c r="F257">
        <v>0.0</v>
      </c>
      <c r="G257" t="s">
        <v>3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>
      <c r="A265" t="s">
        <v>164</v>
      </c>
      <c r="B265" s="6">
        <v>0.16666666666666666</v>
      </c>
    </row>
    <row r="266" ht="15.75" customHeight="1">
      <c r="A266" s="4" t="s">
        <v>46</v>
      </c>
      <c r="B266" s="4" t="s">
        <v>47</v>
      </c>
      <c r="C266" s="4" t="s">
        <v>48</v>
      </c>
      <c r="D266" s="4" t="s">
        <v>49</v>
      </c>
      <c r="E266" s="4" t="s">
        <v>50</v>
      </c>
      <c r="F266" s="4" t="s">
        <v>51</v>
      </c>
      <c r="G266" s="4" t="s">
        <v>52</v>
      </c>
      <c r="H266" s="4" t="s">
        <v>53</v>
      </c>
    </row>
    <row r="267" ht="15.75" customHeight="1">
      <c r="A267" t="s">
        <v>174</v>
      </c>
      <c r="B267" s="5">
        <v>0.0</v>
      </c>
      <c r="C267" t="s">
        <v>2</v>
      </c>
      <c r="D267">
        <v>0.0</v>
      </c>
      <c r="E267">
        <v>0.0</v>
      </c>
      <c r="G267" t="s">
        <v>3</v>
      </c>
      <c r="K267" s="1"/>
      <c r="L267" s="2"/>
    </row>
    <row r="268" ht="15.75" customHeight="1">
      <c r="A268" t="s">
        <v>175</v>
      </c>
      <c r="B268">
        <v>0.0</v>
      </c>
      <c r="C268" t="s">
        <v>2</v>
      </c>
      <c r="D268">
        <v>0.0</v>
      </c>
      <c r="E268">
        <v>0.0</v>
      </c>
      <c r="F268">
        <v>0.0</v>
      </c>
      <c r="G268" t="s">
        <v>3</v>
      </c>
      <c r="K268" s="1"/>
      <c r="L268" s="2"/>
    </row>
    <row r="269" ht="15.75" customHeight="1">
      <c r="A269" t="s">
        <v>176</v>
      </c>
      <c r="B269">
        <v>0.1</v>
      </c>
      <c r="C269" t="s">
        <v>2</v>
      </c>
      <c r="D269">
        <v>3.79</v>
      </c>
      <c r="E269">
        <v>45.0992</v>
      </c>
      <c r="F269">
        <v>0.0</v>
      </c>
      <c r="G269" t="s">
        <v>3</v>
      </c>
      <c r="K269" s="1"/>
      <c r="L269" s="2"/>
    </row>
    <row r="270" ht="15.75" customHeight="1">
      <c r="A270" t="s">
        <v>177</v>
      </c>
      <c r="B270" s="5">
        <v>0.1</v>
      </c>
      <c r="C270" t="s">
        <v>2</v>
      </c>
      <c r="D270">
        <v>3.776</v>
      </c>
      <c r="E270">
        <v>47.3154</v>
      </c>
      <c r="F270">
        <v>0.0</v>
      </c>
      <c r="G270" t="s">
        <v>3</v>
      </c>
      <c r="J270">
        <f>AVERAGE(E7:E10,E24:E26,E44:E46,E61:E63,E82:E84,E107:E109,E123:E125,E140:E142,E155:E157,E172:E174,E190:E192,E207:E209,E221:E223,E238:E240,E252:E254,E269:E271)</f>
        <v>54.3425551</v>
      </c>
    </row>
    <row r="271" ht="15.75" customHeight="1">
      <c r="A271" t="s">
        <v>178</v>
      </c>
      <c r="B271" s="5">
        <v>0.1</v>
      </c>
      <c r="C271" t="s">
        <v>2</v>
      </c>
      <c r="D271">
        <v>3.78</v>
      </c>
      <c r="E271">
        <v>43.832</v>
      </c>
      <c r="F271">
        <v>0.0</v>
      </c>
      <c r="G271" t="s">
        <v>3</v>
      </c>
      <c r="K271" s="1"/>
      <c r="L271" s="2"/>
    </row>
    <row r="272" ht="15.75" customHeight="1">
      <c r="A272" t="s">
        <v>179</v>
      </c>
      <c r="B272">
        <v>1.0</v>
      </c>
      <c r="C272" t="s">
        <v>2</v>
      </c>
      <c r="D272">
        <v>3.773</v>
      </c>
      <c r="E272">
        <v>358.0258</v>
      </c>
      <c r="F272">
        <v>0.0</v>
      </c>
      <c r="G272" t="s">
        <v>3</v>
      </c>
      <c r="H272" s="8">
        <f>RSQ(B267:B274,E267:E274)</f>
        <v>0.9986983755</v>
      </c>
      <c r="K272" s="1"/>
      <c r="L272" s="2"/>
    </row>
    <row r="273" ht="15.75" customHeight="1">
      <c r="A273" t="s">
        <v>180</v>
      </c>
      <c r="B273">
        <v>1.0</v>
      </c>
      <c r="C273" t="s">
        <v>2</v>
      </c>
      <c r="D273">
        <v>3.776</v>
      </c>
      <c r="E273">
        <v>359.5811</v>
      </c>
      <c r="F273">
        <v>0.0</v>
      </c>
      <c r="G273" t="s">
        <v>3</v>
      </c>
      <c r="K273" s="1"/>
      <c r="L273" s="2"/>
    </row>
    <row r="274" ht="15.75" customHeight="1">
      <c r="A274" t="s">
        <v>181</v>
      </c>
      <c r="B274">
        <v>1.0</v>
      </c>
      <c r="D274">
        <v>3.776</v>
      </c>
      <c r="E274">
        <v>345.2478</v>
      </c>
      <c r="F274">
        <v>0.0</v>
      </c>
      <c r="G274" t="s">
        <v>3</v>
      </c>
    </row>
    <row r="275" ht="15.75" customHeight="1"/>
    <row r="276" ht="15.75" customHeight="1"/>
    <row r="277" ht="15.75" customHeight="1"/>
    <row r="278" ht="15.75" customHeight="1">
      <c r="A278" t="s">
        <v>182</v>
      </c>
      <c r="B278" s="1" t="s">
        <v>96</v>
      </c>
      <c r="C278" s="7" t="s">
        <v>183</v>
      </c>
    </row>
    <row r="279" ht="15.75" customHeight="1">
      <c r="B279" t="s">
        <v>97</v>
      </c>
      <c r="C279" s="7" t="s">
        <v>184</v>
      </c>
    </row>
    <row r="280" ht="15.75" customHeight="1">
      <c r="A280" s="6" t="s">
        <v>118</v>
      </c>
      <c r="B280" s="6">
        <v>0.3597222222222222</v>
      </c>
    </row>
    <row r="281" ht="15.75" customHeight="1">
      <c r="A281" s="4" t="s">
        <v>46</v>
      </c>
      <c r="B281" s="4" t="s">
        <v>47</v>
      </c>
      <c r="C281" s="4" t="s">
        <v>48</v>
      </c>
      <c r="D281" s="4" t="s">
        <v>49</v>
      </c>
      <c r="E281" s="4" t="s">
        <v>50</v>
      </c>
      <c r="F281" s="4" t="s">
        <v>51</v>
      </c>
      <c r="G281" s="4" t="s">
        <v>52</v>
      </c>
      <c r="H281" s="4" t="s">
        <v>53</v>
      </c>
    </row>
    <row r="282" ht="15.75" customHeight="1">
      <c r="A282" t="s">
        <v>156</v>
      </c>
      <c r="B282">
        <v>0.0</v>
      </c>
      <c r="C282">
        <v>0.0</v>
      </c>
      <c r="D282">
        <v>0.0</v>
      </c>
      <c r="E282">
        <v>0.0</v>
      </c>
      <c r="F282">
        <v>0.0</v>
      </c>
      <c r="K282" s="1"/>
      <c r="L282" s="2"/>
    </row>
    <row r="283" ht="15.75" customHeight="1">
      <c r="A283" t="s">
        <v>157</v>
      </c>
      <c r="B283">
        <v>0.0</v>
      </c>
      <c r="D283">
        <v>0.0</v>
      </c>
      <c r="E283">
        <v>0.0</v>
      </c>
      <c r="F283">
        <v>0.0</v>
      </c>
      <c r="K283" s="1"/>
      <c r="L283" s="2"/>
    </row>
    <row r="284" ht="15.75" customHeight="1">
      <c r="A284" t="s">
        <v>158</v>
      </c>
      <c r="B284" s="5">
        <v>0.1</v>
      </c>
      <c r="C284" t="s">
        <v>2</v>
      </c>
      <c r="E284">
        <f t="shared" ref="E284:E286" si="1">(448.5*(B284)+4.8698)</f>
        <v>49.7198</v>
      </c>
      <c r="F284">
        <v>0.0</v>
      </c>
      <c r="G284" t="s">
        <v>3</v>
      </c>
      <c r="K284" s="1"/>
      <c r="L284" s="2"/>
    </row>
    <row r="285" ht="15.75" customHeight="1">
      <c r="A285" t="s">
        <v>159</v>
      </c>
      <c r="B285" s="5">
        <v>0.1</v>
      </c>
      <c r="C285" t="s">
        <v>2</v>
      </c>
      <c r="E285">
        <f t="shared" si="1"/>
        <v>49.7198</v>
      </c>
      <c r="F285">
        <v>0.0</v>
      </c>
      <c r="G285" t="s">
        <v>3</v>
      </c>
    </row>
    <row r="286" ht="15.75" customHeight="1">
      <c r="A286" t="s">
        <v>160</v>
      </c>
      <c r="B286" s="5">
        <v>0.1</v>
      </c>
      <c r="C286" t="s">
        <v>2</v>
      </c>
      <c r="E286">
        <f t="shared" si="1"/>
        <v>49.7198</v>
      </c>
      <c r="F286">
        <v>0.0</v>
      </c>
      <c r="G286" t="s">
        <v>3</v>
      </c>
    </row>
    <row r="287" ht="15.75" customHeight="1">
      <c r="A287" t="s">
        <v>185</v>
      </c>
      <c r="B287" s="5">
        <v>1.0</v>
      </c>
      <c r="C287" t="s">
        <v>2</v>
      </c>
      <c r="D287">
        <v>4.173</v>
      </c>
      <c r="E287">
        <v>350.1705</v>
      </c>
      <c r="F287">
        <v>0.0</v>
      </c>
      <c r="G287" t="s">
        <v>3</v>
      </c>
    </row>
    <row r="288" ht="15.75" customHeight="1">
      <c r="A288" t="s">
        <v>186</v>
      </c>
      <c r="B288" s="5">
        <v>1.0</v>
      </c>
      <c r="C288" t="s">
        <v>2</v>
      </c>
      <c r="D288">
        <v>4.173</v>
      </c>
      <c r="E288">
        <v>357.9352</v>
      </c>
      <c r="F288">
        <v>0.0</v>
      </c>
      <c r="G288" t="s">
        <v>3</v>
      </c>
    </row>
    <row r="289" ht="15.75" customHeight="1">
      <c r="A289" t="s">
        <v>187</v>
      </c>
      <c r="B289" s="5">
        <v>1.0</v>
      </c>
      <c r="C289" t="s">
        <v>2</v>
      </c>
      <c r="D289">
        <v>4.17</v>
      </c>
      <c r="E289">
        <v>328.3596</v>
      </c>
      <c r="F289">
        <v>0.0</v>
      </c>
      <c r="G289" t="s">
        <v>3</v>
      </c>
    </row>
    <row r="290" ht="15.75" customHeight="1"/>
    <row r="291" ht="15.75" customHeight="1">
      <c r="K291" s="1"/>
      <c r="L291" s="2"/>
    </row>
    <row r="292" ht="15.75" customHeight="1">
      <c r="K292" s="1"/>
      <c r="L292" s="2"/>
    </row>
    <row r="293" ht="15.75" customHeight="1">
      <c r="K293" s="1"/>
      <c r="L293" s="2"/>
    </row>
    <row r="294" ht="15.75" customHeight="1"/>
    <row r="295" ht="15.75" customHeight="1"/>
    <row r="296" ht="15.75" customHeight="1"/>
    <row r="297" ht="15.75" customHeight="1">
      <c r="A297" t="s">
        <v>164</v>
      </c>
      <c r="B297" s="6" t="s">
        <v>188</v>
      </c>
    </row>
    <row r="298" ht="15.75" customHeight="1">
      <c r="A298" s="4" t="s">
        <v>46</v>
      </c>
      <c r="B298" s="4" t="s">
        <v>47</v>
      </c>
      <c r="C298" s="4" t="s">
        <v>48</v>
      </c>
      <c r="D298" s="4" t="s">
        <v>49</v>
      </c>
      <c r="E298" s="4" t="s">
        <v>50</v>
      </c>
      <c r="F298" s="4" t="s">
        <v>51</v>
      </c>
      <c r="G298" s="4" t="s">
        <v>52</v>
      </c>
      <c r="H298" s="4" t="s">
        <v>53</v>
      </c>
    </row>
    <row r="299" ht="15.75" customHeight="1">
      <c r="A299" t="s">
        <v>174</v>
      </c>
      <c r="B299" s="5">
        <v>0.0</v>
      </c>
      <c r="C299" t="s">
        <v>2</v>
      </c>
      <c r="D299">
        <v>0.0</v>
      </c>
      <c r="E299">
        <v>0.0</v>
      </c>
      <c r="G299" t="s">
        <v>3</v>
      </c>
    </row>
    <row r="300" ht="15.75" customHeight="1">
      <c r="A300" t="s">
        <v>175</v>
      </c>
      <c r="B300">
        <v>0.0</v>
      </c>
      <c r="C300" t="s">
        <v>2</v>
      </c>
      <c r="D300">
        <v>0.0</v>
      </c>
      <c r="E300">
        <v>0.0</v>
      </c>
      <c r="F300">
        <v>0.0</v>
      </c>
      <c r="G300" t="s">
        <v>3</v>
      </c>
    </row>
    <row r="301" ht="15.75" customHeight="1">
      <c r="A301" t="s">
        <v>176</v>
      </c>
      <c r="B301">
        <v>0.1</v>
      </c>
      <c r="C301" t="s">
        <v>2</v>
      </c>
      <c r="E301">
        <f t="shared" ref="E301:E303" si="2">(448.5*(B301)+4.8698)</f>
        <v>49.7198</v>
      </c>
      <c r="F301">
        <v>0.0</v>
      </c>
      <c r="G301" t="s">
        <v>3</v>
      </c>
    </row>
    <row r="302" ht="15.75" customHeight="1">
      <c r="A302" t="s">
        <v>177</v>
      </c>
      <c r="B302" s="5">
        <v>0.1</v>
      </c>
      <c r="C302" t="s">
        <v>2</v>
      </c>
      <c r="E302">
        <f t="shared" si="2"/>
        <v>49.7198</v>
      </c>
      <c r="F302">
        <v>0.0</v>
      </c>
      <c r="G302" t="s">
        <v>3</v>
      </c>
    </row>
    <row r="303" ht="15.75" customHeight="1">
      <c r="A303" t="s">
        <v>178</v>
      </c>
      <c r="B303" s="5">
        <v>0.1</v>
      </c>
      <c r="C303" t="s">
        <v>2</v>
      </c>
      <c r="E303">
        <f t="shared" si="2"/>
        <v>49.7198</v>
      </c>
      <c r="F303">
        <v>0.0</v>
      </c>
      <c r="G303" t="s">
        <v>3</v>
      </c>
      <c r="K303" t="s">
        <v>189</v>
      </c>
    </row>
    <row r="304" ht="15.75" customHeight="1">
      <c r="A304" t="s">
        <v>179</v>
      </c>
      <c r="B304">
        <v>1.0</v>
      </c>
      <c r="C304" t="s">
        <v>2</v>
      </c>
      <c r="D304">
        <v>4.176</v>
      </c>
      <c r="E304">
        <v>288.4774</v>
      </c>
      <c r="F304">
        <v>0.0</v>
      </c>
      <c r="G304" t="s">
        <v>3</v>
      </c>
      <c r="H304" s="8">
        <f>RSQ(B299:B306,E299:E306)</f>
        <v>0.9922534765</v>
      </c>
    </row>
    <row r="305" ht="15.75" customHeight="1">
      <c r="A305" t="s">
        <v>180</v>
      </c>
      <c r="B305">
        <v>1.0</v>
      </c>
      <c r="C305" t="s">
        <v>2</v>
      </c>
      <c r="D305">
        <v>4.18</v>
      </c>
      <c r="E305">
        <v>320.6756</v>
      </c>
      <c r="F305">
        <v>0.0</v>
      </c>
      <c r="G305" t="s">
        <v>3</v>
      </c>
    </row>
    <row r="306" ht="15.75" customHeight="1">
      <c r="A306" t="s">
        <v>181</v>
      </c>
      <c r="B306">
        <v>1.0</v>
      </c>
      <c r="D306">
        <v>4.173</v>
      </c>
      <c r="E306">
        <v>320.9128</v>
      </c>
      <c r="F306">
        <v>0.0</v>
      </c>
      <c r="G306" t="s">
        <v>3</v>
      </c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>
      <c r="C314" t="s">
        <v>190</v>
      </c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8.86"/>
    <col customWidth="1" min="3" max="3" width="9.86"/>
    <col customWidth="1" min="4" max="4" width="9.71"/>
    <col customWidth="1" min="5" max="10" width="8.86"/>
    <col customWidth="1" min="11" max="11" width="11.86"/>
    <col customWidth="1" min="12" max="14" width="12.43"/>
    <col customWidth="1" min="15" max="15" width="12.0"/>
    <col customWidth="1" min="16" max="16" width="16.86"/>
    <col customWidth="1" min="17" max="19" width="8.86"/>
    <col customWidth="1" min="20" max="22" width="12.43"/>
    <col customWidth="1" min="23" max="24" width="11.86"/>
    <col customWidth="1" min="25" max="38" width="8.86"/>
    <col customWidth="1" min="39" max="42" width="11.86"/>
    <col customWidth="1" min="43" max="43" width="8.86"/>
  </cols>
  <sheetData>
    <row r="1">
      <c r="AF1">
        <v>1.0</v>
      </c>
      <c r="AG1">
        <v>2.2237003186801074E-6</v>
      </c>
    </row>
    <row r="2">
      <c r="AF2">
        <v>1.0</v>
      </c>
      <c r="AG2">
        <v>2.9312005977847505E-6</v>
      </c>
    </row>
    <row r="3">
      <c r="A3" s="9" t="s">
        <v>46</v>
      </c>
      <c r="B3" s="10" t="s">
        <v>191</v>
      </c>
      <c r="C3" s="10" t="s">
        <v>192</v>
      </c>
      <c r="D3" s="9" t="s">
        <v>193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11" t="s">
        <v>194</v>
      </c>
      <c r="L3" s="11" t="s">
        <v>195</v>
      </c>
      <c r="M3" s="12" t="s">
        <v>196</v>
      </c>
      <c r="N3" s="13" t="s">
        <v>197</v>
      </c>
      <c r="O3" s="13" t="s">
        <v>198</v>
      </c>
      <c r="P3" s="12" t="s">
        <v>199</v>
      </c>
      <c r="Q3" s="12" t="s">
        <v>200</v>
      </c>
      <c r="AF3">
        <v>1.0</v>
      </c>
      <c r="AG3">
        <v>2.062513168196453E-6</v>
      </c>
    </row>
    <row r="4">
      <c r="A4" s="5" t="s">
        <v>12</v>
      </c>
      <c r="B4" s="14" t="s">
        <v>201</v>
      </c>
      <c r="C4" s="15">
        <v>6.0</v>
      </c>
      <c r="D4" s="5">
        <v>25.0</v>
      </c>
      <c r="E4" s="5" t="s">
        <v>2</v>
      </c>
      <c r="F4" s="5">
        <v>4.063</v>
      </c>
      <c r="G4" s="5">
        <v>265.6161</v>
      </c>
      <c r="H4" s="5">
        <v>0.0</v>
      </c>
      <c r="I4" s="5" t="s">
        <v>3</v>
      </c>
      <c r="J4" s="5"/>
      <c r="K4" s="16">
        <v>0.0</v>
      </c>
      <c r="L4" s="5">
        <f t="shared" ref="L4:L14" si="1">(G4-6.1467)/540.8</f>
        <v>0.4797880917</v>
      </c>
      <c r="M4" s="5">
        <f t="shared" ref="M4:M60" si="2">L4/(1000000)</f>
        <v>0.0000004797880917</v>
      </c>
      <c r="N4" s="5">
        <f t="shared" ref="N4:N60" si="3">M4*$Y$9</f>
        <v>0.0000004788064674</v>
      </c>
      <c r="O4" s="5">
        <f t="shared" ref="O4:O60" si="4">((N4*$S$5)/($Y$7*$Y$10))</f>
        <v>0.0000002719599526</v>
      </c>
      <c r="P4" s="5">
        <f t="shared" ref="P4:P60" si="5">O4*44.0095</f>
        <v>0.00001196882153</v>
      </c>
      <c r="Q4" s="5">
        <f t="shared" ref="Q4:Q60" si="6">P4/5.227924335</f>
        <v>0.000002289402211</v>
      </c>
      <c r="S4" s="5" t="s">
        <v>202</v>
      </c>
      <c r="T4" s="5" t="s">
        <v>203</v>
      </c>
      <c r="U4" s="5"/>
      <c r="V4" s="5"/>
      <c r="W4" s="5"/>
      <c r="X4" s="5"/>
      <c r="Y4" s="5"/>
      <c r="AF4">
        <v>1.0</v>
      </c>
      <c r="AG4">
        <v>2.0093711755912687E-6</v>
      </c>
    </row>
    <row r="5">
      <c r="A5" s="5" t="s">
        <v>14</v>
      </c>
      <c r="B5" s="17"/>
      <c r="C5" s="18"/>
      <c r="D5" s="5">
        <v>6.0</v>
      </c>
      <c r="E5" s="5" t="s">
        <v>2</v>
      </c>
      <c r="F5" s="5">
        <v>4.056</v>
      </c>
      <c r="G5" s="5">
        <v>253.7824</v>
      </c>
      <c r="H5" s="5">
        <v>0.0</v>
      </c>
      <c r="I5" s="5" t="s">
        <v>3</v>
      </c>
      <c r="J5" s="5"/>
      <c r="K5" s="5">
        <v>60.0</v>
      </c>
      <c r="L5" s="5">
        <f t="shared" si="1"/>
        <v>0.45790625</v>
      </c>
      <c r="M5" s="5">
        <f t="shared" si="2"/>
        <v>0.00000045790625</v>
      </c>
      <c r="N5" s="5">
        <f t="shared" si="3"/>
        <v>0.0000004569693949</v>
      </c>
      <c r="O5" s="5">
        <f t="shared" si="4"/>
        <v>0.0000002595565921</v>
      </c>
      <c r="P5" s="5">
        <f t="shared" si="5"/>
        <v>0.00001142295584</v>
      </c>
      <c r="Q5" s="5">
        <f t="shared" si="6"/>
        <v>0.000002184988747</v>
      </c>
      <c r="S5" s="5">
        <v>13.2489</v>
      </c>
      <c r="T5" s="5">
        <v>18.9271</v>
      </c>
      <c r="U5" s="5"/>
      <c r="V5" s="5"/>
      <c r="W5" s="5"/>
      <c r="X5" s="5"/>
      <c r="Y5" s="19" t="s">
        <v>204</v>
      </c>
      <c r="AF5">
        <v>1.0</v>
      </c>
      <c r="AG5">
        <v>1.9349371991549908E-6</v>
      </c>
    </row>
    <row r="6">
      <c r="A6" s="5" t="s">
        <v>15</v>
      </c>
      <c r="B6" s="17"/>
      <c r="C6" s="18"/>
      <c r="D6" s="5">
        <v>44.0</v>
      </c>
      <c r="E6" s="5" t="s">
        <v>2</v>
      </c>
      <c r="F6" s="5">
        <v>4.06</v>
      </c>
      <c r="G6" s="5">
        <v>242.8219</v>
      </c>
      <c r="H6" s="5">
        <v>0.0</v>
      </c>
      <c r="I6" s="5" t="s">
        <v>3</v>
      </c>
      <c r="J6" s="5"/>
      <c r="K6" s="5">
        <v>123.0</v>
      </c>
      <c r="L6" s="5">
        <f t="shared" si="1"/>
        <v>0.4376390533</v>
      </c>
      <c r="M6" s="5">
        <f t="shared" si="2"/>
        <v>0.0000004376390533</v>
      </c>
      <c r="N6" s="5">
        <f t="shared" si="3"/>
        <v>0.0000004367436639</v>
      </c>
      <c r="O6" s="5">
        <f t="shared" si="4"/>
        <v>0.0000002480684665</v>
      </c>
      <c r="P6" s="5">
        <f t="shared" si="5"/>
        <v>0.00001091736918</v>
      </c>
      <c r="Q6" s="5">
        <f t="shared" si="6"/>
        <v>0.000002088279875</v>
      </c>
      <c r="S6" s="5"/>
      <c r="T6" s="20" t="s">
        <v>205</v>
      </c>
      <c r="U6" s="21" t="s">
        <v>206</v>
      </c>
      <c r="V6" s="21" t="s">
        <v>207</v>
      </c>
      <c r="W6" s="22" t="s">
        <v>208</v>
      </c>
      <c r="X6" s="5" t="s">
        <v>209</v>
      </c>
      <c r="Y6" s="23">
        <v>52.0</v>
      </c>
      <c r="AF6">
        <v>1.0</v>
      </c>
      <c r="AG6">
        <v>2.0133524598196997E-6</v>
      </c>
    </row>
    <row r="7">
      <c r="A7" s="2" t="s">
        <v>16</v>
      </c>
      <c r="B7" s="17"/>
      <c r="C7" s="24">
        <v>7.0</v>
      </c>
      <c r="D7" s="5">
        <v>17.0</v>
      </c>
      <c r="E7" s="5" t="s">
        <v>2</v>
      </c>
      <c r="F7" s="5">
        <v>4.063</v>
      </c>
      <c r="G7" s="5">
        <v>245.5616</v>
      </c>
      <c r="H7" s="5">
        <v>0.0</v>
      </c>
      <c r="I7" s="5" t="s">
        <v>3</v>
      </c>
      <c r="J7" s="5"/>
      <c r="K7" s="5">
        <v>0.0</v>
      </c>
      <c r="L7" s="5">
        <f t="shared" si="1"/>
        <v>0.4427050666</v>
      </c>
      <c r="M7" s="5">
        <f t="shared" si="2"/>
        <v>0.0000004427050666</v>
      </c>
      <c r="N7" s="5">
        <f t="shared" si="3"/>
        <v>0.0000004417993124</v>
      </c>
      <c r="O7" s="5">
        <f t="shared" si="4"/>
        <v>0.0000002509400525</v>
      </c>
      <c r="P7" s="5">
        <f t="shared" si="5"/>
        <v>0.00001104374624</v>
      </c>
      <c r="Q7" s="5">
        <f t="shared" si="6"/>
        <v>0.000002112453343</v>
      </c>
      <c r="S7" s="5"/>
      <c r="T7" s="5">
        <v>3.0</v>
      </c>
      <c r="U7" s="5">
        <f t="shared" ref="U7:U11" si="7">INDEX(P$2:P60,ROWS(U$7:U7)*T$7)</f>
        <v>0.00001196882153</v>
      </c>
      <c r="V7" s="5">
        <f t="shared" ref="V7:V10" si="8">INDEX(P$3:P61,ROWS(V$7:V7)*T$7)</f>
        <v>0.00001142295584</v>
      </c>
      <c r="W7" s="5">
        <f t="shared" ref="W7:W9" si="9">INDEX(P$4:P62,ROWS(W$7:W7)*T$7)</f>
        <v>0.00001091736918</v>
      </c>
      <c r="X7" s="5" t="s">
        <v>210</v>
      </c>
      <c r="Y7">
        <f>(Y6-32)*(5/9)+273.15</f>
        <v>284.2611111</v>
      </c>
      <c r="AF7">
        <v>1.0</v>
      </c>
      <c r="AG7">
        <v>1.983602654248693E-6</v>
      </c>
    </row>
    <row r="8">
      <c r="A8" s="2" t="s">
        <v>17</v>
      </c>
      <c r="B8" s="17"/>
      <c r="C8" s="24"/>
      <c r="D8" s="5">
        <v>3.0</v>
      </c>
      <c r="E8" s="5" t="s">
        <v>2</v>
      </c>
      <c r="F8" s="5">
        <v>4.06</v>
      </c>
      <c r="G8" s="5">
        <v>246.8189</v>
      </c>
      <c r="H8" s="5">
        <v>0.0</v>
      </c>
      <c r="I8" s="5" t="s">
        <v>3</v>
      </c>
      <c r="J8" s="5"/>
      <c r="K8" s="5">
        <v>61.0</v>
      </c>
      <c r="L8" s="5">
        <f t="shared" si="1"/>
        <v>0.4450299556</v>
      </c>
      <c r="M8" s="5">
        <f t="shared" si="2"/>
        <v>0.0000004450299556</v>
      </c>
      <c r="N8" s="5">
        <f t="shared" si="3"/>
        <v>0.0000004441194448</v>
      </c>
      <c r="O8" s="5">
        <f t="shared" si="4"/>
        <v>0.0000002522578774</v>
      </c>
      <c r="P8" s="5">
        <f t="shared" si="5"/>
        <v>0.00001110174306</v>
      </c>
      <c r="Q8" s="5">
        <f t="shared" si="6"/>
        <v>0.000002123547003</v>
      </c>
      <c r="S8" s="5"/>
      <c r="T8" s="5"/>
      <c r="U8" s="5">
        <f t="shared" si="7"/>
        <v>0.00001104374624</v>
      </c>
      <c r="V8" s="5">
        <f t="shared" si="8"/>
        <v>0.00001110174306</v>
      </c>
      <c r="W8" s="5">
        <f t="shared" si="9"/>
        <v>0.00001109116589</v>
      </c>
      <c r="X8" s="5" t="s">
        <v>211</v>
      </c>
      <c r="Y8" s="25">
        <v>29.86</v>
      </c>
      <c r="AF8">
        <v>1.0</v>
      </c>
      <c r="AG8">
        <v>3.2506699035445167E-6</v>
      </c>
    </row>
    <row r="9">
      <c r="A9" s="2" t="s">
        <v>18</v>
      </c>
      <c r="B9" s="17"/>
      <c r="C9" s="24"/>
      <c r="D9" s="5">
        <v>18.0</v>
      </c>
      <c r="E9" s="5" t="s">
        <v>2</v>
      </c>
      <c r="F9" s="5">
        <v>4.063</v>
      </c>
      <c r="G9" s="5">
        <v>246.5896</v>
      </c>
      <c r="H9" s="5">
        <v>0.0</v>
      </c>
      <c r="I9" s="5" t="s">
        <v>3</v>
      </c>
      <c r="J9" s="5" t="s">
        <v>212</v>
      </c>
      <c r="K9" s="5">
        <v>122.0</v>
      </c>
      <c r="L9" s="5">
        <f t="shared" si="1"/>
        <v>0.4446059541</v>
      </c>
      <c r="M9" s="5">
        <f t="shared" si="2"/>
        <v>0.0000004446059541</v>
      </c>
      <c r="N9" s="5">
        <f t="shared" si="3"/>
        <v>0.0000004436963108</v>
      </c>
      <c r="O9" s="5">
        <f t="shared" si="4"/>
        <v>0.0000002520175392</v>
      </c>
      <c r="P9" s="5">
        <f t="shared" si="5"/>
        <v>0.00001109116589</v>
      </c>
      <c r="Q9" s="5">
        <f t="shared" si="6"/>
        <v>0.000002121523798</v>
      </c>
      <c r="S9" s="5"/>
      <c r="T9" s="5"/>
      <c r="U9" s="5">
        <f t="shared" si="7"/>
        <v>0.00001110124949</v>
      </c>
      <c r="V9" s="5">
        <f t="shared" si="8"/>
        <v>0.00001084404862</v>
      </c>
      <c r="W9" s="5">
        <f t="shared" si="9"/>
        <v>0.00001081478497</v>
      </c>
      <c r="X9" s="5" t="s">
        <v>213</v>
      </c>
      <c r="Y9">
        <f>Y8*0.0334211</f>
        <v>0.997954046</v>
      </c>
      <c r="AF9">
        <v>1.0</v>
      </c>
      <c r="AG9">
        <v>3.1273946335821478E-6</v>
      </c>
    </row>
    <row r="10">
      <c r="A10" s="5" t="s">
        <v>19</v>
      </c>
      <c r="B10" s="17"/>
      <c r="C10" s="18">
        <v>8.0</v>
      </c>
      <c r="D10" s="5">
        <v>5.0</v>
      </c>
      <c r="E10" s="5" t="s">
        <v>2</v>
      </c>
      <c r="F10" s="5">
        <v>4.066</v>
      </c>
      <c r="G10" s="5">
        <v>246.8082</v>
      </c>
      <c r="H10" s="5">
        <v>0.0</v>
      </c>
      <c r="I10" s="5" t="s">
        <v>3</v>
      </c>
      <c r="J10" s="5"/>
      <c r="K10" s="5">
        <v>0.0</v>
      </c>
      <c r="L10" s="5">
        <f t="shared" si="1"/>
        <v>0.4450101701</v>
      </c>
      <c r="M10" s="5">
        <f t="shared" si="2"/>
        <v>0.0000004450101701</v>
      </c>
      <c r="N10" s="5">
        <f t="shared" si="3"/>
        <v>0.0000004440996998</v>
      </c>
      <c r="O10" s="5">
        <f t="shared" si="4"/>
        <v>0.0000002522466623</v>
      </c>
      <c r="P10" s="5">
        <f t="shared" si="5"/>
        <v>0.00001110124949</v>
      </c>
      <c r="Q10" s="5">
        <f t="shared" si="6"/>
        <v>0.000002123452593</v>
      </c>
      <c r="S10" s="5"/>
      <c r="T10" s="5"/>
      <c r="U10" s="5">
        <f t="shared" si="7"/>
        <v>0.00001081521858</v>
      </c>
      <c r="V10" s="5">
        <f t="shared" si="8"/>
        <v>0.00001082602177</v>
      </c>
      <c r="W10" s="5">
        <f t="array" ref="W10">INDEX(P$4:P64,ROWS(W$7:W10)*T$7)</f>
        <v>0.0000101686245</v>
      </c>
      <c r="X10" s="5" t="s">
        <v>214</v>
      </c>
      <c r="Y10" s="5">
        <v>0.082057338</v>
      </c>
      <c r="AF10">
        <v>1.0</v>
      </c>
      <c r="AG10">
        <v>2.024028477251051E-6</v>
      </c>
    </row>
    <row r="11">
      <c r="A11" s="5" t="s">
        <v>20</v>
      </c>
      <c r="B11" s="17"/>
      <c r="C11" s="18"/>
      <c r="D11" s="5">
        <v>34.0</v>
      </c>
      <c r="E11" s="5" t="s">
        <v>2</v>
      </c>
      <c r="F11" s="5">
        <v>4.063</v>
      </c>
      <c r="G11" s="5">
        <v>241.2324</v>
      </c>
      <c r="H11" s="5">
        <v>0.0</v>
      </c>
      <c r="I11" s="5" t="s">
        <v>3</v>
      </c>
      <c r="J11" s="5"/>
      <c r="K11" s="5">
        <v>60.0</v>
      </c>
      <c r="L11" s="5">
        <f t="shared" si="1"/>
        <v>0.4346998891</v>
      </c>
      <c r="M11" s="5">
        <f t="shared" si="2"/>
        <v>0.0000004346998891</v>
      </c>
      <c r="N11" s="5">
        <f t="shared" si="3"/>
        <v>0.0000004338105131</v>
      </c>
      <c r="O11" s="5">
        <f t="shared" si="4"/>
        <v>0.0000002464024498</v>
      </c>
      <c r="P11" s="5">
        <f t="shared" si="5"/>
        <v>0.00001084404862</v>
      </c>
      <c r="Q11" s="5">
        <f t="shared" si="6"/>
        <v>0.000002074255081</v>
      </c>
      <c r="S11" s="5"/>
      <c r="T11" s="5"/>
      <c r="U11" s="5">
        <f t="shared" si="7"/>
        <v>0.00001041458591</v>
      </c>
      <c r="V11" s="5">
        <f t="array" ref="V11">INDEX(P$3:P64,ROWS(V$7:V11)*T$7)</f>
        <v>0.00001068665817</v>
      </c>
      <c r="W11" s="5">
        <f t="array" ref="W11">INDEX(P$4:P64,ROWS(W$7:W11)*T$7)</f>
        <v>0.00001042276516</v>
      </c>
      <c r="X11" s="5"/>
      <c r="Y11" s="5"/>
      <c r="AF11">
        <v>1.0</v>
      </c>
      <c r="AG11">
        <v>2.0642236470876573E-6</v>
      </c>
    </row>
    <row r="12">
      <c r="A12" s="5" t="s">
        <v>21</v>
      </c>
      <c r="B12" s="17"/>
      <c r="C12" s="18"/>
      <c r="D12" s="5">
        <v>26.0</v>
      </c>
      <c r="E12" s="5" t="s">
        <v>2</v>
      </c>
      <c r="F12" s="5">
        <v>4.06</v>
      </c>
      <c r="G12" s="5">
        <v>240.598</v>
      </c>
      <c r="H12" s="5">
        <v>0.0</v>
      </c>
      <c r="I12" s="5" t="s">
        <v>3</v>
      </c>
      <c r="J12" s="5"/>
      <c r="K12" s="5">
        <v>121.0</v>
      </c>
      <c r="L12" s="5">
        <f t="shared" si="1"/>
        <v>0.4335268121</v>
      </c>
      <c r="M12" s="5">
        <f t="shared" si="2"/>
        <v>0.0000004335268121</v>
      </c>
      <c r="N12" s="5">
        <f t="shared" si="3"/>
        <v>0.0000004326398362</v>
      </c>
      <c r="O12" s="5">
        <f t="shared" si="4"/>
        <v>0.0000002457375106</v>
      </c>
      <c r="P12" s="5">
        <f t="shared" si="5"/>
        <v>0.00001081478497</v>
      </c>
      <c r="Q12" s="5">
        <f t="shared" si="6"/>
        <v>0.000002068657517</v>
      </c>
      <c r="S12" s="5"/>
      <c r="T12" s="5"/>
      <c r="U12" s="5">
        <f t="array" ref="U12">INDEX(P$2:P64,ROWS(U$7:U12)*T$7)</f>
        <v>0.0000108366474</v>
      </c>
      <c r="V12" s="5">
        <f t="array" ref="V12">INDEX(P$3:P64,ROWS(V$7:V12)*T$7)</f>
        <v>0.00001065669083</v>
      </c>
      <c r="W12" s="5">
        <f t="array" ref="W12">INDEX(P$4:P64,ROWS(W$7:W12)*T$7)</f>
        <v>0.00001065669083</v>
      </c>
      <c r="X12" s="5"/>
      <c r="Y12" s="5"/>
      <c r="AF12">
        <v>1.0</v>
      </c>
      <c r="AG12">
        <v>3.095338233593199E-6</v>
      </c>
    </row>
    <row r="13">
      <c r="A13" s="5" t="s">
        <v>22</v>
      </c>
      <c r="B13" s="17"/>
      <c r="C13" s="18">
        <v>9.0</v>
      </c>
      <c r="D13" s="5">
        <v>28.0</v>
      </c>
      <c r="E13" s="5" t="s">
        <v>2</v>
      </c>
      <c r="F13" s="5">
        <v>4.056</v>
      </c>
      <c r="G13" s="5">
        <v>240.6074</v>
      </c>
      <c r="H13" s="5">
        <v>0.0</v>
      </c>
      <c r="I13" s="5" t="s">
        <v>3</v>
      </c>
      <c r="J13" s="5"/>
      <c r="K13" s="5">
        <v>0.0</v>
      </c>
      <c r="L13" s="5">
        <f t="shared" si="1"/>
        <v>0.4335441938</v>
      </c>
      <c r="M13" s="5">
        <f t="shared" si="2"/>
        <v>0.0000004335441938</v>
      </c>
      <c r="N13" s="5">
        <f t="shared" si="3"/>
        <v>0.0000004326571823</v>
      </c>
      <c r="O13" s="5">
        <f t="shared" si="4"/>
        <v>0.0000002457473631</v>
      </c>
      <c r="P13" s="5">
        <f t="shared" si="5"/>
        <v>0.00001081521858</v>
      </c>
      <c r="Q13" s="5">
        <f t="shared" si="6"/>
        <v>0.000002068740456</v>
      </c>
      <c r="S13" s="5"/>
      <c r="T13" s="5"/>
      <c r="U13" s="5">
        <f t="array" ref="U13">INDEX(P$2:P64,ROWS(U$7:U13)*T$7)</f>
        <v>0.00001067652235</v>
      </c>
      <c r="V13" s="5">
        <f t="array" ref="V13">INDEX(P$3:P64,ROWS(V$7:V13)*T$7)</f>
        <v>0.00001105465469</v>
      </c>
      <c r="W13" s="5">
        <f t="array" ref="W13">INDEX(P$4:P64,ROWS(W$7:W13)*T$7)</f>
        <v>0.00001077493045</v>
      </c>
      <c r="X13" s="5"/>
      <c r="Y13" s="5"/>
      <c r="AF13">
        <v>1.0</v>
      </c>
      <c r="AG13">
        <v>2.240164286567438E-6</v>
      </c>
    </row>
    <row r="14">
      <c r="A14" s="5" t="s">
        <v>23</v>
      </c>
      <c r="B14" s="17"/>
      <c r="C14" s="18"/>
      <c r="D14" s="5">
        <v>29.0</v>
      </c>
      <c r="E14" s="5" t="s">
        <v>2</v>
      </c>
      <c r="F14" s="5">
        <v>4.06</v>
      </c>
      <c r="G14" s="5">
        <v>240.8416</v>
      </c>
      <c r="H14" s="5">
        <v>0.0</v>
      </c>
      <c r="I14" s="5" t="s">
        <v>3</v>
      </c>
      <c r="J14" s="5"/>
      <c r="K14" s="5">
        <v>59.0</v>
      </c>
      <c r="L14" s="5">
        <f t="shared" si="1"/>
        <v>0.4339772559</v>
      </c>
      <c r="M14" s="5">
        <f t="shared" si="2"/>
        <v>0.0000004339772559</v>
      </c>
      <c r="N14" s="5">
        <f t="shared" si="3"/>
        <v>0.0000004330893584</v>
      </c>
      <c r="O14" s="5">
        <f t="shared" si="4"/>
        <v>0.0000002459928372</v>
      </c>
      <c r="P14" s="5">
        <f t="shared" si="5"/>
        <v>0.00001082602177</v>
      </c>
      <c r="Q14" s="5">
        <f t="shared" si="6"/>
        <v>0.000002070806897</v>
      </c>
      <c r="S14" s="5"/>
      <c r="T14" s="5"/>
      <c r="U14" s="5">
        <f t="array" ref="U14">INDEX(P$2:P64,ROWS(U$7:U14)*T$7)</f>
        <v>0.00001224739567</v>
      </c>
      <c r="V14" s="5">
        <f t="array" ref="V14">INDEX(P$3:P64,ROWS(V$7:V14)*T$7)</f>
        <v>0.00001211401981</v>
      </c>
      <c r="W14" s="5">
        <f t="array" ref="W14">INDEX(P$4:P64,ROWS(W$7:W14)*T$7)</f>
        <v>0.00001219296015</v>
      </c>
      <c r="X14" s="5"/>
      <c r="Y14" s="5"/>
      <c r="AF14">
        <v>1.0</v>
      </c>
      <c r="AG14">
        <v>3.230563401883079E-6</v>
      </c>
    </row>
    <row r="15">
      <c r="A15" s="5" t="s">
        <v>24</v>
      </c>
      <c r="B15" s="17"/>
      <c r="C15" s="18"/>
      <c r="D15" s="5">
        <v>36.0</v>
      </c>
      <c r="E15" s="5" t="s">
        <v>2</v>
      </c>
      <c r="F15" s="5">
        <v>4.046</v>
      </c>
      <c r="G15" s="5">
        <v>243.6008</v>
      </c>
      <c r="H15" s="5">
        <v>0.0</v>
      </c>
      <c r="I15" s="5" t="s">
        <v>3</v>
      </c>
      <c r="J15" s="5"/>
      <c r="K15" s="5">
        <v>119.0</v>
      </c>
      <c r="L15" s="5">
        <f t="shared" ref="L15:L24" si="10">(G15-10.248)/572.47</f>
        <v>0.4076245043</v>
      </c>
      <c r="M15" s="5">
        <f t="shared" si="2"/>
        <v>0.0000004076245043</v>
      </c>
      <c r="N15" s="5">
        <f t="shared" si="3"/>
        <v>0.0000004067905234</v>
      </c>
      <c r="O15" s="5">
        <f t="shared" si="4"/>
        <v>0.0000002310552154</v>
      </c>
      <c r="P15" s="5">
        <f t="shared" si="5"/>
        <v>0.0000101686245</v>
      </c>
      <c r="Q15" s="5">
        <f t="shared" si="6"/>
        <v>0.000001945059616</v>
      </c>
      <c r="S15" s="5"/>
      <c r="T15" s="5"/>
      <c r="U15" s="5">
        <f t="array" ref="U15">INDEX(P$2:P64,ROWS(U$7:U15)*T$7)</f>
        <v>0.00001178293725</v>
      </c>
      <c r="V15" s="5">
        <f t="array" ref="V15">INDEX(P$3:P64,ROWS(V$7:V15)*T$7)</f>
        <v>0.00001231578027</v>
      </c>
      <c r="W15" s="5">
        <f t="array" ref="W15">INDEX(P$4:P64,ROWS(W$7:W15)*T$7)</f>
        <v>0.00001219653566</v>
      </c>
      <c r="X15" s="5"/>
      <c r="Y15" s="5"/>
      <c r="AF15">
        <v>1.0</v>
      </c>
      <c r="AG15">
        <v>2.3315338758515114E-6</v>
      </c>
    </row>
    <row r="16">
      <c r="A16" s="5" t="s">
        <v>25</v>
      </c>
      <c r="B16" s="17"/>
      <c r="C16" s="18">
        <v>10.0</v>
      </c>
      <c r="D16" s="5">
        <v>7.0</v>
      </c>
      <c r="E16" s="5" t="s">
        <v>2</v>
      </c>
      <c r="F16" s="5">
        <v>4.046</v>
      </c>
      <c r="G16" s="5">
        <v>249.2452</v>
      </c>
      <c r="H16" s="5">
        <v>0.0</v>
      </c>
      <c r="I16" s="5" t="s">
        <v>3</v>
      </c>
      <c r="J16" s="5"/>
      <c r="K16" s="5">
        <v>0.0</v>
      </c>
      <c r="L16" s="5">
        <f t="shared" si="10"/>
        <v>0.417484235</v>
      </c>
      <c r="M16" s="5">
        <f t="shared" si="2"/>
        <v>0.000000417484235</v>
      </c>
      <c r="N16" s="5">
        <f t="shared" si="3"/>
        <v>0.0000004166300814</v>
      </c>
      <c r="O16" s="5">
        <f t="shared" si="4"/>
        <v>0.0000002366440408</v>
      </c>
      <c r="P16" s="5">
        <f t="shared" si="5"/>
        <v>0.00001041458591</v>
      </c>
      <c r="Q16" s="5">
        <f t="shared" si="6"/>
        <v>0.000001992107239</v>
      </c>
      <c r="S16" s="5"/>
      <c r="T16" s="5"/>
      <c r="U16" s="5">
        <f t="array" ref="U16">INDEX(P$2:P64,ROWS(U$7:U16)*T$7)</f>
        <v>0.00001089410988</v>
      </c>
      <c r="V16" s="5">
        <f t="array" ref="V16">INDEX(P$3:P64,ROWS(V$7:V16)*T$7)</f>
        <v>0.00001282284322</v>
      </c>
      <c r="W16" s="5">
        <f t="array" ref="W16">INDEX(P$4:P64,ROWS(W$7:W16)*T$7)</f>
        <v>0.00001096199281</v>
      </c>
      <c r="X16" s="5"/>
      <c r="Y16" s="5"/>
      <c r="AF16">
        <v>1.0</v>
      </c>
      <c r="AG16">
        <v>2.1565629707309737E-6</v>
      </c>
    </row>
    <row r="17">
      <c r="A17" s="5" t="s">
        <v>215</v>
      </c>
      <c r="B17" s="17"/>
      <c r="C17" s="18"/>
      <c r="D17" s="5">
        <v>31.0</v>
      </c>
      <c r="E17" s="5" t="s">
        <v>2</v>
      </c>
      <c r="F17" s="5">
        <v>4.046</v>
      </c>
      <c r="G17" s="5">
        <v>255.4888</v>
      </c>
      <c r="H17" s="5">
        <v>0.0</v>
      </c>
      <c r="I17" s="5" t="s">
        <v>3</v>
      </c>
      <c r="J17" s="5"/>
      <c r="K17" s="5">
        <v>59.0</v>
      </c>
      <c r="L17" s="5">
        <f t="shared" si="10"/>
        <v>0.428390658</v>
      </c>
      <c r="M17" s="5">
        <f t="shared" si="2"/>
        <v>0.000000428390658</v>
      </c>
      <c r="N17" s="5">
        <f t="shared" si="3"/>
        <v>0.0000004275141904</v>
      </c>
      <c r="O17" s="5">
        <f t="shared" si="4"/>
        <v>0.0000002428261665</v>
      </c>
      <c r="P17" s="5">
        <f t="shared" si="5"/>
        <v>0.00001068665817</v>
      </c>
      <c r="Q17" s="5">
        <f t="shared" si="6"/>
        <v>0.000002044149358</v>
      </c>
      <c r="S17" s="5"/>
      <c r="T17" s="5"/>
      <c r="U17" s="5">
        <f t="array" ref="U17">INDEX(P$2:P64,ROWS(U$7:U17)*T$7)</f>
        <v>0.00001111045595</v>
      </c>
      <c r="V17" s="5">
        <f t="array" ref="V17">INDEX(P$3:P64,ROWS(V$7:V17)*T$7)</f>
        <v>0.00001101818856</v>
      </c>
      <c r="W17" s="5">
        <f t="array" ref="W17">INDEX(P$4:P64,ROWS(W$7:W17)*T$7)</f>
        <v>0.00001129675976</v>
      </c>
      <c r="X17" s="5"/>
      <c r="Y17" s="5"/>
      <c r="AF17">
        <v>1.0</v>
      </c>
      <c r="AG17">
        <v>2.12703073573284E-6</v>
      </c>
    </row>
    <row r="18">
      <c r="A18" s="5" t="s">
        <v>216</v>
      </c>
      <c r="B18" s="17"/>
      <c r="C18" s="18"/>
      <c r="D18" s="5">
        <v>11.0</v>
      </c>
      <c r="E18" s="5" t="s">
        <v>2</v>
      </c>
      <c r="F18" s="5">
        <v>4.05</v>
      </c>
      <c r="G18" s="5">
        <v>249.4329</v>
      </c>
      <c r="H18" s="5">
        <v>0.0</v>
      </c>
      <c r="I18" s="5" t="s">
        <v>3</v>
      </c>
      <c r="J18" s="5"/>
      <c r="K18" s="5">
        <v>118.0</v>
      </c>
      <c r="L18" s="5">
        <f t="shared" si="10"/>
        <v>0.4178121124</v>
      </c>
      <c r="M18" s="5">
        <f t="shared" si="2"/>
        <v>0.0000004178121124</v>
      </c>
      <c r="N18" s="5">
        <f t="shared" si="3"/>
        <v>0.0000004169572881</v>
      </c>
      <c r="O18" s="5">
        <f t="shared" si="4"/>
        <v>0.0000002368298927</v>
      </c>
      <c r="P18" s="5">
        <f t="shared" si="5"/>
        <v>0.00001042276516</v>
      </c>
      <c r="Q18" s="5">
        <f t="shared" si="6"/>
        <v>0.00000199367177</v>
      </c>
      <c r="S18" s="5"/>
      <c r="T18" s="5"/>
      <c r="U18" s="5">
        <f t="array" ref="U18">INDEX(P$2:P64,ROWS(U$7:U18)*T$7)</f>
        <v>0.00001166215987</v>
      </c>
      <c r="V18" s="5">
        <f t="array" ref="V18">INDEX(P$3:P64,ROWS(V$7:V18)*T$7)</f>
        <v>0.00001219382378</v>
      </c>
      <c r="W18" s="5">
        <f t="array" ref="W18">INDEX(P$4:P64,ROWS(W$7:W18)*T$7)</f>
        <v>0.00001265362779</v>
      </c>
      <c r="X18" s="5"/>
      <c r="Y18" s="5"/>
      <c r="AF18">
        <v>1.0</v>
      </c>
      <c r="AG18">
        <v>2.1257313093344643E-6</v>
      </c>
    </row>
    <row r="19">
      <c r="A19" s="5" t="s">
        <v>217</v>
      </c>
      <c r="B19" s="26" t="s">
        <v>218</v>
      </c>
      <c r="C19" s="18">
        <v>1.0</v>
      </c>
      <c r="D19" s="5">
        <v>33.0</v>
      </c>
      <c r="E19" s="5" t="s">
        <v>2</v>
      </c>
      <c r="F19" s="5">
        <v>4.046</v>
      </c>
      <c r="G19" s="5">
        <v>258.9308</v>
      </c>
      <c r="H19" s="5">
        <v>0.0</v>
      </c>
      <c r="I19" s="5" t="s">
        <v>3</v>
      </c>
      <c r="J19" s="5"/>
      <c r="K19" s="5">
        <v>0.0</v>
      </c>
      <c r="L19" s="5">
        <f t="shared" si="10"/>
        <v>0.4344032002</v>
      </c>
      <c r="M19" s="5">
        <f t="shared" si="2"/>
        <v>0.0000004344032002</v>
      </c>
      <c r="N19" s="5">
        <f t="shared" si="3"/>
        <v>0.0000004335144312</v>
      </c>
      <c r="O19" s="5">
        <f t="shared" si="4"/>
        <v>0.0000002462342766</v>
      </c>
      <c r="P19" s="5">
        <f t="shared" si="5"/>
        <v>0.0000108366474</v>
      </c>
      <c r="Q19" s="5">
        <f t="shared" si="6"/>
        <v>0.000002072839373</v>
      </c>
      <c r="S19" s="5"/>
      <c r="T19" s="5"/>
      <c r="U19" s="5">
        <f t="array" ref="U19">INDEX(P$2:P64,ROWS(U$7:U19)*T$7)</f>
        <v>0.00001205743702</v>
      </c>
      <c r="V19" s="5">
        <f t="array" ref="V19">INDEX(P$3:P64,ROWS(V$7:V19)*T$7)</f>
        <v>0.00001190686543</v>
      </c>
      <c r="W19" s="5">
        <f t="array" ref="W19">INDEX(P$4:P64,ROWS(W$7:W19)*T$7)</f>
        <v>0.000011791691</v>
      </c>
      <c r="X19" s="5"/>
      <c r="Y19" s="5"/>
      <c r="AF19">
        <v>1.0</v>
      </c>
      <c r="AG19">
        <v>2.1633985579708036E-6</v>
      </c>
    </row>
    <row r="20">
      <c r="A20" s="5" t="s">
        <v>219</v>
      </c>
      <c r="B20" s="26"/>
      <c r="C20" s="18"/>
      <c r="D20" s="5">
        <v>24.0</v>
      </c>
      <c r="E20" s="5" t="s">
        <v>2</v>
      </c>
      <c r="F20" s="5">
        <v>4.036</v>
      </c>
      <c r="G20" s="5">
        <v>254.8011</v>
      </c>
      <c r="H20" s="5">
        <v>0.0</v>
      </c>
      <c r="I20" s="5" t="s">
        <v>3</v>
      </c>
      <c r="J20" s="5"/>
      <c r="K20" s="5">
        <v>59.0</v>
      </c>
      <c r="L20" s="5">
        <f t="shared" si="10"/>
        <v>0.4271893724</v>
      </c>
      <c r="M20" s="5">
        <f t="shared" si="2"/>
        <v>0.0000004271893724</v>
      </c>
      <c r="N20" s="5">
        <f t="shared" si="3"/>
        <v>0.0000004263153626</v>
      </c>
      <c r="O20" s="5">
        <f t="shared" si="4"/>
        <v>0.0000002421452376</v>
      </c>
      <c r="P20" s="5">
        <f t="shared" si="5"/>
        <v>0.00001065669083</v>
      </c>
      <c r="Q20" s="5">
        <f t="shared" si="6"/>
        <v>0.00000203841719</v>
      </c>
      <c r="S20" s="5"/>
      <c r="T20" s="5"/>
      <c r="U20" s="5">
        <f t="array" ref="U20">INDEX(P$2:P64,ROWS(U$7:U20)*T$7)</f>
        <v>0.00001217164136</v>
      </c>
      <c r="V20" s="5">
        <f t="array" ref="V20">INDEX(P$3:P64,ROWS(V$7:V20)*T$7)</f>
        <v>0.00001220331853</v>
      </c>
      <c r="W20" s="5">
        <f t="array" ref="W20">INDEX(P$4:P64,ROWS(W$7:W20)*T$7)</f>
        <v>0.00001196753481</v>
      </c>
      <c r="X20" s="5"/>
      <c r="Y20" s="5"/>
    </row>
    <row r="21" ht="15.75" customHeight="1">
      <c r="A21" s="5" t="s">
        <v>219</v>
      </c>
      <c r="B21" s="26"/>
      <c r="C21" s="18"/>
      <c r="D21" s="5">
        <v>46.0</v>
      </c>
      <c r="E21" s="5" t="s">
        <v>2</v>
      </c>
      <c r="F21" s="5">
        <v>4.036</v>
      </c>
      <c r="G21" s="5">
        <v>254.8011</v>
      </c>
      <c r="H21" s="5">
        <v>0.0</v>
      </c>
      <c r="I21" s="5" t="s">
        <v>3</v>
      </c>
      <c r="J21" s="5"/>
      <c r="K21" s="5">
        <v>121.0</v>
      </c>
      <c r="L21" s="5">
        <f t="shared" si="10"/>
        <v>0.4271893724</v>
      </c>
      <c r="M21" s="5">
        <f t="shared" si="2"/>
        <v>0.0000004271893724</v>
      </c>
      <c r="N21" s="5">
        <f t="shared" si="3"/>
        <v>0.0000004263153626</v>
      </c>
      <c r="O21" s="5">
        <f t="shared" si="4"/>
        <v>0.0000002421452376</v>
      </c>
      <c r="P21" s="5">
        <f t="shared" si="5"/>
        <v>0.00001065669083</v>
      </c>
      <c r="Q21" s="5">
        <f t="shared" si="6"/>
        <v>0.00000203841719</v>
      </c>
      <c r="S21" s="5"/>
      <c r="T21" s="5"/>
      <c r="U21" s="5">
        <f t="array" ref="U21">INDEX(P$2:P64,ROWS(U$7:U21)*T$7)</f>
        <v>0.00001254922375</v>
      </c>
      <c r="V21" s="5">
        <f t="array" ref="V21">INDEX(P$3:P64,ROWS(V$7:V21)*T$7)</f>
        <v>0.0000126033316</v>
      </c>
      <c r="W21" s="5">
        <f t="array" ref="W21">INDEX(P$4:P64,ROWS(W$7:W21)*T$7)</f>
        <v>0.00001216268895</v>
      </c>
      <c r="X21" s="5"/>
      <c r="Y21" s="5"/>
      <c r="AF21">
        <v>2.0</v>
      </c>
      <c r="AG21">
        <v>2.122283340565676E-6</v>
      </c>
    </row>
    <row r="22" ht="15.75" customHeight="1">
      <c r="A22" s="5" t="s">
        <v>220</v>
      </c>
      <c r="B22" s="26"/>
      <c r="C22" s="18">
        <v>2.0</v>
      </c>
      <c r="D22" s="5">
        <v>21.0</v>
      </c>
      <c r="E22" s="5" t="s">
        <v>2</v>
      </c>
      <c r="F22" s="5">
        <v>4.036</v>
      </c>
      <c r="G22" s="5">
        <v>255.2562</v>
      </c>
      <c r="H22" s="5">
        <v>0.0</v>
      </c>
      <c r="I22" s="5" t="s">
        <v>3</v>
      </c>
      <c r="J22" s="5"/>
      <c r="K22" s="5">
        <v>0.0</v>
      </c>
      <c r="L22" s="5">
        <f t="shared" si="10"/>
        <v>0.4279843485</v>
      </c>
      <c r="M22" s="5">
        <f t="shared" si="2"/>
        <v>0.0000004279843485</v>
      </c>
      <c r="N22" s="5">
        <f t="shared" si="3"/>
        <v>0.0000004271087122</v>
      </c>
      <c r="O22" s="5">
        <f t="shared" si="4"/>
        <v>0.0000002425958566</v>
      </c>
      <c r="P22" s="5">
        <f t="shared" si="5"/>
        <v>0.00001067652235</v>
      </c>
      <c r="Q22" s="5">
        <f t="shared" si="6"/>
        <v>0.000002042210573</v>
      </c>
      <c r="S22" s="5"/>
      <c r="T22" s="5"/>
      <c r="U22" s="5">
        <f t="array" ref="U22">INDEX(P$2:P64,ROWS(U$7:U22)*T$7)</f>
        <v>0.00001160746217</v>
      </c>
      <c r="V22" s="5">
        <f t="array" ref="V22">INDEX(P$3:P64,ROWS(V$7:V22)*T$7)</f>
        <v>0.00001167164088</v>
      </c>
      <c r="W22" s="5">
        <f t="array" ref="W22">INDEX(P$4:P64,ROWS(W$7:W22)*T$7)</f>
        <v>0.00001132816767</v>
      </c>
      <c r="X22" s="5"/>
      <c r="Y22" s="5"/>
      <c r="AF22">
        <v>2.0</v>
      </c>
      <c r="AG22">
        <v>2.9465939526327344E-6</v>
      </c>
    </row>
    <row r="23" ht="15.75" customHeight="1">
      <c r="A23" s="5" t="s">
        <v>221</v>
      </c>
      <c r="B23" s="26"/>
      <c r="C23" s="18"/>
      <c r="D23" s="5">
        <v>4.0</v>
      </c>
      <c r="E23" s="5" t="s">
        <v>2</v>
      </c>
      <c r="F23" s="5">
        <v>4.04</v>
      </c>
      <c r="G23" s="5">
        <v>263.9337</v>
      </c>
      <c r="H23" s="5">
        <v>0.0</v>
      </c>
      <c r="I23" s="5" t="s">
        <v>3</v>
      </c>
      <c r="J23" s="5"/>
      <c r="K23" s="5">
        <v>60.0</v>
      </c>
      <c r="L23" s="5">
        <f t="shared" si="10"/>
        <v>0.4431423481</v>
      </c>
      <c r="M23" s="5">
        <f t="shared" si="2"/>
        <v>0.0000004431423481</v>
      </c>
      <c r="N23" s="5">
        <f t="shared" si="3"/>
        <v>0.0000004422356992</v>
      </c>
      <c r="O23" s="5">
        <f t="shared" si="4"/>
        <v>0.0000002511879182</v>
      </c>
      <c r="P23" s="5">
        <f t="shared" si="5"/>
        <v>0.00001105465469</v>
      </c>
      <c r="Q23" s="5">
        <f t="shared" si="6"/>
        <v>0.000002114539917</v>
      </c>
      <c r="S23" s="5"/>
      <c r="T23" s="5"/>
      <c r="U23" s="5">
        <f t="array" ref="U23">INDEX(P$2:P64,ROWS(U$7:U23)*T$7)</f>
        <v>0.00001144850817</v>
      </c>
      <c r="V23" s="5">
        <f t="array" ref="V23">INDEX(P$3:P64,ROWS(V$7:V23)*T$7)</f>
        <v>0.00001227884825</v>
      </c>
      <c r="W23" s="5">
        <f t="array" ref="W23">INDEX(P$4:P64,ROWS(W$7:W23)*T$7)</f>
        <v>0.00001158057766</v>
      </c>
      <c r="X23" s="5"/>
      <c r="Y23" s="5"/>
      <c r="AF23">
        <v>2.0</v>
      </c>
      <c r="AG23">
        <v>2.014727540153622E-6</v>
      </c>
    </row>
    <row r="24" ht="15.75" customHeight="1">
      <c r="A24" s="5" t="s">
        <v>222</v>
      </c>
      <c r="B24" s="26"/>
      <c r="C24" s="18"/>
      <c r="D24" s="5">
        <v>37.0</v>
      </c>
      <c r="E24" s="5" t="s">
        <v>2</v>
      </c>
      <c r="F24" s="5">
        <v>4.033</v>
      </c>
      <c r="G24" s="5">
        <v>257.5145</v>
      </c>
      <c r="H24" s="5">
        <v>0.0</v>
      </c>
      <c r="I24" s="5" t="s">
        <v>3</v>
      </c>
      <c r="J24" s="5"/>
      <c r="K24" s="5">
        <v>121.0</v>
      </c>
      <c r="L24" s="5">
        <f t="shared" si="10"/>
        <v>0.4319291841</v>
      </c>
      <c r="M24" s="5">
        <f t="shared" si="2"/>
        <v>0.0000004319291841</v>
      </c>
      <c r="N24" s="5">
        <f t="shared" si="3"/>
        <v>0.0000004310454768</v>
      </c>
      <c r="O24" s="5">
        <f t="shared" si="4"/>
        <v>0.0000002448319215</v>
      </c>
      <c r="P24" s="5">
        <f t="shared" si="5"/>
        <v>0.00001077493045</v>
      </c>
      <c r="Q24" s="5">
        <f t="shared" si="6"/>
        <v>0.000002061034123</v>
      </c>
      <c r="S24" s="5"/>
      <c r="T24" s="5"/>
      <c r="U24" s="5">
        <f t="shared" ref="U24:U25" si="11">INDEX(P$2:P61,ROWS(U$7:U24)*T$7)</f>
        <v>0.00001144151415</v>
      </c>
      <c r="V24" s="5">
        <f t="array" ref="V24">INDEX(Q$3:Q60,ROWS(V$7:V24)*T$7)</f>
        <v>0.000002173653187</v>
      </c>
      <c r="W24" s="5">
        <f t="array" ref="W24">INDEX(Q$4:Q60,ROWS(W$7:W24)*T$7)</f>
        <v>0.000002220730606</v>
      </c>
      <c r="X24" s="5"/>
      <c r="Y24" s="5"/>
      <c r="AF24">
        <v>2.0</v>
      </c>
      <c r="AG24">
        <v>2.0113783125200736E-6</v>
      </c>
    </row>
    <row r="25" ht="15.75" customHeight="1">
      <c r="A25" s="5" t="s">
        <v>223</v>
      </c>
      <c r="B25" s="27" t="s">
        <v>224</v>
      </c>
      <c r="C25" s="24">
        <v>3.0</v>
      </c>
      <c r="D25" s="5">
        <v>43.0</v>
      </c>
      <c r="E25" s="1" t="s">
        <v>2</v>
      </c>
      <c r="F25" s="5">
        <v>4.036</v>
      </c>
      <c r="G25" s="5">
        <v>217.8195</v>
      </c>
      <c r="H25" s="5">
        <v>0.0</v>
      </c>
      <c r="I25" s="5" t="s">
        <v>3</v>
      </c>
      <c r="J25" s="5"/>
      <c r="K25" s="5">
        <v>0.0</v>
      </c>
      <c r="L25" s="5">
        <f t="shared" ref="L25:L30" si="12">(G25-2.7075)/438.15</f>
        <v>0.4909551523</v>
      </c>
      <c r="M25" s="5">
        <f t="shared" si="2"/>
        <v>0.0000004909551523</v>
      </c>
      <c r="N25" s="5">
        <f t="shared" si="3"/>
        <v>0.0000004899506807</v>
      </c>
      <c r="O25" s="5">
        <f t="shared" si="4"/>
        <v>0.0000002782898164</v>
      </c>
      <c r="P25" s="5">
        <f t="shared" si="5"/>
        <v>0.00001224739567</v>
      </c>
      <c r="Q25" s="5">
        <f t="shared" si="6"/>
        <v>0.000002342688013</v>
      </c>
      <c r="R25" s="5" t="s">
        <v>225</v>
      </c>
      <c r="U25" s="5">
        <f t="shared" si="11"/>
        <v>0.00001164425396</v>
      </c>
      <c r="V25" s="5">
        <f t="array" ref="V25">INDEX(P$3:P61,ROWS(V$7:V25)*T$7)</f>
        <v>0.00001114608823</v>
      </c>
      <c r="W25" s="5">
        <f t="array" ref="W25">INDEX(P$4:P61,ROWS(W$7:W25)*T$7)</f>
        <v>0.00001105660816</v>
      </c>
      <c r="AF25">
        <v>2.0</v>
      </c>
      <c r="AG25">
        <v>1.985485799291913E-6</v>
      </c>
    </row>
    <row r="26" ht="15.75" customHeight="1">
      <c r="A26" s="5" t="s">
        <v>226</v>
      </c>
      <c r="B26" s="27"/>
      <c r="C26" s="24"/>
      <c r="D26" s="5">
        <v>38.0</v>
      </c>
      <c r="E26" s="5" t="s">
        <v>2</v>
      </c>
      <c r="F26" s="5">
        <v>4.04</v>
      </c>
      <c r="G26" s="5">
        <v>215.4769</v>
      </c>
      <c r="H26" s="5">
        <v>0.0</v>
      </c>
      <c r="I26" s="5" t="s">
        <v>3</v>
      </c>
      <c r="J26" s="5"/>
      <c r="K26" s="5">
        <v>61.0</v>
      </c>
      <c r="L26" s="5">
        <f t="shared" si="12"/>
        <v>0.4856085815</v>
      </c>
      <c r="M26" s="5">
        <f t="shared" si="2"/>
        <v>0.0000004856085815</v>
      </c>
      <c r="N26" s="5">
        <f t="shared" si="3"/>
        <v>0.0000004846150487</v>
      </c>
      <c r="O26" s="5">
        <f t="shared" si="4"/>
        <v>0.000000275259201</v>
      </c>
      <c r="P26" s="5">
        <f t="shared" si="5"/>
        <v>0.00001211401981</v>
      </c>
      <c r="Q26" s="5">
        <f t="shared" si="6"/>
        <v>0.000002317175811</v>
      </c>
      <c r="W26" s="5"/>
      <c r="AF26">
        <v>2.0</v>
      </c>
      <c r="AG26">
        <v>1.9799181344328315E-6</v>
      </c>
    </row>
    <row r="27" ht="15.75" customHeight="1">
      <c r="A27" s="5" t="s">
        <v>227</v>
      </c>
      <c r="B27" s="27"/>
      <c r="C27" s="28"/>
      <c r="D27" s="5" t="s">
        <v>228</v>
      </c>
      <c r="E27" s="5" t="s">
        <v>2</v>
      </c>
      <c r="F27" s="5">
        <v>4.04</v>
      </c>
      <c r="G27" s="5">
        <v>216.8634</v>
      </c>
      <c r="H27" s="5">
        <v>0.0</v>
      </c>
      <c r="I27" s="5" t="s">
        <v>3</v>
      </c>
      <c r="J27" s="5"/>
      <c r="K27" s="5">
        <v>138.0</v>
      </c>
      <c r="L27" s="5">
        <f t="shared" si="12"/>
        <v>0.4887730229</v>
      </c>
      <c r="M27" s="5">
        <f t="shared" si="2"/>
        <v>0.0000004887730229</v>
      </c>
      <c r="N27" s="5">
        <f t="shared" si="3"/>
        <v>0.0000004877730158</v>
      </c>
      <c r="O27" s="5">
        <f t="shared" si="4"/>
        <v>0.0000002770529124</v>
      </c>
      <c r="P27" s="5">
        <f t="shared" si="5"/>
        <v>0.00001219296015</v>
      </c>
      <c r="Q27" s="5">
        <f t="shared" si="6"/>
        <v>0.000002332275558</v>
      </c>
      <c r="AF27">
        <v>2.0</v>
      </c>
      <c r="AG27">
        <v>2.0538562703817166E-6</v>
      </c>
    </row>
    <row r="28" ht="15.75" customHeight="1">
      <c r="A28" s="5" t="s">
        <v>229</v>
      </c>
      <c r="B28" s="27"/>
      <c r="C28" s="24">
        <v>5.0</v>
      </c>
      <c r="D28" s="5">
        <v>45.0</v>
      </c>
      <c r="E28" s="5" t="s">
        <v>2</v>
      </c>
      <c r="F28" s="5">
        <v>4.043</v>
      </c>
      <c r="G28" s="5">
        <v>209.6618</v>
      </c>
      <c r="H28" s="5">
        <v>0.0</v>
      </c>
      <c r="I28" s="5" t="s">
        <v>3</v>
      </c>
      <c r="J28" s="5"/>
      <c r="K28" s="5">
        <v>0.0</v>
      </c>
      <c r="L28" s="5">
        <f t="shared" si="12"/>
        <v>0.4723366427</v>
      </c>
      <c r="M28" s="5">
        <f t="shared" si="2"/>
        <v>0.0000004723366427</v>
      </c>
      <c r="N28" s="5">
        <f t="shared" si="3"/>
        <v>0.0000004713702637</v>
      </c>
      <c r="O28" s="5">
        <f t="shared" si="4"/>
        <v>0.0000002677362218</v>
      </c>
      <c r="P28" s="5">
        <f t="shared" si="5"/>
        <v>0.00001178293725</v>
      </c>
      <c r="Q28" s="5">
        <f t="shared" si="6"/>
        <v>0.000002253846173</v>
      </c>
      <c r="T28" t="s">
        <v>230</v>
      </c>
      <c r="V28" t="s">
        <v>231</v>
      </c>
      <c r="AF28">
        <v>2.0</v>
      </c>
      <c r="AG28">
        <v>3.215269650113544E-6</v>
      </c>
    </row>
    <row r="29" ht="15.75" customHeight="1">
      <c r="A29" s="5" t="s">
        <v>232</v>
      </c>
      <c r="B29" s="27"/>
      <c r="C29" s="24"/>
      <c r="D29" s="5">
        <v>14.0</v>
      </c>
      <c r="E29" s="5" t="s">
        <v>2</v>
      </c>
      <c r="F29" s="5">
        <v>4.043</v>
      </c>
      <c r="G29" s="5">
        <v>219.0206</v>
      </c>
      <c r="H29" s="5">
        <v>0.0</v>
      </c>
      <c r="I29" s="5" t="s">
        <v>3</v>
      </c>
      <c r="J29" s="5"/>
      <c r="K29" s="5">
        <v>60.0</v>
      </c>
      <c r="L29" s="5">
        <f t="shared" si="12"/>
        <v>0.493696451</v>
      </c>
      <c r="M29" s="5">
        <f t="shared" si="2"/>
        <v>0.000000493696451</v>
      </c>
      <c r="N29" s="5">
        <f t="shared" si="3"/>
        <v>0.0000004926863708</v>
      </c>
      <c r="O29" s="5">
        <f t="shared" si="4"/>
        <v>0.0000002798436762</v>
      </c>
      <c r="P29" s="5">
        <f t="shared" si="5"/>
        <v>0.00001231578027</v>
      </c>
      <c r="Q29" s="5">
        <f t="shared" si="6"/>
        <v>0.000002355768653</v>
      </c>
      <c r="T29" s="16">
        <v>0.0</v>
      </c>
      <c r="U29">
        <v>2.2894022111112105E-6</v>
      </c>
      <c r="V29" s="5">
        <v>0.0</v>
      </c>
      <c r="W29">
        <v>2.072839372525404E-6</v>
      </c>
      <c r="AF29">
        <v>2.0</v>
      </c>
      <c r="AG29">
        <v>3.2688203536409655E-6</v>
      </c>
    </row>
    <row r="30" ht="15.75" customHeight="1">
      <c r="A30" s="5" t="s">
        <v>233</v>
      </c>
      <c r="B30" s="27"/>
      <c r="C30" s="24"/>
      <c r="D30" s="5" t="s">
        <v>234</v>
      </c>
      <c r="E30" s="5" t="s">
        <v>2</v>
      </c>
      <c r="F30" s="5">
        <v>4.04</v>
      </c>
      <c r="G30" s="5">
        <v>216.9262</v>
      </c>
      <c r="H30" s="5">
        <v>0.0</v>
      </c>
      <c r="I30" s="5" t="s">
        <v>3</v>
      </c>
      <c r="J30" s="5"/>
      <c r="K30" s="5">
        <v>138.0</v>
      </c>
      <c r="L30" s="5">
        <f t="shared" si="12"/>
        <v>0.4889163528</v>
      </c>
      <c r="M30" s="5">
        <f t="shared" si="2"/>
        <v>0.0000004889163528</v>
      </c>
      <c r="N30" s="5">
        <f t="shared" si="3"/>
        <v>0.0000004879160525</v>
      </c>
      <c r="O30" s="5">
        <f t="shared" si="4"/>
        <v>0.0000002771341566</v>
      </c>
      <c r="P30" s="5">
        <f t="shared" si="5"/>
        <v>0.00001219653566</v>
      </c>
      <c r="Q30" s="5">
        <f t="shared" si="6"/>
        <v>0.000002332959485</v>
      </c>
      <c r="T30" s="5">
        <v>60.0</v>
      </c>
      <c r="U30">
        <v>2.184988746765794E-6</v>
      </c>
      <c r="V30" s="5">
        <v>59.0</v>
      </c>
      <c r="W30">
        <v>2.038417189902729E-6</v>
      </c>
      <c r="AF30">
        <v>2.0</v>
      </c>
      <c r="AG30">
        <v>2.382369933290033E-6</v>
      </c>
    </row>
    <row r="31" ht="15.75" customHeight="1">
      <c r="A31" s="5" t="s">
        <v>235</v>
      </c>
      <c r="B31" s="27"/>
      <c r="C31" s="18">
        <v>9.0</v>
      </c>
      <c r="D31" s="5">
        <v>35.0</v>
      </c>
      <c r="E31" s="5" t="s">
        <v>2</v>
      </c>
      <c r="F31" s="5">
        <v>4.016</v>
      </c>
      <c r="G31" s="5">
        <v>213.927</v>
      </c>
      <c r="H31" s="5">
        <v>0.0</v>
      </c>
      <c r="I31" s="5" t="s">
        <v>3</v>
      </c>
      <c r="J31" s="5"/>
      <c r="K31" s="5">
        <v>0.0</v>
      </c>
      <c r="L31" s="5">
        <f t="shared" ref="L31:L36" si="13">(G31-5.7795)/476.63</f>
        <v>0.4367066697</v>
      </c>
      <c r="M31" s="5">
        <f t="shared" si="2"/>
        <v>0.0000004367066697</v>
      </c>
      <c r="N31" s="5">
        <f t="shared" si="3"/>
        <v>0.000000435813188</v>
      </c>
      <c r="O31" s="5">
        <f t="shared" si="4"/>
        <v>0.0000002475399603</v>
      </c>
      <c r="P31" s="5">
        <f t="shared" si="5"/>
        <v>0.00001089410988</v>
      </c>
      <c r="Q31" s="5">
        <f t="shared" si="6"/>
        <v>0.000002083830826</v>
      </c>
      <c r="T31" s="5">
        <v>123.0</v>
      </c>
      <c r="U31">
        <v>2.0882798749879094E-6</v>
      </c>
      <c r="V31" s="5">
        <v>121.0</v>
      </c>
      <c r="W31">
        <v>2.038417189902729E-6</v>
      </c>
      <c r="AF31">
        <v>2.0</v>
      </c>
      <c r="AG31">
        <v>2.04708118896279E-6</v>
      </c>
    </row>
    <row r="32" ht="15.75" customHeight="1">
      <c r="A32" s="5" t="s">
        <v>236</v>
      </c>
      <c r="B32" s="27"/>
      <c r="C32" s="18"/>
      <c r="D32" s="5">
        <v>60.0</v>
      </c>
      <c r="E32" s="5" t="s">
        <v>2</v>
      </c>
      <c r="F32" s="5">
        <v>4.036</v>
      </c>
      <c r="G32" s="5">
        <v>250.7782</v>
      </c>
      <c r="H32" s="5">
        <v>0.0</v>
      </c>
      <c r="I32" s="5" t="s">
        <v>3</v>
      </c>
      <c r="J32" s="5"/>
      <c r="K32" s="5">
        <v>61.0</v>
      </c>
      <c r="L32" s="5">
        <f t="shared" si="13"/>
        <v>0.5140228269</v>
      </c>
      <c r="M32" s="5">
        <f t="shared" si="2"/>
        <v>0.0000005140228269</v>
      </c>
      <c r="N32" s="5">
        <f t="shared" si="3"/>
        <v>0.0000005129711599</v>
      </c>
      <c r="O32" s="5">
        <f t="shared" si="4"/>
        <v>0.0000002913653466</v>
      </c>
      <c r="P32" s="5">
        <f t="shared" si="5"/>
        <v>0.00001282284322</v>
      </c>
      <c r="Q32" s="5">
        <f t="shared" si="6"/>
        <v>0.00000245275991</v>
      </c>
      <c r="T32" s="5">
        <v>0.0</v>
      </c>
      <c r="U32">
        <v>2.1124533429875333E-6</v>
      </c>
      <c r="V32" s="5">
        <v>0.0</v>
      </c>
      <c r="W32">
        <v>2.0422105732747854E-6</v>
      </c>
      <c r="AF32">
        <v>2.0</v>
      </c>
      <c r="AG32">
        <v>3.236450998886216E-6</v>
      </c>
    </row>
    <row r="33" ht="15.75" customHeight="1">
      <c r="A33" s="5" t="s">
        <v>237</v>
      </c>
      <c r="B33" s="27"/>
      <c r="C33" s="18"/>
      <c r="D33" s="5" t="s">
        <v>238</v>
      </c>
      <c r="E33" s="5" t="s">
        <v>2</v>
      </c>
      <c r="F33" s="5">
        <v>4.036</v>
      </c>
      <c r="G33" s="5">
        <v>215.224</v>
      </c>
      <c r="H33" s="5">
        <v>0.0</v>
      </c>
      <c r="I33" s="5" t="s">
        <v>3</v>
      </c>
      <c r="J33" s="5" t="s">
        <v>239</v>
      </c>
      <c r="K33" s="16">
        <v>139.0</v>
      </c>
      <c r="L33" s="5">
        <f t="shared" si="13"/>
        <v>0.4394278581</v>
      </c>
      <c r="M33" s="5">
        <f t="shared" si="2"/>
        <v>0.0000004394278581</v>
      </c>
      <c r="N33" s="5">
        <f t="shared" si="3"/>
        <v>0.0000004385288089</v>
      </c>
      <c r="O33" s="5">
        <f t="shared" si="4"/>
        <v>0.000000249082421</v>
      </c>
      <c r="P33" s="5">
        <f t="shared" si="5"/>
        <v>0.00001096199281</v>
      </c>
      <c r="Q33" s="5">
        <f t="shared" si="6"/>
        <v>0.000002096815505</v>
      </c>
      <c r="T33" s="5">
        <v>61.0</v>
      </c>
      <c r="U33">
        <v>2.1235470033576194E-6</v>
      </c>
      <c r="V33" s="5">
        <v>60.0</v>
      </c>
      <c r="W33">
        <v>2.1145399167399915E-6</v>
      </c>
      <c r="AF33">
        <v>2.0</v>
      </c>
      <c r="AG33">
        <v>2.212189428004988E-6</v>
      </c>
    </row>
    <row r="34" ht="15.75" customHeight="1">
      <c r="A34" s="5" t="s">
        <v>240</v>
      </c>
      <c r="B34" s="27"/>
      <c r="C34" s="18">
        <v>10.0</v>
      </c>
      <c r="D34" s="5">
        <v>41.0</v>
      </c>
      <c r="E34" s="2" t="s">
        <v>2</v>
      </c>
      <c r="F34" s="5">
        <v>4.026</v>
      </c>
      <c r="G34" s="5">
        <v>218.0606</v>
      </c>
      <c r="H34" s="5">
        <v>0.0</v>
      </c>
      <c r="I34" s="5" t="s">
        <v>3</v>
      </c>
      <c r="J34" s="5"/>
      <c r="K34" s="5">
        <v>0.0</v>
      </c>
      <c r="L34" s="5">
        <f t="shared" si="13"/>
        <v>0.445379225</v>
      </c>
      <c r="M34" s="5">
        <f t="shared" si="2"/>
        <v>0.000000445379225</v>
      </c>
      <c r="N34" s="5">
        <f t="shared" si="3"/>
        <v>0.0000004444679996</v>
      </c>
      <c r="O34" s="5">
        <f t="shared" si="4"/>
        <v>0.000000252455855</v>
      </c>
      <c r="P34" s="5">
        <f t="shared" si="5"/>
        <v>0.00001111045595</v>
      </c>
      <c r="Q34" s="5">
        <f t="shared" si="6"/>
        <v>0.00000212521361</v>
      </c>
      <c r="T34" s="5">
        <v>122.0</v>
      </c>
      <c r="U34">
        <v>2.1215237978196723E-6</v>
      </c>
      <c r="V34" s="5">
        <v>121.0</v>
      </c>
      <c r="W34">
        <v>2.0610341234156637E-6</v>
      </c>
      <c r="AF34">
        <v>2.0</v>
      </c>
      <c r="AG34">
        <v>3.23897106881559E-6</v>
      </c>
    </row>
    <row r="35" ht="15.75" customHeight="1">
      <c r="A35" s="5" t="s">
        <v>241</v>
      </c>
      <c r="B35" s="27"/>
      <c r="C35" s="18"/>
      <c r="D35" s="5" t="s">
        <v>242</v>
      </c>
      <c r="E35" s="5" t="s">
        <v>2</v>
      </c>
      <c r="F35" s="5">
        <v>4.04</v>
      </c>
      <c r="G35" s="5">
        <v>216.2977</v>
      </c>
      <c r="H35" s="5">
        <v>0.0</v>
      </c>
      <c r="I35" s="5" t="s">
        <v>3</v>
      </c>
      <c r="J35" s="5"/>
      <c r="K35" s="5">
        <v>61.0</v>
      </c>
      <c r="L35" s="5">
        <f t="shared" si="13"/>
        <v>0.4416805489</v>
      </c>
      <c r="M35" s="5">
        <f t="shared" si="2"/>
        <v>0.0000004416805489</v>
      </c>
      <c r="N35" s="5">
        <f t="shared" si="3"/>
        <v>0.0000004407768908</v>
      </c>
      <c r="O35" s="5">
        <f t="shared" si="4"/>
        <v>0.0000002503593215</v>
      </c>
      <c r="P35" s="5">
        <f t="shared" si="5"/>
        <v>0.00001101818856</v>
      </c>
      <c r="Q35" s="5">
        <f t="shared" si="6"/>
        <v>0.000002107564657</v>
      </c>
      <c r="T35" s="5">
        <v>0.0</v>
      </c>
      <c r="U35">
        <v>2.1234525929814487E-6</v>
      </c>
      <c r="V35" s="5">
        <v>0.0</v>
      </c>
      <c r="W35">
        <v>2.230743813361915E-6</v>
      </c>
      <c r="AF35">
        <v>2.0</v>
      </c>
      <c r="AG35">
        <v>2.341586631057839E-6</v>
      </c>
    </row>
    <row r="36" ht="15.75" customHeight="1">
      <c r="A36" s="29" t="s">
        <v>243</v>
      </c>
      <c r="B36" s="30"/>
      <c r="C36" s="31"/>
      <c r="D36" s="32" t="s">
        <v>244</v>
      </c>
      <c r="E36" s="29" t="s">
        <v>2</v>
      </c>
      <c r="F36" s="29">
        <v>4.03</v>
      </c>
      <c r="G36" s="29">
        <v>221.6202</v>
      </c>
      <c r="H36" s="29">
        <v>0.0</v>
      </c>
      <c r="I36" s="29" t="s">
        <v>3</v>
      </c>
      <c r="J36" s="29"/>
      <c r="K36" s="5">
        <v>138.0</v>
      </c>
      <c r="L36" s="29">
        <f t="shared" si="13"/>
        <v>0.4528474918</v>
      </c>
      <c r="M36" s="5">
        <f t="shared" si="2"/>
        <v>0.0000004528474918</v>
      </c>
      <c r="N36" s="5">
        <f t="shared" si="3"/>
        <v>0.0000004519209866</v>
      </c>
      <c r="O36" s="5">
        <f t="shared" si="4"/>
        <v>0.0000002566891186</v>
      </c>
      <c r="P36" s="5">
        <f t="shared" si="5"/>
        <v>0.00001129675976</v>
      </c>
      <c r="Q36" s="5">
        <f t="shared" si="6"/>
        <v>0.000002160849898</v>
      </c>
      <c r="T36" s="5">
        <v>60.0</v>
      </c>
      <c r="U36">
        <v>2.0742550812566986E-6</v>
      </c>
      <c r="V36" s="5">
        <v>59.0</v>
      </c>
      <c r="W36">
        <v>2.332440753860198E-6</v>
      </c>
      <c r="AF36">
        <v>2.0</v>
      </c>
      <c r="AG36">
        <v>2.1684868028392774E-6</v>
      </c>
    </row>
    <row r="37" ht="15.75" customHeight="1">
      <c r="A37" t="s">
        <v>245</v>
      </c>
      <c r="B37" s="33" t="s">
        <v>218</v>
      </c>
      <c r="C37" s="34" t="s">
        <v>246</v>
      </c>
      <c r="D37">
        <v>51.0</v>
      </c>
      <c r="E37" t="s">
        <v>2</v>
      </c>
      <c r="F37">
        <v>4.126</v>
      </c>
      <c r="G37">
        <v>314.5633</v>
      </c>
      <c r="H37">
        <v>0.0</v>
      </c>
      <c r="I37" t="s">
        <v>3</v>
      </c>
      <c r="K37" s="5">
        <v>0.0</v>
      </c>
      <c r="L37">
        <f t="shared" ref="L37:L48" si="14">(G37-9.2142)/653.16</f>
        <v>0.4674951007</v>
      </c>
      <c r="M37" s="5">
        <f t="shared" si="2"/>
        <v>0.0000004674951007</v>
      </c>
      <c r="N37" s="5">
        <f t="shared" si="3"/>
        <v>0.0000004665386273</v>
      </c>
      <c r="O37" s="5">
        <f t="shared" si="4"/>
        <v>0.0000002649918737</v>
      </c>
      <c r="P37" s="5">
        <f t="shared" si="5"/>
        <v>0.00001166215987</v>
      </c>
      <c r="Q37" s="5">
        <f t="shared" si="6"/>
        <v>0.000002230743813</v>
      </c>
      <c r="R37" t="s">
        <v>247</v>
      </c>
      <c r="T37" s="5">
        <v>121.0</v>
      </c>
      <c r="U37">
        <v>2.068657516523713E-6</v>
      </c>
      <c r="V37" s="5">
        <v>120.0</v>
      </c>
      <c r="W37">
        <v>2.420392297745752E-6</v>
      </c>
      <c r="AF37">
        <v>2.0</v>
      </c>
      <c r="AG37">
        <v>2.281300518054991E-6</v>
      </c>
    </row>
    <row r="38" ht="15.75" customHeight="1">
      <c r="A38" t="s">
        <v>248</v>
      </c>
      <c r="B38" s="35"/>
      <c r="C38" s="35"/>
      <c r="D38">
        <v>22.0</v>
      </c>
      <c r="E38" t="s">
        <v>2</v>
      </c>
      <c r="F38">
        <v>4.056</v>
      </c>
      <c r="G38">
        <v>328.4838</v>
      </c>
      <c r="H38">
        <v>0.0</v>
      </c>
      <c r="I38" t="s">
        <v>3</v>
      </c>
      <c r="K38" s="5">
        <v>59.0</v>
      </c>
      <c r="L38">
        <f t="shared" si="14"/>
        <v>0.4888076428</v>
      </c>
      <c r="M38" s="5">
        <f t="shared" si="2"/>
        <v>0.0000004888076428</v>
      </c>
      <c r="N38" s="5">
        <f t="shared" si="3"/>
        <v>0.0000004878075649</v>
      </c>
      <c r="O38" s="5">
        <f t="shared" si="4"/>
        <v>0.0000002770725361</v>
      </c>
      <c r="P38" s="5">
        <f t="shared" si="5"/>
        <v>0.00001219382378</v>
      </c>
      <c r="Q38" s="5">
        <f t="shared" si="6"/>
        <v>0.000002332440754</v>
      </c>
      <c r="T38" s="5">
        <v>0.0</v>
      </c>
      <c r="U38">
        <v>2.0687404564803494E-6</v>
      </c>
      <c r="V38" s="5">
        <v>0.0</v>
      </c>
      <c r="W38">
        <v>2.3063526266722832E-6</v>
      </c>
      <c r="AF38">
        <v>2.0</v>
      </c>
      <c r="AG38">
        <v>2.1112730920956845E-6</v>
      </c>
    </row>
    <row r="39" ht="15.75" customHeight="1">
      <c r="A39" t="s">
        <v>249</v>
      </c>
      <c r="B39" s="35"/>
      <c r="C39" s="36"/>
      <c r="D39" s="5">
        <v>48.0</v>
      </c>
      <c r="E39" t="s">
        <v>2</v>
      </c>
      <c r="F39">
        <v>4.053</v>
      </c>
      <c r="G39">
        <v>340.5228</v>
      </c>
      <c r="H39">
        <v>0.0</v>
      </c>
      <c r="I39" t="s">
        <v>3</v>
      </c>
      <c r="K39" s="5">
        <v>120.0</v>
      </c>
      <c r="L39">
        <f t="shared" si="14"/>
        <v>0.5072395738</v>
      </c>
      <c r="M39" s="5">
        <f t="shared" si="2"/>
        <v>0.0000005072395738</v>
      </c>
      <c r="N39" s="5">
        <f t="shared" si="3"/>
        <v>0.0000005062017849</v>
      </c>
      <c r="O39" s="5">
        <f t="shared" si="4"/>
        <v>0.0000002875203716</v>
      </c>
      <c r="P39" s="5">
        <f t="shared" si="5"/>
        <v>0.00001265362779</v>
      </c>
      <c r="Q39" s="5">
        <f t="shared" si="6"/>
        <v>0.000002420392298</v>
      </c>
      <c r="T39" s="5">
        <v>59.0</v>
      </c>
      <c r="U39">
        <v>2.0708068966765428E-6</v>
      </c>
      <c r="V39" s="5">
        <v>58.0</v>
      </c>
      <c r="W39">
        <v>2.2775512173679888E-6</v>
      </c>
      <c r="AF39">
        <v>2.0</v>
      </c>
      <c r="AG39">
        <v>2.070843806882331E-6</v>
      </c>
    </row>
    <row r="40" ht="15.75" customHeight="1">
      <c r="A40" t="s">
        <v>250</v>
      </c>
      <c r="B40" s="35"/>
      <c r="C40" s="37" t="s">
        <v>251</v>
      </c>
      <c r="D40" s="5">
        <v>13.0</v>
      </c>
      <c r="E40" s="2" t="s">
        <v>2</v>
      </c>
      <c r="F40">
        <v>4.066</v>
      </c>
      <c r="G40">
        <v>324.9128</v>
      </c>
      <c r="H40">
        <v>0.0</v>
      </c>
      <c r="I40" t="s">
        <v>3</v>
      </c>
      <c r="K40" s="5">
        <v>0.0</v>
      </c>
      <c r="L40">
        <f t="shared" si="14"/>
        <v>0.483340376</v>
      </c>
      <c r="M40" s="5">
        <f t="shared" si="2"/>
        <v>0.000000483340376</v>
      </c>
      <c r="N40" s="5">
        <f t="shared" si="3"/>
        <v>0.0000004823514838</v>
      </c>
      <c r="O40" s="5">
        <f t="shared" si="4"/>
        <v>0.0000002739735062</v>
      </c>
      <c r="P40" s="5">
        <f t="shared" si="5"/>
        <v>0.00001205743702</v>
      </c>
      <c r="Q40" s="5">
        <f t="shared" si="6"/>
        <v>0.000002306352627</v>
      </c>
      <c r="T40" s="5">
        <v>119.0</v>
      </c>
      <c r="U40">
        <v>1.9450596162221355E-6</v>
      </c>
      <c r="V40" s="5">
        <v>120.0</v>
      </c>
      <c r="W40">
        <v>2.255520593915769E-6</v>
      </c>
    </row>
    <row r="41" ht="15.75" customHeight="1">
      <c r="A41" t="s">
        <v>252</v>
      </c>
      <c r="B41" s="35"/>
      <c r="D41" s="5">
        <v>1.0</v>
      </c>
      <c r="E41" t="s">
        <v>2</v>
      </c>
      <c r="F41">
        <v>4.056</v>
      </c>
      <c r="G41">
        <v>320.9704</v>
      </c>
      <c r="H41">
        <v>0.0</v>
      </c>
      <c r="I41" t="s">
        <v>3</v>
      </c>
      <c r="K41" s="5">
        <v>58.0</v>
      </c>
      <c r="L41">
        <f t="shared" si="14"/>
        <v>0.4773044889</v>
      </c>
      <c r="M41" s="5">
        <f t="shared" si="2"/>
        <v>0.0000004773044889</v>
      </c>
      <c r="N41" s="5">
        <f t="shared" si="3"/>
        <v>0.0000004763279459</v>
      </c>
      <c r="O41" s="5">
        <f t="shared" si="4"/>
        <v>0.0000002705521634</v>
      </c>
      <c r="P41" s="5">
        <f t="shared" si="5"/>
        <v>0.00001190686543</v>
      </c>
      <c r="Q41" s="5">
        <f t="shared" si="6"/>
        <v>0.000002277551217</v>
      </c>
      <c r="T41" s="5">
        <v>0.0</v>
      </c>
      <c r="U41">
        <v>1.9921072389539147E-6</v>
      </c>
      <c r="V41" s="5">
        <v>0.0</v>
      </c>
      <c r="W41">
        <v>2.3281976890966198E-6</v>
      </c>
      <c r="AF41">
        <v>3.0</v>
      </c>
      <c r="AG41">
        <v>2.0283498465085987E-6</v>
      </c>
    </row>
    <row r="42" ht="15.75" customHeight="1">
      <c r="A42" t="s">
        <v>253</v>
      </c>
      <c r="B42" s="35"/>
      <c r="D42" s="5">
        <v>23.0</v>
      </c>
      <c r="E42" t="s">
        <v>2</v>
      </c>
      <c r="F42">
        <v>4.056</v>
      </c>
      <c r="G42">
        <v>317.9548</v>
      </c>
      <c r="H42">
        <v>0.0</v>
      </c>
      <c r="I42" t="s">
        <v>3</v>
      </c>
      <c r="K42" s="5">
        <v>120.0</v>
      </c>
      <c r="L42">
        <f t="shared" si="14"/>
        <v>0.4726875498</v>
      </c>
      <c r="M42" s="5">
        <f t="shared" si="2"/>
        <v>0.0000004726875498</v>
      </c>
      <c r="N42" s="5">
        <f t="shared" si="3"/>
        <v>0.0000004717204528</v>
      </c>
      <c r="O42" s="5">
        <f t="shared" si="4"/>
        <v>0.0000002679351277</v>
      </c>
      <c r="P42" s="5">
        <f t="shared" si="5"/>
        <v>0.000011791691</v>
      </c>
      <c r="Q42" s="5">
        <f t="shared" si="6"/>
        <v>0.000002255520594</v>
      </c>
      <c r="T42" s="5">
        <v>59.0</v>
      </c>
      <c r="U42">
        <v>2.044149358096451E-6</v>
      </c>
      <c r="V42" s="5">
        <v>59.0</v>
      </c>
      <c r="W42">
        <v>2.334256914156731E-6</v>
      </c>
      <c r="AF42">
        <v>3.0</v>
      </c>
      <c r="AG42">
        <v>2.9437865906136126E-6</v>
      </c>
    </row>
    <row r="43" ht="15.75" customHeight="1">
      <c r="A43" t="s">
        <v>254</v>
      </c>
      <c r="B43" s="35"/>
      <c r="C43" s="38" t="s">
        <v>255</v>
      </c>
      <c r="D43" s="5">
        <v>20.0</v>
      </c>
      <c r="E43" t="s">
        <v>2</v>
      </c>
      <c r="F43">
        <v>4.05</v>
      </c>
      <c r="G43">
        <v>327.903</v>
      </c>
      <c r="H43">
        <v>0.0</v>
      </c>
      <c r="I43" t="s">
        <v>3</v>
      </c>
      <c r="K43" s="5">
        <v>0.0</v>
      </c>
      <c r="L43">
        <f t="shared" si="14"/>
        <v>0.4879184273</v>
      </c>
      <c r="M43" s="5">
        <f t="shared" si="2"/>
        <v>0.0000004879184273</v>
      </c>
      <c r="N43" s="5">
        <f t="shared" si="3"/>
        <v>0.0000004869201687</v>
      </c>
      <c r="O43" s="5">
        <f t="shared" si="4"/>
        <v>0.000000276568499</v>
      </c>
      <c r="P43" s="5">
        <f t="shared" si="5"/>
        <v>0.00001217164136</v>
      </c>
      <c r="Q43" s="5">
        <f t="shared" si="6"/>
        <v>0.000002328197689</v>
      </c>
      <c r="T43" s="5">
        <v>118.0</v>
      </c>
      <c r="U43">
        <v>1.993671769955749E-6</v>
      </c>
      <c r="V43" s="5">
        <v>119.0</v>
      </c>
      <c r="W43">
        <v>2.2891560871630052E-6</v>
      </c>
      <c r="AF43">
        <v>3.0</v>
      </c>
      <c r="AG43">
        <v>2.0092906158682506E-6</v>
      </c>
    </row>
    <row r="44" ht="15.75" customHeight="1">
      <c r="A44" t="s">
        <v>256</v>
      </c>
      <c r="B44" s="35"/>
      <c r="C44" s="35"/>
      <c r="D44" s="5">
        <v>19.0</v>
      </c>
      <c r="E44" t="s">
        <v>2</v>
      </c>
      <c r="F44">
        <v>4.046</v>
      </c>
      <c r="G44">
        <v>328.7324</v>
      </c>
      <c r="H44">
        <v>0.0</v>
      </c>
      <c r="I44" t="s">
        <v>3</v>
      </c>
      <c r="K44" s="5">
        <v>59.0</v>
      </c>
      <c r="L44">
        <f t="shared" si="14"/>
        <v>0.489188254</v>
      </c>
      <c r="M44" s="5">
        <f t="shared" si="2"/>
        <v>0.000000489188254</v>
      </c>
      <c r="N44" s="5">
        <f t="shared" si="3"/>
        <v>0.0000004881873974</v>
      </c>
      <c r="O44" s="5">
        <f t="shared" si="4"/>
        <v>0.0000002772882793</v>
      </c>
      <c r="P44" s="5">
        <f t="shared" si="5"/>
        <v>0.00001220331853</v>
      </c>
      <c r="Q44" s="5">
        <f t="shared" si="6"/>
        <v>0.000002334256914</v>
      </c>
      <c r="T44" s="5">
        <v>0.0</v>
      </c>
      <c r="U44">
        <v>2.342688013192006E-6</v>
      </c>
      <c r="V44" s="5">
        <v>0.0</v>
      </c>
      <c r="W44">
        <v>2.400421840036179E-6</v>
      </c>
      <c r="AF44">
        <v>3.0</v>
      </c>
      <c r="AG44">
        <v>1.8892397620012897E-6</v>
      </c>
    </row>
    <row r="45" ht="15.75" customHeight="1">
      <c r="A45" t="s">
        <v>257</v>
      </c>
      <c r="B45" s="36"/>
      <c r="C45" s="36"/>
      <c r="D45" s="5">
        <v>9.0</v>
      </c>
      <c r="E45" s="2" t="s">
        <v>2</v>
      </c>
      <c r="F45">
        <v>4.053</v>
      </c>
      <c r="G45">
        <v>322.5589</v>
      </c>
      <c r="H45">
        <v>0.0</v>
      </c>
      <c r="I45" t="s">
        <v>3</v>
      </c>
      <c r="K45" s="5">
        <v>119.0</v>
      </c>
      <c r="L45">
        <f t="shared" si="14"/>
        <v>0.4797365117</v>
      </c>
      <c r="M45" s="5">
        <f t="shared" si="2"/>
        <v>0.0000004797365117</v>
      </c>
      <c r="N45" s="5">
        <f t="shared" si="3"/>
        <v>0.0000004787549929</v>
      </c>
      <c r="O45" s="5">
        <f t="shared" si="4"/>
        <v>0.0000002719307153</v>
      </c>
      <c r="P45" s="5">
        <f t="shared" si="5"/>
        <v>0.00001196753481</v>
      </c>
      <c r="Q45" s="5">
        <f t="shared" si="6"/>
        <v>0.000002289156087</v>
      </c>
      <c r="T45" s="5">
        <v>61.0</v>
      </c>
      <c r="U45">
        <v>2.3171758105268657E-6</v>
      </c>
      <c r="V45" s="5">
        <v>60.0</v>
      </c>
      <c r="W45">
        <v>2.410771615949682E-6</v>
      </c>
      <c r="AF45">
        <v>3.0</v>
      </c>
      <c r="AG45">
        <v>1.936456830817124E-6</v>
      </c>
    </row>
    <row r="46" ht="15.75" customHeight="1">
      <c r="A46" t="s">
        <v>258</v>
      </c>
      <c r="B46" s="39" t="s">
        <v>259</v>
      </c>
      <c r="C46" s="40" t="s">
        <v>260</v>
      </c>
      <c r="D46" s="5">
        <v>15.0</v>
      </c>
      <c r="E46" s="2" t="s">
        <v>2</v>
      </c>
      <c r="F46">
        <v>4.046</v>
      </c>
      <c r="G46">
        <v>337.7892</v>
      </c>
      <c r="H46">
        <v>0.0</v>
      </c>
      <c r="I46" t="s">
        <v>3</v>
      </c>
      <c r="K46" s="5">
        <v>0.0</v>
      </c>
      <c r="L46">
        <f t="shared" si="14"/>
        <v>0.5030543818</v>
      </c>
      <c r="M46" s="5">
        <f t="shared" si="2"/>
        <v>0.0000005030543818</v>
      </c>
      <c r="N46" s="5">
        <f t="shared" si="3"/>
        <v>0.0000005020251557</v>
      </c>
      <c r="O46" s="5">
        <f t="shared" si="4"/>
        <v>0.0000002851480647</v>
      </c>
      <c r="P46" s="5">
        <f t="shared" si="5"/>
        <v>0.00001254922375</v>
      </c>
      <c r="Q46" s="5">
        <f t="shared" si="6"/>
        <v>0.00000240042184</v>
      </c>
      <c r="T46" s="5">
        <v>138.0</v>
      </c>
      <c r="U46">
        <v>2.332275558241036E-6</v>
      </c>
      <c r="V46" s="5">
        <v>131.0</v>
      </c>
      <c r="W46">
        <v>2.3264852676424483E-6</v>
      </c>
      <c r="AF46">
        <v>3.0</v>
      </c>
      <c r="AG46">
        <v>1.9799181344328315E-6</v>
      </c>
    </row>
    <row r="47" ht="15.75" customHeight="1">
      <c r="A47" t="s">
        <v>261</v>
      </c>
      <c r="B47" s="35"/>
      <c r="D47" s="5">
        <v>47.0</v>
      </c>
      <c r="E47" t="s">
        <v>2</v>
      </c>
      <c r="F47">
        <v>4.043</v>
      </c>
      <c r="G47">
        <v>339.2059</v>
      </c>
      <c r="H47">
        <v>0.0</v>
      </c>
      <c r="I47" t="s">
        <v>3</v>
      </c>
      <c r="K47" s="5">
        <v>60.0</v>
      </c>
      <c r="L47">
        <f t="shared" si="14"/>
        <v>0.5052233756</v>
      </c>
      <c r="M47" s="5">
        <f t="shared" si="2"/>
        <v>0.0000005052233756</v>
      </c>
      <c r="N47" s="5">
        <f t="shared" si="3"/>
        <v>0.0000005041897118</v>
      </c>
      <c r="O47" s="5">
        <f t="shared" si="4"/>
        <v>0.000000286377523</v>
      </c>
      <c r="P47" s="5">
        <f t="shared" si="5"/>
        <v>0.0000126033316</v>
      </c>
      <c r="Q47" s="5">
        <f t="shared" si="6"/>
        <v>0.000002410771616</v>
      </c>
      <c r="T47" s="5">
        <v>0.0</v>
      </c>
      <c r="U47">
        <v>2.2538461726381713E-6</v>
      </c>
      <c r="V47" s="5">
        <v>0.0</v>
      </c>
      <c r="W47">
        <v>2.2202812097102118E-6</v>
      </c>
      <c r="AF47">
        <v>3.0</v>
      </c>
      <c r="AG47">
        <v>2.0018860009860263E-6</v>
      </c>
    </row>
    <row r="48" ht="15.75" customHeight="1">
      <c r="A48" t="s">
        <v>262</v>
      </c>
      <c r="B48" s="35"/>
      <c r="D48" s="5">
        <v>9.0</v>
      </c>
      <c r="E48" t="s">
        <v>2</v>
      </c>
      <c r="F48">
        <v>4.05</v>
      </c>
      <c r="G48">
        <v>327.6686</v>
      </c>
      <c r="H48">
        <v>0.0</v>
      </c>
      <c r="I48" t="s">
        <v>3</v>
      </c>
      <c r="K48" s="5">
        <v>131.0</v>
      </c>
      <c r="L48">
        <f t="shared" si="14"/>
        <v>0.4875595566</v>
      </c>
      <c r="M48" s="5">
        <f t="shared" si="2"/>
        <v>0.0000004875595566</v>
      </c>
      <c r="N48" s="5">
        <f t="shared" si="3"/>
        <v>0.0000004865620322</v>
      </c>
      <c r="O48" s="5">
        <f t="shared" si="4"/>
        <v>0.000000276365079</v>
      </c>
      <c r="P48" s="5">
        <f t="shared" si="5"/>
        <v>0.00001216268895</v>
      </c>
      <c r="Q48" s="5">
        <f t="shared" si="6"/>
        <v>0.000002326485268</v>
      </c>
      <c r="T48" s="5">
        <v>60.0</v>
      </c>
      <c r="U48">
        <v>2.3557686529175672E-6</v>
      </c>
      <c r="V48" s="5">
        <v>61.0</v>
      </c>
      <c r="W48">
        <v>2.2325573457364327E-6</v>
      </c>
      <c r="AF48">
        <v>3.0</v>
      </c>
      <c r="AG48">
        <v>3.2362217765465847E-6</v>
      </c>
    </row>
    <row r="49" ht="15.75" customHeight="1">
      <c r="A49" t="s">
        <v>263</v>
      </c>
      <c r="B49" s="35"/>
      <c r="C49" s="41">
        <v>4.0</v>
      </c>
      <c r="D49">
        <v>32.0</v>
      </c>
      <c r="E49" t="s">
        <v>2</v>
      </c>
      <c r="F49">
        <v>4.06</v>
      </c>
      <c r="G49">
        <v>333.8648</v>
      </c>
      <c r="H49">
        <v>0.0</v>
      </c>
      <c r="I49" t="s">
        <v>3</v>
      </c>
      <c r="K49" s="5">
        <v>0.0</v>
      </c>
      <c r="L49">
        <f t="shared" ref="L49:L60" si="15">(G49-12.727)/690.17</f>
        <v>0.4653024617</v>
      </c>
      <c r="M49" s="5">
        <f t="shared" si="2"/>
        <v>0.0000004653024617</v>
      </c>
      <c r="N49" s="5">
        <f t="shared" si="3"/>
        <v>0.0000004643504743</v>
      </c>
      <c r="O49" s="5">
        <f t="shared" si="4"/>
        <v>0.0000002637490125</v>
      </c>
      <c r="P49" s="5">
        <f t="shared" si="5"/>
        <v>0.00001160746217</v>
      </c>
      <c r="Q49" s="5">
        <f t="shared" si="6"/>
        <v>0.00000222028121</v>
      </c>
      <c r="T49" s="5">
        <v>138.0</v>
      </c>
      <c r="U49">
        <v>2.3329594847873395E-6</v>
      </c>
      <c r="V49" s="5">
        <v>131.0</v>
      </c>
      <c r="W49">
        <v>2.166857617297385E-6</v>
      </c>
      <c r="AF49">
        <v>3.0</v>
      </c>
      <c r="AG49">
        <v>3.2371707801816343E-6</v>
      </c>
    </row>
    <row r="50" ht="15.75" customHeight="1">
      <c r="A50" t="s">
        <v>264</v>
      </c>
      <c r="B50" s="35"/>
      <c r="D50">
        <v>12.0</v>
      </c>
      <c r="E50" t="s">
        <v>2</v>
      </c>
      <c r="F50">
        <v>4.043</v>
      </c>
      <c r="G50">
        <v>335.6404</v>
      </c>
      <c r="H50">
        <v>0.0</v>
      </c>
      <c r="I50" t="s">
        <v>3</v>
      </c>
      <c r="K50" s="5">
        <v>61.0</v>
      </c>
      <c r="L50">
        <f t="shared" si="15"/>
        <v>0.4678751612</v>
      </c>
      <c r="M50" s="5">
        <f t="shared" si="2"/>
        <v>0.0000004678751612</v>
      </c>
      <c r="N50" s="5">
        <f t="shared" si="3"/>
        <v>0.0000004669179101</v>
      </c>
      <c r="O50" s="5">
        <f t="shared" si="4"/>
        <v>0.0000002652073047</v>
      </c>
      <c r="P50" s="5">
        <f t="shared" si="5"/>
        <v>0.00001167164088</v>
      </c>
      <c r="Q50" s="5">
        <f t="shared" si="6"/>
        <v>0.000002232557346</v>
      </c>
      <c r="T50" s="5">
        <v>0.0</v>
      </c>
      <c r="U50">
        <v>2.0838308256937456E-6</v>
      </c>
      <c r="V50" s="5">
        <v>0.0</v>
      </c>
      <c r="W50">
        <v>2.1898764094159375E-6</v>
      </c>
      <c r="AF50">
        <v>3.0</v>
      </c>
      <c r="AG50">
        <v>2.0366405188801586E-6</v>
      </c>
    </row>
    <row r="51" ht="15.75" customHeight="1">
      <c r="A51" t="s">
        <v>265</v>
      </c>
      <c r="B51" s="35"/>
      <c r="D51" t="s">
        <v>266</v>
      </c>
      <c r="E51" s="2" t="s">
        <v>2</v>
      </c>
      <c r="F51">
        <v>4.056</v>
      </c>
      <c r="G51">
        <v>326.1377</v>
      </c>
      <c r="H51">
        <v>0.0</v>
      </c>
      <c r="I51" t="s">
        <v>3</v>
      </c>
      <c r="K51" s="5">
        <v>131.0</v>
      </c>
      <c r="L51">
        <f t="shared" si="15"/>
        <v>0.4541065245</v>
      </c>
      <c r="M51" s="5">
        <f t="shared" si="2"/>
        <v>0.0000004541065245</v>
      </c>
      <c r="N51" s="5">
        <f t="shared" si="3"/>
        <v>0.0000004531774434</v>
      </c>
      <c r="O51" s="5">
        <f t="shared" si="4"/>
        <v>0.0000002574027805</v>
      </c>
      <c r="P51" s="5">
        <f t="shared" si="5"/>
        <v>0.00001132816767</v>
      </c>
      <c r="Q51" s="5">
        <f t="shared" si="6"/>
        <v>0.000002166857617</v>
      </c>
      <c r="T51" s="5">
        <v>61.0</v>
      </c>
      <c r="U51">
        <v>2.4527599097509906E-6</v>
      </c>
      <c r="V51" s="5">
        <v>59.0</v>
      </c>
      <c r="W51">
        <v>2.34870427744701E-6</v>
      </c>
      <c r="AF51">
        <v>3.0</v>
      </c>
      <c r="AG51">
        <v>2.0988372348925693E-6</v>
      </c>
    </row>
    <row r="52" ht="15.75" customHeight="1">
      <c r="A52" t="s">
        <v>267</v>
      </c>
      <c r="B52" s="35"/>
      <c r="C52" s="41">
        <v>6.0</v>
      </c>
      <c r="D52">
        <v>27.0</v>
      </c>
      <c r="E52" t="s">
        <v>2</v>
      </c>
      <c r="F52">
        <v>4.03</v>
      </c>
      <c r="G52">
        <v>329.4671</v>
      </c>
      <c r="H52">
        <v>0.0</v>
      </c>
      <c r="I52" t="s">
        <v>3</v>
      </c>
      <c r="K52" s="5">
        <v>0.0</v>
      </c>
      <c r="L52">
        <f t="shared" si="15"/>
        <v>0.4589305533</v>
      </c>
      <c r="M52" s="5">
        <f t="shared" si="2"/>
        <v>0.0000004589305533</v>
      </c>
      <c r="N52" s="5">
        <f t="shared" si="3"/>
        <v>0.0000004579916025</v>
      </c>
      <c r="O52" s="5">
        <f t="shared" si="4"/>
        <v>0.0000002601372015</v>
      </c>
      <c r="P52" s="5">
        <f t="shared" si="5"/>
        <v>0.00001144850817</v>
      </c>
      <c r="Q52" s="5">
        <f t="shared" si="6"/>
        <v>0.000002189876409</v>
      </c>
      <c r="T52" s="16">
        <v>139.0</v>
      </c>
      <c r="U52">
        <v>2.096815505216318E-6</v>
      </c>
      <c r="V52" s="5">
        <v>133.0</v>
      </c>
      <c r="W52">
        <v>2.215138728308824E-6</v>
      </c>
      <c r="AF52">
        <v>3.0</v>
      </c>
      <c r="AG52">
        <v>3.3584909099068433E-6</v>
      </c>
    </row>
    <row r="53" ht="15.75" customHeight="1">
      <c r="A53" t="s">
        <v>268</v>
      </c>
      <c r="B53" s="35"/>
      <c r="D53">
        <v>2.0</v>
      </c>
      <c r="E53" t="s">
        <v>2</v>
      </c>
      <c r="F53">
        <v>4.033</v>
      </c>
      <c r="G53">
        <v>352.4397</v>
      </c>
      <c r="H53">
        <v>0.0</v>
      </c>
      <c r="I53" t="s">
        <v>3</v>
      </c>
      <c r="K53" s="5">
        <v>59.0</v>
      </c>
      <c r="L53">
        <f t="shared" si="15"/>
        <v>0.4922159758</v>
      </c>
      <c r="M53" s="5">
        <f t="shared" si="2"/>
        <v>0.0000004922159758</v>
      </c>
      <c r="N53" s="5">
        <f t="shared" si="3"/>
        <v>0.0000004912089245</v>
      </c>
      <c r="O53" s="5">
        <f t="shared" si="4"/>
        <v>0.0000002790044933</v>
      </c>
      <c r="P53" s="5">
        <f t="shared" si="5"/>
        <v>0.00001227884825</v>
      </c>
      <c r="Q53" s="5">
        <f t="shared" si="6"/>
        <v>0.000002348704277</v>
      </c>
      <c r="T53" s="5">
        <v>0.0</v>
      </c>
      <c r="U53">
        <v>2.1252136100225874E-6</v>
      </c>
      <c r="V53" s="5">
        <v>0.0</v>
      </c>
      <c r="W53">
        <v>2.188538589906434E-6</v>
      </c>
      <c r="AF53">
        <v>3.0</v>
      </c>
      <c r="AG53">
        <v>2.190791045425614E-6</v>
      </c>
    </row>
    <row r="54" ht="15.75" customHeight="1">
      <c r="A54" t="s">
        <v>269</v>
      </c>
      <c r="B54" s="35"/>
      <c r="D54" t="s">
        <v>270</v>
      </c>
      <c r="E54" t="s">
        <v>2</v>
      </c>
      <c r="F54">
        <v>4.043</v>
      </c>
      <c r="G54">
        <v>333.121</v>
      </c>
      <c r="H54">
        <v>0.0</v>
      </c>
      <c r="I54" t="s">
        <v>3</v>
      </c>
      <c r="K54" s="5">
        <v>133.0</v>
      </c>
      <c r="L54">
        <f t="shared" si="15"/>
        <v>0.4642247562</v>
      </c>
      <c r="M54" s="5">
        <f t="shared" si="2"/>
        <v>0.0000004642247562</v>
      </c>
      <c r="N54" s="5">
        <f t="shared" si="3"/>
        <v>0.0000004632749737</v>
      </c>
      <c r="O54" s="5">
        <f t="shared" si="4"/>
        <v>0.000000263138133</v>
      </c>
      <c r="P54" s="5">
        <f t="shared" si="5"/>
        <v>0.00001158057766</v>
      </c>
      <c r="Q54" s="5">
        <f t="shared" si="6"/>
        <v>0.000002215138728</v>
      </c>
      <c r="T54" s="5">
        <v>61.0</v>
      </c>
      <c r="U54">
        <v>2.107564657416308E-6</v>
      </c>
      <c r="V54" s="5">
        <v>62.0</v>
      </c>
      <c r="W54">
        <v>2.1736531873019886E-6</v>
      </c>
      <c r="AF54">
        <v>3.0</v>
      </c>
      <c r="AG54">
        <v>3.1763900080392934E-6</v>
      </c>
    </row>
    <row r="55" ht="15.75" customHeight="1">
      <c r="A55" t="s">
        <v>271</v>
      </c>
      <c r="B55" s="35"/>
      <c r="C55" s="41">
        <v>8.0</v>
      </c>
      <c r="D55">
        <v>40.0</v>
      </c>
      <c r="E55" t="s">
        <v>2</v>
      </c>
      <c r="F55">
        <v>4.05</v>
      </c>
      <c r="G55">
        <v>329.2736</v>
      </c>
      <c r="H55">
        <v>0.0</v>
      </c>
      <c r="I55" t="s">
        <v>3</v>
      </c>
      <c r="K55" s="5">
        <v>0.0</v>
      </c>
      <c r="L55">
        <f t="shared" si="15"/>
        <v>0.4586501876</v>
      </c>
      <c r="M55" s="5">
        <f t="shared" si="2"/>
        <v>0.0000004586501876</v>
      </c>
      <c r="N55" s="5">
        <f t="shared" si="3"/>
        <v>0.0000004577118104</v>
      </c>
      <c r="O55" s="5">
        <f t="shared" si="4"/>
        <v>0.0000002599782809</v>
      </c>
      <c r="P55" s="5">
        <f t="shared" si="5"/>
        <v>0.00001144151415</v>
      </c>
      <c r="Q55" s="5">
        <f t="shared" si="6"/>
        <v>0.00000218853859</v>
      </c>
      <c r="T55" s="5">
        <v>138.0</v>
      </c>
      <c r="U55">
        <v>2.160849897785542E-6</v>
      </c>
      <c r="V55" s="5">
        <v>130.0</v>
      </c>
      <c r="W55">
        <v>2.2207306064446703E-6</v>
      </c>
      <c r="AF55">
        <v>3.0</v>
      </c>
      <c r="AG55">
        <v>2.259719155486472E-6</v>
      </c>
    </row>
    <row r="56" ht="15.75" customHeight="1">
      <c r="A56" t="s">
        <v>272</v>
      </c>
      <c r="B56" s="35"/>
      <c r="D56">
        <v>30.0</v>
      </c>
      <c r="E56" t="s">
        <v>2</v>
      </c>
      <c r="F56">
        <v>4.04</v>
      </c>
      <c r="G56">
        <v>327.1206</v>
      </c>
      <c r="H56">
        <v>0.0</v>
      </c>
      <c r="I56" t="s">
        <v>3</v>
      </c>
      <c r="K56" s="5">
        <v>62.0</v>
      </c>
      <c r="L56">
        <f t="shared" si="15"/>
        <v>0.4555306664</v>
      </c>
      <c r="M56" s="5">
        <f t="shared" si="2"/>
        <v>0.0000004555306664</v>
      </c>
      <c r="N56" s="5">
        <f t="shared" si="3"/>
        <v>0.0000004545986716</v>
      </c>
      <c r="O56" s="5">
        <f t="shared" si="4"/>
        <v>0.0000002582100318</v>
      </c>
      <c r="P56" s="5">
        <f t="shared" si="5"/>
        <v>0.00001136369439</v>
      </c>
      <c r="Q56" s="5">
        <f t="shared" si="6"/>
        <v>0.000002173653187</v>
      </c>
      <c r="T56" s="5"/>
      <c r="V56" s="5">
        <v>0.0</v>
      </c>
      <c r="W56">
        <v>2.2273187625718306E-6</v>
      </c>
      <c r="AF56">
        <v>3.0</v>
      </c>
      <c r="AG56">
        <v>2.104672543222486E-6</v>
      </c>
    </row>
    <row r="57" ht="15.75" customHeight="1">
      <c r="A57" t="s">
        <v>273</v>
      </c>
      <c r="B57" s="35"/>
      <c r="D57" t="s">
        <v>274</v>
      </c>
      <c r="E57" t="s">
        <v>2</v>
      </c>
      <c r="F57">
        <v>4.046</v>
      </c>
      <c r="G57">
        <v>333.9298</v>
      </c>
      <c r="H57">
        <v>0.0</v>
      </c>
      <c r="I57" t="s">
        <v>3</v>
      </c>
      <c r="K57" s="5">
        <v>130.0</v>
      </c>
      <c r="L57">
        <f t="shared" si="15"/>
        <v>0.4653966414</v>
      </c>
      <c r="M57" s="5">
        <f t="shared" si="2"/>
        <v>0.0000004653966414</v>
      </c>
      <c r="N57" s="5">
        <f t="shared" si="3"/>
        <v>0.0000004644444613</v>
      </c>
      <c r="O57" s="5">
        <f t="shared" si="4"/>
        <v>0.0000002638023967</v>
      </c>
      <c r="P57" s="5">
        <f t="shared" si="5"/>
        <v>0.00001160981158</v>
      </c>
      <c r="Q57" s="5">
        <f t="shared" si="6"/>
        <v>0.000002220730606</v>
      </c>
      <c r="V57" s="5">
        <v>58.0</v>
      </c>
      <c r="W57">
        <v>2.132029370376857E-6</v>
      </c>
      <c r="AF57">
        <v>3.0</v>
      </c>
      <c r="AG57">
        <v>2.1515680696709627E-6</v>
      </c>
    </row>
    <row r="58" ht="15.75" customHeight="1">
      <c r="A58" s="1" t="s">
        <v>275</v>
      </c>
      <c r="B58" s="35"/>
      <c r="C58" s="41">
        <v>2.0</v>
      </c>
      <c r="D58">
        <v>39.0</v>
      </c>
      <c r="E58" t="s">
        <v>2</v>
      </c>
      <c r="F58">
        <v>4.05</v>
      </c>
      <c r="G58">
        <v>334.8827</v>
      </c>
      <c r="H58">
        <v>0.0</v>
      </c>
      <c r="I58" t="s">
        <v>3</v>
      </c>
      <c r="K58" s="5">
        <v>0.0</v>
      </c>
      <c r="L58">
        <f t="shared" si="15"/>
        <v>0.4667773157</v>
      </c>
      <c r="M58" s="5">
        <f t="shared" si="2"/>
        <v>0.0000004667773157</v>
      </c>
      <c r="N58" s="5">
        <f t="shared" si="3"/>
        <v>0.0000004658223108</v>
      </c>
      <c r="O58" s="5">
        <f t="shared" si="4"/>
        <v>0.0000002645850092</v>
      </c>
      <c r="P58" s="5">
        <f t="shared" si="5"/>
        <v>0.00001164425396</v>
      </c>
      <c r="Q58" s="5">
        <f t="shared" si="6"/>
        <v>0.000002227318763</v>
      </c>
      <c r="V58" s="5">
        <v>135.0</v>
      </c>
      <c r="W58">
        <v>2.114913577210314E-6</v>
      </c>
      <c r="AF58">
        <v>3.0</v>
      </c>
      <c r="AG58">
        <v>2.1569994705547175E-6</v>
      </c>
    </row>
    <row r="59" ht="15.75" customHeight="1">
      <c r="A59" s="1" t="s">
        <v>276</v>
      </c>
      <c r="B59" s="35"/>
      <c r="D59">
        <v>8.0</v>
      </c>
      <c r="E59" t="s">
        <v>2</v>
      </c>
      <c r="F59">
        <v>4.046</v>
      </c>
      <c r="G59">
        <v>321.1002</v>
      </c>
      <c r="H59">
        <v>0.0</v>
      </c>
      <c r="I59" t="s">
        <v>3</v>
      </c>
      <c r="K59" s="5">
        <v>58.0</v>
      </c>
      <c r="L59">
        <f t="shared" si="15"/>
        <v>0.4468075981</v>
      </c>
      <c r="M59" s="5">
        <f t="shared" si="2"/>
        <v>0.0000004468075981</v>
      </c>
      <c r="N59" s="5">
        <f t="shared" si="3"/>
        <v>0.0000004458934503</v>
      </c>
      <c r="O59" s="5">
        <f t="shared" si="4"/>
        <v>0.0000002532655047</v>
      </c>
      <c r="P59" s="5">
        <f t="shared" si="5"/>
        <v>0.00001114608823</v>
      </c>
      <c r="Q59" s="5">
        <f t="shared" si="6"/>
        <v>0.00000213202937</v>
      </c>
      <c r="AF59">
        <v>3.0</v>
      </c>
      <c r="AG59">
        <v>2.0542192074414012E-6</v>
      </c>
    </row>
    <row r="60" ht="15.75" customHeight="1">
      <c r="A60" s="1" t="s">
        <v>277</v>
      </c>
      <c r="B60" s="36"/>
      <c r="D60" t="s">
        <v>278</v>
      </c>
      <c r="E60" t="s">
        <v>2</v>
      </c>
      <c r="F60">
        <v>4.04</v>
      </c>
      <c r="G60">
        <v>318.6246</v>
      </c>
      <c r="H60">
        <v>0.0</v>
      </c>
      <c r="I60" t="s">
        <v>3</v>
      </c>
      <c r="K60" s="5">
        <v>135.0</v>
      </c>
      <c r="L60">
        <f t="shared" si="15"/>
        <v>0.4432206558</v>
      </c>
      <c r="M60" s="5">
        <f t="shared" si="2"/>
        <v>0.0000004432206558</v>
      </c>
      <c r="N60" s="5">
        <f t="shared" si="3"/>
        <v>0.0000004423138467</v>
      </c>
      <c r="O60" s="5">
        <f t="shared" si="4"/>
        <v>0.0000002512323057</v>
      </c>
      <c r="P60" s="5">
        <f t="shared" si="5"/>
        <v>0.00001105660816</v>
      </c>
      <c r="Q60" s="5">
        <f t="shared" si="6"/>
        <v>0.000002114913577</v>
      </c>
    </row>
    <row r="61" ht="15.75" customHeight="1">
      <c r="B61" s="18"/>
      <c r="C61" s="18"/>
    </row>
    <row r="62" ht="15.75" customHeight="1">
      <c r="A62" s="8" t="s">
        <v>95</v>
      </c>
      <c r="B62" s="42" t="s">
        <v>96</v>
      </c>
      <c r="C62" s="43">
        <v>43537.0</v>
      </c>
    </row>
    <row r="63" ht="15.75" customHeight="1">
      <c r="B63" s="18" t="s">
        <v>97</v>
      </c>
      <c r="C63" s="43">
        <v>43539.0</v>
      </c>
    </row>
    <row r="64" ht="15.75" customHeight="1">
      <c r="B64" s="42"/>
      <c r="C64" s="42"/>
      <c r="D64" s="2"/>
    </row>
    <row r="65" ht="15.75" customHeight="1">
      <c r="A65" s="9" t="s">
        <v>46</v>
      </c>
      <c r="B65" s="10" t="s">
        <v>191</v>
      </c>
      <c r="C65" s="10" t="s">
        <v>192</v>
      </c>
      <c r="D65" s="9" t="s">
        <v>193</v>
      </c>
      <c r="E65" s="4" t="s">
        <v>48</v>
      </c>
      <c r="F65" s="4" t="s">
        <v>49</v>
      </c>
      <c r="G65" s="4" t="s">
        <v>50</v>
      </c>
      <c r="H65" s="4" t="s">
        <v>51</v>
      </c>
      <c r="I65" s="4" t="s">
        <v>52</v>
      </c>
      <c r="J65" s="11" t="s">
        <v>53</v>
      </c>
      <c r="K65" s="11" t="s">
        <v>279</v>
      </c>
      <c r="L65" s="12" t="s">
        <v>196</v>
      </c>
      <c r="M65" s="12" t="s">
        <v>280</v>
      </c>
      <c r="N65" s="12" t="s">
        <v>281</v>
      </c>
      <c r="O65" s="12" t="s">
        <v>199</v>
      </c>
      <c r="P65" s="12" t="s">
        <v>200</v>
      </c>
      <c r="R65" s="5" t="s">
        <v>202</v>
      </c>
      <c r="S65" s="5" t="s">
        <v>203</v>
      </c>
      <c r="T65" s="5"/>
      <c r="U65" s="5"/>
      <c r="V65" s="5"/>
      <c r="W65" s="5"/>
      <c r="X65" s="5"/>
    </row>
    <row r="66" ht="15.75" customHeight="1">
      <c r="A66" t="s">
        <v>282</v>
      </c>
      <c r="B66" s="44" t="s">
        <v>283</v>
      </c>
      <c r="C66" s="45">
        <v>5.0</v>
      </c>
      <c r="D66" s="16">
        <v>1001.0</v>
      </c>
      <c r="E66" s="16" t="s">
        <v>2</v>
      </c>
      <c r="F66" s="16">
        <v>4.036</v>
      </c>
      <c r="G66" s="16">
        <v>191.8173</v>
      </c>
      <c r="H66" s="16">
        <v>0.0</v>
      </c>
      <c r="I66" s="16" t="s">
        <v>3</v>
      </c>
      <c r="J66" s="5">
        <v>0.0</v>
      </c>
      <c r="K66" s="16">
        <f t="shared" ref="K66:K92" si="16">(G66-4.1588)/379.96</f>
        <v>0.4938901463</v>
      </c>
      <c r="L66" s="5">
        <f t="shared" ref="L66:L122" si="17">K66/(1000000)</f>
        <v>0.0000004938901463</v>
      </c>
      <c r="M66" s="5">
        <f t="shared" ref="M66:M122" si="18">L66*X$70</f>
        <v>0.0000004953556226</v>
      </c>
      <c r="N66" s="5">
        <f t="shared" ref="N66:N68" si="19">((M66*$S$66)/($X$68*$X$70))</f>
        <v>0.00000003219284585</v>
      </c>
      <c r="O66" s="5">
        <f t="shared" ref="O66:O122" si="20">N66*44.0095</f>
        <v>0.000001416791049</v>
      </c>
      <c r="P66" s="5">
        <f t="shared" ref="P66:P122" si="21">O66/5.227924335</f>
        <v>0.0000002710045055</v>
      </c>
      <c r="R66" s="5">
        <v>13.2489</v>
      </c>
      <c r="S66" s="5">
        <v>18.9271</v>
      </c>
      <c r="T66" s="5"/>
      <c r="U66" s="5"/>
      <c r="V66" s="5"/>
      <c r="W66" s="5"/>
      <c r="X66" s="16" t="s">
        <v>284</v>
      </c>
      <c r="AC66">
        <v>1.0</v>
      </c>
      <c r="AD66">
        <v>2.6964993452703545E-7</v>
      </c>
    </row>
    <row r="67" ht="15.75" customHeight="1">
      <c r="A67" t="s">
        <v>285</v>
      </c>
      <c r="B67" s="35"/>
      <c r="C67" s="35"/>
      <c r="D67" s="16">
        <v>1006.0</v>
      </c>
      <c r="E67" s="16" t="s">
        <v>2</v>
      </c>
      <c r="F67" s="16">
        <v>4.04</v>
      </c>
      <c r="G67" s="16">
        <v>200.9948</v>
      </c>
      <c r="H67" s="16">
        <v>0.0</v>
      </c>
      <c r="I67" s="16" t="s">
        <v>3</v>
      </c>
      <c r="J67" s="5">
        <v>61.0</v>
      </c>
      <c r="K67" s="16">
        <f t="shared" si="16"/>
        <v>0.5180440046</v>
      </c>
      <c r="L67" s="5">
        <f t="shared" si="17"/>
        <v>0.0000005180440046</v>
      </c>
      <c r="M67" s="5">
        <f t="shared" si="18"/>
        <v>0.0000005195811505</v>
      </c>
      <c r="N67" s="5">
        <f t="shared" si="19"/>
        <v>0.00000003376724745</v>
      </c>
      <c r="O67" s="5">
        <f t="shared" si="20"/>
        <v>0.000001486079677</v>
      </c>
      <c r="P67" s="5">
        <f t="shared" si="21"/>
        <v>0.000000284258069</v>
      </c>
      <c r="R67" s="5"/>
      <c r="S67" s="20" t="s">
        <v>205</v>
      </c>
      <c r="T67" s="21" t="s">
        <v>206</v>
      </c>
      <c r="U67" s="21" t="s">
        <v>207</v>
      </c>
      <c r="V67" s="22" t="s">
        <v>208</v>
      </c>
      <c r="W67" s="5" t="s">
        <v>209</v>
      </c>
      <c r="X67" s="23">
        <v>63.0</v>
      </c>
      <c r="AC67">
        <v>1.0</v>
      </c>
      <c r="AD67" s="5">
        <v>1.8610991185354016E-7</v>
      </c>
    </row>
    <row r="68" ht="15.75" customHeight="1">
      <c r="A68" t="s">
        <v>286</v>
      </c>
      <c r="B68" s="35"/>
      <c r="C68" s="36"/>
      <c r="D68" s="16">
        <v>1011.0</v>
      </c>
      <c r="E68" s="16" t="s">
        <v>2</v>
      </c>
      <c r="F68" s="16">
        <v>4.04</v>
      </c>
      <c r="G68" s="16">
        <v>197.5272</v>
      </c>
      <c r="H68" s="16">
        <v>0.0</v>
      </c>
      <c r="I68" s="16" t="s">
        <v>3</v>
      </c>
      <c r="J68" s="5">
        <v>121.0</v>
      </c>
      <c r="K68" s="16">
        <f t="shared" si="16"/>
        <v>0.5089177808</v>
      </c>
      <c r="L68" s="5">
        <f t="shared" si="17"/>
        <v>0.0000005089177808</v>
      </c>
      <c r="M68" s="5">
        <f t="shared" si="18"/>
        <v>0.0000005104278473</v>
      </c>
      <c r="N68" s="5">
        <f t="shared" si="19"/>
        <v>0.00000003317238011</v>
      </c>
      <c r="O68" s="5">
        <f t="shared" si="20"/>
        <v>0.000001459899863</v>
      </c>
      <c r="P68" s="5">
        <f t="shared" si="21"/>
        <v>0.000000279250381</v>
      </c>
      <c r="R68" s="5"/>
      <c r="S68" s="5">
        <v>3.0</v>
      </c>
      <c r="T68" s="5">
        <f t="shared" ref="T68:T85" si="22">INDEX(O$64:O120,ROWS(T$68:T68)*S$68)</f>
        <v>0.000001416791049</v>
      </c>
      <c r="U68" s="5">
        <f t="array" ref="U68">INDEX(P$66:P122,ROWS(U$68:U68)*S$68)</f>
        <v>0.000000279250381</v>
      </c>
      <c r="V68" s="5">
        <f t="array" ref="V68">INDEX(P$66:P122,ROWS(V$68:V68)*S$68)</f>
        <v>0.000000279250381</v>
      </c>
      <c r="W68" s="5" t="s">
        <v>210</v>
      </c>
      <c r="X68">
        <f>(X67-32)*(5/9)+273.15</f>
        <v>290.3722222</v>
      </c>
      <c r="AC68">
        <v>1.0</v>
      </c>
      <c r="AD68" s="5">
        <v>2.686844691150839E-7</v>
      </c>
    </row>
    <row r="69" ht="15.75" customHeight="1">
      <c r="A69" t="s">
        <v>287</v>
      </c>
      <c r="B69" s="35"/>
      <c r="C69" s="46">
        <v>9.0</v>
      </c>
      <c r="D69" s="16" t="s">
        <v>288</v>
      </c>
      <c r="E69" s="16" t="s">
        <v>2</v>
      </c>
      <c r="F69" s="16">
        <v>4.026</v>
      </c>
      <c r="G69" s="16">
        <v>189.1886</v>
      </c>
      <c r="H69" s="16">
        <v>0.0</v>
      </c>
      <c r="I69" s="16" t="s">
        <v>3</v>
      </c>
      <c r="J69" s="5">
        <v>0.0</v>
      </c>
      <c r="K69" s="16">
        <f t="shared" si="16"/>
        <v>0.4869717865</v>
      </c>
      <c r="L69" s="5">
        <f t="shared" si="17"/>
        <v>0.0000004869717865</v>
      </c>
      <c r="M69" s="5">
        <f t="shared" si="18"/>
        <v>0.0000004884167345</v>
      </c>
      <c r="N69" s="5">
        <f t="shared" ref="N69:N71" si="23">((M69*$R$66)/($X$68*$X$70))</f>
        <v>0.00000002221920696</v>
      </c>
      <c r="O69" s="5">
        <f t="shared" si="20"/>
        <v>0.0000009778561889</v>
      </c>
      <c r="P69" s="5">
        <f t="shared" si="21"/>
        <v>0.0000001870448243</v>
      </c>
      <c r="R69" s="5"/>
      <c r="S69" s="5"/>
      <c r="T69" s="5">
        <f t="shared" si="22"/>
        <v>0.0000009778561889</v>
      </c>
      <c r="U69" s="5">
        <f t="shared" ref="U69:U86" si="24">INDEX(O$66:O123,ROWS(U$68:U69)*S$68)</f>
        <v>0.000001319790719</v>
      </c>
      <c r="V69" s="5">
        <f t="shared" ref="V69:V86" si="25">INDEX(O$66:O123,ROWS(V$68:V69)*S$68)</f>
        <v>0.000001319790719</v>
      </c>
      <c r="W69" s="5" t="s">
        <v>211</v>
      </c>
      <c r="X69" s="25">
        <v>30.01</v>
      </c>
      <c r="AC69">
        <v>1.0</v>
      </c>
      <c r="AD69" s="5">
        <v>1.8963738397354661E-7</v>
      </c>
    </row>
    <row r="70" ht="15.75" customHeight="1">
      <c r="A70" t="s">
        <v>289</v>
      </c>
      <c r="B70" s="35"/>
      <c r="D70" s="16">
        <v>1005.0</v>
      </c>
      <c r="E70" s="16" t="s">
        <v>2</v>
      </c>
      <c r="F70" s="16">
        <v>4.04</v>
      </c>
      <c r="G70" s="16">
        <v>229.442</v>
      </c>
      <c r="H70" s="16">
        <v>0.0</v>
      </c>
      <c r="I70" s="16" t="s">
        <v>3</v>
      </c>
      <c r="J70" s="5">
        <v>60.0</v>
      </c>
      <c r="K70" s="16">
        <f t="shared" si="16"/>
        <v>0.5929129382</v>
      </c>
      <c r="L70" s="5">
        <f t="shared" si="17"/>
        <v>0.0000005929129382</v>
      </c>
      <c r="M70" s="5">
        <f t="shared" si="18"/>
        <v>0.000000594672236</v>
      </c>
      <c r="N70" s="5">
        <f t="shared" si="23"/>
        <v>0.00000002705301549</v>
      </c>
      <c r="O70" s="5">
        <f t="shared" si="20"/>
        <v>0.000001190589685</v>
      </c>
      <c r="P70" s="5">
        <f t="shared" si="21"/>
        <v>0.0000002277365947</v>
      </c>
      <c r="R70" s="5"/>
      <c r="S70" s="5"/>
      <c r="T70" s="5">
        <f t="shared" si="22"/>
        <v>0.000001411718314</v>
      </c>
      <c r="U70" s="5">
        <f t="shared" si="24"/>
        <v>0.00000139154968</v>
      </c>
      <c r="V70" s="5">
        <f t="shared" si="25"/>
        <v>0.00000139154968</v>
      </c>
      <c r="W70" s="5" t="s">
        <v>213</v>
      </c>
      <c r="X70">
        <f>X69*0.0334211</f>
        <v>1.002967211</v>
      </c>
      <c r="AC70">
        <v>1.0</v>
      </c>
      <c r="AD70" s="5">
        <v>1.8687032500515832E-7</v>
      </c>
    </row>
    <row r="71" ht="15.75" customHeight="1">
      <c r="A71" t="s">
        <v>290</v>
      </c>
      <c r="B71" s="35"/>
      <c r="D71" s="16">
        <v>1010.0</v>
      </c>
      <c r="E71" s="16" t="s">
        <v>2</v>
      </c>
      <c r="F71" s="16">
        <v>4.023</v>
      </c>
      <c r="G71" s="16">
        <v>253.8894</v>
      </c>
      <c r="H71" s="16">
        <v>0.0</v>
      </c>
      <c r="I71" s="16" t="s">
        <v>3</v>
      </c>
      <c r="J71" s="5">
        <v>122.0</v>
      </c>
      <c r="K71" s="16">
        <f t="shared" si="16"/>
        <v>0.6572549742</v>
      </c>
      <c r="L71" s="5">
        <f t="shared" si="17"/>
        <v>0.0000006572549742</v>
      </c>
      <c r="M71" s="5">
        <f t="shared" si="18"/>
        <v>0.0000006592051884</v>
      </c>
      <c r="N71" s="5">
        <f t="shared" si="23"/>
        <v>0.00000002998876876</v>
      </c>
      <c r="O71" s="5">
        <f t="shared" si="20"/>
        <v>0.000001319790719</v>
      </c>
      <c r="P71" s="5">
        <f t="shared" si="21"/>
        <v>0.0000002524502335</v>
      </c>
      <c r="R71" s="5"/>
      <c r="S71" s="5"/>
      <c r="T71" s="5">
        <f t="shared" si="22"/>
        <v>0.0000009963901853</v>
      </c>
      <c r="U71" s="5">
        <f t="shared" si="24"/>
        <v>0.00000115053152</v>
      </c>
      <c r="V71" s="5">
        <f t="shared" si="25"/>
        <v>0.00000115053152</v>
      </c>
      <c r="W71" s="5" t="s">
        <v>214</v>
      </c>
      <c r="X71" s="5">
        <v>0.082057338</v>
      </c>
      <c r="AC71">
        <v>1.0</v>
      </c>
      <c r="AD71" s="5">
        <v>1.8957079753090485E-7</v>
      </c>
    </row>
    <row r="72" ht="15.75" customHeight="1">
      <c r="A72" t="s">
        <v>291</v>
      </c>
      <c r="B72" s="35"/>
      <c r="C72" s="34">
        <v>7.0</v>
      </c>
      <c r="D72" s="16">
        <v>35.0</v>
      </c>
      <c r="E72" s="16" t="s">
        <v>2</v>
      </c>
      <c r="F72" s="16">
        <v>4.026</v>
      </c>
      <c r="G72" s="16">
        <v>191.1454</v>
      </c>
      <c r="H72" s="16">
        <v>0.0</v>
      </c>
      <c r="I72" s="16" t="s">
        <v>3</v>
      </c>
      <c r="J72" s="5">
        <v>0.0</v>
      </c>
      <c r="K72" s="16">
        <f t="shared" si="16"/>
        <v>0.4921218023</v>
      </c>
      <c r="L72" s="5">
        <f t="shared" si="17"/>
        <v>0.0000004921218023</v>
      </c>
      <c r="M72" s="5">
        <f t="shared" si="18"/>
        <v>0.0000004935820315</v>
      </c>
      <c r="N72" s="5">
        <f t="shared" ref="N72:N74" si="26">((M72*$S$66)/($X$68*$X$70))</f>
        <v>0.0000000320775813</v>
      </c>
      <c r="O72" s="5">
        <f t="shared" si="20"/>
        <v>0.000001411718314</v>
      </c>
      <c r="P72" s="5">
        <f t="shared" si="21"/>
        <v>0.0000002700341902</v>
      </c>
      <c r="R72" s="5"/>
      <c r="S72" s="5"/>
      <c r="T72" s="5">
        <f t="shared" si="22"/>
        <v>0.0000009818515414</v>
      </c>
      <c r="U72" s="5">
        <f t="shared" si="24"/>
        <v>0.0000009580115477</v>
      </c>
      <c r="V72" s="5">
        <f t="shared" si="25"/>
        <v>0.0000009580115477</v>
      </c>
      <c r="W72" s="5"/>
      <c r="X72" s="5"/>
      <c r="AC72">
        <v>1.0</v>
      </c>
      <c r="AD72" s="5">
        <v>1.846646239467146E-7</v>
      </c>
    </row>
    <row r="73" ht="15.75" customHeight="1">
      <c r="A73" t="s">
        <v>292</v>
      </c>
      <c r="B73" s="35"/>
      <c r="C73" s="35"/>
      <c r="D73" s="16">
        <v>1004.0</v>
      </c>
      <c r="E73" s="16" t="s">
        <v>2</v>
      </c>
      <c r="F73" s="16">
        <v>4.033</v>
      </c>
      <c r="G73" s="16">
        <v>201.1228</v>
      </c>
      <c r="H73" s="16">
        <v>0.0</v>
      </c>
      <c r="I73" s="16" t="s">
        <v>3</v>
      </c>
      <c r="J73" s="5">
        <v>60.0</v>
      </c>
      <c r="K73" s="16">
        <f t="shared" si="16"/>
        <v>0.5183808822</v>
      </c>
      <c r="L73" s="5">
        <f t="shared" si="17"/>
        <v>0.0000005183808822</v>
      </c>
      <c r="M73" s="5">
        <f t="shared" si="18"/>
        <v>0.0000005199190277</v>
      </c>
      <c r="N73" s="5">
        <f t="shared" si="26"/>
        <v>0.00000003378920587</v>
      </c>
      <c r="O73" s="5">
        <f t="shared" si="20"/>
        <v>0.000001487046056</v>
      </c>
      <c r="P73" s="5">
        <f t="shared" si="21"/>
        <v>0.0000002844429185</v>
      </c>
      <c r="R73" s="5"/>
      <c r="S73" s="5"/>
      <c r="T73" s="5">
        <f t="shared" si="22"/>
        <v>0.0000009960403277</v>
      </c>
      <c r="U73" s="5">
        <f t="shared" si="24"/>
        <v>0.0000009749542735</v>
      </c>
      <c r="V73" s="5">
        <f t="shared" si="25"/>
        <v>0.0000009749542735</v>
      </c>
      <c r="W73" s="5"/>
      <c r="X73" s="5"/>
      <c r="AC73">
        <v>1.0</v>
      </c>
      <c r="AD73" s="5">
        <v>1.8075040730713515E-7</v>
      </c>
    </row>
    <row r="74" ht="15.75" customHeight="1">
      <c r="A74" t="s">
        <v>293</v>
      </c>
      <c r="B74" s="35"/>
      <c r="C74" s="36"/>
      <c r="D74" s="16">
        <v>1009.0</v>
      </c>
      <c r="E74" s="16" t="s">
        <v>2</v>
      </c>
      <c r="F74" s="16">
        <v>4.036</v>
      </c>
      <c r="G74" s="16">
        <v>188.474</v>
      </c>
      <c r="H74" s="16">
        <v>0.0</v>
      </c>
      <c r="I74" s="16" t="s">
        <v>3</v>
      </c>
      <c r="J74" s="5">
        <v>123.0</v>
      </c>
      <c r="K74" s="16">
        <f t="shared" si="16"/>
        <v>0.4850910622</v>
      </c>
      <c r="L74" s="5">
        <f t="shared" si="17"/>
        <v>0.0000004850910622</v>
      </c>
      <c r="M74" s="5">
        <f t="shared" si="18"/>
        <v>0.0000004865304298</v>
      </c>
      <c r="N74" s="5">
        <f t="shared" si="26"/>
        <v>0.0000000316193022</v>
      </c>
      <c r="O74" s="5">
        <f t="shared" si="20"/>
        <v>0.00000139154968</v>
      </c>
      <c r="P74" s="5">
        <f t="shared" si="21"/>
        <v>0.0000002661763237</v>
      </c>
      <c r="R74" s="5"/>
      <c r="S74" s="5"/>
      <c r="T74" s="5">
        <f t="shared" si="22"/>
        <v>0.0000009702623767</v>
      </c>
      <c r="U74" s="5">
        <f t="shared" si="24"/>
        <v>0.0000009672737896</v>
      </c>
      <c r="V74" s="5">
        <f t="shared" si="25"/>
        <v>0.0000009672737896</v>
      </c>
      <c r="W74" s="5"/>
      <c r="X74" s="5"/>
      <c r="AC74">
        <v>1.0</v>
      </c>
      <c r="AD74" s="5">
        <v>2.0195165134475124E-7</v>
      </c>
    </row>
    <row r="75" ht="15.75" customHeight="1">
      <c r="A75" t="s">
        <v>294</v>
      </c>
      <c r="B75" s="35"/>
      <c r="C75" s="41">
        <v>2.0</v>
      </c>
      <c r="D75" s="16">
        <v>17.0</v>
      </c>
      <c r="E75" s="16" t="s">
        <v>2</v>
      </c>
      <c r="F75" s="16">
        <v>4.036</v>
      </c>
      <c r="G75" s="16">
        <v>192.6956</v>
      </c>
      <c r="H75" s="16">
        <v>0.0</v>
      </c>
      <c r="I75" s="16" t="s">
        <v>3</v>
      </c>
      <c r="J75" s="5">
        <v>0.0</v>
      </c>
      <c r="K75" s="16">
        <f t="shared" si="16"/>
        <v>0.4962017054</v>
      </c>
      <c r="L75" s="5">
        <f t="shared" si="17"/>
        <v>0.0000004962017054</v>
      </c>
      <c r="M75" s="5">
        <f t="shared" si="18"/>
        <v>0.0000004976740406</v>
      </c>
      <c r="N75" s="5">
        <f t="shared" ref="N75:N107" si="27">((M75*$R$66)/($X$68*$X$70))</f>
        <v>0.00000002264034323</v>
      </c>
      <c r="O75" s="5">
        <f t="shared" si="20"/>
        <v>0.0000009963901853</v>
      </c>
      <c r="P75" s="5">
        <f t="shared" si="21"/>
        <v>0.0000001905900165</v>
      </c>
      <c r="R75" s="5"/>
      <c r="S75" s="5"/>
      <c r="T75" s="5">
        <f t="shared" si="22"/>
        <v>0.0000009496963524</v>
      </c>
      <c r="U75" s="5">
        <f t="shared" si="24"/>
        <v>0.000000963132575</v>
      </c>
      <c r="V75" s="5">
        <f t="shared" si="25"/>
        <v>0.000000963132575</v>
      </c>
      <c r="W75" s="5"/>
      <c r="X75" s="5"/>
      <c r="AC75">
        <v>1.0</v>
      </c>
      <c r="AD75" s="5">
        <v>2.1603104525287352E-7</v>
      </c>
    </row>
    <row r="76" ht="15.75" customHeight="1">
      <c r="A76" t="s">
        <v>295</v>
      </c>
      <c r="B76" s="35"/>
      <c r="D76" s="16" t="s">
        <v>296</v>
      </c>
      <c r="E76" s="16" t="s">
        <v>2</v>
      </c>
      <c r="F76" s="16">
        <v>4.02</v>
      </c>
      <c r="G76" s="16">
        <v>219.982</v>
      </c>
      <c r="H76" s="16">
        <v>0.0</v>
      </c>
      <c r="I76" s="16" t="s">
        <v>3</v>
      </c>
      <c r="J76" s="5">
        <v>60.0</v>
      </c>
      <c r="K76" s="16">
        <f t="shared" si="16"/>
        <v>0.5680155806</v>
      </c>
      <c r="L76" s="5">
        <f t="shared" si="17"/>
        <v>0.0000005680155806</v>
      </c>
      <c r="M76" s="5">
        <f t="shared" si="18"/>
        <v>0.0000005697010027</v>
      </c>
      <c r="N76" s="5">
        <f t="shared" si="27"/>
        <v>0.00000002591701633</v>
      </c>
      <c r="O76" s="5">
        <f t="shared" si="20"/>
        <v>0.00000114059493</v>
      </c>
      <c r="P76" s="5">
        <f t="shared" si="21"/>
        <v>0.0000002181735728</v>
      </c>
      <c r="R76" s="5"/>
      <c r="S76" s="5"/>
      <c r="T76" s="5">
        <f t="shared" si="22"/>
        <v>0.000001061091643</v>
      </c>
      <c r="U76" s="5">
        <f t="shared" si="24"/>
        <v>0.0000009673916419</v>
      </c>
      <c r="V76" s="5">
        <f t="shared" si="25"/>
        <v>0.0000009673916419</v>
      </c>
      <c r="W76" s="5"/>
      <c r="X76" s="5"/>
      <c r="AC76">
        <v>1.0</v>
      </c>
      <c r="AD76" s="5">
        <v>2.0865972382514076E-7</v>
      </c>
    </row>
    <row r="77" ht="15.75" customHeight="1">
      <c r="A77" t="s">
        <v>297</v>
      </c>
      <c r="B77" s="36"/>
      <c r="D77" s="16">
        <v>1008.0</v>
      </c>
      <c r="E77" s="16" t="s">
        <v>2</v>
      </c>
      <c r="F77" s="16">
        <v>4.036</v>
      </c>
      <c r="G77" s="16">
        <v>221.8622</v>
      </c>
      <c r="H77" s="16">
        <v>0.0</v>
      </c>
      <c r="I77" s="16" t="s">
        <v>3</v>
      </c>
      <c r="J77" s="5">
        <v>121.0</v>
      </c>
      <c r="K77" s="16">
        <f t="shared" si="16"/>
        <v>0.5729639962</v>
      </c>
      <c r="L77" s="5">
        <f t="shared" si="17"/>
        <v>0.0000005729639962</v>
      </c>
      <c r="M77" s="5">
        <f t="shared" si="18"/>
        <v>0.0000005746641013</v>
      </c>
      <c r="N77" s="5">
        <f t="shared" si="27"/>
        <v>0.00000002614279917</v>
      </c>
      <c r="O77" s="5">
        <f t="shared" si="20"/>
        <v>0.00000115053152</v>
      </c>
      <c r="P77" s="5">
        <f t="shared" si="21"/>
        <v>0.0000002200742486</v>
      </c>
      <c r="R77" s="5"/>
      <c r="S77" s="5"/>
      <c r="T77" s="5">
        <f t="shared" si="22"/>
        <v>0.000001135067404</v>
      </c>
      <c r="U77" s="5">
        <f t="shared" si="24"/>
        <v>0.000001085463209</v>
      </c>
      <c r="V77" s="5">
        <f t="shared" si="25"/>
        <v>0.000001085463209</v>
      </c>
      <c r="W77" s="5"/>
      <c r="X77" s="5"/>
      <c r="AC77">
        <v>1.0</v>
      </c>
      <c r="AD77" s="5">
        <v>2.0110107828623428E-7</v>
      </c>
    </row>
    <row r="78" ht="15.75" customHeight="1">
      <c r="A78" t="s">
        <v>298</v>
      </c>
      <c r="B78" s="47" t="s">
        <v>299</v>
      </c>
      <c r="C78" s="41">
        <v>4.0</v>
      </c>
      <c r="D78" s="16">
        <v>8.0</v>
      </c>
      <c r="E78" s="16" t="s">
        <v>2</v>
      </c>
      <c r="F78" s="16">
        <v>4.04</v>
      </c>
      <c r="G78" s="16">
        <v>189.9446</v>
      </c>
      <c r="H78" s="16">
        <v>0.0</v>
      </c>
      <c r="I78" s="16" t="s">
        <v>3</v>
      </c>
      <c r="J78" s="5">
        <v>0.0</v>
      </c>
      <c r="K78" s="16">
        <f t="shared" si="16"/>
        <v>0.4889614696</v>
      </c>
      <c r="L78" s="5">
        <f t="shared" si="17"/>
        <v>0.0000004889614696</v>
      </c>
      <c r="M78" s="5">
        <f t="shared" si="18"/>
        <v>0.0000004904123215</v>
      </c>
      <c r="N78" s="5">
        <f t="shared" si="27"/>
        <v>0.00000002230999083</v>
      </c>
      <c r="O78" s="5">
        <f t="shared" si="20"/>
        <v>0.0000009818515414</v>
      </c>
      <c r="P78" s="5">
        <f t="shared" si="21"/>
        <v>0.0000001878090574</v>
      </c>
      <c r="R78" s="5"/>
      <c r="S78" s="5"/>
      <c r="T78" s="5">
        <f t="shared" si="22"/>
        <v>0.000001096337107</v>
      </c>
      <c r="U78" s="5">
        <f t="shared" si="24"/>
        <v>0.000001053785437</v>
      </c>
      <c r="V78" s="5">
        <f t="shared" si="25"/>
        <v>0.000001053785437</v>
      </c>
      <c r="W78" s="5"/>
      <c r="X78" s="5"/>
      <c r="AC78">
        <v>1.0</v>
      </c>
      <c r="AD78" s="5">
        <v>1.8997897774116048E-7</v>
      </c>
    </row>
    <row r="79" ht="15.75" customHeight="1">
      <c r="A79" t="s">
        <v>300</v>
      </c>
      <c r="B79" s="35"/>
      <c r="D79" s="16">
        <v>37.0</v>
      </c>
      <c r="E79" s="16" t="s">
        <v>2</v>
      </c>
      <c r="F79" s="16">
        <v>4.026</v>
      </c>
      <c r="G79" s="16">
        <v>195.9228</v>
      </c>
      <c r="H79" s="16">
        <v>0.0</v>
      </c>
      <c r="I79" s="16" t="s">
        <v>3</v>
      </c>
      <c r="J79" s="5">
        <v>60.0</v>
      </c>
      <c r="K79" s="16">
        <f t="shared" si="16"/>
        <v>0.5046952311</v>
      </c>
      <c r="L79" s="5">
        <f t="shared" si="17"/>
        <v>0.0000005046952311</v>
      </c>
      <c r="M79" s="5">
        <f t="shared" si="18"/>
        <v>0.0000005061927683</v>
      </c>
      <c r="N79" s="5">
        <f t="shared" si="27"/>
        <v>0.00000002302787986</v>
      </c>
      <c r="O79" s="5">
        <f t="shared" si="20"/>
        <v>0.000001013445479</v>
      </c>
      <c r="P79" s="5">
        <f t="shared" si="21"/>
        <v>0.0000001938523616</v>
      </c>
      <c r="R79" s="5"/>
      <c r="S79" s="5"/>
      <c r="T79" s="5">
        <f t="shared" si="22"/>
        <v>0.000001056622573</v>
      </c>
      <c r="U79" s="5">
        <f t="shared" si="24"/>
        <v>0.00000109527439</v>
      </c>
      <c r="V79" s="5">
        <f t="shared" si="25"/>
        <v>0.00000109527439</v>
      </c>
      <c r="W79" s="5"/>
      <c r="X79" s="5"/>
      <c r="AC79">
        <v>1.0</v>
      </c>
      <c r="AD79" s="5">
        <v>1.9429776530483493E-7</v>
      </c>
    </row>
    <row r="80" ht="15.75" customHeight="1">
      <c r="A80" t="s">
        <v>233</v>
      </c>
      <c r="B80" s="35"/>
      <c r="D80" s="16" t="s">
        <v>301</v>
      </c>
      <c r="E80" s="16" t="s">
        <v>2</v>
      </c>
      <c r="F80" s="16">
        <v>4.04</v>
      </c>
      <c r="G80" s="16">
        <v>185.4336</v>
      </c>
      <c r="H80" s="16">
        <v>0.0</v>
      </c>
      <c r="I80" s="16" t="s">
        <v>3</v>
      </c>
      <c r="J80" s="5">
        <v>119.0</v>
      </c>
      <c r="K80" s="16">
        <f t="shared" si="16"/>
        <v>0.4770891673</v>
      </c>
      <c r="L80" s="5">
        <f t="shared" si="17"/>
        <v>0.0000004770891673</v>
      </c>
      <c r="M80" s="5">
        <f t="shared" si="18"/>
        <v>0.0000004785047915</v>
      </c>
      <c r="N80" s="5">
        <f t="shared" si="27"/>
        <v>0.00000002176828975</v>
      </c>
      <c r="O80" s="5">
        <f t="shared" si="20"/>
        <v>0.0000009580115477</v>
      </c>
      <c r="P80" s="5">
        <f t="shared" si="21"/>
        <v>0.0000001832489314</v>
      </c>
      <c r="R80" s="5"/>
      <c r="S80" s="5"/>
      <c r="T80" s="5">
        <f t="shared" si="22"/>
        <v>0.0000009981849827</v>
      </c>
      <c r="U80" s="5">
        <f t="shared" si="24"/>
        <v>0.000001028679629</v>
      </c>
      <c r="V80" s="5">
        <f t="shared" si="25"/>
        <v>0.000001028679629</v>
      </c>
      <c r="W80" s="5"/>
      <c r="X80" s="5"/>
      <c r="AC80">
        <v>1.0</v>
      </c>
      <c r="AD80" s="5">
        <v>2.860293667798081E-7</v>
      </c>
    </row>
    <row r="81" ht="15.75" customHeight="1">
      <c r="A81" t="s">
        <v>302</v>
      </c>
      <c r="B81" s="35"/>
      <c r="C81" s="41">
        <v>10.0</v>
      </c>
      <c r="D81" s="16" t="s">
        <v>303</v>
      </c>
      <c r="E81" s="16" t="s">
        <v>2</v>
      </c>
      <c r="F81" s="16">
        <v>4.04</v>
      </c>
      <c r="G81" s="16">
        <v>192.6294</v>
      </c>
      <c r="H81" s="16">
        <v>0.0</v>
      </c>
      <c r="I81" s="16" t="s">
        <v>3</v>
      </c>
      <c r="J81" s="5">
        <v>0.0</v>
      </c>
      <c r="K81" s="16">
        <f t="shared" si="16"/>
        <v>0.4960274766</v>
      </c>
      <c r="L81" s="5">
        <f t="shared" si="17"/>
        <v>0.0000004960274766</v>
      </c>
      <c r="M81" s="5">
        <f t="shared" si="18"/>
        <v>0.0000004974992948</v>
      </c>
      <c r="N81" s="5">
        <f t="shared" si="27"/>
        <v>0.00000002263239364</v>
      </c>
      <c r="O81" s="5">
        <f t="shared" si="20"/>
        <v>0.0000009960403277</v>
      </c>
      <c r="P81" s="5">
        <f t="shared" si="21"/>
        <v>0.0000001905230956</v>
      </c>
      <c r="R81" s="5"/>
      <c r="S81" s="5"/>
      <c r="T81" s="5">
        <f t="shared" si="22"/>
        <v>0.000001020876698</v>
      </c>
      <c r="U81" s="5">
        <f t="shared" si="24"/>
        <v>0.0000009913388727</v>
      </c>
      <c r="V81" s="5">
        <f t="shared" si="25"/>
        <v>0.0000009913388727</v>
      </c>
      <c r="W81" s="5"/>
      <c r="X81" s="5"/>
      <c r="AC81">
        <v>1.0</v>
      </c>
      <c r="AD81" s="5">
        <v>3.0645579738038974E-7</v>
      </c>
    </row>
    <row r="82" ht="15.75" customHeight="1">
      <c r="A82" t="s">
        <v>304</v>
      </c>
      <c r="B82" s="35"/>
      <c r="D82" s="16">
        <v>41.0</v>
      </c>
      <c r="E82" s="16" t="s">
        <v>2</v>
      </c>
      <c r="F82" s="16">
        <v>4.03</v>
      </c>
      <c r="G82" s="16">
        <v>189.21</v>
      </c>
      <c r="H82" s="16">
        <v>0.0</v>
      </c>
      <c r="I82" s="16" t="s">
        <v>3</v>
      </c>
      <c r="J82" s="5">
        <v>59.0</v>
      </c>
      <c r="K82" s="16">
        <f t="shared" si="16"/>
        <v>0.4870281082</v>
      </c>
      <c r="L82" s="5">
        <f t="shared" si="17"/>
        <v>0.0000004870281082</v>
      </c>
      <c r="M82" s="5">
        <f t="shared" si="18"/>
        <v>0.0000004884732234</v>
      </c>
      <c r="N82" s="5">
        <f t="shared" si="27"/>
        <v>0.00000002222177677</v>
      </c>
      <c r="O82" s="5">
        <f t="shared" si="20"/>
        <v>0.0000009779692848</v>
      </c>
      <c r="P82" s="5">
        <f t="shared" si="21"/>
        <v>0.0000001870664574</v>
      </c>
      <c r="R82" s="5"/>
      <c r="S82" s="5"/>
      <c r="T82" s="5">
        <f t="shared" si="22"/>
        <v>0.000001502851641</v>
      </c>
      <c r="U82" s="5">
        <f t="shared" si="24"/>
        <v>0.000001490326892</v>
      </c>
      <c r="V82" s="5">
        <f t="shared" si="25"/>
        <v>0.000001490326892</v>
      </c>
      <c r="W82" s="5"/>
      <c r="X82" s="5"/>
      <c r="AC82">
        <v>1.0</v>
      </c>
      <c r="AD82" s="5">
        <v>1.99337407968089E-7</v>
      </c>
    </row>
    <row r="83" ht="15.75" customHeight="1">
      <c r="A83" t="s">
        <v>305</v>
      </c>
      <c r="B83" s="35"/>
      <c r="D83" s="16" t="s">
        <v>306</v>
      </c>
      <c r="E83" s="16" t="s">
        <v>2</v>
      </c>
      <c r="F83" s="16">
        <v>4.033</v>
      </c>
      <c r="G83" s="16">
        <v>188.6395</v>
      </c>
      <c r="H83" s="16">
        <v>0.0</v>
      </c>
      <c r="I83" s="16" t="s">
        <v>3</v>
      </c>
      <c r="J83" s="5">
        <v>117.0</v>
      </c>
      <c r="K83" s="16">
        <f t="shared" si="16"/>
        <v>0.4855266344</v>
      </c>
      <c r="L83" s="5">
        <f t="shared" si="17"/>
        <v>0.0000004855266344</v>
      </c>
      <c r="M83" s="5">
        <f t="shared" si="18"/>
        <v>0.0000004869672944</v>
      </c>
      <c r="N83" s="5">
        <f t="shared" si="27"/>
        <v>0.00000002215326858</v>
      </c>
      <c r="O83" s="5">
        <f t="shared" si="20"/>
        <v>0.0000009749542735</v>
      </c>
      <c r="P83" s="5">
        <f t="shared" si="21"/>
        <v>0.0000001864897445</v>
      </c>
      <c r="R83" s="5"/>
      <c r="S83" s="5"/>
      <c r="T83" s="5">
        <f t="shared" si="22"/>
        <v>0.000001610175918</v>
      </c>
      <c r="U83" s="5">
        <f t="shared" si="24"/>
        <v>0.000001856137111</v>
      </c>
      <c r="V83" s="5">
        <f t="shared" si="25"/>
        <v>0.000001856137111</v>
      </c>
      <c r="W83" s="5"/>
      <c r="X83" s="5"/>
      <c r="AC83">
        <v>1.0</v>
      </c>
      <c r="AD83" s="5">
        <v>2.8325274021605697E-7</v>
      </c>
    </row>
    <row r="84" ht="15.75" customHeight="1">
      <c r="A84" t="s">
        <v>307</v>
      </c>
      <c r="B84" s="35"/>
      <c r="C84" s="41">
        <v>6.0</v>
      </c>
      <c r="D84" s="16" t="s">
        <v>308</v>
      </c>
      <c r="E84" s="16" t="s">
        <v>2</v>
      </c>
      <c r="F84" s="16">
        <v>4.03</v>
      </c>
      <c r="G84" s="16">
        <v>187.7517</v>
      </c>
      <c r="H84" s="16">
        <v>0.0</v>
      </c>
      <c r="I84" s="16" t="s">
        <v>3</v>
      </c>
      <c r="J84" s="5">
        <v>0.0</v>
      </c>
      <c r="K84" s="16">
        <f t="shared" si="16"/>
        <v>0.4831900726</v>
      </c>
      <c r="L84" s="5">
        <f t="shared" si="17"/>
        <v>0.0000004831900726</v>
      </c>
      <c r="M84" s="5">
        <f t="shared" si="18"/>
        <v>0.0000004846237995</v>
      </c>
      <c r="N84" s="5">
        <f t="shared" si="27"/>
        <v>0.00000002204665758</v>
      </c>
      <c r="O84" s="5">
        <f t="shared" si="20"/>
        <v>0.0000009702623767</v>
      </c>
      <c r="P84" s="5">
        <f t="shared" si="21"/>
        <v>0.0000001855922761</v>
      </c>
      <c r="R84" s="5"/>
      <c r="S84" s="5"/>
      <c r="T84" s="5">
        <f t="shared" si="22"/>
        <v>0.000001047355921</v>
      </c>
      <c r="U84" s="5">
        <f t="shared" si="24"/>
        <v>0.000001128147651</v>
      </c>
      <c r="V84" s="5">
        <f t="shared" si="25"/>
        <v>0.000001128147651</v>
      </c>
      <c r="W84" s="5"/>
      <c r="X84" s="5"/>
      <c r="AC84">
        <v>1.0</v>
      </c>
      <c r="AD84" s="5">
        <v>2.0889779220673621E-7</v>
      </c>
    </row>
    <row r="85" ht="15.75" customHeight="1">
      <c r="A85" t="s">
        <v>309</v>
      </c>
      <c r="B85" s="35"/>
      <c r="D85" s="16">
        <v>37.0</v>
      </c>
      <c r="E85" s="16" t="s">
        <v>2</v>
      </c>
      <c r="F85" s="16">
        <v>4.036</v>
      </c>
      <c r="G85" s="16">
        <v>191.6949</v>
      </c>
      <c r="H85" s="16">
        <v>0.0</v>
      </c>
      <c r="I85" s="16" t="s">
        <v>3</v>
      </c>
      <c r="J85" s="5">
        <v>59.0</v>
      </c>
      <c r="K85" s="16">
        <f t="shared" si="16"/>
        <v>0.4935680072</v>
      </c>
      <c r="L85" s="5">
        <f t="shared" si="17"/>
        <v>0.0000004935680072</v>
      </c>
      <c r="M85" s="5">
        <f t="shared" si="18"/>
        <v>0.0000004950325276</v>
      </c>
      <c r="N85" s="5">
        <f t="shared" si="27"/>
        <v>0.00000002252017469</v>
      </c>
      <c r="O85" s="5">
        <f t="shared" si="20"/>
        <v>0.0000009911016281</v>
      </c>
      <c r="P85" s="5">
        <f t="shared" si="21"/>
        <v>0.0000001895784186</v>
      </c>
      <c r="R85" s="5"/>
      <c r="S85" s="5"/>
      <c r="T85" s="5">
        <f t="shared" si="22"/>
        <v>0.000001488262728</v>
      </c>
      <c r="U85" s="5">
        <f t="shared" si="24"/>
        <v>0.000001493244214</v>
      </c>
      <c r="V85" s="5">
        <f t="shared" si="25"/>
        <v>0.000001493244214</v>
      </c>
      <c r="W85" s="5"/>
      <c r="X85" s="5"/>
      <c r="AD85" s="5"/>
    </row>
    <row r="86" ht="15.75" customHeight="1">
      <c r="A86" t="s">
        <v>310</v>
      </c>
      <c r="B86" s="35"/>
      <c r="D86" s="16" t="s">
        <v>311</v>
      </c>
      <c r="E86" s="16" t="s">
        <v>2</v>
      </c>
      <c r="F86" s="16">
        <v>4.036</v>
      </c>
      <c r="G86" s="16">
        <v>187.1862</v>
      </c>
      <c r="H86" s="16">
        <v>0.0</v>
      </c>
      <c r="I86" s="16" t="s">
        <v>3</v>
      </c>
      <c r="J86" s="5">
        <v>119.0</v>
      </c>
      <c r="K86" s="16">
        <f t="shared" si="16"/>
        <v>0.4817017581</v>
      </c>
      <c r="L86" s="5">
        <f t="shared" si="17"/>
        <v>0.0000004817017581</v>
      </c>
      <c r="M86" s="5">
        <f t="shared" si="18"/>
        <v>0.0000004831310688</v>
      </c>
      <c r="N86" s="5">
        <f t="shared" si="27"/>
        <v>0.00000002197874981</v>
      </c>
      <c r="O86" s="5">
        <f t="shared" si="20"/>
        <v>0.0000009672737896</v>
      </c>
      <c r="P86" s="5">
        <f t="shared" si="21"/>
        <v>0.0000001850206177</v>
      </c>
      <c r="T86" s="5">
        <f t="array" ref="T86">INDEX(O$64:O122,ROWS(T$68:T86)*S$68)</f>
        <v>0.000001097587963</v>
      </c>
      <c r="U86" s="5">
        <f t="shared" si="24"/>
        <v>0.000001074014681</v>
      </c>
      <c r="V86" s="5">
        <f t="shared" si="25"/>
        <v>0.000001074014681</v>
      </c>
      <c r="AC86">
        <v>2.0</v>
      </c>
      <c r="AD86">
        <v>2.778545943807374E-7</v>
      </c>
    </row>
    <row r="87" ht="15.75" customHeight="1">
      <c r="A87" t="s">
        <v>312</v>
      </c>
      <c r="B87" s="35"/>
      <c r="C87" s="41">
        <v>8.0</v>
      </c>
      <c r="D87" s="16">
        <v>25.0</v>
      </c>
      <c r="E87" s="48" t="s">
        <v>2</v>
      </c>
      <c r="F87" s="16">
        <v>4.03</v>
      </c>
      <c r="G87" s="16">
        <v>183.8602</v>
      </c>
      <c r="H87" s="16">
        <v>0.0</v>
      </c>
      <c r="I87" s="16" t="s">
        <v>3</v>
      </c>
      <c r="J87" s="5">
        <v>0.0</v>
      </c>
      <c r="K87" s="16">
        <f t="shared" si="16"/>
        <v>0.4729482051</v>
      </c>
      <c r="L87" s="5">
        <f t="shared" si="17"/>
        <v>0.0000004729482051</v>
      </c>
      <c r="M87" s="5">
        <f t="shared" si="18"/>
        <v>0.0000004743515422</v>
      </c>
      <c r="N87" s="5">
        <f t="shared" si="27"/>
        <v>0.00000002157934883</v>
      </c>
      <c r="O87" s="5">
        <f t="shared" si="20"/>
        <v>0.0000009496963524</v>
      </c>
      <c r="P87" s="5">
        <f t="shared" si="21"/>
        <v>0.0000001816583966</v>
      </c>
      <c r="AC87">
        <v>2.0</v>
      </c>
      <c r="AD87">
        <v>2.511884029120266E-7</v>
      </c>
    </row>
    <row r="88" ht="15.75" customHeight="1">
      <c r="A88" t="s">
        <v>313</v>
      </c>
      <c r="B88" s="35"/>
      <c r="D88" s="16">
        <v>7.0</v>
      </c>
      <c r="E88" s="16"/>
      <c r="F88" s="16">
        <v>4.04</v>
      </c>
      <c r="G88" s="16">
        <v>188.5154</v>
      </c>
      <c r="H88" s="16"/>
      <c r="I88" s="16"/>
      <c r="J88" s="5">
        <v>60.0</v>
      </c>
      <c r="K88" s="16">
        <f t="shared" si="16"/>
        <v>0.4852000211</v>
      </c>
      <c r="L88" s="5">
        <f t="shared" si="17"/>
        <v>0.0000004852000211</v>
      </c>
      <c r="M88" s="5">
        <f t="shared" si="18"/>
        <v>0.0000004866397119</v>
      </c>
      <c r="N88" s="5">
        <f t="shared" si="27"/>
        <v>0.00000002213836609</v>
      </c>
      <c r="O88" s="5">
        <f t="shared" si="20"/>
        <v>0.0000009742984226</v>
      </c>
      <c r="P88" s="5">
        <f t="shared" si="21"/>
        <v>0.000000186364293</v>
      </c>
      <c r="AC88">
        <v>2.0</v>
      </c>
      <c r="AD88">
        <v>2.648458855438866E-7</v>
      </c>
    </row>
    <row r="89" ht="15.75" customHeight="1">
      <c r="A89" t="s">
        <v>314</v>
      </c>
      <c r="B89" s="35"/>
      <c r="D89" s="16" t="s">
        <v>315</v>
      </c>
      <c r="E89" s="16" t="s">
        <v>2</v>
      </c>
      <c r="F89" s="16">
        <v>4.033</v>
      </c>
      <c r="G89" s="16">
        <v>186.4026</v>
      </c>
      <c r="H89" s="16">
        <v>0.0</v>
      </c>
      <c r="I89" s="16" t="s">
        <v>3</v>
      </c>
      <c r="J89" s="5">
        <v>118.0</v>
      </c>
      <c r="K89" s="16">
        <f t="shared" si="16"/>
        <v>0.4796394357</v>
      </c>
      <c r="L89" s="5">
        <f t="shared" si="17"/>
        <v>0.0000004796394357</v>
      </c>
      <c r="M89" s="5">
        <f t="shared" si="18"/>
        <v>0.0000004810626271</v>
      </c>
      <c r="N89" s="5">
        <f t="shared" si="27"/>
        <v>0.00000002188465161</v>
      </c>
      <c r="O89" s="5">
        <f t="shared" si="20"/>
        <v>0.000000963132575</v>
      </c>
      <c r="P89" s="5">
        <f t="shared" si="21"/>
        <v>0.000000184228484</v>
      </c>
      <c r="AC89">
        <v>2.0</v>
      </c>
      <c r="AD89">
        <v>2.1897424406347516E-7</v>
      </c>
    </row>
    <row r="90" ht="15.75" customHeight="1">
      <c r="A90" t="s">
        <v>316</v>
      </c>
      <c r="B90" s="35"/>
      <c r="C90" s="41">
        <v>1.0</v>
      </c>
      <c r="D90" s="16">
        <v>39.0</v>
      </c>
      <c r="E90" s="16" t="s">
        <v>2</v>
      </c>
      <c r="F90" s="16">
        <v>4.023</v>
      </c>
      <c r="G90" s="16">
        <v>204.9384</v>
      </c>
      <c r="H90" s="16">
        <v>0.0</v>
      </c>
      <c r="I90" s="16" t="s">
        <v>3</v>
      </c>
      <c r="J90" s="5">
        <v>0.0</v>
      </c>
      <c r="K90" s="16">
        <f t="shared" si="16"/>
        <v>0.5284229919</v>
      </c>
      <c r="L90" s="5">
        <f t="shared" si="17"/>
        <v>0.0000005284229919</v>
      </c>
      <c r="M90" s="5">
        <f t="shared" si="18"/>
        <v>0.0000005299909344</v>
      </c>
      <c r="N90" s="5">
        <f t="shared" si="27"/>
        <v>0.00000002411051348</v>
      </c>
      <c r="O90" s="5">
        <f t="shared" si="20"/>
        <v>0.000001061091643</v>
      </c>
      <c r="P90" s="5">
        <f t="shared" si="21"/>
        <v>0.0000002029661439</v>
      </c>
      <c r="R90" t="s">
        <v>231</v>
      </c>
      <c r="U90" t="s">
        <v>230</v>
      </c>
      <c r="AC90">
        <v>2.0</v>
      </c>
      <c r="AD90">
        <v>1.8233299203300294E-7</v>
      </c>
    </row>
    <row r="91" ht="15.75" customHeight="1">
      <c r="A91" t="s">
        <v>317</v>
      </c>
      <c r="B91" s="35"/>
      <c r="D91" s="16" t="s">
        <v>318</v>
      </c>
      <c r="E91" s="16" t="s">
        <v>2</v>
      </c>
      <c r="F91" s="16">
        <v>4.03</v>
      </c>
      <c r="G91" s="16">
        <v>191.2804</v>
      </c>
      <c r="H91" s="16">
        <v>0.0</v>
      </c>
      <c r="I91" s="16" t="s">
        <v>3</v>
      </c>
      <c r="J91" s="5">
        <v>60.0</v>
      </c>
      <c r="K91" s="16">
        <f t="shared" si="16"/>
        <v>0.4924771029</v>
      </c>
      <c r="L91" s="5">
        <f t="shared" si="17"/>
        <v>0.0000004924771029</v>
      </c>
      <c r="M91" s="5">
        <f t="shared" si="18"/>
        <v>0.0000004939383863</v>
      </c>
      <c r="N91" s="5">
        <f t="shared" si="27"/>
        <v>0.00000002247039968</v>
      </c>
      <c r="O91" s="5">
        <f t="shared" si="20"/>
        <v>0.0000009889110545</v>
      </c>
      <c r="P91" s="5">
        <f t="shared" si="21"/>
        <v>0.0000001891594046</v>
      </c>
      <c r="R91" s="5">
        <v>0.0</v>
      </c>
      <c r="S91">
        <v>2.710045055310226E-7</v>
      </c>
      <c r="U91" s="5">
        <v>0.0</v>
      </c>
      <c r="V91">
        <v>1.8780905738127262E-7</v>
      </c>
      <c r="AC91">
        <v>2.0</v>
      </c>
      <c r="AD91">
        <v>1.8555760648111487E-7</v>
      </c>
    </row>
    <row r="92" ht="15.75" customHeight="1">
      <c r="A92" t="s">
        <v>319</v>
      </c>
      <c r="B92" s="36"/>
      <c r="D92" s="16" t="s">
        <v>320</v>
      </c>
      <c r="E92" s="16" t="s">
        <v>2</v>
      </c>
      <c r="F92" s="16">
        <v>4.023</v>
      </c>
      <c r="G92" s="16">
        <v>187.2085</v>
      </c>
      <c r="H92" s="16">
        <v>0.0</v>
      </c>
      <c r="I92" s="16" t="s">
        <v>3</v>
      </c>
      <c r="J92" s="5">
        <v>118.0</v>
      </c>
      <c r="K92" s="16">
        <f t="shared" si="16"/>
        <v>0.4817604485</v>
      </c>
      <c r="L92" s="5">
        <f t="shared" si="17"/>
        <v>0.0000004817604485</v>
      </c>
      <c r="M92" s="5">
        <f t="shared" si="18"/>
        <v>0.0000004831899334</v>
      </c>
      <c r="N92" s="5">
        <f t="shared" si="27"/>
        <v>0.00000002198142769</v>
      </c>
      <c r="O92" s="5">
        <f t="shared" si="20"/>
        <v>0.0000009673916419</v>
      </c>
      <c r="P92" s="5">
        <f t="shared" si="21"/>
        <v>0.0000001850431605</v>
      </c>
      <c r="R92" s="5">
        <v>61.0</v>
      </c>
      <c r="S92">
        <v>2.8425806904938685E-7</v>
      </c>
      <c r="U92" s="5">
        <v>60.0</v>
      </c>
      <c r="V92">
        <v>1.9385236158878864E-7</v>
      </c>
      <c r="AC92">
        <v>2.0</v>
      </c>
      <c r="AD92">
        <v>1.8409582283925425E-7</v>
      </c>
    </row>
    <row r="93" ht="15.75" customHeight="1">
      <c r="A93" t="s">
        <v>321</v>
      </c>
      <c r="B93" s="49" t="s">
        <v>322</v>
      </c>
      <c r="C93" s="41">
        <v>6.0</v>
      </c>
      <c r="D93" s="16">
        <v>24.0</v>
      </c>
      <c r="E93" s="50" t="s">
        <v>2</v>
      </c>
      <c r="F93" s="16">
        <v>4.023</v>
      </c>
      <c r="G93" s="16">
        <v>214.8336</v>
      </c>
      <c r="H93" s="16">
        <v>0.0</v>
      </c>
      <c r="I93" s="16" t="s">
        <v>3</v>
      </c>
      <c r="J93" s="5">
        <v>0.0</v>
      </c>
      <c r="K93" s="16">
        <f t="shared" ref="K93:K122" si="28">(G93-3.674)/373.56</f>
        <v>0.5652628761</v>
      </c>
      <c r="L93" s="5">
        <f t="shared" si="17"/>
        <v>0.0000005652628761</v>
      </c>
      <c r="M93" s="5">
        <f t="shared" si="18"/>
        <v>0.0000005669401303</v>
      </c>
      <c r="N93" s="5">
        <f t="shared" si="27"/>
        <v>0.00000002579141786</v>
      </c>
      <c r="O93" s="5">
        <f t="shared" si="20"/>
        <v>0.000001135067404</v>
      </c>
      <c r="P93" s="5">
        <f t="shared" si="21"/>
        <v>0.0000002171162648</v>
      </c>
      <c r="R93" s="5">
        <v>121.0</v>
      </c>
      <c r="S93">
        <v>2.7925038102364124E-7</v>
      </c>
      <c r="U93" s="5">
        <v>119.0</v>
      </c>
      <c r="V93">
        <v>1.8324893137677226E-7</v>
      </c>
      <c r="AC93">
        <v>2.0</v>
      </c>
      <c r="AD93">
        <v>1.8330764857257697E-7</v>
      </c>
    </row>
    <row r="94" ht="15.75" customHeight="1">
      <c r="A94" t="s">
        <v>323</v>
      </c>
      <c r="B94" s="35"/>
      <c r="D94" s="16">
        <v>19.0</v>
      </c>
      <c r="E94" s="16" t="s">
        <v>2</v>
      </c>
      <c r="F94" s="16">
        <v>4.016</v>
      </c>
      <c r="G94" s="16">
        <v>212.1888</v>
      </c>
      <c r="H94" s="16">
        <v>0.0</v>
      </c>
      <c r="I94" s="16" t="s">
        <v>3</v>
      </c>
      <c r="J94" s="5">
        <v>59.0</v>
      </c>
      <c r="K94" s="16">
        <f t="shared" si="28"/>
        <v>0.558182889</v>
      </c>
      <c r="L94" s="5">
        <f t="shared" si="17"/>
        <v>0.000000558182889</v>
      </c>
      <c r="M94" s="5">
        <f t="shared" si="18"/>
        <v>0.0000005598391354</v>
      </c>
      <c r="N94" s="5">
        <f t="shared" si="27"/>
        <v>0.00000002546837718</v>
      </c>
      <c r="O94" s="5">
        <f t="shared" si="20"/>
        <v>0.000001120850545</v>
      </c>
      <c r="P94" s="5">
        <f t="shared" si="21"/>
        <v>0.0000002143968569</v>
      </c>
      <c r="R94" s="5">
        <v>0.0</v>
      </c>
      <c r="S94">
        <v>1.870448243377341E-7</v>
      </c>
      <c r="U94" s="5">
        <v>0.0</v>
      </c>
      <c r="V94">
        <v>1.9052309557610368E-7</v>
      </c>
      <c r="AC94">
        <v>2.0</v>
      </c>
      <c r="AD94">
        <v>1.841182530155519E-7</v>
      </c>
    </row>
    <row r="95" ht="15.75" customHeight="1">
      <c r="A95" t="s">
        <v>324</v>
      </c>
      <c r="B95" s="35"/>
      <c r="D95" s="16">
        <v>29.0</v>
      </c>
      <c r="E95" s="16" t="s">
        <v>2</v>
      </c>
      <c r="F95" s="16">
        <v>4.023</v>
      </c>
      <c r="G95" s="16">
        <v>205.6056</v>
      </c>
      <c r="H95" s="16">
        <v>0.0</v>
      </c>
      <c r="I95" s="16" t="s">
        <v>3</v>
      </c>
      <c r="J95" s="5">
        <v>120.0</v>
      </c>
      <c r="K95" s="16">
        <f t="shared" si="28"/>
        <v>0.5405600171</v>
      </c>
      <c r="L95" s="5">
        <f t="shared" si="17"/>
        <v>0.0000005405600171</v>
      </c>
      <c r="M95" s="5">
        <f t="shared" si="18"/>
        <v>0.0000005421639728</v>
      </c>
      <c r="N95" s="5">
        <f t="shared" si="27"/>
        <v>0.00000002466429315</v>
      </c>
      <c r="O95" s="5">
        <f t="shared" si="20"/>
        <v>0.000001085463209</v>
      </c>
      <c r="P95" s="5">
        <f t="shared" si="21"/>
        <v>0.0000002076279494</v>
      </c>
      <c r="R95" s="5">
        <v>60.0</v>
      </c>
      <c r="S95">
        <v>2.27736594701192E-7</v>
      </c>
      <c r="U95" s="5">
        <v>59.0</v>
      </c>
      <c r="V95">
        <v>1.8706645738949567E-7</v>
      </c>
      <c r="AC95">
        <v>2.0</v>
      </c>
      <c r="AD95">
        <v>2.0659015558650968E-7</v>
      </c>
    </row>
    <row r="96" ht="15.75" customHeight="1">
      <c r="A96" t="s">
        <v>325</v>
      </c>
      <c r="B96" s="35"/>
      <c r="C96" s="41">
        <v>4.0</v>
      </c>
      <c r="D96" s="16">
        <v>36.0</v>
      </c>
      <c r="E96" s="16" t="s">
        <v>2</v>
      </c>
      <c r="F96" s="16">
        <v>4.03</v>
      </c>
      <c r="G96" s="16">
        <v>207.6285</v>
      </c>
      <c r="H96" s="16">
        <v>0.0</v>
      </c>
      <c r="I96" s="16" t="s">
        <v>3</v>
      </c>
      <c r="J96" s="5">
        <v>0.0</v>
      </c>
      <c r="K96" s="16">
        <f t="shared" si="28"/>
        <v>0.5459752115</v>
      </c>
      <c r="L96" s="5">
        <f t="shared" si="17"/>
        <v>0.0000005459752115</v>
      </c>
      <c r="M96" s="5">
        <f t="shared" si="18"/>
        <v>0.0000005475952351</v>
      </c>
      <c r="N96" s="5">
        <f t="shared" si="27"/>
        <v>0.00000002491137384</v>
      </c>
      <c r="O96" s="5">
        <f t="shared" si="20"/>
        <v>0.000001096337107</v>
      </c>
      <c r="P96" s="5">
        <f t="shared" si="21"/>
        <v>0.000000209707914</v>
      </c>
      <c r="R96" s="5">
        <v>122.0</v>
      </c>
      <c r="S96">
        <v>2.524502334691868E-7</v>
      </c>
      <c r="U96" s="5">
        <v>117.0</v>
      </c>
      <c r="V96">
        <v>1.8648974449089945E-7</v>
      </c>
      <c r="AC96">
        <v>2.0</v>
      </c>
      <c r="AD96">
        <v>2.0056110195702892E-7</v>
      </c>
    </row>
    <row r="97" ht="15.75" customHeight="1">
      <c r="A97" t="s">
        <v>326</v>
      </c>
      <c r="B97" s="35"/>
      <c r="D97" s="16" t="s">
        <v>327</v>
      </c>
      <c r="E97" s="16" t="s">
        <v>2</v>
      </c>
      <c r="F97" s="16">
        <v>4.02</v>
      </c>
      <c r="G97" s="16">
        <v>196.8684</v>
      </c>
      <c r="H97" s="16">
        <v>0.0</v>
      </c>
      <c r="I97" s="16" t="s">
        <v>3</v>
      </c>
      <c r="J97" s="5">
        <v>58.0</v>
      </c>
      <c r="K97" s="16">
        <f t="shared" si="28"/>
        <v>0.5171710033</v>
      </c>
      <c r="L97" s="5">
        <f t="shared" si="17"/>
        <v>0.0000005171710033</v>
      </c>
      <c r="M97" s="5">
        <f t="shared" si="18"/>
        <v>0.0000005187055588</v>
      </c>
      <c r="N97" s="5">
        <f t="shared" si="27"/>
        <v>0.00000002359711564</v>
      </c>
      <c r="O97" s="5">
        <f t="shared" si="20"/>
        <v>0.000001038497261</v>
      </c>
      <c r="P97" s="5">
        <f t="shared" si="21"/>
        <v>0.0000001986442791</v>
      </c>
      <c r="R97" s="5">
        <v>0.0</v>
      </c>
      <c r="S97">
        <v>2.7003419015886367E-7</v>
      </c>
      <c r="U97" s="5">
        <v>0.0</v>
      </c>
      <c r="V97">
        <v>1.8559227610987627E-7</v>
      </c>
      <c r="AC97">
        <v>2.0</v>
      </c>
      <c r="AD97">
        <v>2.084574628924316E-7</v>
      </c>
    </row>
    <row r="98" ht="15.75" customHeight="1">
      <c r="A98" t="s">
        <v>328</v>
      </c>
      <c r="B98" s="35"/>
      <c r="D98" s="16">
        <v>2.0</v>
      </c>
      <c r="E98" s="16" t="s">
        <v>2</v>
      </c>
      <c r="F98" s="16">
        <v>4.026</v>
      </c>
      <c r="G98" s="16">
        <v>199.7125</v>
      </c>
      <c r="H98" s="16"/>
      <c r="I98" s="16"/>
      <c r="J98" s="5">
        <v>121.0</v>
      </c>
      <c r="K98" s="16">
        <f t="shared" si="28"/>
        <v>0.5247845058</v>
      </c>
      <c r="L98" s="5">
        <f t="shared" si="17"/>
        <v>0.0000005247845058</v>
      </c>
      <c r="M98" s="5">
        <f t="shared" si="18"/>
        <v>0.0000005263416522</v>
      </c>
      <c r="N98" s="5">
        <f t="shared" si="27"/>
        <v>0.00000002394449919</v>
      </c>
      <c r="O98" s="5">
        <f t="shared" si="20"/>
        <v>0.000001053785437</v>
      </c>
      <c r="P98" s="5">
        <f t="shared" si="21"/>
        <v>0.0000002015686092</v>
      </c>
      <c r="R98" s="5">
        <v>60.0</v>
      </c>
      <c r="S98">
        <v>2.844429185323998E-7</v>
      </c>
      <c r="U98" s="5">
        <v>59.0</v>
      </c>
      <c r="V98">
        <v>1.8957841861950742E-7</v>
      </c>
      <c r="AC98">
        <v>2.0</v>
      </c>
      <c r="AD98">
        <v>1.9578285367064482E-7</v>
      </c>
    </row>
    <row r="99" ht="15.75" customHeight="1">
      <c r="A99" t="s">
        <v>329</v>
      </c>
      <c r="B99" s="35"/>
      <c r="C99" s="41">
        <v>1.0</v>
      </c>
      <c r="D99" s="16" t="s">
        <v>330</v>
      </c>
      <c r="E99" s="16" t="s">
        <v>2</v>
      </c>
      <c r="F99" s="16">
        <v>4.026</v>
      </c>
      <c r="G99" s="16">
        <v>200.2403</v>
      </c>
      <c r="H99" s="16">
        <v>0.0</v>
      </c>
      <c r="I99" s="16" t="s">
        <v>3</v>
      </c>
      <c r="J99" s="5">
        <v>0.0</v>
      </c>
      <c r="K99" s="16">
        <f t="shared" si="28"/>
        <v>0.526197398</v>
      </c>
      <c r="L99" s="5">
        <f t="shared" si="17"/>
        <v>0.000000526197398</v>
      </c>
      <c r="M99" s="5">
        <f t="shared" si="18"/>
        <v>0.0000005277587367</v>
      </c>
      <c r="N99" s="5">
        <f t="shared" si="27"/>
        <v>0.00000002400896564</v>
      </c>
      <c r="O99" s="5">
        <f t="shared" si="20"/>
        <v>0.000001056622573</v>
      </c>
      <c r="P99" s="5">
        <f t="shared" si="21"/>
        <v>0.000000202111298</v>
      </c>
      <c r="R99" s="5">
        <v>123.0</v>
      </c>
      <c r="S99">
        <v>2.6617632368292155E-7</v>
      </c>
      <c r="U99" s="5">
        <v>119.0</v>
      </c>
      <c r="V99">
        <v>1.8502061766262624E-7</v>
      </c>
      <c r="AC99">
        <v>2.0</v>
      </c>
      <c r="AD99">
        <v>1.886759958296866E-7</v>
      </c>
    </row>
    <row r="100" ht="15.75" customHeight="1">
      <c r="A100" t="s">
        <v>331</v>
      </c>
      <c r="B100" s="35"/>
      <c r="D100" s="16">
        <v>22.0</v>
      </c>
      <c r="E100" s="16"/>
      <c r="F100" s="16">
        <v>4.023</v>
      </c>
      <c r="G100" s="16">
        <v>213.6084</v>
      </c>
      <c r="H100" s="16"/>
      <c r="I100" s="16"/>
      <c r="J100" s="5">
        <v>56.0</v>
      </c>
      <c r="K100" s="16">
        <f t="shared" si="28"/>
        <v>0.5619830817</v>
      </c>
      <c r="L100" s="5">
        <f t="shared" si="17"/>
        <v>0.0000005619830817</v>
      </c>
      <c r="M100" s="5">
        <f t="shared" si="18"/>
        <v>0.0000005636506041</v>
      </c>
      <c r="N100" s="5">
        <f t="shared" si="27"/>
        <v>0.00000002564176971</v>
      </c>
      <c r="O100" s="5">
        <f t="shared" si="20"/>
        <v>0.000001128481464</v>
      </c>
      <c r="P100" s="5">
        <f t="shared" si="21"/>
        <v>0.0000002158565028</v>
      </c>
      <c r="R100" s="5">
        <v>0.0</v>
      </c>
      <c r="S100">
        <v>1.9059001651192677E-7</v>
      </c>
      <c r="U100" s="5">
        <v>0.0</v>
      </c>
      <c r="V100">
        <v>1.816583966271643E-7</v>
      </c>
      <c r="Y100" s="5"/>
      <c r="AC100">
        <v>2.0</v>
      </c>
      <c r="AD100">
        <v>2.836456011594912E-7</v>
      </c>
    </row>
    <row r="101" ht="15.75" customHeight="1">
      <c r="A101" t="s">
        <v>332</v>
      </c>
      <c r="B101" s="35"/>
      <c r="D101" s="16">
        <v>40.0</v>
      </c>
      <c r="E101" s="16" t="s">
        <v>2</v>
      </c>
      <c r="F101" s="16">
        <v>4.03</v>
      </c>
      <c r="G101" s="16">
        <v>207.4308</v>
      </c>
      <c r="H101" s="16">
        <v>0.0</v>
      </c>
      <c r="I101" s="16" t="s">
        <v>3</v>
      </c>
      <c r="J101" s="5">
        <v>120.0</v>
      </c>
      <c r="K101" s="16">
        <f t="shared" si="28"/>
        <v>0.5454459792</v>
      </c>
      <c r="L101" s="5">
        <f t="shared" si="17"/>
        <v>0.0000005454459792</v>
      </c>
      <c r="M101" s="5">
        <f t="shared" si="18"/>
        <v>0.0000005470644325</v>
      </c>
      <c r="N101" s="5">
        <f t="shared" si="27"/>
        <v>0.0000000248872264</v>
      </c>
      <c r="O101" s="5">
        <f t="shared" si="20"/>
        <v>0.00000109527439</v>
      </c>
      <c r="P101" s="5">
        <f t="shared" si="21"/>
        <v>0.000000209504637</v>
      </c>
      <c r="R101" s="5">
        <v>60.0</v>
      </c>
      <c r="S101">
        <v>2.1817357275426798E-7</v>
      </c>
      <c r="U101" s="5">
        <v>60.0</v>
      </c>
      <c r="V101">
        <v>1.863642930084879E-7</v>
      </c>
      <c r="Y101" s="5"/>
      <c r="AC101">
        <v>2.0</v>
      </c>
      <c r="AD101">
        <v>3.532682187859701E-7</v>
      </c>
    </row>
    <row r="102" ht="15.75" customHeight="1">
      <c r="A102" t="s">
        <v>333</v>
      </c>
      <c r="B102" s="35"/>
      <c r="C102" s="41">
        <v>10.0</v>
      </c>
      <c r="D102" s="16">
        <v>15.0</v>
      </c>
      <c r="E102" s="16" t="s">
        <v>2</v>
      </c>
      <c r="F102" s="16">
        <v>4.026</v>
      </c>
      <c r="G102" s="16">
        <v>189.369</v>
      </c>
      <c r="H102" s="16">
        <v>0.0</v>
      </c>
      <c r="I102" s="16" t="s">
        <v>3</v>
      </c>
      <c r="J102" s="5">
        <v>0.0</v>
      </c>
      <c r="K102" s="16">
        <f t="shared" si="28"/>
        <v>0.4970955134</v>
      </c>
      <c r="L102" s="5">
        <f t="shared" si="17"/>
        <v>0.0000004970955134</v>
      </c>
      <c r="M102" s="5">
        <f t="shared" si="18"/>
        <v>0.0000004985705007</v>
      </c>
      <c r="N102" s="5">
        <f t="shared" si="27"/>
        <v>0.00000002268112527</v>
      </c>
      <c r="O102" s="5">
        <f t="shared" si="20"/>
        <v>0.0000009981849827</v>
      </c>
      <c r="P102" s="5">
        <f t="shared" si="21"/>
        <v>0.0000001909333263</v>
      </c>
      <c r="R102" s="5">
        <v>121.0</v>
      </c>
      <c r="S102">
        <v>2.2007424863847585E-7</v>
      </c>
      <c r="U102" s="5">
        <v>118.0</v>
      </c>
      <c r="V102">
        <v>1.8422848404765686E-7</v>
      </c>
      <c r="Y102" s="5"/>
      <c r="AC102">
        <v>2.0</v>
      </c>
      <c r="AD102">
        <v>2.147140472828355E-7</v>
      </c>
    </row>
    <row r="103" ht="15.75" customHeight="1">
      <c r="A103" t="s">
        <v>334</v>
      </c>
      <c r="B103" s="35"/>
      <c r="D103" s="16">
        <v>32.0</v>
      </c>
      <c r="E103" s="16" t="s">
        <v>2</v>
      </c>
      <c r="F103" s="16">
        <v>4.033</v>
      </c>
      <c r="G103" s="16">
        <v>198.7232</v>
      </c>
      <c r="H103" s="16">
        <v>0.0</v>
      </c>
      <c r="I103" s="16" t="s">
        <v>3</v>
      </c>
      <c r="J103" s="5">
        <v>57.0</v>
      </c>
      <c r="K103" s="16">
        <f t="shared" si="28"/>
        <v>0.522136203</v>
      </c>
      <c r="L103" s="5">
        <f t="shared" si="17"/>
        <v>0.000000522136203</v>
      </c>
      <c r="M103" s="5">
        <f t="shared" si="18"/>
        <v>0.0000005236854913</v>
      </c>
      <c r="N103" s="5">
        <f t="shared" si="27"/>
        <v>0.00000002382366429</v>
      </c>
      <c r="O103" s="5">
        <f t="shared" si="20"/>
        <v>0.000001048467553</v>
      </c>
      <c r="P103" s="5">
        <f t="shared" si="21"/>
        <v>0.0000002005514017</v>
      </c>
      <c r="R103" s="5">
        <v>0.0</v>
      </c>
      <c r="S103">
        <v>2.1711626483719808E-7</v>
      </c>
      <c r="U103" s="5">
        <v>0.0</v>
      </c>
      <c r="V103">
        <v>2.0296614390006646E-7</v>
      </c>
      <c r="Y103" s="5"/>
      <c r="AC103">
        <v>2.0</v>
      </c>
      <c r="AD103">
        <v>2.842008387800665E-7</v>
      </c>
    </row>
    <row r="104" ht="15.75" customHeight="1">
      <c r="A104" t="s">
        <v>335</v>
      </c>
      <c r="B104" s="35"/>
      <c r="D104" s="16">
        <v>14.0</v>
      </c>
      <c r="E104" s="16" t="s">
        <v>2</v>
      </c>
      <c r="F104" s="16">
        <v>4.033</v>
      </c>
      <c r="G104" s="16">
        <v>195.042</v>
      </c>
      <c r="H104" s="16">
        <v>0.0</v>
      </c>
      <c r="I104" s="16" t="s">
        <v>3</v>
      </c>
      <c r="J104" s="5">
        <v>118.0</v>
      </c>
      <c r="K104" s="16">
        <f t="shared" si="28"/>
        <v>0.5122818289</v>
      </c>
      <c r="L104" s="5">
        <f t="shared" si="17"/>
        <v>0.0000005122818289</v>
      </c>
      <c r="M104" s="5">
        <f t="shared" si="18"/>
        <v>0.0000005138018772</v>
      </c>
      <c r="N104" s="5">
        <f t="shared" si="27"/>
        <v>0.00000002337403582</v>
      </c>
      <c r="O104" s="5">
        <f t="shared" si="20"/>
        <v>0.000001028679629</v>
      </c>
      <c r="P104" s="5">
        <f t="shared" si="21"/>
        <v>0.0000001967663576</v>
      </c>
      <c r="R104" s="5">
        <v>59.0</v>
      </c>
      <c r="S104">
        <v>2.1439685687638822E-7</v>
      </c>
      <c r="U104" s="5">
        <v>60.0</v>
      </c>
      <c r="V104">
        <v>1.8915940460291119E-7</v>
      </c>
      <c r="Y104" s="5"/>
      <c r="AC104">
        <v>2.0</v>
      </c>
      <c r="AD104">
        <v>2.0441122116828024E-7</v>
      </c>
    </row>
    <row r="105" ht="15.75" customHeight="1">
      <c r="A105" t="s">
        <v>336</v>
      </c>
      <c r="B105" s="35"/>
      <c r="C105" s="41">
        <v>8.0</v>
      </c>
      <c r="D105" s="16">
        <v>5.0</v>
      </c>
      <c r="E105" s="16" t="s">
        <v>2</v>
      </c>
      <c r="F105" s="16">
        <v>4.033</v>
      </c>
      <c r="G105" s="16">
        <v>193.5904</v>
      </c>
      <c r="H105" s="16">
        <v>0.0</v>
      </c>
      <c r="I105" s="16" t="s">
        <v>3</v>
      </c>
      <c r="J105" s="5">
        <v>0.0</v>
      </c>
      <c r="K105" s="16">
        <f t="shared" si="28"/>
        <v>0.5083959739</v>
      </c>
      <c r="L105" s="5">
        <f t="shared" si="17"/>
        <v>0.0000005083959739</v>
      </c>
      <c r="M105" s="5">
        <f t="shared" si="18"/>
        <v>0.000000509904492</v>
      </c>
      <c r="N105" s="5">
        <f t="shared" si="27"/>
        <v>0.00000002319673475</v>
      </c>
      <c r="O105" s="5">
        <f t="shared" si="20"/>
        <v>0.000001020876698</v>
      </c>
      <c r="P105" s="5">
        <f t="shared" si="21"/>
        <v>0.000000195273809</v>
      </c>
      <c r="R105" s="5">
        <v>120.0</v>
      </c>
      <c r="S105">
        <v>2.07627949402249E-7</v>
      </c>
      <c r="U105" s="5">
        <v>118.0</v>
      </c>
      <c r="V105">
        <v>1.8504316051563006E-7</v>
      </c>
      <c r="Y105" s="5"/>
    </row>
    <row r="106" ht="15.75" customHeight="1">
      <c r="A106" t="s">
        <v>337</v>
      </c>
      <c r="B106" s="35"/>
      <c r="D106" s="16">
        <v>45.0</v>
      </c>
      <c r="E106" s="16" t="s">
        <v>2</v>
      </c>
      <c r="F106" s="16">
        <v>4.04</v>
      </c>
      <c r="G106" s="16">
        <v>198.7864</v>
      </c>
      <c r="H106" s="16">
        <v>0.0</v>
      </c>
      <c r="I106" s="16" t="s">
        <v>3</v>
      </c>
      <c r="J106" s="5">
        <v>58.0</v>
      </c>
      <c r="K106" s="16">
        <f t="shared" si="28"/>
        <v>0.522305386</v>
      </c>
      <c r="L106" s="5">
        <f t="shared" si="17"/>
        <v>0.000000522305386</v>
      </c>
      <c r="M106" s="5">
        <f t="shared" si="18"/>
        <v>0.0000005238551763</v>
      </c>
      <c r="N106" s="5">
        <f t="shared" si="27"/>
        <v>0.00000002383138365</v>
      </c>
      <c r="O106" s="5">
        <f t="shared" si="20"/>
        <v>0.000001048807279</v>
      </c>
      <c r="P106" s="5">
        <f t="shared" si="21"/>
        <v>0.0000002006163845</v>
      </c>
      <c r="R106" s="5">
        <v>0.0</v>
      </c>
      <c r="S106">
        <v>2.097079139984084E-7</v>
      </c>
      <c r="U106" s="5">
        <v>0.0</v>
      </c>
      <c r="V106">
        <v>2.87466218923712E-7</v>
      </c>
      <c r="Y106" s="5"/>
      <c r="AC106">
        <v>3.0</v>
      </c>
      <c r="AD106">
        <v>2.778545943807374E-7</v>
      </c>
    </row>
    <row r="107" ht="15.75" customHeight="1">
      <c r="A107" t="s">
        <v>338</v>
      </c>
      <c r="B107" s="36"/>
      <c r="D107" s="16" t="s">
        <v>339</v>
      </c>
      <c r="E107" s="50" t="s">
        <v>2</v>
      </c>
      <c r="F107" s="16">
        <v>4.04</v>
      </c>
      <c r="G107" s="16">
        <v>188.0954</v>
      </c>
      <c r="H107" s="16">
        <v>0.0</v>
      </c>
      <c r="I107" s="16" t="s">
        <v>3</v>
      </c>
      <c r="J107" s="5">
        <v>120.0</v>
      </c>
      <c r="K107" s="16">
        <f t="shared" si="28"/>
        <v>0.4936861548</v>
      </c>
      <c r="L107" s="5">
        <f t="shared" si="17"/>
        <v>0.0000004936861548</v>
      </c>
      <c r="M107" s="5">
        <f t="shared" si="18"/>
        <v>0.0000004951510258</v>
      </c>
      <c r="N107" s="5">
        <f t="shared" si="27"/>
        <v>0.00000002252556545</v>
      </c>
      <c r="O107" s="5">
        <f t="shared" si="20"/>
        <v>0.0000009913388727</v>
      </c>
      <c r="P107" s="5">
        <f t="shared" si="21"/>
        <v>0.0000001896237989</v>
      </c>
      <c r="R107" s="5">
        <v>58.0</v>
      </c>
      <c r="S107">
        <v>1.9864427909251383E-7</v>
      </c>
      <c r="U107" s="5">
        <v>59.0</v>
      </c>
      <c r="V107">
        <v>2.92633291738086E-7</v>
      </c>
      <c r="Y107" s="5"/>
      <c r="AC107">
        <v>3.0</v>
      </c>
      <c r="AD107">
        <v>2.511884029120266E-7</v>
      </c>
    </row>
    <row r="108" ht="15.75" customHeight="1">
      <c r="A108" t="s">
        <v>340</v>
      </c>
      <c r="B108" s="51" t="s">
        <v>341</v>
      </c>
      <c r="C108" s="34">
        <v>5.0</v>
      </c>
      <c r="D108" s="16">
        <v>4.0</v>
      </c>
      <c r="E108" s="16" t="s">
        <v>2</v>
      </c>
      <c r="F108">
        <v>4.04</v>
      </c>
      <c r="G108">
        <v>199.3786</v>
      </c>
      <c r="H108" s="16">
        <v>0.0</v>
      </c>
      <c r="I108" s="16" t="s">
        <v>3</v>
      </c>
      <c r="J108" s="5">
        <v>0.0</v>
      </c>
      <c r="K108" s="16">
        <f t="shared" si="28"/>
        <v>0.5238906735</v>
      </c>
      <c r="L108" s="5">
        <f t="shared" si="17"/>
        <v>0.0000005238906735</v>
      </c>
      <c r="M108" s="5">
        <f t="shared" si="18"/>
        <v>0.0000005254451677</v>
      </c>
      <c r="N108" s="5">
        <f t="shared" ref="N108:N113" si="29">((M108*$S$66)/($X$68*$X$70))</f>
        <v>0.00000003414834618</v>
      </c>
      <c r="O108" s="5">
        <f t="shared" si="20"/>
        <v>0.000001502851641</v>
      </c>
      <c r="P108" s="5">
        <f t="shared" si="21"/>
        <v>0.0000002874662189</v>
      </c>
      <c r="R108" s="5">
        <v>121.0</v>
      </c>
      <c r="S108">
        <v>2.0156860916712787E-7</v>
      </c>
      <c r="U108" s="5">
        <v>124.0</v>
      </c>
      <c r="V108">
        <v>2.8507047859331316E-7</v>
      </c>
      <c r="Y108" s="5"/>
      <c r="AC108">
        <v>3.0</v>
      </c>
      <c r="AD108">
        <v>2.648458855438866E-7</v>
      </c>
    </row>
    <row r="109" ht="15.75" customHeight="1">
      <c r="A109" t="s">
        <v>342</v>
      </c>
      <c r="B109" s="35"/>
      <c r="C109" s="35"/>
      <c r="D109" s="16">
        <v>6.0</v>
      </c>
      <c r="E109" s="16" t="s">
        <v>2</v>
      </c>
      <c r="F109">
        <v>4.043</v>
      </c>
      <c r="G109">
        <v>202.8963</v>
      </c>
      <c r="H109" s="16">
        <v>0.0</v>
      </c>
      <c r="I109" s="16" t="s">
        <v>3</v>
      </c>
      <c r="J109" s="5">
        <v>59.0</v>
      </c>
      <c r="K109" s="16">
        <f t="shared" si="28"/>
        <v>0.533307367</v>
      </c>
      <c r="L109" s="5">
        <f t="shared" si="17"/>
        <v>0.000000533307367</v>
      </c>
      <c r="M109" s="5">
        <f t="shared" si="18"/>
        <v>0.0000005348898024</v>
      </c>
      <c r="N109" s="5">
        <f t="shared" si="29"/>
        <v>0.00000003476214697</v>
      </c>
      <c r="O109" s="5">
        <f t="shared" si="20"/>
        <v>0.000001529864707</v>
      </c>
      <c r="P109" s="5">
        <f t="shared" si="21"/>
        <v>0.0000002926332917</v>
      </c>
      <c r="R109" s="5">
        <v>0.0</v>
      </c>
      <c r="S109">
        <v>2.021112980365E-7</v>
      </c>
      <c r="U109" s="5">
        <v>0.0</v>
      </c>
      <c r="V109">
        <v>3.0799526052865027E-7</v>
      </c>
      <c r="Y109" s="5"/>
      <c r="AC109">
        <v>3.0</v>
      </c>
      <c r="AD109">
        <v>2.1897424406347516E-7</v>
      </c>
    </row>
    <row r="110" ht="15.75" customHeight="1">
      <c r="A110" t="s">
        <v>343</v>
      </c>
      <c r="B110" s="35"/>
      <c r="C110" s="36"/>
      <c r="D110" s="16" t="s">
        <v>274</v>
      </c>
      <c r="E110" s="16" t="s">
        <v>2</v>
      </c>
      <c r="F110">
        <v>4.036</v>
      </c>
      <c r="G110">
        <v>197.7476</v>
      </c>
      <c r="H110" s="16">
        <v>0.0</v>
      </c>
      <c r="I110" s="16" t="s">
        <v>3</v>
      </c>
      <c r="J110" s="5">
        <v>124.0</v>
      </c>
      <c r="K110" s="16">
        <f t="shared" si="28"/>
        <v>0.5195245744</v>
      </c>
      <c r="L110" s="5">
        <f t="shared" si="17"/>
        <v>0.0000005195245744</v>
      </c>
      <c r="M110" s="5">
        <f t="shared" si="18"/>
        <v>0.0000005210661134</v>
      </c>
      <c r="N110" s="5">
        <f t="shared" si="29"/>
        <v>0.00000003386375424</v>
      </c>
      <c r="O110" s="5">
        <f t="shared" si="20"/>
        <v>0.000001490326892</v>
      </c>
      <c r="P110" s="5">
        <f t="shared" si="21"/>
        <v>0.0000002850704786</v>
      </c>
      <c r="R110" s="5">
        <v>56.0</v>
      </c>
      <c r="S110">
        <v>2.158565028009064E-7</v>
      </c>
      <c r="U110" s="5">
        <v>62.0</v>
      </c>
      <c r="V110">
        <v>3.5133965264365597E-7</v>
      </c>
      <c r="Y110" s="5"/>
      <c r="AC110">
        <v>3.0</v>
      </c>
      <c r="AD110">
        <v>1.8233299203300294E-7</v>
      </c>
    </row>
    <row r="111" ht="15.75" customHeight="1">
      <c r="A111" t="s">
        <v>344</v>
      </c>
      <c r="B111" s="35"/>
      <c r="C111" s="45">
        <v>3.0</v>
      </c>
      <c r="D111" s="16">
        <v>11.0</v>
      </c>
      <c r="E111" s="16" t="s">
        <v>2</v>
      </c>
      <c r="F111" s="16">
        <v>4.03</v>
      </c>
      <c r="G111" s="16">
        <v>213.3546</v>
      </c>
      <c r="H111" s="16">
        <v>0.0</v>
      </c>
      <c r="I111" s="16" t="s">
        <v>3</v>
      </c>
      <c r="J111" s="5">
        <v>0.0</v>
      </c>
      <c r="K111" s="16">
        <f t="shared" si="28"/>
        <v>0.5613036728</v>
      </c>
      <c r="L111" s="5">
        <f t="shared" si="17"/>
        <v>0.0000005613036728</v>
      </c>
      <c r="M111" s="5">
        <f t="shared" si="18"/>
        <v>0.0000005629691792</v>
      </c>
      <c r="N111" s="5">
        <f t="shared" si="29"/>
        <v>0.00000003658700775</v>
      </c>
      <c r="O111" s="5">
        <f t="shared" si="20"/>
        <v>0.000001610175918</v>
      </c>
      <c r="P111" s="5">
        <f t="shared" si="21"/>
        <v>0.0000003079952605</v>
      </c>
      <c r="R111" s="5">
        <v>120.0</v>
      </c>
      <c r="S111">
        <v>2.0950463701948668E-7</v>
      </c>
      <c r="U111" s="5">
        <v>123.0</v>
      </c>
      <c r="V111">
        <v>3.5504284145234303E-7</v>
      </c>
      <c r="Y111" s="5"/>
      <c r="AC111">
        <v>3.0</v>
      </c>
      <c r="AD111">
        <v>1.8555760648111487E-7</v>
      </c>
    </row>
    <row r="112" ht="15.75" customHeight="1">
      <c r="A112" t="s">
        <v>345</v>
      </c>
      <c r="B112" s="35"/>
      <c r="C112" s="35"/>
      <c r="D112" s="16">
        <v>47.0</v>
      </c>
      <c r="E112" s="50" t="s">
        <v>2</v>
      </c>
      <c r="F112" s="16">
        <v>4.03</v>
      </c>
      <c r="G112" s="16">
        <v>242.8631</v>
      </c>
      <c r="H112" s="16">
        <v>0.0</v>
      </c>
      <c r="I112" s="16" t="s">
        <v>3</v>
      </c>
      <c r="J112" s="5">
        <v>62.0</v>
      </c>
      <c r="K112" s="16">
        <f t="shared" si="28"/>
        <v>0.6402963379</v>
      </c>
      <c r="L112" s="5">
        <f t="shared" si="17"/>
        <v>0.0000006402963379</v>
      </c>
      <c r="M112" s="5">
        <f t="shared" si="18"/>
        <v>0.0000006421962323</v>
      </c>
      <c r="N112" s="5">
        <f t="shared" si="29"/>
        <v>0.00000004173592338</v>
      </c>
      <c r="O112" s="5">
        <f t="shared" si="20"/>
        <v>0.00000183677712</v>
      </c>
      <c r="P112" s="5">
        <f t="shared" si="21"/>
        <v>0.0000003513396526</v>
      </c>
      <c r="R112" s="5">
        <v>0.0</v>
      </c>
      <c r="S112">
        <v>1.9093332625627005E-7</v>
      </c>
      <c r="U112" s="5">
        <v>0.0</v>
      </c>
      <c r="V112">
        <v>2.003387680215121E-7</v>
      </c>
      <c r="Y112" s="5"/>
      <c r="AC112">
        <v>3.0</v>
      </c>
      <c r="AD112">
        <v>1.8409582283925425E-7</v>
      </c>
    </row>
    <row r="113" ht="15.75" customHeight="1">
      <c r="A113" t="s">
        <v>346</v>
      </c>
      <c r="B113" s="35"/>
      <c r="C113" s="36"/>
      <c r="D113" s="16">
        <v>43.0</v>
      </c>
      <c r="E113" s="16" t="s">
        <v>2</v>
      </c>
      <c r="F113" s="16">
        <v>4.02</v>
      </c>
      <c r="G113" s="16">
        <v>245.3842</v>
      </c>
      <c r="H113" s="16">
        <v>0.0</v>
      </c>
      <c r="I113" s="16" t="s">
        <v>3</v>
      </c>
      <c r="J113" s="5">
        <v>123.0</v>
      </c>
      <c r="K113" s="16">
        <f t="shared" si="28"/>
        <v>0.6470451869</v>
      </c>
      <c r="L113" s="5">
        <f t="shared" si="17"/>
        <v>0.0000006470451869</v>
      </c>
      <c r="M113" s="5">
        <f t="shared" si="18"/>
        <v>0.0000006489651064</v>
      </c>
      <c r="N113" s="5">
        <f t="shared" si="29"/>
        <v>0.00000004217582819</v>
      </c>
      <c r="O113" s="5">
        <f t="shared" si="20"/>
        <v>0.000001856137111</v>
      </c>
      <c r="P113" s="5">
        <f t="shared" si="21"/>
        <v>0.0000003550428415</v>
      </c>
      <c r="R113" s="5">
        <v>57.0</v>
      </c>
      <c r="S113">
        <v>2.0055140170507807E-7</v>
      </c>
      <c r="U113" s="5">
        <v>61.0</v>
      </c>
      <c r="V113">
        <v>2.2470321563167157E-7</v>
      </c>
      <c r="Y113" s="5"/>
      <c r="AC113">
        <v>3.0</v>
      </c>
      <c r="AD113">
        <v>1.8330764857257697E-7</v>
      </c>
    </row>
    <row r="114" ht="15.75" customHeight="1">
      <c r="A114" t="s">
        <v>347</v>
      </c>
      <c r="B114" s="35"/>
      <c r="C114" s="41">
        <v>9.0</v>
      </c>
      <c r="D114" s="16">
        <v>1.0</v>
      </c>
      <c r="E114" s="50" t="s">
        <v>2</v>
      </c>
      <c r="F114" s="16">
        <v>4.03</v>
      </c>
      <c r="G114" s="16">
        <v>198.5164</v>
      </c>
      <c r="H114" s="16">
        <v>0.0</v>
      </c>
      <c r="I114" s="16" t="s">
        <v>3</v>
      </c>
      <c r="J114" s="5">
        <v>0.0</v>
      </c>
      <c r="K114" s="16">
        <f t="shared" si="28"/>
        <v>0.5215826106</v>
      </c>
      <c r="L114" s="5">
        <f t="shared" si="17"/>
        <v>0.0000005215826106</v>
      </c>
      <c r="M114" s="5">
        <f t="shared" si="18"/>
        <v>0.0000005231302562</v>
      </c>
      <c r="N114" s="5">
        <f t="shared" ref="N114:N116" si="30">((M114*$R$66)/($X$68*$X$70))</f>
        <v>0.00000002379840536</v>
      </c>
      <c r="O114" s="5">
        <f t="shared" si="20"/>
        <v>0.000001047355921</v>
      </c>
      <c r="P114" s="5">
        <f t="shared" si="21"/>
        <v>0.000000200338768</v>
      </c>
      <c r="R114" s="5">
        <v>118.0</v>
      </c>
      <c r="S114">
        <v>1.9676635762411426E-7</v>
      </c>
      <c r="U114" s="5">
        <v>122.0</v>
      </c>
      <c r="V114">
        <v>2.1579265100327842E-7</v>
      </c>
      <c r="Y114" s="5"/>
      <c r="AC114">
        <v>3.0</v>
      </c>
      <c r="AD114">
        <v>1.841182530155519E-7</v>
      </c>
    </row>
    <row r="115" ht="15.75" customHeight="1">
      <c r="A115" t="s">
        <v>348</v>
      </c>
      <c r="B115" s="35"/>
      <c r="D115" s="16">
        <v>13.0</v>
      </c>
      <c r="E115" s="50" t="s">
        <v>2</v>
      </c>
      <c r="F115" s="16">
        <v>4.02</v>
      </c>
      <c r="G115" s="16">
        <v>222.2124</v>
      </c>
      <c r="H115" s="16">
        <v>0.0</v>
      </c>
      <c r="I115" s="16" t="s">
        <v>3</v>
      </c>
      <c r="J115" s="5">
        <v>61.0</v>
      </c>
      <c r="K115" s="16">
        <f t="shared" si="28"/>
        <v>0.5850155263</v>
      </c>
      <c r="L115" s="5">
        <f t="shared" si="17"/>
        <v>0.0000005850155263</v>
      </c>
      <c r="M115" s="5">
        <f t="shared" si="18"/>
        <v>0.0000005867513908</v>
      </c>
      <c r="N115" s="5">
        <f t="shared" si="30"/>
        <v>0.00000002669267793</v>
      </c>
      <c r="O115" s="5">
        <f t="shared" si="20"/>
        <v>0.000001174731409</v>
      </c>
      <c r="P115" s="5">
        <f t="shared" si="21"/>
        <v>0.0000002247032156</v>
      </c>
      <c r="R115" s="5">
        <v>0.0</v>
      </c>
      <c r="S115">
        <v>1.952738090019456E-7</v>
      </c>
      <c r="U115" s="5">
        <v>0.0</v>
      </c>
      <c r="V115">
        <v>2.8467564413542766E-7</v>
      </c>
      <c r="AC115">
        <v>3.0</v>
      </c>
      <c r="AD115">
        <v>2.0659015558650968E-7</v>
      </c>
    </row>
    <row r="116" ht="15.75" customHeight="1">
      <c r="A116" t="s">
        <v>349</v>
      </c>
      <c r="B116" s="35"/>
      <c r="D116" s="16">
        <v>26.0</v>
      </c>
      <c r="E116" s="16" t="s">
        <v>2</v>
      </c>
      <c r="F116" s="16">
        <v>4.026</v>
      </c>
      <c r="G116" s="16">
        <v>213.5463</v>
      </c>
      <c r="H116" s="16">
        <v>0.0</v>
      </c>
      <c r="I116" s="16" t="s">
        <v>3</v>
      </c>
      <c r="J116" s="5">
        <v>122.0</v>
      </c>
      <c r="K116" s="16">
        <f t="shared" si="28"/>
        <v>0.5618168433</v>
      </c>
      <c r="L116" s="5">
        <f t="shared" si="17"/>
        <v>0.0000005618168433</v>
      </c>
      <c r="M116" s="5">
        <f t="shared" si="18"/>
        <v>0.0000005634838725</v>
      </c>
      <c r="N116" s="5">
        <f t="shared" si="30"/>
        <v>0.0000000256341847</v>
      </c>
      <c r="O116" s="5">
        <f t="shared" si="20"/>
        <v>0.000001128147651</v>
      </c>
      <c r="P116" s="5">
        <f t="shared" si="21"/>
        <v>0.000000215792651</v>
      </c>
      <c r="R116" s="5">
        <v>58.0</v>
      </c>
      <c r="S116">
        <v>2.0061638453293774E-7</v>
      </c>
      <c r="U116" s="5">
        <v>61.0</v>
      </c>
      <c r="V116">
        <v>2.8853247760294954E-7</v>
      </c>
      <c r="AC116">
        <v>3.0</v>
      </c>
      <c r="AD116">
        <v>2.0056110195702892E-7</v>
      </c>
    </row>
    <row r="117" ht="15.75" customHeight="1">
      <c r="A117" t="s">
        <v>350</v>
      </c>
      <c r="B117" s="35"/>
      <c r="C117" s="34">
        <v>7.0</v>
      </c>
      <c r="D117" s="16">
        <v>21.0</v>
      </c>
      <c r="E117" s="16" t="s">
        <v>2</v>
      </c>
      <c r="F117" s="16">
        <v>4.043</v>
      </c>
      <c r="G117" s="16">
        <v>197.4788</v>
      </c>
      <c r="H117" s="16">
        <v>0.0</v>
      </c>
      <c r="I117" s="16" t="s">
        <v>3</v>
      </c>
      <c r="J117" s="5">
        <v>0.0</v>
      </c>
      <c r="K117" s="16">
        <f t="shared" si="28"/>
        <v>0.5188050112</v>
      </c>
      <c r="L117" s="5">
        <f t="shared" si="17"/>
        <v>0.0000005188050112</v>
      </c>
      <c r="M117" s="5">
        <f t="shared" si="18"/>
        <v>0.0000005203444152</v>
      </c>
      <c r="N117" s="5">
        <f t="shared" ref="N117:N119" si="31">((M117*$S$66)/($X$68*$X$70))</f>
        <v>0.00000003381685153</v>
      </c>
      <c r="O117" s="5">
        <f t="shared" si="20"/>
        <v>0.000001488262728</v>
      </c>
      <c r="P117" s="5">
        <f t="shared" si="21"/>
        <v>0.0000002846756441</v>
      </c>
      <c r="R117" s="5">
        <v>120.0</v>
      </c>
      <c r="S117">
        <v>1.8962379888978216E-7</v>
      </c>
      <c r="U117" s="5">
        <v>125.0</v>
      </c>
      <c r="V117">
        <v>2.856285054182785E-7</v>
      </c>
      <c r="AC117">
        <v>3.0</v>
      </c>
      <c r="AD117">
        <v>2.084574628924316E-7</v>
      </c>
    </row>
    <row r="118" ht="15.75" customHeight="1">
      <c r="A118" t="s">
        <v>351</v>
      </c>
      <c r="B118" s="35"/>
      <c r="C118" s="35"/>
      <c r="D118" s="16">
        <v>34.0</v>
      </c>
      <c r="E118" s="16" t="s">
        <v>2</v>
      </c>
      <c r="F118" s="16">
        <v>4.043</v>
      </c>
      <c r="G118" s="16">
        <v>200.1045</v>
      </c>
      <c r="H118" s="16">
        <v>0.0</v>
      </c>
      <c r="I118" s="16" t="s">
        <v>3</v>
      </c>
      <c r="J118" s="5">
        <v>61.0</v>
      </c>
      <c r="K118" s="16">
        <f t="shared" si="28"/>
        <v>0.5258338687</v>
      </c>
      <c r="L118" s="5">
        <f t="shared" si="17"/>
        <v>0.0000005258338687</v>
      </c>
      <c r="M118" s="5">
        <f t="shared" si="18"/>
        <v>0.0000005273941288</v>
      </c>
      <c r="N118" s="5">
        <f t="shared" si="31"/>
        <v>0.00000003427500792</v>
      </c>
      <c r="O118" s="5">
        <f t="shared" si="20"/>
        <v>0.000001508425961</v>
      </c>
      <c r="P118" s="5">
        <f t="shared" si="21"/>
        <v>0.0000002885324776</v>
      </c>
      <c r="U118" s="5">
        <v>0.0</v>
      </c>
      <c r="V118">
        <v>2.0994717830288527E-7</v>
      </c>
      <c r="AC118">
        <v>3.0</v>
      </c>
      <c r="AD118">
        <v>1.9578285367064482E-7</v>
      </c>
    </row>
    <row r="119" ht="15.75" customHeight="1">
      <c r="A119" t="s">
        <v>352</v>
      </c>
      <c r="B119" s="35"/>
      <c r="C119" s="36"/>
      <c r="D119" s="16">
        <v>12.0</v>
      </c>
      <c r="E119" s="16" t="s">
        <v>2</v>
      </c>
      <c r="F119" s="16">
        <v>4.046</v>
      </c>
      <c r="G119" s="16">
        <v>198.1275</v>
      </c>
      <c r="H119" s="16">
        <v>0.0</v>
      </c>
      <c r="I119" s="16" t="s">
        <v>3</v>
      </c>
      <c r="J119" s="5">
        <v>125.0</v>
      </c>
      <c r="K119" s="16">
        <f t="shared" si="28"/>
        <v>0.5205415462</v>
      </c>
      <c r="L119" s="5">
        <f t="shared" si="17"/>
        <v>0.0000005205415462</v>
      </c>
      <c r="M119" s="5">
        <f t="shared" si="18"/>
        <v>0.0000005220861028</v>
      </c>
      <c r="N119" s="5">
        <f t="shared" si="31"/>
        <v>0.0000000339300427</v>
      </c>
      <c r="O119" s="5">
        <f t="shared" si="20"/>
        <v>0.000001493244214</v>
      </c>
      <c r="P119" s="5">
        <f t="shared" si="21"/>
        <v>0.0000002856285054</v>
      </c>
      <c r="U119" s="5">
        <v>60.0</v>
      </c>
      <c r="V119">
        <v>2.094151828102495E-7</v>
      </c>
      <c r="AC119">
        <v>3.0</v>
      </c>
      <c r="AD119">
        <v>1.886759958296866E-7</v>
      </c>
    </row>
    <row r="120" ht="15.75" customHeight="1">
      <c r="A120" t="s">
        <v>353</v>
      </c>
      <c r="B120" s="35"/>
      <c r="C120" s="41">
        <v>2.0</v>
      </c>
      <c r="D120" s="16">
        <v>20.0</v>
      </c>
      <c r="E120" s="16" t="s">
        <v>2</v>
      </c>
      <c r="F120" s="16">
        <v>4.033</v>
      </c>
      <c r="G120" s="16">
        <v>207.8612</v>
      </c>
      <c r="H120" s="16">
        <v>0.0</v>
      </c>
      <c r="I120" s="16" t="s">
        <v>3</v>
      </c>
      <c r="J120" s="5">
        <v>0.0</v>
      </c>
      <c r="K120" s="16">
        <f t="shared" si="28"/>
        <v>0.5465981368</v>
      </c>
      <c r="L120" s="5">
        <f t="shared" si="17"/>
        <v>0.0000005465981368</v>
      </c>
      <c r="M120" s="5">
        <f t="shared" si="18"/>
        <v>0.0000005482200088</v>
      </c>
      <c r="N120" s="5">
        <f t="shared" ref="N120:N122" si="32">((M120*$R$66)/($X$68*$X$70))</f>
        <v>0.00000002493979624</v>
      </c>
      <c r="O120" s="5">
        <f t="shared" si="20"/>
        <v>0.000001097587963</v>
      </c>
      <c r="P120" s="5">
        <f t="shared" si="21"/>
        <v>0.0000002099471783</v>
      </c>
      <c r="U120" s="5">
        <v>126.0</v>
      </c>
      <c r="V120">
        <v>2.0543806923175115E-7</v>
      </c>
      <c r="AC120">
        <v>3.0</v>
      </c>
      <c r="AD120">
        <v>2.836456011594912E-7</v>
      </c>
    </row>
    <row r="121" ht="15.75" customHeight="1">
      <c r="A121" t="s">
        <v>354</v>
      </c>
      <c r="B121" s="35"/>
      <c r="D121" s="16">
        <v>31.0</v>
      </c>
      <c r="E121" s="16" t="s">
        <v>2</v>
      </c>
      <c r="F121" s="16">
        <v>4.03</v>
      </c>
      <c r="G121" s="16">
        <v>207.3438</v>
      </c>
      <c r="H121" s="16">
        <v>0.0</v>
      </c>
      <c r="I121" s="16" t="s">
        <v>3</v>
      </c>
      <c r="J121" s="5">
        <v>60.0</v>
      </c>
      <c r="K121" s="16">
        <f t="shared" si="28"/>
        <v>0.5452130849</v>
      </c>
      <c r="L121" s="5">
        <f t="shared" si="17"/>
        <v>0.0000005452130849</v>
      </c>
      <c r="M121" s="5">
        <f t="shared" si="18"/>
        <v>0.0000005468308472</v>
      </c>
      <c r="N121" s="5">
        <f t="shared" si="32"/>
        <v>0.00000002487660006</v>
      </c>
      <c r="O121" s="5">
        <f t="shared" si="20"/>
        <v>0.00000109480673</v>
      </c>
      <c r="P121" s="5">
        <f t="shared" si="21"/>
        <v>0.0000002094151828</v>
      </c>
      <c r="AC121">
        <v>3.0</v>
      </c>
      <c r="AD121">
        <v>3.532682187859701E-7</v>
      </c>
    </row>
    <row r="122" ht="15.75" customHeight="1">
      <c r="A122" t="s">
        <v>355</v>
      </c>
      <c r="B122" s="36"/>
      <c r="D122" s="16" t="s">
        <v>356</v>
      </c>
      <c r="E122" s="16" t="s">
        <v>2</v>
      </c>
      <c r="F122" s="16">
        <v>4.033</v>
      </c>
      <c r="G122" s="16">
        <v>203.4758</v>
      </c>
      <c r="H122" s="16">
        <v>0.0</v>
      </c>
      <c r="I122" s="16" t="s">
        <v>3</v>
      </c>
      <c r="J122" s="5">
        <v>126.0</v>
      </c>
      <c r="K122" s="16">
        <f t="shared" si="28"/>
        <v>0.5348586572</v>
      </c>
      <c r="L122" s="5">
        <f t="shared" si="17"/>
        <v>0.0000005348586572</v>
      </c>
      <c r="M122" s="5">
        <f t="shared" si="18"/>
        <v>0.0000005364456957</v>
      </c>
      <c r="N122" s="5">
        <f t="shared" si="32"/>
        <v>0.0000000244041555</v>
      </c>
      <c r="O122" s="5">
        <f t="shared" si="20"/>
        <v>0.000001074014681</v>
      </c>
      <c r="P122" s="5">
        <f t="shared" si="21"/>
        <v>0.0000002054380692</v>
      </c>
      <c r="AC122">
        <v>3.0</v>
      </c>
      <c r="AD122">
        <v>2.147140472828355E-7</v>
      </c>
    </row>
    <row r="123" ht="15.75" customHeight="1">
      <c r="B123" s="18"/>
      <c r="C123" s="18"/>
      <c r="J123" s="16"/>
      <c r="L123" s="1"/>
      <c r="M123" s="2"/>
      <c r="AC123">
        <v>3.0</v>
      </c>
      <c r="AD123">
        <v>2.842008387800665E-7</v>
      </c>
    </row>
    <row r="124" ht="15.75" customHeight="1">
      <c r="B124" s="18"/>
      <c r="C124" s="18"/>
      <c r="J124" s="16"/>
      <c r="L124" s="1"/>
      <c r="M124" s="2"/>
      <c r="AC124">
        <v>3.0</v>
      </c>
      <c r="AD124">
        <v>2.0441122116828024E-7</v>
      </c>
    </row>
    <row r="125" ht="15.75" customHeight="1">
      <c r="B125" s="18"/>
      <c r="C125" s="18"/>
      <c r="J125" s="16"/>
      <c r="L125" s="1"/>
      <c r="M125" s="2"/>
    </row>
    <row r="126" ht="15.75" customHeight="1">
      <c r="B126" s="18"/>
      <c r="C126" s="18"/>
      <c r="L126" s="1"/>
      <c r="M126" s="2"/>
    </row>
    <row r="127" ht="15.75" customHeight="1">
      <c r="B127" s="18"/>
      <c r="C127" s="18"/>
      <c r="L127" s="1"/>
      <c r="M127" s="2"/>
    </row>
    <row r="128" ht="15.75" customHeight="1">
      <c r="B128" s="42"/>
      <c r="C128" s="18"/>
      <c r="L128" s="1"/>
      <c r="M128" s="2"/>
    </row>
    <row r="129" ht="15.75" customHeight="1">
      <c r="B129" s="42"/>
      <c r="C129" s="18"/>
      <c r="L129" s="1"/>
      <c r="M129" s="2"/>
    </row>
    <row r="130" ht="15.75" customHeight="1">
      <c r="A130" s="1"/>
      <c r="B130" s="42"/>
      <c r="C130" s="18"/>
      <c r="L130" s="1"/>
    </row>
    <row r="131" ht="15.75" customHeight="1">
      <c r="A131" s="1"/>
      <c r="B131" s="42"/>
      <c r="C131" s="18"/>
      <c r="L131" s="1"/>
    </row>
    <row r="132" ht="15.75" customHeight="1">
      <c r="A132" s="1"/>
      <c r="B132" s="42"/>
      <c r="C132" s="18"/>
    </row>
    <row r="133" ht="15.75" customHeight="1">
      <c r="B133" s="18"/>
      <c r="C133" s="18"/>
    </row>
    <row r="134" ht="15.75" customHeight="1">
      <c r="A134" s="4"/>
      <c r="B134" s="52" t="s">
        <v>357</v>
      </c>
      <c r="C134" s="52" t="s">
        <v>49</v>
      </c>
      <c r="D134" s="4" t="s">
        <v>50</v>
      </c>
    </row>
    <row r="135" ht="15.75" customHeight="1">
      <c r="A135" s="53" t="s">
        <v>358</v>
      </c>
      <c r="B135" s="54">
        <v>0.4375</v>
      </c>
      <c r="C135" s="55">
        <v>0.0</v>
      </c>
      <c r="D135" s="53">
        <v>0.0</v>
      </c>
      <c r="M135" s="2"/>
    </row>
    <row r="136" ht="15.75" customHeight="1">
      <c r="A136" s="53" t="s">
        <v>359</v>
      </c>
      <c r="B136" s="54">
        <v>0.4847222222222222</v>
      </c>
      <c r="C136" s="55">
        <v>4.033</v>
      </c>
      <c r="D136" s="53">
        <v>23.636</v>
      </c>
      <c r="M136" s="2"/>
    </row>
    <row r="137" ht="15.75" customHeight="1">
      <c r="A137" s="53" t="s">
        <v>360</v>
      </c>
      <c r="B137" s="54">
        <v>0.09722222222222222</v>
      </c>
      <c r="C137" s="55">
        <v>4.02</v>
      </c>
      <c r="D137" s="53">
        <v>27.4055</v>
      </c>
      <c r="L137" s="1"/>
    </row>
    <row r="138" ht="15.75" customHeight="1">
      <c r="A138" s="53" t="s">
        <v>361</v>
      </c>
      <c r="B138" s="54">
        <v>0.19305555555555554</v>
      </c>
      <c r="C138" s="55">
        <v>4.03</v>
      </c>
      <c r="D138" s="53">
        <v>31.0331</v>
      </c>
      <c r="L138" s="1"/>
    </row>
    <row r="139" ht="15.75" customHeight="1">
      <c r="A139" s="53" t="s">
        <v>362</v>
      </c>
      <c r="B139" s="54">
        <v>0.2847222222222222</v>
      </c>
      <c r="C139" s="55">
        <v>4.036</v>
      </c>
      <c r="D139" s="53">
        <v>28.044</v>
      </c>
    </row>
    <row r="140" ht="15.75" customHeight="1">
      <c r="B140" s="18"/>
      <c r="C140" s="18"/>
    </row>
    <row r="141" ht="15.75" customHeight="1">
      <c r="B141" s="18"/>
      <c r="C141" s="18"/>
    </row>
    <row r="142" ht="15.75" customHeight="1">
      <c r="B142" s="18"/>
      <c r="C142" s="18"/>
    </row>
    <row r="143" ht="15.75" customHeight="1">
      <c r="B143" s="18"/>
      <c r="C143" s="18"/>
    </row>
    <row r="144" ht="15.75" customHeight="1">
      <c r="A144" s="8" t="s">
        <v>363</v>
      </c>
      <c r="B144" s="42" t="s">
        <v>96</v>
      </c>
      <c r="C144" s="43">
        <v>43556.0</v>
      </c>
    </row>
    <row r="145" ht="15.75" customHeight="1">
      <c r="B145" s="18" t="s">
        <v>97</v>
      </c>
      <c r="C145" s="43">
        <v>43557.0</v>
      </c>
      <c r="M145" s="1"/>
      <c r="N145" s="2"/>
    </row>
    <row r="146" ht="15.75" customHeight="1">
      <c r="B146" s="42"/>
      <c r="C146" s="42"/>
      <c r="D146" s="2"/>
      <c r="J146" s="11" t="s">
        <v>53</v>
      </c>
      <c r="M146" s="1"/>
      <c r="N146" s="2"/>
    </row>
    <row r="147" ht="15.75" customHeight="1">
      <c r="A147" s="9" t="s">
        <v>46</v>
      </c>
      <c r="B147" s="10" t="s">
        <v>191</v>
      </c>
      <c r="C147" s="10" t="s">
        <v>192</v>
      </c>
      <c r="D147" s="9" t="s">
        <v>193</v>
      </c>
      <c r="E147" s="4" t="s">
        <v>48</v>
      </c>
      <c r="F147" s="4" t="s">
        <v>49</v>
      </c>
      <c r="G147" s="4" t="s">
        <v>50</v>
      </c>
      <c r="H147" s="4" t="s">
        <v>51</v>
      </c>
      <c r="I147" s="4" t="s">
        <v>52</v>
      </c>
      <c r="J147" s="16" t="s">
        <v>364</v>
      </c>
      <c r="K147" s="56" t="s">
        <v>365</v>
      </c>
      <c r="L147" s="56" t="s">
        <v>42</v>
      </c>
      <c r="M147" s="12" t="s">
        <v>196</v>
      </c>
      <c r="N147" s="12" t="s">
        <v>280</v>
      </c>
      <c r="O147" s="12" t="s">
        <v>281</v>
      </c>
      <c r="P147" s="12" t="s">
        <v>199</v>
      </c>
      <c r="Q147" s="12" t="s">
        <v>200</v>
      </c>
      <c r="R147" s="5" t="s">
        <v>202</v>
      </c>
      <c r="S147" s="5" t="s">
        <v>203</v>
      </c>
      <c r="T147" s="5"/>
      <c r="U147" s="5"/>
      <c r="V147" s="5"/>
      <c r="W147" s="5"/>
      <c r="X147" s="5"/>
    </row>
    <row r="148" ht="15.75" customHeight="1">
      <c r="A148" t="s">
        <v>366</v>
      </c>
      <c r="B148" s="57" t="s">
        <v>367</v>
      </c>
      <c r="C148" s="41">
        <v>1.0</v>
      </c>
      <c r="D148" s="16">
        <v>450.0</v>
      </c>
      <c r="E148" s="16"/>
      <c r="F148">
        <v>4.06</v>
      </c>
      <c r="G148">
        <v>235.4963</v>
      </c>
      <c r="H148">
        <v>0.0</v>
      </c>
      <c r="I148" t="s">
        <v>3</v>
      </c>
      <c r="J148" s="16"/>
      <c r="K148" s="5">
        <v>0.0</v>
      </c>
      <c r="L148">
        <f t="shared" ref="L148:L174" si="33">(G148-0.3986)/404.35</f>
        <v>0.5814212934</v>
      </c>
      <c r="M148" s="5">
        <f t="shared" ref="M148:M207" si="34">L148/(1000000)</f>
        <v>0.0000005814212934</v>
      </c>
      <c r="N148" s="5">
        <f t="shared" ref="N148:N207" si="35">M148*$X$152</f>
        <v>0.000000580620367</v>
      </c>
      <c r="O148" s="5">
        <f t="shared" ref="O148:O150" si="36">((N148*$R$148)/($X$150*$X$152))</f>
        <v>0.00000002574070699</v>
      </c>
      <c r="P148" s="5">
        <f t="shared" ref="P148:P207" si="37">O148*44.0095</f>
        <v>0.000001132835644</v>
      </c>
      <c r="Q148" s="5">
        <f t="shared" ref="Q148:Q207" si="38">P148/5.227924335</f>
        <v>0.0000002166893726</v>
      </c>
      <c r="R148" s="5">
        <v>13.2489</v>
      </c>
      <c r="S148" s="5">
        <v>18.9271</v>
      </c>
      <c r="T148" s="5"/>
      <c r="U148" s="5"/>
      <c r="V148" s="5"/>
      <c r="W148" s="5"/>
      <c r="X148" s="16" t="s">
        <v>368</v>
      </c>
      <c r="AD148" s="10" t="s">
        <v>192</v>
      </c>
      <c r="AE148" s="9" t="s">
        <v>193</v>
      </c>
      <c r="AF148" s="4" t="s">
        <v>48</v>
      </c>
      <c r="AG148" s="4" t="s">
        <v>49</v>
      </c>
      <c r="AH148" s="4" t="s">
        <v>50</v>
      </c>
      <c r="AI148" s="4" t="s">
        <v>51</v>
      </c>
      <c r="AJ148" s="4" t="s">
        <v>52</v>
      </c>
      <c r="AK148" s="16" t="s">
        <v>364</v>
      </c>
      <c r="AL148" s="56" t="s">
        <v>42</v>
      </c>
      <c r="AM148" s="12" t="s">
        <v>196</v>
      </c>
      <c r="AN148" s="12" t="s">
        <v>280</v>
      </c>
      <c r="AO148" s="12" t="s">
        <v>281</v>
      </c>
      <c r="AP148" s="12" t="s">
        <v>199</v>
      </c>
      <c r="AQ148" s="12" t="s">
        <v>200</v>
      </c>
    </row>
    <row r="149" ht="15.75" customHeight="1">
      <c r="A149" t="s">
        <v>369</v>
      </c>
      <c r="B149" s="58"/>
      <c r="C149" s="41"/>
      <c r="D149" s="16">
        <v>310.0</v>
      </c>
      <c r="F149">
        <v>4.046</v>
      </c>
      <c r="G149">
        <v>258.137</v>
      </c>
      <c r="H149">
        <v>0.0</v>
      </c>
      <c r="I149" t="s">
        <v>3</v>
      </c>
      <c r="J149" s="16"/>
      <c r="K149" s="5">
        <v>62.0</v>
      </c>
      <c r="L149">
        <f t="shared" si="33"/>
        <v>0.6374141214</v>
      </c>
      <c r="M149" s="5">
        <f t="shared" si="34"/>
        <v>0.0000006374141214</v>
      </c>
      <c r="N149" s="5">
        <f t="shared" si="35"/>
        <v>0.0000006365360631</v>
      </c>
      <c r="O149" s="5">
        <f t="shared" si="36"/>
        <v>0.00000002821962373</v>
      </c>
      <c r="P149" s="5">
        <f t="shared" si="37"/>
        <v>0.000001241931531</v>
      </c>
      <c r="Q149" s="5">
        <f t="shared" si="38"/>
        <v>0.0000002375572887</v>
      </c>
      <c r="R149" s="5"/>
      <c r="S149" s="20" t="s">
        <v>205</v>
      </c>
      <c r="T149" s="21" t="s">
        <v>206</v>
      </c>
      <c r="U149" s="21" t="s">
        <v>207</v>
      </c>
      <c r="V149" s="22" t="s">
        <v>208</v>
      </c>
      <c r="W149" s="5" t="s">
        <v>209</v>
      </c>
      <c r="X149" s="23">
        <v>79.0</v>
      </c>
      <c r="Z149">
        <v>1.0</v>
      </c>
      <c r="AA149">
        <v>2.1668937262288112E-7</v>
      </c>
      <c r="AD149" s="59">
        <v>1.0</v>
      </c>
      <c r="AE149" s="60" t="s">
        <v>370</v>
      </c>
      <c r="AF149" s="16" t="s">
        <v>371</v>
      </c>
      <c r="AG149">
        <v>4.05</v>
      </c>
      <c r="AH149">
        <v>50.9072</v>
      </c>
      <c r="AI149">
        <v>0.0</v>
      </c>
      <c r="AJ149" t="s">
        <v>3</v>
      </c>
      <c r="AK149" s="16" t="s">
        <v>372</v>
      </c>
      <c r="AL149">
        <f t="shared" ref="AL149:AL158" si="39">(AH149-0.3986)/404.35</f>
        <v>0.1249130704</v>
      </c>
      <c r="AM149" s="5">
        <f t="shared" ref="AM149:AM163" si="40">AL149/(1000000)</f>
        <v>0.0000001249130704</v>
      </c>
      <c r="AN149" s="5">
        <f t="shared" ref="AN149:AN163" si="41">AM149*$X$152</f>
        <v>0.0000001247409986</v>
      </c>
      <c r="AO149" s="5">
        <f t="shared" ref="AO149:AO152" si="42">((AN149*$R$148)/($X$150*$X$152))</f>
        <v>0.000000005530156497</v>
      </c>
      <c r="AP149" s="5">
        <f t="shared" ref="AP149:AP163" si="43">AO149*44.0095</f>
        <v>0.0000002433794224</v>
      </c>
      <c r="AQ149" s="5">
        <f t="shared" ref="AQ149:AQ163" si="44">AP149/5.227924335</f>
        <v>0.00000004655373849</v>
      </c>
    </row>
    <row r="150" ht="15.75" customHeight="1">
      <c r="A150" t="s">
        <v>373</v>
      </c>
      <c r="B150" s="58"/>
      <c r="C150" s="41"/>
      <c r="D150" s="16">
        <v>210.0</v>
      </c>
      <c r="F150">
        <v>4.06</v>
      </c>
      <c r="G150">
        <v>251.6192</v>
      </c>
      <c r="H150">
        <v>0.0</v>
      </c>
      <c r="I150" t="s">
        <v>3</v>
      </c>
      <c r="J150" s="16"/>
      <c r="K150" s="5">
        <v>125.0</v>
      </c>
      <c r="L150">
        <f t="shared" si="33"/>
        <v>0.6212949178</v>
      </c>
      <c r="M150" s="5">
        <f t="shared" si="34"/>
        <v>0.0000006212949178</v>
      </c>
      <c r="N150" s="5">
        <f t="shared" si="35"/>
        <v>0.0000006204390641</v>
      </c>
      <c r="O150" s="5">
        <f t="shared" si="36"/>
        <v>0.0000000275059937</v>
      </c>
      <c r="P150" s="5">
        <f t="shared" si="37"/>
        <v>0.00000121052503</v>
      </c>
      <c r="Q150" s="5">
        <f t="shared" si="38"/>
        <v>0.0000002315498374</v>
      </c>
      <c r="R150" s="5"/>
      <c r="S150" s="5">
        <v>3.0</v>
      </c>
      <c r="T150" s="5">
        <f t="array" ref="T150">INDEX(P$146:P192,ROWS(T$68:T68)*S$150)</f>
        <v>0.000001132835644</v>
      </c>
      <c r="U150" s="5">
        <f t="shared" ref="U150:U151" si="45">INDEX(Q$147:Q206,ROWS(U$68:U68)*S$150)</f>
        <v>0.0000002375572887</v>
      </c>
      <c r="V150" s="5">
        <f t="array" ref="V150">INDEX(Q$148:Q207,ROWS(V$68:V68)*S$150)</f>
        <v>0.0000002315498374</v>
      </c>
      <c r="W150" s="5" t="s">
        <v>210</v>
      </c>
      <c r="X150">
        <f>(X149-32)*(5/9)+273.15</f>
        <v>299.2611111</v>
      </c>
      <c r="Z150">
        <v>1.0</v>
      </c>
      <c r="AA150">
        <v>3.0482019130881853E-7</v>
      </c>
      <c r="AE150" s="16" t="s">
        <v>374</v>
      </c>
      <c r="AG150">
        <v>4.066</v>
      </c>
      <c r="AH150">
        <v>322.8728</v>
      </c>
      <c r="AI150">
        <v>0.0</v>
      </c>
      <c r="AJ150" t="s">
        <v>3</v>
      </c>
      <c r="AK150" s="16"/>
      <c r="AL150">
        <f t="shared" si="39"/>
        <v>0.797512551</v>
      </c>
      <c r="AM150" s="5">
        <f t="shared" si="40"/>
        <v>0.000000797512551</v>
      </c>
      <c r="AN150" s="5">
        <f t="shared" si="41"/>
        <v>0.0000007964139519</v>
      </c>
      <c r="AO150" s="5">
        <f t="shared" si="42"/>
        <v>0.00000003530750787</v>
      </c>
      <c r="AP150" s="5">
        <f t="shared" si="43"/>
        <v>0.000001553865768</v>
      </c>
      <c r="AQ150" s="5">
        <f t="shared" si="44"/>
        <v>0.0000002972242267</v>
      </c>
    </row>
    <row r="151" ht="15.75" customHeight="1">
      <c r="A151" s="1" t="s">
        <v>375</v>
      </c>
      <c r="B151" s="58"/>
      <c r="C151" s="61">
        <v>7.0</v>
      </c>
      <c r="D151" s="16">
        <v>110.0</v>
      </c>
      <c r="F151">
        <v>4.063</v>
      </c>
      <c r="G151">
        <v>231.8982</v>
      </c>
      <c r="H151">
        <v>0.0</v>
      </c>
      <c r="I151" t="s">
        <v>3</v>
      </c>
      <c r="K151" s="5">
        <v>0.0</v>
      </c>
      <c r="L151">
        <f t="shared" si="33"/>
        <v>0.5725228144</v>
      </c>
      <c r="M151" s="5">
        <f t="shared" si="34"/>
        <v>0.0000005725228144</v>
      </c>
      <c r="N151" s="5">
        <f t="shared" si="35"/>
        <v>0.0000005717341459</v>
      </c>
      <c r="O151" s="5">
        <f t="shared" ref="O151:O156" si="46">((N151*$S$148)/($X$150*$X$152))</f>
        <v>0.00000003620983869</v>
      </c>
      <c r="P151" s="5">
        <f t="shared" si="37"/>
        <v>0.000001593576896</v>
      </c>
      <c r="Q151" s="5">
        <f t="shared" si="38"/>
        <v>0.0000003048201913</v>
      </c>
      <c r="R151" s="5"/>
      <c r="S151" s="5"/>
      <c r="T151" s="5">
        <f t="shared" ref="T151:T169" si="47">INDEX(P$146:P206,ROWS(T$68:T69)*S$150)</f>
        <v>0.000001593576896</v>
      </c>
      <c r="U151" s="5">
        <f t="shared" si="45"/>
        <v>0.0000002545928473</v>
      </c>
      <c r="V151" s="5">
        <f t="shared" ref="V151:V169" si="48">INDEX(P$148:P208,ROWS(V$68:V69)*S$150)</f>
        <v>0.000001325150623</v>
      </c>
      <c r="W151" s="5" t="s">
        <v>211</v>
      </c>
      <c r="X151" s="25">
        <v>29.88</v>
      </c>
      <c r="Z151">
        <v>1.0</v>
      </c>
      <c r="AA151">
        <v>3.0786102485586826E-7</v>
      </c>
      <c r="AC151" t="s">
        <v>367</v>
      </c>
      <c r="AE151" s="16" t="s">
        <v>376</v>
      </c>
      <c r="AG151">
        <v>4.056</v>
      </c>
      <c r="AH151">
        <v>47.4024</v>
      </c>
      <c r="AI151" s="16"/>
      <c r="AJ151" s="16"/>
      <c r="AK151" s="16"/>
      <c r="AL151">
        <f t="shared" si="39"/>
        <v>0.116245332</v>
      </c>
      <c r="AM151" s="5">
        <f t="shared" si="40"/>
        <v>0.000000116245332</v>
      </c>
      <c r="AN151" s="5">
        <f t="shared" si="41"/>
        <v>0.0000001160852003</v>
      </c>
      <c r="AO151" s="5">
        <f t="shared" si="42"/>
        <v>0.000000005146418035</v>
      </c>
      <c r="AP151" s="5">
        <f t="shared" si="43"/>
        <v>0.0000002264912845</v>
      </c>
      <c r="AQ151" s="5">
        <f t="shared" si="44"/>
        <v>0.00000004332336698</v>
      </c>
    </row>
    <row r="152" ht="15.75" customHeight="1">
      <c r="A152" t="s">
        <v>377</v>
      </c>
      <c r="B152" s="58"/>
      <c r="C152" s="61"/>
      <c r="D152" s="16">
        <v>330.0</v>
      </c>
      <c r="F152" s="16">
        <v>4.056</v>
      </c>
      <c r="G152" s="16">
        <v>193.7524</v>
      </c>
      <c r="H152" s="16">
        <v>0.0</v>
      </c>
      <c r="I152" s="16" t="s">
        <v>3</v>
      </c>
      <c r="K152" s="5">
        <v>63.0</v>
      </c>
      <c r="L152">
        <f t="shared" si="33"/>
        <v>0.4781842463</v>
      </c>
      <c r="M152" s="5">
        <f t="shared" si="34"/>
        <v>0.0000004781842463</v>
      </c>
      <c r="N152" s="5">
        <f t="shared" si="35"/>
        <v>0.0000004775255322</v>
      </c>
      <c r="O152" s="5">
        <f t="shared" si="46"/>
        <v>0.0000000302432916</v>
      </c>
      <c r="P152" s="5">
        <f t="shared" si="37"/>
        <v>0.000001330992142</v>
      </c>
      <c r="Q152" s="5">
        <f t="shared" si="38"/>
        <v>0.0000002545928473</v>
      </c>
      <c r="R152" s="5"/>
      <c r="S152" s="5"/>
      <c r="T152" s="5">
        <f t="shared" si="47"/>
        <v>0.000001609474144</v>
      </c>
      <c r="U152" s="5">
        <f t="shared" ref="U152:U169" si="49">INDEX(P$147:P208,ROWS(U$68:U70)*S$150)</f>
        <v>0.00000142417284</v>
      </c>
      <c r="V152" s="5">
        <f t="shared" si="48"/>
        <v>0.00000155922992</v>
      </c>
      <c r="W152" s="5" t="s">
        <v>213</v>
      </c>
      <c r="X152">
        <f>X151*0.0334211</f>
        <v>0.998622468</v>
      </c>
      <c r="Z152">
        <v>1.0</v>
      </c>
      <c r="AA152">
        <v>2.1859277373400858E-7</v>
      </c>
      <c r="AE152" s="16" t="s">
        <v>378</v>
      </c>
      <c r="AG152">
        <v>4.05</v>
      </c>
      <c r="AH152">
        <v>54.4053</v>
      </c>
      <c r="AI152" s="16">
        <v>0.0</v>
      </c>
      <c r="AJ152" s="16" t="s">
        <v>3</v>
      </c>
      <c r="AK152" s="16" t="s">
        <v>379</v>
      </c>
      <c r="AL152">
        <f t="shared" si="39"/>
        <v>0.1335642389</v>
      </c>
      <c r="AM152" s="5">
        <f t="shared" si="40"/>
        <v>0.0000001335642389</v>
      </c>
      <c r="AN152" s="5">
        <f t="shared" si="41"/>
        <v>0.0000001333802499</v>
      </c>
      <c r="AO152" s="5">
        <f t="shared" si="42"/>
        <v>0.00000000591316138</v>
      </c>
      <c r="AP152" s="5">
        <f t="shared" si="43"/>
        <v>0.0000002602352758</v>
      </c>
      <c r="AQ152" s="5">
        <f t="shared" si="44"/>
        <v>0.00000004977793462</v>
      </c>
    </row>
    <row r="153" ht="15.75" customHeight="1">
      <c r="A153" s="1" t="s">
        <v>380</v>
      </c>
      <c r="B153" s="58"/>
      <c r="C153" s="61"/>
      <c r="D153" s="16">
        <v>40.0</v>
      </c>
      <c r="F153">
        <v>4.053</v>
      </c>
      <c r="G153">
        <v>192.9038</v>
      </c>
      <c r="H153">
        <v>0.0</v>
      </c>
      <c r="I153" t="s">
        <v>3</v>
      </c>
      <c r="K153" s="5">
        <v>120.0</v>
      </c>
      <c r="L153">
        <f t="shared" si="33"/>
        <v>0.4760855694</v>
      </c>
      <c r="M153" s="5">
        <f t="shared" si="34"/>
        <v>0.0000004760855694</v>
      </c>
      <c r="N153" s="5">
        <f t="shared" si="35"/>
        <v>0.0000004754297463</v>
      </c>
      <c r="O153" s="5">
        <f t="shared" si="46"/>
        <v>0.00000003011055846</v>
      </c>
      <c r="P153" s="5">
        <f t="shared" si="37"/>
        <v>0.000001325150623</v>
      </c>
      <c r="Q153" s="5">
        <f t="shared" si="38"/>
        <v>0.0000002534754785</v>
      </c>
      <c r="R153" s="5"/>
      <c r="S153" s="5"/>
      <c r="T153" s="5">
        <f t="shared" si="47"/>
        <v>0.000001142786481</v>
      </c>
      <c r="U153" s="5">
        <f t="shared" si="49"/>
        <v>0.000001105029582</v>
      </c>
      <c r="V153" s="5">
        <f t="shared" si="48"/>
        <v>0.000001091562631</v>
      </c>
      <c r="W153" s="5" t="s">
        <v>214</v>
      </c>
      <c r="X153" s="5">
        <v>0.082057338</v>
      </c>
      <c r="Z153">
        <v>1.0</v>
      </c>
      <c r="AA153">
        <v>2.007483076685046E-7</v>
      </c>
      <c r="AD153" s="34">
        <v>7.0</v>
      </c>
      <c r="AE153" s="16" t="s">
        <v>381</v>
      </c>
      <c r="AG153" s="16">
        <v>4.056</v>
      </c>
      <c r="AH153" s="16">
        <v>374.7334</v>
      </c>
      <c r="AL153">
        <f t="shared" si="39"/>
        <v>0.9257692593</v>
      </c>
      <c r="AM153" s="5">
        <f t="shared" si="40"/>
        <v>0.0000009257692593</v>
      </c>
      <c r="AN153" s="5">
        <f t="shared" si="41"/>
        <v>0.0000009244939825</v>
      </c>
      <c r="AO153" s="5">
        <f t="shared" ref="AO153:AO155" si="50">((AN153*$S$148)/($X$150*$X$152))</f>
        <v>0.00000005855130084</v>
      </c>
      <c r="AP153" s="5">
        <f t="shared" si="43"/>
        <v>0.000002576813475</v>
      </c>
      <c r="AQ153" s="5">
        <f t="shared" si="44"/>
        <v>0.0000004928941793</v>
      </c>
    </row>
    <row r="154" ht="15.75" customHeight="1">
      <c r="A154" s="1" t="s">
        <v>382</v>
      </c>
      <c r="B154" s="58"/>
      <c r="C154" s="62">
        <v>3.0</v>
      </c>
      <c r="D154" s="16">
        <v>470.0</v>
      </c>
      <c r="F154">
        <v>4.02</v>
      </c>
      <c r="G154">
        <v>234.2076</v>
      </c>
      <c r="H154">
        <v>0.0</v>
      </c>
      <c r="I154" t="s">
        <v>3</v>
      </c>
      <c r="J154" s="16"/>
      <c r="K154" s="5">
        <v>0.0</v>
      </c>
      <c r="L154">
        <f t="shared" si="33"/>
        <v>0.578234203</v>
      </c>
      <c r="M154" s="5">
        <f t="shared" si="34"/>
        <v>0.000000578234203</v>
      </c>
      <c r="N154" s="5">
        <f t="shared" si="35"/>
        <v>0.0000005774376669</v>
      </c>
      <c r="O154" s="5">
        <f t="shared" si="46"/>
        <v>0.00000003657106179</v>
      </c>
      <c r="P154" s="5">
        <f t="shared" si="37"/>
        <v>0.000001609474144</v>
      </c>
      <c r="Q154" s="5">
        <f t="shared" si="38"/>
        <v>0.0000003078610249</v>
      </c>
      <c r="R154" s="5"/>
      <c r="S154" s="5"/>
      <c r="T154" s="5">
        <f t="shared" si="47"/>
        <v>0.000001049496963</v>
      </c>
      <c r="U154" s="5">
        <f t="shared" si="49"/>
        <v>0.000001217011794</v>
      </c>
      <c r="V154" s="5">
        <f t="shared" si="48"/>
        <v>0.000001012178072</v>
      </c>
      <c r="W154" s="5"/>
      <c r="X154" s="5"/>
      <c r="Z154">
        <v>1.0</v>
      </c>
      <c r="AA154">
        <v>2.052314527968393E-7</v>
      </c>
      <c r="AD154" s="35"/>
      <c r="AE154" s="16" t="s">
        <v>383</v>
      </c>
      <c r="AG154">
        <v>4.06</v>
      </c>
      <c r="AH154">
        <v>54.502</v>
      </c>
      <c r="AL154">
        <f t="shared" si="39"/>
        <v>0.1338033882</v>
      </c>
      <c r="AM154" s="5">
        <f t="shared" si="40"/>
        <v>0.0000001338033882</v>
      </c>
      <c r="AN154" s="5">
        <f t="shared" si="41"/>
        <v>0.0000001336190697</v>
      </c>
      <c r="AO154" s="5">
        <f t="shared" si="50"/>
        <v>0.00000000846254329</v>
      </c>
      <c r="AP154" s="5">
        <f t="shared" si="43"/>
        <v>0.0000003724322989</v>
      </c>
      <c r="AQ154" s="5">
        <f t="shared" si="44"/>
        <v>0.00000007123903773</v>
      </c>
    </row>
    <row r="155" ht="15.75" customHeight="1">
      <c r="A155" s="1" t="s">
        <v>384</v>
      </c>
      <c r="B155" s="58"/>
      <c r="C155" s="61"/>
      <c r="D155" s="16" t="s">
        <v>385</v>
      </c>
      <c r="F155">
        <v>4.03</v>
      </c>
      <c r="G155">
        <v>207.2888</v>
      </c>
      <c r="H155">
        <v>0.0</v>
      </c>
      <c r="I155" t="s">
        <v>3</v>
      </c>
      <c r="J155" s="16"/>
      <c r="K155" s="5">
        <v>61.0</v>
      </c>
      <c r="L155">
        <f t="shared" si="33"/>
        <v>0.5116611846</v>
      </c>
      <c r="M155" s="5">
        <f t="shared" si="34"/>
        <v>0.0000005116611846</v>
      </c>
      <c r="N155" s="5">
        <f t="shared" si="35"/>
        <v>0.000000510956355</v>
      </c>
      <c r="O155" s="5">
        <f t="shared" si="46"/>
        <v>0.0000000323605776</v>
      </c>
      <c r="P155" s="5">
        <f t="shared" si="37"/>
        <v>0.00000142417284</v>
      </c>
      <c r="Q155" s="5">
        <f t="shared" si="38"/>
        <v>0.0000002724164981</v>
      </c>
      <c r="R155" s="5"/>
      <c r="S155" s="5"/>
      <c r="T155" s="5">
        <f t="shared" si="47"/>
        <v>0.000001072934506</v>
      </c>
      <c r="U155" s="5">
        <f t="shared" si="49"/>
        <v>0.000001250782287</v>
      </c>
      <c r="V155" s="5">
        <f t="shared" si="48"/>
        <v>0.000001182540198</v>
      </c>
      <c r="W155" s="5"/>
      <c r="X155" s="5"/>
      <c r="Z155">
        <v>1.0</v>
      </c>
      <c r="AD155" s="36"/>
      <c r="AE155" s="16" t="s">
        <v>386</v>
      </c>
      <c r="AG155" s="16">
        <v>4.03</v>
      </c>
      <c r="AH155" s="16">
        <v>66.0599</v>
      </c>
      <c r="AL155">
        <f t="shared" si="39"/>
        <v>0.1623872882</v>
      </c>
      <c r="AM155" s="5">
        <f t="shared" si="40"/>
        <v>0.0000001623872882</v>
      </c>
      <c r="AN155" s="5">
        <f t="shared" si="41"/>
        <v>0.0000001621635946</v>
      </c>
      <c r="AO155" s="5">
        <f t="shared" si="50"/>
        <v>0.00000001027036367</v>
      </c>
      <c r="AP155" s="5">
        <f t="shared" si="43"/>
        <v>0.0000004519935699</v>
      </c>
      <c r="AQ155" s="5">
        <f t="shared" si="44"/>
        <v>0.00000008645755771</v>
      </c>
    </row>
    <row r="156" ht="15.75" customHeight="1">
      <c r="A156" s="1" t="s">
        <v>387</v>
      </c>
      <c r="B156" s="58"/>
      <c r="C156" s="61"/>
      <c r="D156" s="16">
        <v>390.0</v>
      </c>
      <c r="E156" s="16"/>
      <c r="F156">
        <v>4.05</v>
      </c>
      <c r="G156">
        <v>226.9086</v>
      </c>
      <c r="H156">
        <v>0.0</v>
      </c>
      <c r="I156" t="s">
        <v>3</v>
      </c>
      <c r="J156" s="16"/>
      <c r="K156" s="5">
        <v>118.0</v>
      </c>
      <c r="L156">
        <f t="shared" si="33"/>
        <v>0.5601830098</v>
      </c>
      <c r="M156" s="5">
        <f t="shared" si="34"/>
        <v>0.0000005601830098</v>
      </c>
      <c r="N156" s="5">
        <f t="shared" si="35"/>
        <v>0.0000005594113397</v>
      </c>
      <c r="O156" s="5">
        <f t="shared" si="46"/>
        <v>0.0000000354293941</v>
      </c>
      <c r="P156" s="5">
        <f t="shared" si="37"/>
        <v>0.00000155922992</v>
      </c>
      <c r="Q156" s="5">
        <f t="shared" si="38"/>
        <v>0.0000002982502844</v>
      </c>
      <c r="R156" s="5"/>
      <c r="S156" s="5"/>
      <c r="T156" s="5">
        <f t="shared" si="47"/>
        <v>0.000000131100386</v>
      </c>
      <c r="U156" s="5">
        <f t="shared" si="49"/>
        <v>0.0000009724667584</v>
      </c>
      <c r="V156" s="5">
        <f t="shared" si="48"/>
        <v>0.000001010901631</v>
      </c>
      <c r="W156" s="5"/>
      <c r="X156" s="5"/>
      <c r="Z156">
        <v>1.0</v>
      </c>
      <c r="AA156">
        <v>2.3957304497130946E-7</v>
      </c>
      <c r="AD156" s="41">
        <v>1.0</v>
      </c>
      <c r="AE156" s="16" t="s">
        <v>383</v>
      </c>
      <c r="AF156" s="16"/>
      <c r="AG156">
        <v>4.03</v>
      </c>
      <c r="AH156">
        <v>56.3564</v>
      </c>
      <c r="AI156">
        <v>0.0</v>
      </c>
      <c r="AJ156" t="s">
        <v>3</v>
      </c>
      <c r="AK156" s="16"/>
      <c r="AL156">
        <f t="shared" si="39"/>
        <v>0.138389514</v>
      </c>
      <c r="AM156" s="5">
        <f t="shared" si="40"/>
        <v>0.000000138389514</v>
      </c>
      <c r="AN156" s="5">
        <f t="shared" si="41"/>
        <v>0.0000001381988781</v>
      </c>
      <c r="AO156" s="5">
        <f t="shared" ref="AO156:AO163" si="51">((AN156*$R$148)/($X$150*$X$152))</f>
        <v>0.000000006126786156</v>
      </c>
      <c r="AP156" s="5">
        <f t="shared" si="43"/>
        <v>0.0000002696367953</v>
      </c>
      <c r="AQ156" s="5">
        <f t="shared" si="44"/>
        <v>0.00000005157626202</v>
      </c>
    </row>
    <row r="157" ht="15.75" customHeight="1">
      <c r="A157" s="1" t="s">
        <v>388</v>
      </c>
      <c r="B157" s="58"/>
      <c r="C157" s="41">
        <v>10.0</v>
      </c>
      <c r="D157" s="16">
        <v>130.0</v>
      </c>
      <c r="F157">
        <v>4.06</v>
      </c>
      <c r="G157">
        <v>237.5614</v>
      </c>
      <c r="H157">
        <v>0.0</v>
      </c>
      <c r="I157" t="s">
        <v>3</v>
      </c>
      <c r="J157" s="16"/>
      <c r="K157" s="5">
        <v>0.0</v>
      </c>
      <c r="L157">
        <f t="shared" si="33"/>
        <v>0.5865285025</v>
      </c>
      <c r="M157" s="5">
        <f t="shared" si="34"/>
        <v>0.0000005865285025</v>
      </c>
      <c r="N157" s="5">
        <f t="shared" si="35"/>
        <v>0.0000005857205408</v>
      </c>
      <c r="O157" s="5">
        <f t="shared" ref="O157:O171" si="52">((N157*$R$148)/($X$150*$X$152))</f>
        <v>0.00000002596681356</v>
      </c>
      <c r="P157" s="5">
        <f t="shared" si="37"/>
        <v>0.000001142786481</v>
      </c>
      <c r="Q157" s="5">
        <f t="shared" si="38"/>
        <v>0.0000002185927737</v>
      </c>
      <c r="R157" s="5"/>
      <c r="S157" s="5"/>
      <c r="T157" s="5">
        <f t="shared" si="47"/>
        <v>0.000001252469752</v>
      </c>
      <c r="U157" s="5">
        <f t="shared" si="49"/>
        <v>0.000001150495236</v>
      </c>
      <c r="V157" s="5">
        <f t="shared" si="48"/>
        <v>0.00000115010204</v>
      </c>
      <c r="W157" s="5"/>
      <c r="X157" s="5"/>
      <c r="Y157">
        <v>3.0</v>
      </c>
      <c r="Z157">
        <v>1.0</v>
      </c>
      <c r="AA157">
        <v>2.5810743673392333E-7</v>
      </c>
      <c r="AC157" t="s">
        <v>389</v>
      </c>
      <c r="AE157" s="16" t="s">
        <v>390</v>
      </c>
      <c r="AF157" s="16"/>
      <c r="AG157">
        <v>4.02</v>
      </c>
      <c r="AH157">
        <v>60.9392</v>
      </c>
      <c r="AI157">
        <v>0.0</v>
      </c>
      <c r="AJ157" t="s">
        <v>3</v>
      </c>
      <c r="AK157" s="16"/>
      <c r="AL157">
        <f t="shared" si="39"/>
        <v>0.1497232596</v>
      </c>
      <c r="AM157" s="5">
        <f t="shared" si="40"/>
        <v>0.0000001497232596</v>
      </c>
      <c r="AN157" s="5">
        <f t="shared" si="41"/>
        <v>0.000000149517011</v>
      </c>
      <c r="AO157" s="5">
        <f t="shared" si="51"/>
        <v>0.000000006628554195</v>
      </c>
      <c r="AP157" s="5">
        <f t="shared" si="43"/>
        <v>0.0000002917193558</v>
      </c>
      <c r="AQ157" s="5">
        <f t="shared" si="44"/>
        <v>0.00000005580022532</v>
      </c>
    </row>
    <row r="158" ht="15.75" customHeight="1">
      <c r="A158" s="1" t="s">
        <v>391</v>
      </c>
      <c r="B158" s="58"/>
      <c r="D158" s="16">
        <v>360.0</v>
      </c>
      <c r="F158">
        <v>4.066</v>
      </c>
      <c r="G158">
        <v>229.7257</v>
      </c>
      <c r="H158">
        <v>0.0</v>
      </c>
      <c r="I158" t="s">
        <v>3</v>
      </c>
      <c r="J158" s="16"/>
      <c r="K158" s="5">
        <v>59.0</v>
      </c>
      <c r="L158">
        <f t="shared" si="33"/>
        <v>0.5671499938</v>
      </c>
      <c r="M158" s="5">
        <f t="shared" si="34"/>
        <v>0.0000005671499938</v>
      </c>
      <c r="N158" s="5">
        <f t="shared" si="35"/>
        <v>0.0000005663687266</v>
      </c>
      <c r="O158" s="5">
        <f t="shared" si="52"/>
        <v>0.00000002510888744</v>
      </c>
      <c r="P158" s="5">
        <f t="shared" si="37"/>
        <v>0.000001105029582</v>
      </c>
      <c r="Q158" s="5">
        <f t="shared" si="38"/>
        <v>0.000000211370615</v>
      </c>
      <c r="R158" s="5"/>
      <c r="S158" s="5"/>
      <c r="T158" s="5">
        <f t="shared" si="47"/>
        <v>0.00000134936615</v>
      </c>
      <c r="U158" s="5">
        <f t="shared" si="49"/>
        <v>0.000001738481128</v>
      </c>
      <c r="V158" s="5">
        <f t="shared" si="48"/>
        <v>0.000001560915053</v>
      </c>
      <c r="W158" s="5"/>
      <c r="X158" s="5"/>
      <c r="Z158">
        <v>1.0</v>
      </c>
      <c r="AA158">
        <v>2.539155227122437E-7</v>
      </c>
      <c r="AE158" s="16" t="s">
        <v>392</v>
      </c>
      <c r="AF158" t="s">
        <v>2</v>
      </c>
      <c r="AG158">
        <v>4.033</v>
      </c>
      <c r="AH158">
        <v>65.3915</v>
      </c>
      <c r="AI158">
        <v>0.0</v>
      </c>
      <c r="AJ158" t="s">
        <v>3</v>
      </c>
      <c r="AK158" s="16"/>
      <c r="AL158">
        <f t="shared" si="39"/>
        <v>0.1607342649</v>
      </c>
      <c r="AM158" s="5">
        <f t="shared" si="40"/>
        <v>0.0000001607342649</v>
      </c>
      <c r="AN158" s="5">
        <f t="shared" si="41"/>
        <v>0.0000001605128483</v>
      </c>
      <c r="AO158" s="5">
        <f t="shared" si="51"/>
        <v>0.000000007116033867</v>
      </c>
      <c r="AP158" s="5">
        <f t="shared" si="43"/>
        <v>0.0000003131730925</v>
      </c>
      <c r="AQ158" s="5">
        <f t="shared" si="44"/>
        <v>0.00000005990390687</v>
      </c>
    </row>
    <row r="159" ht="15.75" customHeight="1">
      <c r="A159" s="1" t="s">
        <v>393</v>
      </c>
      <c r="B159" s="58"/>
      <c r="D159" s="16">
        <v>10080.0</v>
      </c>
      <c r="E159" s="16"/>
      <c r="F159">
        <v>4.063</v>
      </c>
      <c r="G159">
        <v>226.9309</v>
      </c>
      <c r="H159">
        <v>0.0</v>
      </c>
      <c r="I159" t="s">
        <v>3</v>
      </c>
      <c r="J159" s="16"/>
      <c r="K159" s="5">
        <v>115.0</v>
      </c>
      <c r="L159">
        <f t="shared" si="33"/>
        <v>0.56023816</v>
      </c>
      <c r="M159" s="5">
        <f t="shared" si="34"/>
        <v>0.00000056023816</v>
      </c>
      <c r="N159" s="5">
        <f t="shared" si="35"/>
        <v>0.000000559466414</v>
      </c>
      <c r="O159" s="5">
        <f t="shared" si="52"/>
        <v>0.00000002480288645</v>
      </c>
      <c r="P159" s="5">
        <f t="shared" si="37"/>
        <v>0.000001091562631</v>
      </c>
      <c r="Q159" s="5">
        <f t="shared" si="38"/>
        <v>0.0000002087946499</v>
      </c>
      <c r="R159" s="5"/>
      <c r="S159" s="5"/>
      <c r="T159" s="5">
        <f t="shared" si="47"/>
        <v>0.00000132745114</v>
      </c>
      <c r="U159" s="5">
        <f t="shared" si="49"/>
        <v>0.000001817473523</v>
      </c>
      <c r="V159" s="5">
        <f t="shared" si="48"/>
        <v>0.0000014408672</v>
      </c>
      <c r="W159" s="5"/>
      <c r="X159" s="5"/>
      <c r="Z159">
        <v>1.0</v>
      </c>
      <c r="AA159">
        <v>1.8167131376609906E-7</v>
      </c>
      <c r="AD159" s="41">
        <v>9.0</v>
      </c>
      <c r="AE159" s="63" t="s">
        <v>383</v>
      </c>
      <c r="AF159" t="s">
        <v>2</v>
      </c>
      <c r="AG159">
        <v>4.013</v>
      </c>
      <c r="AH159">
        <v>59.3944</v>
      </c>
      <c r="AI159">
        <v>0.0</v>
      </c>
      <c r="AJ159" t="s">
        <v>3</v>
      </c>
      <c r="AK159" s="16"/>
      <c r="AL159">
        <f t="shared" ref="AL159:AL163" si="53">(AH159-2.569)/375.43</f>
        <v>0.1513608396</v>
      </c>
      <c r="AM159" s="5">
        <f t="shared" si="40"/>
        <v>0.0000001513608396</v>
      </c>
      <c r="AN159" s="5">
        <f t="shared" si="41"/>
        <v>0.0000001511523352</v>
      </c>
      <c r="AO159" s="5">
        <f t="shared" si="51"/>
        <v>0.000000006701053204</v>
      </c>
      <c r="AP159" s="5">
        <f t="shared" si="43"/>
        <v>0.000000294910001</v>
      </c>
      <c r="AQ159" s="5">
        <f t="shared" si="44"/>
        <v>0.00000005641053353</v>
      </c>
    </row>
    <row r="160" ht="15.75" customHeight="1">
      <c r="A160" s="1" t="s">
        <v>394</v>
      </c>
      <c r="B160" s="58"/>
      <c r="C160" s="41">
        <v>6.0</v>
      </c>
      <c r="D160" s="16">
        <v>250.0</v>
      </c>
      <c r="F160">
        <v>4.053</v>
      </c>
      <c r="G160">
        <v>218.201</v>
      </c>
      <c r="H160">
        <v>0.0</v>
      </c>
      <c r="I160" t="s">
        <v>3</v>
      </c>
      <c r="J160" s="16"/>
      <c r="K160" s="5">
        <v>0.0</v>
      </c>
      <c r="L160">
        <f t="shared" si="33"/>
        <v>0.5386482008</v>
      </c>
      <c r="M160" s="5">
        <f t="shared" si="34"/>
        <v>0.0000005386482008</v>
      </c>
      <c r="N160" s="5">
        <f t="shared" si="35"/>
        <v>0.0000005379061957</v>
      </c>
      <c r="O160" s="5">
        <f t="shared" si="52"/>
        <v>0.00000002384705491</v>
      </c>
      <c r="P160" s="5">
        <f t="shared" si="37"/>
        <v>0.000001049496963</v>
      </c>
      <c r="Q160" s="5">
        <f t="shared" si="38"/>
        <v>0.0000002007483077</v>
      </c>
      <c r="R160" s="5"/>
      <c r="S160" s="5"/>
      <c r="T160" s="5">
        <f t="shared" si="47"/>
        <v>0.0000009497638822</v>
      </c>
      <c r="U160" s="5">
        <f t="shared" si="49"/>
        <v>0.000001023443896</v>
      </c>
      <c r="V160" s="5">
        <f t="shared" si="48"/>
        <v>0.00000113777735</v>
      </c>
      <c r="W160" s="5"/>
      <c r="X160" s="5"/>
      <c r="Z160">
        <v>1.0</v>
      </c>
      <c r="AA160">
        <v>1.830174139864553E-7</v>
      </c>
      <c r="AC160" t="s">
        <v>395</v>
      </c>
      <c r="AE160" s="16" t="s">
        <v>376</v>
      </c>
      <c r="AF160" t="s">
        <v>2</v>
      </c>
      <c r="AG160">
        <v>4.016</v>
      </c>
      <c r="AH160">
        <v>53.7507</v>
      </c>
      <c r="AI160">
        <v>0.0</v>
      </c>
      <c r="AJ160" t="s">
        <v>3</v>
      </c>
      <c r="AK160" s="16"/>
      <c r="AL160">
        <f t="shared" si="53"/>
        <v>0.1363282103</v>
      </c>
      <c r="AM160" s="5">
        <f t="shared" si="40"/>
        <v>0.0000001363282103</v>
      </c>
      <c r="AN160" s="5">
        <f t="shared" si="41"/>
        <v>0.0000001361404138</v>
      </c>
      <c r="AO160" s="5">
        <f t="shared" si="51"/>
        <v>0.000000006035528034</v>
      </c>
      <c r="AP160" s="5">
        <f t="shared" si="43"/>
        <v>0.000000265620571</v>
      </c>
      <c r="AQ160" s="5">
        <f t="shared" si="44"/>
        <v>0.00000005080803661</v>
      </c>
    </row>
    <row r="161" ht="15.75" customHeight="1">
      <c r="A161" s="1" t="s">
        <v>396</v>
      </c>
      <c r="B161" s="58"/>
      <c r="D161" s="16" t="s">
        <v>397</v>
      </c>
      <c r="F161">
        <v>4.05</v>
      </c>
      <c r="G161">
        <v>252.9654</v>
      </c>
      <c r="H161">
        <v>0.0</v>
      </c>
      <c r="I161" t="s">
        <v>3</v>
      </c>
      <c r="J161" s="16"/>
      <c r="K161" s="5">
        <v>56.0</v>
      </c>
      <c r="L161">
        <f t="shared" si="33"/>
        <v>0.6246242117</v>
      </c>
      <c r="M161" s="5">
        <f t="shared" si="34"/>
        <v>0.0000006246242117</v>
      </c>
      <c r="N161" s="5">
        <f t="shared" si="35"/>
        <v>0.0000006237637719</v>
      </c>
      <c r="O161" s="5">
        <f t="shared" si="52"/>
        <v>0.00000002765338833</v>
      </c>
      <c r="P161" s="5">
        <f t="shared" si="37"/>
        <v>0.000001217011794</v>
      </c>
      <c r="Q161" s="5">
        <f t="shared" si="38"/>
        <v>0.0000002327906289</v>
      </c>
      <c r="R161" s="5"/>
      <c r="S161" s="5"/>
      <c r="T161" s="5">
        <f t="shared" si="47"/>
        <v>0.0000009568011923</v>
      </c>
      <c r="U161" s="5">
        <f t="shared" si="49"/>
        <v>0.000001356435294</v>
      </c>
      <c r="V161" s="5">
        <f t="shared" si="48"/>
        <v>0.000001279450443</v>
      </c>
      <c r="W161" s="5"/>
      <c r="X161" s="5"/>
      <c r="Z161">
        <v>1.0</v>
      </c>
      <c r="AA161">
        <v>2.5909588035509614E-7</v>
      </c>
      <c r="AE161" s="16" t="s">
        <v>386</v>
      </c>
      <c r="AF161" t="s">
        <v>2</v>
      </c>
      <c r="AG161">
        <v>4.016</v>
      </c>
      <c r="AH161">
        <v>54.0275</v>
      </c>
      <c r="AI161">
        <v>0.0</v>
      </c>
      <c r="AJ161" t="s">
        <v>3</v>
      </c>
      <c r="AK161" s="16"/>
      <c r="AL161">
        <f t="shared" si="53"/>
        <v>0.1370654982</v>
      </c>
      <c r="AM161" s="5">
        <f t="shared" si="40"/>
        <v>0.0000001370654982</v>
      </c>
      <c r="AN161" s="5">
        <f t="shared" si="41"/>
        <v>0.0000001368766861</v>
      </c>
      <c r="AO161" s="5">
        <f t="shared" si="51"/>
        <v>0.000000006068169274</v>
      </c>
      <c r="AP161" s="5">
        <f t="shared" si="43"/>
        <v>0.0000002670570957</v>
      </c>
      <c r="AQ161" s="5">
        <f t="shared" si="44"/>
        <v>0.00000005108281577</v>
      </c>
    </row>
    <row r="162" ht="15.75" customHeight="1">
      <c r="A162" s="1" t="s">
        <v>398</v>
      </c>
      <c r="B162" s="58"/>
      <c r="D162" s="16">
        <v>10110.0</v>
      </c>
      <c r="F162">
        <v>4.056</v>
      </c>
      <c r="G162">
        <v>210.4562</v>
      </c>
      <c r="H162">
        <v>0.0</v>
      </c>
      <c r="I162" t="s">
        <v>3</v>
      </c>
      <c r="J162" s="16"/>
      <c r="K162" s="5">
        <v>112.0</v>
      </c>
      <c r="L162">
        <f t="shared" si="33"/>
        <v>0.5194944973</v>
      </c>
      <c r="M162" s="5">
        <f t="shared" si="34"/>
        <v>0.0000005194944973</v>
      </c>
      <c r="N162" s="5">
        <f t="shared" si="35"/>
        <v>0.000000518778877</v>
      </c>
      <c r="O162" s="5">
        <f t="shared" si="52"/>
        <v>0.00000002299908137</v>
      </c>
      <c r="P162" s="5">
        <f t="shared" si="37"/>
        <v>0.000001012178072</v>
      </c>
      <c r="Q162" s="5">
        <f t="shared" si="38"/>
        <v>0.0000001936099314</v>
      </c>
      <c r="R162" s="5"/>
      <c r="S162" s="5"/>
      <c r="T162" s="5">
        <f t="shared" si="47"/>
        <v>0.000001354533658</v>
      </c>
      <c r="U162" s="5">
        <f t="shared" si="49"/>
        <v>0.000001664641053</v>
      </c>
      <c r="V162" s="5">
        <f t="shared" si="48"/>
        <v>0.000001513106771</v>
      </c>
      <c r="W162" s="5"/>
      <c r="X162" s="5"/>
      <c r="Z162">
        <v>1.0</v>
      </c>
      <c r="AA162">
        <v>2.0112851741584042E-7</v>
      </c>
      <c r="AC162" t="s">
        <v>399</v>
      </c>
      <c r="AD162" s="18"/>
      <c r="AE162" s="16" t="s">
        <v>376</v>
      </c>
      <c r="AG162">
        <v>4.01</v>
      </c>
      <c r="AH162">
        <v>66.4698</v>
      </c>
      <c r="AL162">
        <f t="shared" si="53"/>
        <v>0.1702069627</v>
      </c>
      <c r="AM162" s="5">
        <f t="shared" si="40"/>
        <v>0.0000001702069627</v>
      </c>
      <c r="AN162" s="5">
        <f t="shared" si="41"/>
        <v>0.0000001699724971</v>
      </c>
      <c r="AO162" s="5">
        <f t="shared" si="51"/>
        <v>0.000000007535409528</v>
      </c>
      <c r="AP162" s="5">
        <f t="shared" si="43"/>
        <v>0.0000003316296056</v>
      </c>
      <c r="AQ162" s="5">
        <f t="shared" si="44"/>
        <v>0.00000006343427799</v>
      </c>
    </row>
    <row r="163" ht="15.75" customHeight="1">
      <c r="A163" s="1" t="s">
        <v>400</v>
      </c>
      <c r="B163" s="64" t="s">
        <v>389</v>
      </c>
      <c r="C163" s="41">
        <v>1.0</v>
      </c>
      <c r="D163" s="16">
        <v>60.0</v>
      </c>
      <c r="E163" s="16"/>
      <c r="F163">
        <v>4.04</v>
      </c>
      <c r="G163">
        <v>223.065</v>
      </c>
      <c r="H163">
        <v>0.0</v>
      </c>
      <c r="I163" t="s">
        <v>3</v>
      </c>
      <c r="J163" s="16"/>
      <c r="K163" s="5">
        <v>0.0</v>
      </c>
      <c r="L163">
        <f t="shared" si="33"/>
        <v>0.5506773835</v>
      </c>
      <c r="M163" s="5">
        <f t="shared" si="34"/>
        <v>0.0000005506773835</v>
      </c>
      <c r="N163" s="5">
        <f t="shared" si="35"/>
        <v>0.0000005499188077</v>
      </c>
      <c r="O163" s="5">
        <f t="shared" si="52"/>
        <v>0.00000002437961137</v>
      </c>
      <c r="P163" s="5">
        <f t="shared" si="37"/>
        <v>0.000001072934506</v>
      </c>
      <c r="Q163" s="5">
        <f t="shared" si="38"/>
        <v>0.0000002052314528</v>
      </c>
      <c r="R163" s="5"/>
      <c r="S163" s="5"/>
      <c r="T163" s="5">
        <f t="shared" si="47"/>
        <v>0.000001051484671</v>
      </c>
      <c r="U163" s="5">
        <f t="shared" si="49"/>
        <v>0.0000009837765097</v>
      </c>
      <c r="V163" s="5">
        <f t="shared" si="48"/>
        <v>0.0000009448159682</v>
      </c>
      <c r="W163" s="5"/>
      <c r="X163" s="5"/>
      <c r="Z163">
        <v>1.0</v>
      </c>
      <c r="AA163">
        <v>1.7926064284049934E-7</v>
      </c>
      <c r="AD163" s="18"/>
      <c r="AE163" t="s">
        <v>2</v>
      </c>
      <c r="AG163">
        <v>4.046</v>
      </c>
      <c r="AH163">
        <v>427.1887</v>
      </c>
      <c r="AI163">
        <v>0.0</v>
      </c>
      <c r="AJ163" t="s">
        <v>3</v>
      </c>
      <c r="AL163">
        <f t="shared" si="53"/>
        <v>1.131022294</v>
      </c>
      <c r="AM163" s="5">
        <f t="shared" si="40"/>
        <v>0.000001131022294</v>
      </c>
      <c r="AN163" s="5">
        <f t="shared" si="41"/>
        <v>0.000001129464275</v>
      </c>
      <c r="AO163" s="5">
        <f t="shared" si="51"/>
        <v>0.00000005007266471</v>
      </c>
      <c r="AP163" s="5">
        <f t="shared" si="43"/>
        <v>0.000002203672937</v>
      </c>
      <c r="AQ163" s="5">
        <f t="shared" si="44"/>
        <v>0.0000004215196694</v>
      </c>
    </row>
    <row r="164" ht="15.75" customHeight="1">
      <c r="A164" s="1" t="s">
        <v>401</v>
      </c>
      <c r="B164" s="64"/>
      <c r="C164" s="41"/>
      <c r="D164" s="16">
        <v>220.0</v>
      </c>
      <c r="E164" s="16"/>
      <c r="F164">
        <v>4.05</v>
      </c>
      <c r="G164">
        <v>259.9738</v>
      </c>
      <c r="H164">
        <v>0.0</v>
      </c>
      <c r="I164" t="s">
        <v>3</v>
      </c>
      <c r="J164" s="16"/>
      <c r="K164" s="5">
        <v>59.0</v>
      </c>
      <c r="L164">
        <f t="shared" si="33"/>
        <v>0.6419567207</v>
      </c>
      <c r="M164" s="5">
        <f t="shared" si="34"/>
        <v>0.0000006419567207</v>
      </c>
      <c r="N164" s="5">
        <f t="shared" si="35"/>
        <v>0.0000006410724047</v>
      </c>
      <c r="O164" s="5">
        <f t="shared" si="52"/>
        <v>0.00000002842073387</v>
      </c>
      <c r="P164" s="5">
        <f t="shared" si="37"/>
        <v>0.000001250782287</v>
      </c>
      <c r="Q164" s="5">
        <f t="shared" si="38"/>
        <v>0.0000002392502659</v>
      </c>
      <c r="R164" s="5"/>
      <c r="S164" s="5"/>
      <c r="T164" s="5">
        <f t="shared" si="47"/>
        <v>0.000000937161077</v>
      </c>
      <c r="U164" s="5">
        <f t="shared" si="49"/>
        <v>0.000001035418741</v>
      </c>
      <c r="V164" s="5">
        <f t="shared" si="48"/>
        <v>0.0000009921174867</v>
      </c>
      <c r="W164" s="5"/>
      <c r="X164" s="5"/>
      <c r="Z164">
        <v>1.0</v>
      </c>
      <c r="AA164">
        <v>1.782810471934141E-7</v>
      </c>
    </row>
    <row r="165" ht="15.75" customHeight="1">
      <c r="A165" s="1" t="s">
        <v>402</v>
      </c>
      <c r="B165" s="64"/>
      <c r="C165" s="41"/>
      <c r="D165" s="16" t="s">
        <v>403</v>
      </c>
      <c r="E165" s="16"/>
      <c r="F165">
        <v>4.053</v>
      </c>
      <c r="G165">
        <v>245.8115</v>
      </c>
      <c r="H165">
        <v>0.0</v>
      </c>
      <c r="I165" t="s">
        <v>3</v>
      </c>
      <c r="J165" s="16"/>
      <c r="K165" s="5">
        <v>114.0</v>
      </c>
      <c r="L165">
        <f t="shared" si="33"/>
        <v>0.606931866</v>
      </c>
      <c r="M165" s="5">
        <f t="shared" si="34"/>
        <v>0.000000606931866</v>
      </c>
      <c r="N165" s="5">
        <f t="shared" si="35"/>
        <v>0.0000006060957979</v>
      </c>
      <c r="O165" s="5">
        <f t="shared" si="52"/>
        <v>0.00000002687011209</v>
      </c>
      <c r="P165" s="5">
        <f t="shared" si="37"/>
        <v>0.000001182540198</v>
      </c>
      <c r="Q165" s="5">
        <f t="shared" si="38"/>
        <v>0.0000002261968847</v>
      </c>
      <c r="R165" s="5"/>
      <c r="S165" s="5"/>
      <c r="T165" s="5">
        <f t="shared" si="47"/>
        <v>0.0000009320398251</v>
      </c>
      <c r="U165" s="5">
        <f t="shared" si="49"/>
        <v>0.0000009744723139</v>
      </c>
      <c r="V165" s="5">
        <f t="shared" si="48"/>
        <v>0.000001125956123</v>
      </c>
      <c r="W165" s="5"/>
      <c r="X165" s="5"/>
      <c r="Z165">
        <v>1.0</v>
      </c>
      <c r="AA165">
        <v>1.7951914173237308E-7</v>
      </c>
    </row>
    <row r="166" ht="15.75" customHeight="1">
      <c r="A166" s="1" t="s">
        <v>404</v>
      </c>
      <c r="B166" s="64"/>
      <c r="C166" s="41">
        <v>6.0</v>
      </c>
      <c r="D166" s="23">
        <v>410.0</v>
      </c>
      <c r="E166" s="16"/>
      <c r="F166">
        <v>4.033</v>
      </c>
      <c r="G166">
        <v>27.6059</v>
      </c>
      <c r="H166">
        <v>0.0</v>
      </c>
      <c r="I166" t="s">
        <v>3</v>
      </c>
      <c r="J166" s="16"/>
      <c r="K166" s="5">
        <v>0.0</v>
      </c>
      <c r="L166">
        <f t="shared" si="33"/>
        <v>0.06728650921</v>
      </c>
      <c r="M166" s="5">
        <f t="shared" si="34"/>
        <v>0.00000006728650921</v>
      </c>
      <c r="N166" s="5">
        <f t="shared" si="35"/>
        <v>0.00000006719381989</v>
      </c>
      <c r="O166" s="5">
        <f t="shared" si="52"/>
        <v>0.000000002978911054</v>
      </c>
      <c r="P166" s="5">
        <f t="shared" si="37"/>
        <v>0.000000131100386</v>
      </c>
      <c r="Q166" s="5">
        <f t="shared" si="38"/>
        <v>0.00000002507694787</v>
      </c>
      <c r="R166" s="5"/>
      <c r="S166" s="5"/>
      <c r="T166" s="5">
        <f t="shared" si="47"/>
        <v>0.0000009385124897</v>
      </c>
      <c r="U166" s="5">
        <f t="shared" si="49"/>
        <v>0.000001109350977</v>
      </c>
      <c r="V166" s="5">
        <f t="shared" si="48"/>
        <v>0.000001154814284</v>
      </c>
      <c r="W166" s="5"/>
      <c r="X166" s="5"/>
      <c r="Z166">
        <v>1.0</v>
      </c>
      <c r="AA166">
        <v>2.659573121992235E-7</v>
      </c>
    </row>
    <row r="167" ht="15.75" customHeight="1">
      <c r="A167" s="1" t="s">
        <v>405</v>
      </c>
      <c r="B167" s="64"/>
      <c r="C167" s="41"/>
      <c r="D167" s="16">
        <v>34.0</v>
      </c>
      <c r="E167" s="16"/>
      <c r="F167">
        <v>3.943</v>
      </c>
      <c r="G167">
        <v>202.2149</v>
      </c>
      <c r="H167">
        <v>0.0</v>
      </c>
      <c r="I167" t="s">
        <v>3</v>
      </c>
      <c r="J167" s="16" t="s">
        <v>406</v>
      </c>
      <c r="K167" s="5">
        <v>60.0</v>
      </c>
      <c r="L167">
        <f t="shared" si="33"/>
        <v>0.4991128972</v>
      </c>
      <c r="M167" s="5">
        <f t="shared" si="34"/>
        <v>0.0000004991128972</v>
      </c>
      <c r="N167" s="5">
        <f t="shared" si="35"/>
        <v>0.0000004984253533</v>
      </c>
      <c r="O167" s="5">
        <f t="shared" si="52"/>
        <v>0.00000002209674635</v>
      </c>
      <c r="P167" s="5">
        <f t="shared" si="37"/>
        <v>0.0000009724667584</v>
      </c>
      <c r="Q167" s="5">
        <f t="shared" si="38"/>
        <v>0.0000001860139314</v>
      </c>
      <c r="R167" s="5"/>
      <c r="S167" s="5"/>
      <c r="T167" s="5">
        <f t="shared" si="47"/>
        <v>0.000001390404705</v>
      </c>
      <c r="U167" s="5">
        <f t="shared" si="49"/>
        <v>0.000001593224434</v>
      </c>
      <c r="V167" s="5">
        <f t="shared" si="48"/>
        <v>0.000001450641046</v>
      </c>
      <c r="W167" s="5"/>
      <c r="X167" s="5"/>
      <c r="Z167">
        <v>1.0</v>
      </c>
      <c r="AA167">
        <v>1.8950291690653763E-7</v>
      </c>
    </row>
    <row r="168" ht="15.75" customHeight="1">
      <c r="A168" s="1" t="s">
        <v>407</v>
      </c>
      <c r="B168" s="64"/>
      <c r="C168" s="41"/>
      <c r="D168" s="16" t="s">
        <v>408</v>
      </c>
      <c r="E168" s="16"/>
      <c r="F168">
        <v>4.04</v>
      </c>
      <c r="G168">
        <v>210.1913</v>
      </c>
      <c r="H168">
        <v>0.0</v>
      </c>
      <c r="I168" t="s">
        <v>3</v>
      </c>
      <c r="J168" s="16"/>
      <c r="K168" s="5">
        <v>116.0</v>
      </c>
      <c r="L168">
        <f t="shared" si="33"/>
        <v>0.5188393718</v>
      </c>
      <c r="M168" s="5">
        <f t="shared" si="34"/>
        <v>0.0000005188393718</v>
      </c>
      <c r="N168" s="5">
        <f t="shared" si="35"/>
        <v>0.000000518124654</v>
      </c>
      <c r="O168" s="5">
        <f t="shared" si="52"/>
        <v>0.00000002297007763</v>
      </c>
      <c r="P168" s="5">
        <f t="shared" si="37"/>
        <v>0.000001010901631</v>
      </c>
      <c r="Q168" s="5">
        <f t="shared" si="38"/>
        <v>0.0000001933657732</v>
      </c>
      <c r="T168" s="5">
        <f t="shared" si="47"/>
        <v>0.0000009907069108</v>
      </c>
      <c r="U168" s="5">
        <f t="shared" si="49"/>
        <v>0.000001063580437</v>
      </c>
      <c r="V168" s="5">
        <f t="shared" si="48"/>
        <v>0.000000998809159</v>
      </c>
      <c r="Z168">
        <v>1.0</v>
      </c>
      <c r="AA168">
        <v>1.8222633193217658E-7</v>
      </c>
    </row>
    <row r="169" ht="15.75" customHeight="1">
      <c r="A169" s="1" t="s">
        <v>409</v>
      </c>
      <c r="B169" s="64"/>
      <c r="C169" s="41">
        <v>10.0</v>
      </c>
      <c r="D169" s="16">
        <v>290.0</v>
      </c>
      <c r="E169" s="16"/>
      <c r="F169">
        <v>3.916</v>
      </c>
      <c r="G169">
        <v>260.324</v>
      </c>
      <c r="H169">
        <v>0.0</v>
      </c>
      <c r="I169" t="s">
        <v>3</v>
      </c>
      <c r="J169" s="16"/>
      <c r="K169" s="5">
        <v>0.0</v>
      </c>
      <c r="L169">
        <f t="shared" si="33"/>
        <v>0.642822802</v>
      </c>
      <c r="M169" s="5">
        <f t="shared" si="34"/>
        <v>0.000000642822802</v>
      </c>
      <c r="N169" s="5">
        <f t="shared" si="35"/>
        <v>0.000000641937293</v>
      </c>
      <c r="O169" s="5">
        <f t="shared" si="52"/>
        <v>0.00000002845907706</v>
      </c>
      <c r="P169" s="5">
        <f t="shared" si="37"/>
        <v>0.000001252469752</v>
      </c>
      <c r="Q169" s="5">
        <f t="shared" si="38"/>
        <v>0.000000239573045</v>
      </c>
      <c r="T169" s="5">
        <f t="shared" si="47"/>
        <v>0.0000009526654752</v>
      </c>
      <c r="U169" s="5">
        <f t="shared" si="49"/>
        <v>0.000000914016838</v>
      </c>
      <c r="V169" s="5">
        <f t="shared" si="48"/>
        <v>0.0000009881711957</v>
      </c>
    </row>
    <row r="170" ht="15.75" customHeight="1">
      <c r="A170" s="1" t="s">
        <v>410</v>
      </c>
      <c r="B170" s="64"/>
      <c r="C170" s="41"/>
      <c r="D170" s="16" t="s">
        <v>411</v>
      </c>
      <c r="E170" s="16"/>
      <c r="F170">
        <v>4.053</v>
      </c>
      <c r="G170">
        <v>239.1612</v>
      </c>
      <c r="H170">
        <v>0.0</v>
      </c>
      <c r="I170" t="s">
        <v>3</v>
      </c>
      <c r="K170" s="5">
        <v>58.0</v>
      </c>
      <c r="L170">
        <f t="shared" si="33"/>
        <v>0.5904849759</v>
      </c>
      <c r="M170" s="5">
        <f t="shared" si="34"/>
        <v>0.0000005904849759</v>
      </c>
      <c r="N170" s="5">
        <f t="shared" si="35"/>
        <v>0.0000005896715639</v>
      </c>
      <c r="O170" s="5">
        <f t="shared" si="52"/>
        <v>0.00000002614197471</v>
      </c>
      <c r="P170" s="5">
        <f t="shared" si="37"/>
        <v>0.000001150495236</v>
      </c>
      <c r="Q170" s="5">
        <f t="shared" si="38"/>
        <v>0.0000002200673082</v>
      </c>
      <c r="T170" s="5"/>
      <c r="Z170">
        <v>2.0</v>
      </c>
      <c r="AA170">
        <v>2.375572887222001E-7</v>
      </c>
    </row>
    <row r="171" ht="15.75" customHeight="1">
      <c r="A171" s="1" t="s">
        <v>412</v>
      </c>
      <c r="B171" s="64"/>
      <c r="C171" s="41"/>
      <c r="D171" s="16" t="s">
        <v>413</v>
      </c>
      <c r="E171" s="16"/>
      <c r="F171">
        <v>4.056</v>
      </c>
      <c r="G171">
        <v>239.0796</v>
      </c>
      <c r="H171">
        <v>0.0</v>
      </c>
      <c r="I171" t="s">
        <v>3</v>
      </c>
      <c r="K171" s="5">
        <v>115.0</v>
      </c>
      <c r="L171">
        <f t="shared" si="33"/>
        <v>0.5902831705</v>
      </c>
      <c r="M171" s="5">
        <f t="shared" si="34"/>
        <v>0.0000005902831705</v>
      </c>
      <c r="N171" s="5">
        <f t="shared" si="35"/>
        <v>0.0000005894700366</v>
      </c>
      <c r="O171" s="5">
        <f t="shared" si="52"/>
        <v>0.00000002613304037</v>
      </c>
      <c r="P171" s="5">
        <f t="shared" si="37"/>
        <v>0.00000115010204</v>
      </c>
      <c r="Q171" s="5">
        <f t="shared" si="38"/>
        <v>0.0000002199920975</v>
      </c>
      <c r="T171" s="5"/>
      <c r="Z171">
        <v>2.0</v>
      </c>
      <c r="AA171">
        <v>2.545928472718184E-7</v>
      </c>
    </row>
    <row r="172" ht="15.75" customHeight="1">
      <c r="A172" s="1" t="s">
        <v>414</v>
      </c>
      <c r="B172" s="64"/>
      <c r="C172" s="61">
        <v>3.0</v>
      </c>
      <c r="D172" s="16">
        <v>70.0</v>
      </c>
      <c r="E172" s="16"/>
      <c r="F172">
        <v>4.046</v>
      </c>
      <c r="G172">
        <v>196.4216</v>
      </c>
      <c r="H172">
        <v>0.0</v>
      </c>
      <c r="I172" t="s">
        <v>3</v>
      </c>
      <c r="J172" s="16"/>
      <c r="K172" s="5">
        <v>0.0</v>
      </c>
      <c r="L172">
        <f t="shared" si="33"/>
        <v>0.4847854581</v>
      </c>
      <c r="M172" s="5">
        <f t="shared" si="34"/>
        <v>0.0000004847854581</v>
      </c>
      <c r="N172" s="5">
        <f t="shared" si="35"/>
        <v>0.0000004841176507</v>
      </c>
      <c r="O172" s="5">
        <f t="shared" ref="O172:O177" si="54">((N172*$S$148)/($X$150*$X$152))</f>
        <v>0.00000003066079255</v>
      </c>
      <c r="P172" s="5">
        <f t="shared" si="37"/>
        <v>0.00000134936615</v>
      </c>
      <c r="Q172" s="5">
        <f t="shared" si="38"/>
        <v>0.0000002581074367</v>
      </c>
      <c r="T172" s="5"/>
      <c r="Z172">
        <v>2.0</v>
      </c>
      <c r="AA172">
        <v>2.7241649810159377E-7</v>
      </c>
    </row>
    <row r="173" ht="15.75" customHeight="1">
      <c r="A173" s="1" t="s">
        <v>415</v>
      </c>
      <c r="B173" s="64"/>
      <c r="C173" s="61"/>
      <c r="D173" s="16" t="s">
        <v>416</v>
      </c>
      <c r="E173" s="50"/>
      <c r="F173">
        <v>4.053</v>
      </c>
      <c r="G173">
        <v>252.9485</v>
      </c>
      <c r="H173">
        <v>0.0</v>
      </c>
      <c r="I173" t="s">
        <v>3</v>
      </c>
      <c r="J173" s="16"/>
      <c r="K173" s="5">
        <v>57.0</v>
      </c>
      <c r="L173">
        <f t="shared" si="33"/>
        <v>0.6245824162</v>
      </c>
      <c r="M173" s="5">
        <f t="shared" si="34"/>
        <v>0.0000006245824162</v>
      </c>
      <c r="N173" s="5">
        <f t="shared" si="35"/>
        <v>0.000000623722034</v>
      </c>
      <c r="O173" s="5">
        <f t="shared" si="54"/>
        <v>0.0000000395024058</v>
      </c>
      <c r="P173" s="5">
        <f t="shared" si="37"/>
        <v>0.000001738481128</v>
      </c>
      <c r="Q173" s="5">
        <f t="shared" si="38"/>
        <v>0.0000003325375458</v>
      </c>
      <c r="T173" s="5"/>
      <c r="Z173">
        <v>2.0</v>
      </c>
      <c r="AA173">
        <v>2.1137061495890736E-7</v>
      </c>
    </row>
    <row r="174" ht="15.75" customHeight="1">
      <c r="A174" s="1" t="s">
        <v>417</v>
      </c>
      <c r="B174" s="64"/>
      <c r="C174" s="61"/>
      <c r="D174" s="16" t="s">
        <v>418</v>
      </c>
      <c r="E174" s="16"/>
      <c r="F174">
        <v>4.04</v>
      </c>
      <c r="G174">
        <v>227.1534</v>
      </c>
      <c r="H174">
        <v>0.0</v>
      </c>
      <c r="I174" t="s">
        <v>3</v>
      </c>
      <c r="J174" s="16"/>
      <c r="K174" s="5">
        <v>115.0</v>
      </c>
      <c r="L174">
        <f t="shared" si="33"/>
        <v>0.5607884259</v>
      </c>
      <c r="M174" s="5">
        <f t="shared" si="34"/>
        <v>0.0000005607884259</v>
      </c>
      <c r="N174" s="5">
        <f t="shared" si="35"/>
        <v>0.0000005600159219</v>
      </c>
      <c r="O174" s="5">
        <f t="shared" si="54"/>
        <v>0.00000003546768431</v>
      </c>
      <c r="P174" s="5">
        <f t="shared" si="37"/>
        <v>0.000001560915053</v>
      </c>
      <c r="Q174" s="5">
        <f t="shared" si="38"/>
        <v>0.0000002985726175</v>
      </c>
      <c r="Z174">
        <v>2.0</v>
      </c>
      <c r="AA174">
        <v>2.3279062890606197E-7</v>
      </c>
    </row>
    <row r="175" ht="15.75" customHeight="1">
      <c r="A175" s="1" t="s">
        <v>419</v>
      </c>
      <c r="B175" s="64"/>
      <c r="C175" s="62">
        <v>7.0</v>
      </c>
      <c r="D175" s="16" t="s">
        <v>420</v>
      </c>
      <c r="E175" s="16"/>
      <c r="F175">
        <v>4.033</v>
      </c>
      <c r="G175">
        <v>181.6161</v>
      </c>
      <c r="H175">
        <v>0.0</v>
      </c>
      <c r="I175" t="s">
        <v>3</v>
      </c>
      <c r="J175" s="16"/>
      <c r="K175" s="5">
        <v>0.0</v>
      </c>
      <c r="L175">
        <f t="shared" ref="L175:L207" si="55">(G175-2.569)/375.43</f>
        <v>0.4769120742</v>
      </c>
      <c r="M175" s="5">
        <f t="shared" si="34"/>
        <v>0.0000004769120742</v>
      </c>
      <c r="N175" s="5">
        <f t="shared" si="35"/>
        <v>0.0000004762551125</v>
      </c>
      <c r="O175" s="5">
        <f t="shared" si="54"/>
        <v>0.00000003016283167</v>
      </c>
      <c r="P175" s="5">
        <f t="shared" si="37"/>
        <v>0.00000132745114</v>
      </c>
      <c r="Q175" s="5">
        <f t="shared" si="38"/>
        <v>0.0000002539155227</v>
      </c>
      <c r="T175" t="s">
        <v>231</v>
      </c>
      <c r="V175" t="s">
        <v>230</v>
      </c>
      <c r="Z175">
        <v>2.0</v>
      </c>
      <c r="AA175">
        <v>2.3925026589566326E-7</v>
      </c>
    </row>
    <row r="176" ht="15.75" customHeight="1">
      <c r="A176" s="1" t="s">
        <v>421</v>
      </c>
      <c r="B176" s="64"/>
      <c r="C176" s="61"/>
      <c r="D176" s="16">
        <v>80.0</v>
      </c>
      <c r="E176" s="16"/>
      <c r="F176">
        <v>4.063</v>
      </c>
      <c r="G176">
        <v>247.7105</v>
      </c>
      <c r="H176">
        <v>0.0</v>
      </c>
      <c r="I176" t="s">
        <v>3</v>
      </c>
      <c r="J176" s="16"/>
      <c r="K176" s="5">
        <v>55.0</v>
      </c>
      <c r="L176">
        <f t="shared" si="55"/>
        <v>0.652961937</v>
      </c>
      <c r="M176" s="5">
        <f t="shared" si="34"/>
        <v>0.000000652961937</v>
      </c>
      <c r="N176" s="5">
        <f t="shared" si="35"/>
        <v>0.000000652062461</v>
      </c>
      <c r="O176" s="5">
        <f t="shared" si="54"/>
        <v>0.00000004129729998</v>
      </c>
      <c r="P176" s="5">
        <f t="shared" si="37"/>
        <v>0.000001817473523</v>
      </c>
      <c r="Q176" s="5">
        <f t="shared" si="38"/>
        <v>0.000000347647251</v>
      </c>
      <c r="T176" s="5">
        <v>0.0</v>
      </c>
      <c r="U176">
        <v>2.1668937262288112E-7</v>
      </c>
      <c r="V176" s="5">
        <v>0.0</v>
      </c>
      <c r="W176">
        <v>2.052314527968393E-7</v>
      </c>
      <c r="Z176">
        <v>2.0</v>
      </c>
      <c r="AA176">
        <v>1.8601393136585836E-7</v>
      </c>
    </row>
    <row r="177" ht="15.75" customHeight="1">
      <c r="A177" s="1" t="s">
        <v>422</v>
      </c>
      <c r="B177" s="64"/>
      <c r="C177" s="61"/>
      <c r="D177" s="16" t="s">
        <v>423</v>
      </c>
      <c r="E177" s="16"/>
      <c r="F177">
        <v>4.03</v>
      </c>
      <c r="G177">
        <v>196.9137</v>
      </c>
      <c r="H177">
        <v>0.0</v>
      </c>
      <c r="I177" t="s">
        <v>3</v>
      </c>
      <c r="J177" s="16"/>
      <c r="K177" s="5">
        <v>113.0</v>
      </c>
      <c r="L177">
        <f t="shared" si="55"/>
        <v>0.5176589511</v>
      </c>
      <c r="M177" s="5">
        <f t="shared" si="34"/>
        <v>0.0000005176589511</v>
      </c>
      <c r="N177" s="5">
        <f t="shared" si="35"/>
        <v>0.0000005169458593</v>
      </c>
      <c r="O177" s="5">
        <f t="shared" si="54"/>
        <v>0.00000003273991297</v>
      </c>
      <c r="P177" s="5">
        <f t="shared" si="37"/>
        <v>0.0000014408672</v>
      </c>
      <c r="Q177" s="5">
        <f t="shared" si="38"/>
        <v>0.0000002756098037</v>
      </c>
      <c r="T177" s="5">
        <v>62.0</v>
      </c>
      <c r="U177">
        <v>2.375572887222001E-7</v>
      </c>
      <c r="V177" s="5">
        <v>59.0</v>
      </c>
      <c r="W177">
        <v>2.3925026589566326E-7</v>
      </c>
      <c r="Z177">
        <v>2.0</v>
      </c>
      <c r="AA177">
        <v>2.2006730818637495E-7</v>
      </c>
    </row>
    <row r="178" ht="15.75" customHeight="1">
      <c r="A178" s="1" t="s">
        <v>424</v>
      </c>
      <c r="B178" s="65" t="s">
        <v>395</v>
      </c>
      <c r="C178" s="41">
        <v>8.0</v>
      </c>
      <c r="D178" s="16" t="s">
        <v>425</v>
      </c>
      <c r="E178" s="16"/>
      <c r="F178">
        <v>4.05</v>
      </c>
      <c r="G178">
        <v>185.5764</v>
      </c>
      <c r="H178">
        <v>0.0</v>
      </c>
      <c r="I178" t="s">
        <v>3</v>
      </c>
      <c r="J178" s="16"/>
      <c r="K178" s="5">
        <v>0.0</v>
      </c>
      <c r="L178">
        <f t="shared" si="55"/>
        <v>0.4874607783</v>
      </c>
      <c r="M178" s="5">
        <f t="shared" si="34"/>
        <v>0.0000004874607783</v>
      </c>
      <c r="N178" s="5">
        <f t="shared" si="35"/>
        <v>0.0000004867892855</v>
      </c>
      <c r="O178" s="5">
        <f t="shared" ref="O178:O183" si="56">((N178*$R$148)/($X$150*$X$152))</f>
        <v>0.00000002158088327</v>
      </c>
      <c r="P178" s="5">
        <f t="shared" si="37"/>
        <v>0.0000009497638822</v>
      </c>
      <c r="Q178" s="5">
        <f t="shared" si="38"/>
        <v>0.0000001816713138</v>
      </c>
      <c r="T178" s="5">
        <v>125.0</v>
      </c>
      <c r="U178">
        <v>2.3154983738226178E-7</v>
      </c>
      <c r="V178" s="5">
        <v>114.0</v>
      </c>
      <c r="W178">
        <v>2.261968846762936E-7</v>
      </c>
      <c r="Z178">
        <v>2.0</v>
      </c>
      <c r="AA178">
        <v>3.32537545779876E-7</v>
      </c>
    </row>
    <row r="179" ht="15.75" customHeight="1">
      <c r="A179" s="1" t="s">
        <v>426</v>
      </c>
      <c r="B179" s="65"/>
      <c r="C179" s="41"/>
      <c r="D179" s="16">
        <v>260.0</v>
      </c>
      <c r="E179" t="s">
        <v>2</v>
      </c>
      <c r="F179">
        <v>4.026</v>
      </c>
      <c r="G179">
        <v>199.7736</v>
      </c>
      <c r="H179">
        <v>0.0</v>
      </c>
      <c r="I179" t="s">
        <v>3</v>
      </c>
      <c r="J179" s="16"/>
      <c r="K179" s="5">
        <v>60.0</v>
      </c>
      <c r="L179">
        <f t="shared" si="55"/>
        <v>0.5252766161</v>
      </c>
      <c r="M179" s="5">
        <f t="shared" si="34"/>
        <v>0.0000005252766161</v>
      </c>
      <c r="N179" s="5">
        <f t="shared" si="35"/>
        <v>0.0000005245530308</v>
      </c>
      <c r="O179" s="5">
        <f t="shared" si="56"/>
        <v>0.00000002325506757</v>
      </c>
      <c r="P179" s="5">
        <f t="shared" si="37"/>
        <v>0.000001023443896</v>
      </c>
      <c r="Q179" s="5">
        <f t="shared" si="38"/>
        <v>0.0000001957648639</v>
      </c>
      <c r="T179" s="5">
        <v>0.0</v>
      </c>
      <c r="U179">
        <v>3.0482019130881853E-7</v>
      </c>
      <c r="V179" s="5">
        <v>0.0</v>
      </c>
      <c r="W179">
        <v>2.507694787215065E-8</v>
      </c>
      <c r="Z179">
        <v>2.0</v>
      </c>
      <c r="AA179">
        <v>3.476472509801248E-7</v>
      </c>
    </row>
    <row r="180" ht="15.75" customHeight="1">
      <c r="A180" s="1" t="s">
        <v>427</v>
      </c>
      <c r="B180" s="65"/>
      <c r="C180" s="41"/>
      <c r="D180" s="16" t="s">
        <v>428</v>
      </c>
      <c r="E180" s="16"/>
      <c r="F180">
        <v>4.043</v>
      </c>
      <c r="G180">
        <v>221.8042</v>
      </c>
      <c r="H180">
        <v>0.0</v>
      </c>
      <c r="I180" t="s">
        <v>3</v>
      </c>
      <c r="J180" s="16"/>
      <c r="K180" s="5">
        <v>120.0</v>
      </c>
      <c r="L180">
        <f t="shared" si="55"/>
        <v>0.5839575953</v>
      </c>
      <c r="M180" s="5">
        <f t="shared" si="34"/>
        <v>0.0000005839575953</v>
      </c>
      <c r="N180" s="5">
        <f t="shared" si="35"/>
        <v>0.000000583153175</v>
      </c>
      <c r="O180" s="5">
        <f t="shared" si="56"/>
        <v>0.00000002585299425</v>
      </c>
      <c r="P180" s="5">
        <f t="shared" si="37"/>
        <v>0.00000113777735</v>
      </c>
      <c r="Q180" s="5">
        <f t="shared" si="38"/>
        <v>0.0000002176346247</v>
      </c>
      <c r="T180" s="5">
        <v>63.0</v>
      </c>
      <c r="U180">
        <v>2.545928472718184E-7</v>
      </c>
      <c r="V180" s="5">
        <v>60.0</v>
      </c>
      <c r="W180">
        <v>1.8601393136585836E-7</v>
      </c>
      <c r="Z180">
        <v>2.0</v>
      </c>
      <c r="AA180">
        <v>1.9576486394931595E-7</v>
      </c>
    </row>
    <row r="181" ht="15.75" customHeight="1">
      <c r="A181" s="1" t="s">
        <v>429</v>
      </c>
      <c r="B181" s="65"/>
      <c r="C181" s="41">
        <v>9.0</v>
      </c>
      <c r="D181" s="16">
        <v>10010.0</v>
      </c>
      <c r="E181" s="16"/>
      <c r="F181">
        <v>4.036</v>
      </c>
      <c r="G181">
        <v>186.9324</v>
      </c>
      <c r="H181">
        <v>0.0</v>
      </c>
      <c r="I181" t="s">
        <v>3</v>
      </c>
      <c r="K181" s="5">
        <v>0.0</v>
      </c>
      <c r="L181">
        <f t="shared" si="55"/>
        <v>0.4910726367</v>
      </c>
      <c r="M181" s="5">
        <f t="shared" si="34"/>
        <v>0.0000004910726367</v>
      </c>
      <c r="N181" s="5">
        <f t="shared" si="35"/>
        <v>0.0000004903961684</v>
      </c>
      <c r="O181" s="5">
        <f t="shared" si="56"/>
        <v>0.00000002174078761</v>
      </c>
      <c r="P181" s="5">
        <f t="shared" si="37"/>
        <v>0.0000009568011923</v>
      </c>
      <c r="Q181" s="5">
        <f t="shared" si="38"/>
        <v>0.000000183017414</v>
      </c>
      <c r="T181" s="5">
        <v>120.0</v>
      </c>
      <c r="U181">
        <v>2.534754785405347E-7</v>
      </c>
      <c r="V181" s="5">
        <v>116.0</v>
      </c>
      <c r="W181">
        <v>1.9336577322475E-7</v>
      </c>
      <c r="Z181">
        <v>2.0</v>
      </c>
      <c r="AA181">
        <v>2.594596262345404E-7</v>
      </c>
    </row>
    <row r="182" ht="15.75" customHeight="1">
      <c r="A182" s="1" t="s">
        <v>430</v>
      </c>
      <c r="B182" s="65"/>
      <c r="C182" s="41"/>
      <c r="D182" s="16">
        <v>190.0</v>
      </c>
      <c r="E182" s="16"/>
      <c r="F182">
        <v>4.043</v>
      </c>
      <c r="G182">
        <v>263.9368</v>
      </c>
      <c r="H182">
        <v>0.0</v>
      </c>
      <c r="I182" t="s">
        <v>3</v>
      </c>
      <c r="K182" s="5">
        <v>59.0</v>
      </c>
      <c r="L182">
        <f t="shared" si="55"/>
        <v>0.6961825107</v>
      </c>
      <c r="M182" s="5">
        <f t="shared" si="34"/>
        <v>0.0000006961825107</v>
      </c>
      <c r="N182" s="5">
        <f t="shared" si="35"/>
        <v>0.000000695223497</v>
      </c>
      <c r="O182" s="5">
        <f t="shared" si="56"/>
        <v>0.00000003082142024</v>
      </c>
      <c r="P182" s="5">
        <f t="shared" si="37"/>
        <v>0.000001356435294</v>
      </c>
      <c r="Q182" s="5">
        <f t="shared" si="38"/>
        <v>0.0000002594596262</v>
      </c>
      <c r="T182" s="5">
        <v>0.0</v>
      </c>
      <c r="U182">
        <v>3.0786102485586826E-7</v>
      </c>
      <c r="V182" s="5">
        <v>0.0</v>
      </c>
      <c r="W182">
        <v>2.3957304497130946E-7</v>
      </c>
      <c r="Z182">
        <v>2.0</v>
      </c>
      <c r="AA182">
        <v>3.1841337912884957E-7</v>
      </c>
    </row>
    <row r="183" ht="15.75" customHeight="1">
      <c r="A183" s="1" t="s">
        <v>431</v>
      </c>
      <c r="B183" s="65"/>
      <c r="C183" s="41"/>
      <c r="D183" s="16" t="s">
        <v>432</v>
      </c>
      <c r="E183" s="50"/>
      <c r="F183">
        <v>4.043</v>
      </c>
      <c r="G183">
        <v>249.1028</v>
      </c>
      <c r="H183">
        <v>0.0</v>
      </c>
      <c r="I183" t="s">
        <v>3</v>
      </c>
      <c r="K183" s="5">
        <v>118.0</v>
      </c>
      <c r="L183">
        <f t="shared" si="55"/>
        <v>0.6566704845</v>
      </c>
      <c r="M183" s="5">
        <f t="shared" si="34"/>
        <v>0.0000006566704845</v>
      </c>
      <c r="N183" s="5">
        <f t="shared" si="35"/>
        <v>0.0000006557658999</v>
      </c>
      <c r="O183" s="5">
        <f t="shared" si="56"/>
        <v>0.00000002907214222</v>
      </c>
      <c r="P183" s="5">
        <f t="shared" si="37"/>
        <v>0.000001279450443</v>
      </c>
      <c r="Q183" s="5">
        <f t="shared" si="38"/>
        <v>0.0000002447339252</v>
      </c>
      <c r="T183" s="5">
        <v>61.0</v>
      </c>
      <c r="U183">
        <v>2.7241649810159377E-7</v>
      </c>
      <c r="V183" s="5">
        <v>58.0</v>
      </c>
      <c r="W183">
        <v>2.2006730818637495E-7</v>
      </c>
      <c r="Z183">
        <v>2.0</v>
      </c>
      <c r="AA183">
        <v>1.8817726629129888E-7</v>
      </c>
    </row>
    <row r="184" ht="15.75" customHeight="1">
      <c r="A184" s="1" t="s">
        <v>433</v>
      </c>
      <c r="B184" s="65"/>
      <c r="C184" s="61">
        <v>5.0</v>
      </c>
      <c r="D184" s="16">
        <v>10.0</v>
      </c>
      <c r="E184" s="16"/>
      <c r="F184">
        <v>4.036</v>
      </c>
      <c r="G184">
        <v>185.269</v>
      </c>
      <c r="H184">
        <v>0.0</v>
      </c>
      <c r="I184" t="s">
        <v>3</v>
      </c>
      <c r="J184" s="16"/>
      <c r="K184" s="5">
        <v>0.0</v>
      </c>
      <c r="L184">
        <f t="shared" si="55"/>
        <v>0.4866419839</v>
      </c>
      <c r="M184" s="5">
        <f t="shared" si="34"/>
        <v>0.0000004866419839</v>
      </c>
      <c r="N184" s="5">
        <f t="shared" si="35"/>
        <v>0.000000485971619</v>
      </c>
      <c r="O184" s="5">
        <f t="shared" ref="O184:O186" si="57">((N184*$S$148)/($X$150*$X$152))</f>
        <v>0.00000003077821057</v>
      </c>
      <c r="P184" s="5">
        <f t="shared" si="37"/>
        <v>0.000001354533658</v>
      </c>
      <c r="Q184" s="5">
        <f t="shared" si="38"/>
        <v>0.0000002590958804</v>
      </c>
      <c r="T184" s="5">
        <v>118.0</v>
      </c>
      <c r="U184">
        <v>2.982502843778585E-7</v>
      </c>
      <c r="V184" s="5">
        <v>115.0</v>
      </c>
      <c r="W184">
        <v>2.1999209752797192E-7</v>
      </c>
      <c r="Z184">
        <v>2.0</v>
      </c>
      <c r="AA184">
        <v>1.9805541826233226E-7</v>
      </c>
    </row>
    <row r="185" ht="15.75" customHeight="1">
      <c r="A185" t="s">
        <v>434</v>
      </c>
      <c r="B185" s="65"/>
      <c r="C185" s="61"/>
      <c r="D185" s="16">
        <v>350.0</v>
      </c>
      <c r="E185" s="16"/>
      <c r="F185">
        <v>4.043</v>
      </c>
      <c r="G185">
        <v>227.0964</v>
      </c>
      <c r="H185">
        <v>0.0</v>
      </c>
      <c r="I185" t="s">
        <v>3</v>
      </c>
      <c r="J185" s="16"/>
      <c r="K185" s="5">
        <v>60.0</v>
      </c>
      <c r="L185">
        <f t="shared" si="55"/>
        <v>0.5980539648</v>
      </c>
      <c r="M185" s="5">
        <f t="shared" si="34"/>
        <v>0.0000005980539648</v>
      </c>
      <c r="N185" s="5">
        <f t="shared" si="35"/>
        <v>0.0000005972301263</v>
      </c>
      <c r="O185" s="5">
        <f t="shared" si="57"/>
        <v>0.00000003782458454</v>
      </c>
      <c r="P185" s="5">
        <f t="shared" si="37"/>
        <v>0.000001664641053</v>
      </c>
      <c r="Q185" s="5">
        <f t="shared" si="38"/>
        <v>0.0000003184133791</v>
      </c>
      <c r="T185" s="5">
        <v>0.0</v>
      </c>
      <c r="U185">
        <v>2.1859277373400858E-7</v>
      </c>
      <c r="V185" s="5">
        <v>0.0</v>
      </c>
      <c r="W185">
        <v>2.5810743673392333E-7</v>
      </c>
      <c r="Z185">
        <v>2.0</v>
      </c>
      <c r="AA185">
        <v>1.8639755502650927E-7</v>
      </c>
    </row>
    <row r="186" ht="15.75" customHeight="1">
      <c r="A186" s="1" t="s">
        <v>435</v>
      </c>
      <c r="B186" s="65"/>
      <c r="C186" s="61"/>
      <c r="D186" s="16" t="s">
        <v>436</v>
      </c>
      <c r="E186" s="16"/>
      <c r="F186">
        <v>4.043</v>
      </c>
      <c r="G186">
        <v>206.6574</v>
      </c>
      <c r="H186">
        <v>0.0</v>
      </c>
      <c r="I186" t="s">
        <v>3</v>
      </c>
      <c r="K186" s="5">
        <v>119.0</v>
      </c>
      <c r="L186">
        <f t="shared" si="55"/>
        <v>0.5436123911</v>
      </c>
      <c r="M186" s="5">
        <f t="shared" si="34"/>
        <v>0.0000005436123911</v>
      </c>
      <c r="N186" s="5">
        <f t="shared" si="35"/>
        <v>0.0000005428635477</v>
      </c>
      <c r="O186" s="5">
        <f t="shared" si="57"/>
        <v>0.00000003438136699</v>
      </c>
      <c r="P186" s="5">
        <f t="shared" si="37"/>
        <v>0.000001513106771</v>
      </c>
      <c r="Q186" s="5">
        <f t="shared" si="38"/>
        <v>0.0000002894278252</v>
      </c>
      <c r="T186" s="5">
        <v>59.0</v>
      </c>
      <c r="U186">
        <v>2.1137061495890736E-7</v>
      </c>
      <c r="V186" s="5">
        <v>57.0</v>
      </c>
      <c r="W186">
        <v>3.32537545779876E-7</v>
      </c>
      <c r="Z186">
        <v>2.0</v>
      </c>
      <c r="AA186">
        <v>2.1219721363043814E-7</v>
      </c>
    </row>
    <row r="187" ht="15.75" customHeight="1">
      <c r="A187" s="1" t="s">
        <v>437</v>
      </c>
      <c r="B187" s="65"/>
      <c r="C187" s="41">
        <v>2.0</v>
      </c>
      <c r="D187" s="16" t="s">
        <v>438</v>
      </c>
      <c r="E187" t="s">
        <v>2</v>
      </c>
      <c r="F187">
        <v>4.04</v>
      </c>
      <c r="G187">
        <v>205.1767</v>
      </c>
      <c r="H187">
        <v>0.0</v>
      </c>
      <c r="I187" t="s">
        <v>3</v>
      </c>
      <c r="K187" s="5">
        <v>0.0</v>
      </c>
      <c r="L187">
        <f t="shared" si="55"/>
        <v>0.5396683803</v>
      </c>
      <c r="M187" s="5">
        <f t="shared" si="34"/>
        <v>0.0000005396683803</v>
      </c>
      <c r="N187" s="5">
        <f t="shared" si="35"/>
        <v>0.0000005389249698</v>
      </c>
      <c r="O187" s="5">
        <f t="shared" ref="O187:O198" si="58">((N187*$R$148)/($X$150*$X$152))</f>
        <v>0.00000002389222033</v>
      </c>
      <c r="P187" s="5">
        <f t="shared" si="37"/>
        <v>0.000001051484671</v>
      </c>
      <c r="Q187" s="5">
        <f t="shared" si="38"/>
        <v>0.0000002011285174</v>
      </c>
      <c r="T187" s="5">
        <v>115.0</v>
      </c>
      <c r="U187">
        <v>2.087946499086052E-7</v>
      </c>
      <c r="V187" s="5">
        <v>115.0</v>
      </c>
      <c r="W187">
        <v>2.9857261747403836E-7</v>
      </c>
      <c r="Z187">
        <v>2.0</v>
      </c>
      <c r="AA187">
        <v>3.047527721956445E-7</v>
      </c>
    </row>
    <row r="188" ht="15.75" customHeight="1">
      <c r="A188" t="s">
        <v>439</v>
      </c>
      <c r="B188" s="65"/>
      <c r="C188" s="41"/>
      <c r="D188" s="16">
        <v>170.0</v>
      </c>
      <c r="E188" t="s">
        <v>2</v>
      </c>
      <c r="F188">
        <v>4.033</v>
      </c>
      <c r="G188">
        <v>192.1302</v>
      </c>
      <c r="H188">
        <v>0.0</v>
      </c>
      <c r="I188" t="s">
        <v>3</v>
      </c>
      <c r="K188" s="5">
        <v>59.0</v>
      </c>
      <c r="L188">
        <f t="shared" si="55"/>
        <v>0.5049175612</v>
      </c>
      <c r="M188" s="5">
        <f t="shared" si="34"/>
        <v>0.0000005049175612</v>
      </c>
      <c r="N188" s="5">
        <f t="shared" si="35"/>
        <v>0.0000005042220211</v>
      </c>
      <c r="O188" s="5">
        <f t="shared" si="58"/>
        <v>0.00000002235373067</v>
      </c>
      <c r="P188" s="5">
        <f t="shared" si="37"/>
        <v>0.0000009837765097</v>
      </c>
      <c r="Q188" s="5">
        <f t="shared" si="38"/>
        <v>0.0000001881772663</v>
      </c>
      <c r="T188" s="5">
        <v>0.0</v>
      </c>
      <c r="U188">
        <v>2.007483076685046E-7</v>
      </c>
      <c r="V188" s="5">
        <v>0.0</v>
      </c>
      <c r="W188">
        <v>2.539155227122437E-7</v>
      </c>
      <c r="Z188">
        <v>2.0</v>
      </c>
      <c r="AA188">
        <v>2.0344220162202356E-7</v>
      </c>
    </row>
    <row r="189" ht="15.75" customHeight="1">
      <c r="A189" t="s">
        <v>440</v>
      </c>
      <c r="B189" s="65"/>
      <c r="C189" s="41"/>
      <c r="D189" s="16" t="s">
        <v>441</v>
      </c>
      <c r="E189" t="s">
        <v>2</v>
      </c>
      <c r="F189">
        <v>4.036</v>
      </c>
      <c r="G189">
        <v>184.623</v>
      </c>
      <c r="H189">
        <v>0.0</v>
      </c>
      <c r="I189" t="s">
        <v>3</v>
      </c>
      <c r="K189" s="5">
        <v>117.0</v>
      </c>
      <c r="L189">
        <f t="shared" si="55"/>
        <v>0.4849212903</v>
      </c>
      <c r="M189" s="5">
        <f t="shared" si="34"/>
        <v>0.0000004849212903</v>
      </c>
      <c r="N189" s="5">
        <f t="shared" si="35"/>
        <v>0.0000004842532957</v>
      </c>
      <c r="O189" s="5">
        <f t="shared" si="58"/>
        <v>0.00000002146845495</v>
      </c>
      <c r="P189" s="5">
        <f t="shared" si="37"/>
        <v>0.0000009448159682</v>
      </c>
      <c r="Q189" s="5">
        <f t="shared" si="38"/>
        <v>0.0000001807248743</v>
      </c>
      <c r="T189" s="5">
        <v>56.0</v>
      </c>
      <c r="U189">
        <v>2.3279062890606197E-7</v>
      </c>
      <c r="V189" s="5">
        <v>55.0</v>
      </c>
      <c r="W189">
        <v>3.476472509801248E-7</v>
      </c>
      <c r="Z189">
        <v>2.0</v>
      </c>
      <c r="AA189">
        <v>1.7483360114234238E-7</v>
      </c>
    </row>
    <row r="190" ht="15.75" customHeight="1">
      <c r="A190" t="s">
        <v>442</v>
      </c>
      <c r="B190" s="65"/>
      <c r="C190" s="41">
        <v>4.0</v>
      </c>
      <c r="D190" s="16" t="s">
        <v>443</v>
      </c>
      <c r="E190" s="50"/>
      <c r="F190">
        <v>4.04</v>
      </c>
      <c r="G190">
        <v>183.148</v>
      </c>
      <c r="H190">
        <v>0.0</v>
      </c>
      <c r="I190" t="s">
        <v>3</v>
      </c>
      <c r="K190" s="5">
        <v>0.0</v>
      </c>
      <c r="L190">
        <f t="shared" si="55"/>
        <v>0.480992462</v>
      </c>
      <c r="M190" s="5">
        <f t="shared" si="34"/>
        <v>0.000000480992462</v>
      </c>
      <c r="N190" s="5">
        <f t="shared" si="35"/>
        <v>0.0000004803298795</v>
      </c>
      <c r="O190" s="5">
        <f t="shared" si="58"/>
        <v>0.00000002129451771</v>
      </c>
      <c r="P190" s="5">
        <f t="shared" si="37"/>
        <v>0.000000937161077</v>
      </c>
      <c r="Q190" s="5">
        <f t="shared" si="38"/>
        <v>0.0000001792606428</v>
      </c>
      <c r="T190" s="5">
        <v>112.0</v>
      </c>
      <c r="U190">
        <v>1.9360993135478617E-7</v>
      </c>
      <c r="V190" s="5">
        <v>113.0</v>
      </c>
      <c r="W190">
        <v>2.756098037156379E-7</v>
      </c>
    </row>
    <row r="191" ht="15.75" customHeight="1">
      <c r="A191" s="1" t="s">
        <v>444</v>
      </c>
      <c r="B191" s="65"/>
      <c r="C191" s="41"/>
      <c r="D191" s="16" t="s">
        <v>445</v>
      </c>
      <c r="E191" t="s">
        <v>2</v>
      </c>
      <c r="F191">
        <v>4.03</v>
      </c>
      <c r="G191">
        <v>202.081</v>
      </c>
      <c r="H191">
        <v>0.0</v>
      </c>
      <c r="I191" t="s">
        <v>3</v>
      </c>
      <c r="K191" s="5">
        <v>60.0</v>
      </c>
      <c r="L191">
        <f t="shared" si="55"/>
        <v>0.5314226354</v>
      </c>
      <c r="M191" s="5">
        <f t="shared" si="34"/>
        <v>0.0000005314226354</v>
      </c>
      <c r="N191" s="5">
        <f t="shared" si="35"/>
        <v>0.0000005306905837</v>
      </c>
      <c r="O191" s="5">
        <f t="shared" si="58"/>
        <v>0.00000002352716438</v>
      </c>
      <c r="P191" s="5">
        <f t="shared" si="37"/>
        <v>0.000001035418741</v>
      </c>
      <c r="Q191" s="5">
        <f t="shared" si="38"/>
        <v>0.0000001980554183</v>
      </c>
      <c r="T191" s="5">
        <v>0.0</v>
      </c>
      <c r="U191">
        <v>1.8167131376609906E-7</v>
      </c>
      <c r="V191" s="5">
        <v>0.0</v>
      </c>
      <c r="W191">
        <v>1.782810471934141E-7</v>
      </c>
      <c r="Z191">
        <v>3.0</v>
      </c>
      <c r="AA191">
        <v>2.3154983738226178E-7</v>
      </c>
    </row>
    <row r="192" ht="15.75" customHeight="1">
      <c r="A192" s="1" t="s">
        <v>446</v>
      </c>
      <c r="B192" s="65"/>
      <c r="C192" s="41"/>
      <c r="D192" s="16" t="s">
        <v>447</v>
      </c>
      <c r="E192" t="s">
        <v>2</v>
      </c>
      <c r="F192">
        <v>4.04</v>
      </c>
      <c r="G192">
        <v>193.7374</v>
      </c>
      <c r="H192">
        <v>0.0</v>
      </c>
      <c r="I192" t="s">
        <v>3</v>
      </c>
      <c r="K192" s="5">
        <v>120.0</v>
      </c>
      <c r="L192">
        <f t="shared" si="55"/>
        <v>0.509198519</v>
      </c>
      <c r="M192" s="5">
        <f t="shared" si="34"/>
        <v>0.000000509198519</v>
      </c>
      <c r="N192" s="5">
        <f t="shared" si="35"/>
        <v>0.0000005084970818</v>
      </c>
      <c r="O192" s="5">
        <f t="shared" si="58"/>
        <v>0.0000000225432574</v>
      </c>
      <c r="P192" s="5">
        <f t="shared" si="37"/>
        <v>0.0000009921174867</v>
      </c>
      <c r="Q192" s="5">
        <f t="shared" si="38"/>
        <v>0.0000001897727326</v>
      </c>
      <c r="T192" s="5">
        <v>60.0</v>
      </c>
      <c r="U192">
        <v>1.9576486394931595E-7</v>
      </c>
      <c r="V192" s="5">
        <v>63.0</v>
      </c>
      <c r="W192">
        <v>1.8639755502650927E-7</v>
      </c>
      <c r="Z192">
        <v>3.0</v>
      </c>
      <c r="AA192">
        <v>2.534754785405347E-7</v>
      </c>
    </row>
    <row r="193" ht="15.75" customHeight="1">
      <c r="A193" t="s">
        <v>448</v>
      </c>
      <c r="B193" s="66" t="s">
        <v>449</v>
      </c>
      <c r="C193" s="41">
        <v>8.0</v>
      </c>
      <c r="D193" s="16">
        <v>400.0</v>
      </c>
      <c r="F193">
        <v>4.026</v>
      </c>
      <c r="G193">
        <v>182.1612</v>
      </c>
      <c r="K193" s="5">
        <v>0.0</v>
      </c>
      <c r="L193">
        <f t="shared" si="55"/>
        <v>0.4783640093</v>
      </c>
      <c r="M193" s="5">
        <f t="shared" si="34"/>
        <v>0.0000004783640093</v>
      </c>
      <c r="N193" s="5">
        <f t="shared" si="35"/>
        <v>0.0000004777050475</v>
      </c>
      <c r="O193" s="5">
        <f t="shared" si="58"/>
        <v>0.00000002117815074</v>
      </c>
      <c r="P193" s="5">
        <f t="shared" si="37"/>
        <v>0.0000009320398251</v>
      </c>
      <c r="Q193" s="5">
        <f t="shared" si="38"/>
        <v>0.0000001782810472</v>
      </c>
      <c r="T193" s="5">
        <v>120.0</v>
      </c>
      <c r="U193">
        <v>2.1763462465328442E-7</v>
      </c>
      <c r="V193" s="5">
        <v>121.0</v>
      </c>
      <c r="W193">
        <v>2.1537345423888355E-7</v>
      </c>
      <c r="Z193">
        <v>3.0</v>
      </c>
      <c r="AA193">
        <v>2.982502843778585E-7</v>
      </c>
    </row>
    <row r="194" ht="15.75" customHeight="1">
      <c r="A194" s="1" t="s">
        <v>450</v>
      </c>
      <c r="B194" s="66"/>
      <c r="C194" s="41"/>
      <c r="D194" s="16">
        <v>10090.0</v>
      </c>
      <c r="E194" t="s">
        <v>2</v>
      </c>
      <c r="F194">
        <v>4.02</v>
      </c>
      <c r="G194">
        <v>190.3374</v>
      </c>
      <c r="H194">
        <v>0.0</v>
      </c>
      <c r="I194" t="s">
        <v>3</v>
      </c>
      <c r="K194" s="5">
        <v>63.0</v>
      </c>
      <c r="L194">
        <f t="shared" si="55"/>
        <v>0.5001422369</v>
      </c>
      <c r="M194" s="5">
        <f t="shared" si="34"/>
        <v>0.0000005001422369</v>
      </c>
      <c r="N194" s="5">
        <f t="shared" si="35"/>
        <v>0.000000499453275</v>
      </c>
      <c r="O194" s="5">
        <f t="shared" si="58"/>
        <v>0.00000002214231732</v>
      </c>
      <c r="P194" s="5">
        <f t="shared" si="37"/>
        <v>0.0000009744723139</v>
      </c>
      <c r="Q194" s="5">
        <f t="shared" si="38"/>
        <v>0.000000186397555</v>
      </c>
      <c r="T194" s="5">
        <v>0.0</v>
      </c>
      <c r="U194">
        <v>1.830174139864553E-7</v>
      </c>
      <c r="V194" s="5">
        <v>0.0</v>
      </c>
      <c r="W194">
        <v>1.7951914173237308E-7</v>
      </c>
      <c r="Z194">
        <v>3.0</v>
      </c>
      <c r="AA194">
        <v>2.087946499086052E-7</v>
      </c>
    </row>
    <row r="195" ht="15.75" customHeight="1">
      <c r="A195" s="1" t="s">
        <v>451</v>
      </c>
      <c r="B195" s="66"/>
      <c r="C195" s="41"/>
      <c r="D195" s="16">
        <v>200.0</v>
      </c>
      <c r="F195">
        <v>4.04</v>
      </c>
      <c r="G195">
        <v>219.5264</v>
      </c>
      <c r="H195">
        <v>0.0</v>
      </c>
      <c r="I195" t="s">
        <v>3</v>
      </c>
      <c r="K195" s="5">
        <v>121.0</v>
      </c>
      <c r="L195">
        <f t="shared" si="55"/>
        <v>0.577890419</v>
      </c>
      <c r="M195" s="5">
        <f t="shared" si="34"/>
        <v>0.000000577890419</v>
      </c>
      <c r="N195" s="5">
        <f t="shared" si="35"/>
        <v>0.0000005770943564</v>
      </c>
      <c r="O195" s="5">
        <f t="shared" si="58"/>
        <v>0.00000002558438797</v>
      </c>
      <c r="P195" s="5">
        <f t="shared" si="37"/>
        <v>0.000001125956123</v>
      </c>
      <c r="Q195" s="5">
        <f t="shared" si="38"/>
        <v>0.0000002153734542</v>
      </c>
      <c r="T195" s="5">
        <v>59.0</v>
      </c>
      <c r="U195">
        <v>2.594596262345404E-7</v>
      </c>
      <c r="V195" s="5">
        <v>50.0</v>
      </c>
      <c r="W195">
        <v>2.1219721363043814E-7</v>
      </c>
      <c r="Z195">
        <v>3.0</v>
      </c>
      <c r="AA195">
        <v>1.9360993135478617E-7</v>
      </c>
    </row>
    <row r="196" ht="15.75" customHeight="1">
      <c r="A196" s="1" t="s">
        <v>452</v>
      </c>
      <c r="B196" s="66"/>
      <c r="C196" s="41">
        <v>9.0</v>
      </c>
      <c r="D196">
        <v>120.0</v>
      </c>
      <c r="F196">
        <v>4.023</v>
      </c>
      <c r="G196">
        <v>183.4084</v>
      </c>
      <c r="H196">
        <v>0.0</v>
      </c>
      <c r="I196" t="s">
        <v>3</v>
      </c>
      <c r="K196" s="5">
        <v>0.0</v>
      </c>
      <c r="L196">
        <f t="shared" si="55"/>
        <v>0.4816860666</v>
      </c>
      <c r="M196" s="5">
        <f t="shared" si="34"/>
        <v>0.0000004816860666</v>
      </c>
      <c r="N196" s="5">
        <f t="shared" si="35"/>
        <v>0.0000004810225287</v>
      </c>
      <c r="O196" s="5">
        <f t="shared" si="58"/>
        <v>0.000000021325225</v>
      </c>
      <c r="P196" s="5">
        <f t="shared" si="37"/>
        <v>0.0000009385124897</v>
      </c>
      <c r="Q196" s="5">
        <f t="shared" si="38"/>
        <v>0.0000001795191417</v>
      </c>
      <c r="T196" s="5">
        <v>118.0</v>
      </c>
      <c r="U196">
        <v>2.447339251513803E-7</v>
      </c>
      <c r="V196" s="5">
        <v>121.0</v>
      </c>
      <c r="W196">
        <v>2.2089345784162184E-7</v>
      </c>
      <c r="Z196">
        <v>3.0</v>
      </c>
      <c r="AA196">
        <v>2.261968846762936E-7</v>
      </c>
    </row>
    <row r="197" ht="15.75" customHeight="1">
      <c r="A197" s="1" t="s">
        <v>453</v>
      </c>
      <c r="B197" s="66"/>
      <c r="C197" s="41"/>
      <c r="D197">
        <v>10100.0</v>
      </c>
      <c r="F197">
        <v>4.053</v>
      </c>
      <c r="G197">
        <v>216.3268</v>
      </c>
      <c r="H197">
        <v>0.0</v>
      </c>
      <c r="I197" t="s">
        <v>3</v>
      </c>
      <c r="K197" s="5">
        <v>50.0</v>
      </c>
      <c r="L197">
        <f t="shared" si="55"/>
        <v>0.5693679248</v>
      </c>
      <c r="M197" s="5">
        <f t="shared" si="34"/>
        <v>0.0000005693679248</v>
      </c>
      <c r="N197" s="5">
        <f t="shared" si="35"/>
        <v>0.0000005685836022</v>
      </c>
      <c r="O197" s="5">
        <f t="shared" si="58"/>
        <v>0.00000002520707977</v>
      </c>
      <c r="P197" s="5">
        <f t="shared" si="37"/>
        <v>0.000001109350977</v>
      </c>
      <c r="Q197" s="5">
        <f t="shared" si="38"/>
        <v>0.0000002121972136</v>
      </c>
      <c r="T197" s="5">
        <v>0.0</v>
      </c>
      <c r="U197">
        <v>2.5909588035509614E-7</v>
      </c>
      <c r="V197" s="5">
        <v>0.0</v>
      </c>
      <c r="W197">
        <v>2.659573121992235E-7</v>
      </c>
      <c r="Z197">
        <v>3.0</v>
      </c>
      <c r="AA197">
        <v>1.9336577322475E-7</v>
      </c>
    </row>
    <row r="198" ht="15.75" customHeight="1">
      <c r="A198" s="1" t="s">
        <v>454</v>
      </c>
      <c r="B198" s="66"/>
      <c r="C198" s="41"/>
      <c r="D198">
        <v>500.0</v>
      </c>
      <c r="F198">
        <v>4.036</v>
      </c>
      <c r="G198">
        <v>225.087</v>
      </c>
      <c r="H198">
        <v>0.0</v>
      </c>
      <c r="I198" t="s">
        <v>3</v>
      </c>
      <c r="K198" s="5">
        <v>121.0</v>
      </c>
      <c r="L198">
        <f t="shared" si="55"/>
        <v>0.592701702</v>
      </c>
      <c r="M198" s="5">
        <f t="shared" si="34"/>
        <v>0.000000592701702</v>
      </c>
      <c r="N198" s="5">
        <f t="shared" si="35"/>
        <v>0.0000005918852365</v>
      </c>
      <c r="O198" s="5">
        <f t="shared" si="58"/>
        <v>0.0000000262401137</v>
      </c>
      <c r="P198" s="5">
        <f t="shared" si="37"/>
        <v>0.000001154814284</v>
      </c>
      <c r="Q198" s="5">
        <f t="shared" si="38"/>
        <v>0.0000002208934578</v>
      </c>
      <c r="T198" s="5">
        <v>60.0</v>
      </c>
      <c r="U198">
        <v>3.1841337912884957E-7</v>
      </c>
      <c r="V198" s="5">
        <v>63.0</v>
      </c>
      <c r="W198">
        <v>3.047527721956445E-7</v>
      </c>
      <c r="Z198">
        <v>3.0</v>
      </c>
      <c r="AA198">
        <v>2.1999209752797192E-7</v>
      </c>
    </row>
    <row r="199" ht="15.75" customHeight="1">
      <c r="A199" s="1" t="s">
        <v>455</v>
      </c>
      <c r="B199" s="66"/>
      <c r="C199" s="61">
        <v>5.0</v>
      </c>
      <c r="D199" t="s">
        <v>456</v>
      </c>
      <c r="F199">
        <v>4.033</v>
      </c>
      <c r="G199">
        <v>190.1073</v>
      </c>
      <c r="H199">
        <v>0.0</v>
      </c>
      <c r="I199" t="s">
        <v>3</v>
      </c>
      <c r="K199" s="5">
        <v>0.0</v>
      </c>
      <c r="L199">
        <f t="shared" si="55"/>
        <v>0.4995293397</v>
      </c>
      <c r="M199" s="5">
        <f t="shared" si="34"/>
        <v>0.0000004995293397</v>
      </c>
      <c r="N199" s="5">
        <f t="shared" si="35"/>
        <v>0.000000498841222</v>
      </c>
      <c r="O199" s="5">
        <f t="shared" ref="O199:O201" si="59">((N199*$S$148)/($X$150*$X$152))</f>
        <v>0.00000003159328564</v>
      </c>
      <c r="P199" s="5">
        <f t="shared" si="37"/>
        <v>0.000001390404705</v>
      </c>
      <c r="Q199" s="5">
        <f t="shared" si="38"/>
        <v>0.0000002659573122</v>
      </c>
      <c r="T199" s="5">
        <v>119.0</v>
      </c>
      <c r="U199">
        <v>2.8942782522311437E-7</v>
      </c>
      <c r="V199" s="5">
        <v>119.0</v>
      </c>
      <c r="W199">
        <v>2.774793499612434E-7</v>
      </c>
      <c r="Z199">
        <v>3.0</v>
      </c>
      <c r="AA199">
        <v>2.9857261747403836E-7</v>
      </c>
    </row>
    <row r="200" ht="15.75" customHeight="1">
      <c r="A200" s="1" t="s">
        <v>457</v>
      </c>
      <c r="B200" s="66"/>
      <c r="C200" s="61"/>
      <c r="D200">
        <v>140.0</v>
      </c>
      <c r="F200">
        <v>4.04</v>
      </c>
      <c r="G200">
        <v>217.4637</v>
      </c>
      <c r="H200">
        <v>0.0</v>
      </c>
      <c r="I200" t="s">
        <v>3</v>
      </c>
      <c r="K200" s="5">
        <v>63.0</v>
      </c>
      <c r="L200">
        <f t="shared" si="55"/>
        <v>0.5723961857</v>
      </c>
      <c r="M200" s="5">
        <f t="shared" si="34"/>
        <v>0.0000005723961857</v>
      </c>
      <c r="N200" s="5">
        <f t="shared" si="35"/>
        <v>0.0000005716076916</v>
      </c>
      <c r="O200" s="5">
        <f t="shared" si="59"/>
        <v>0.00000003620182992</v>
      </c>
      <c r="P200" s="5">
        <f t="shared" si="37"/>
        <v>0.000001593224434</v>
      </c>
      <c r="Q200" s="5">
        <f t="shared" si="38"/>
        <v>0.0000003047527722</v>
      </c>
      <c r="T200" s="5">
        <v>0.0</v>
      </c>
      <c r="U200">
        <v>2.0112851741584042E-7</v>
      </c>
      <c r="V200" s="5">
        <v>0.0</v>
      </c>
      <c r="W200">
        <v>1.8950291690653763E-7</v>
      </c>
      <c r="Z200">
        <v>3.0</v>
      </c>
      <c r="AA200">
        <v>2.756098037156379E-7</v>
      </c>
    </row>
    <row r="201" ht="15.75" customHeight="1">
      <c r="A201" s="1" t="s">
        <v>458</v>
      </c>
      <c r="B201" s="66"/>
      <c r="C201" s="61"/>
      <c r="D201">
        <v>430.0</v>
      </c>
      <c r="F201">
        <v>4.02</v>
      </c>
      <c r="G201">
        <v>198.232</v>
      </c>
      <c r="K201" s="5">
        <v>119.0</v>
      </c>
      <c r="L201">
        <f t="shared" si="55"/>
        <v>0.5211703913</v>
      </c>
      <c r="M201" s="5">
        <f t="shared" si="34"/>
        <v>0.0000005211703913</v>
      </c>
      <c r="N201" s="5">
        <f t="shared" si="35"/>
        <v>0.0000005204524624</v>
      </c>
      <c r="O201" s="5">
        <f t="shared" si="59"/>
        <v>0.00000003296199789</v>
      </c>
      <c r="P201" s="5">
        <f t="shared" si="37"/>
        <v>0.000001450641046</v>
      </c>
      <c r="Q201" s="5">
        <f t="shared" si="38"/>
        <v>0.00000027747935</v>
      </c>
      <c r="T201" s="5">
        <v>59.0</v>
      </c>
      <c r="U201">
        <v>1.8817726629129888E-7</v>
      </c>
      <c r="V201" s="5">
        <v>60.0</v>
      </c>
      <c r="W201">
        <v>2.0344220162202356E-7</v>
      </c>
      <c r="Z201">
        <v>3.0</v>
      </c>
      <c r="AA201">
        <v>2.1763462465328442E-7</v>
      </c>
    </row>
    <row r="202" ht="15.75" customHeight="1">
      <c r="A202" s="1" t="s">
        <v>459</v>
      </c>
      <c r="B202" s="66"/>
      <c r="C202" s="41">
        <v>4.0</v>
      </c>
      <c r="D202" t="s">
        <v>460</v>
      </c>
      <c r="F202">
        <v>4.03</v>
      </c>
      <c r="G202">
        <v>193.4656</v>
      </c>
      <c r="H202">
        <v>0.0</v>
      </c>
      <c r="I202" t="s">
        <v>3</v>
      </c>
      <c r="K202" s="5">
        <v>0.0</v>
      </c>
      <c r="L202">
        <f t="shared" si="55"/>
        <v>0.5084745492</v>
      </c>
      <c r="M202" s="5">
        <f t="shared" si="34"/>
        <v>0.0000005084745492</v>
      </c>
      <c r="N202" s="5">
        <f t="shared" si="35"/>
        <v>0.0000005077741092</v>
      </c>
      <c r="O202" s="5">
        <f t="shared" ref="O202:O207" si="60">((N202*$R$148)/($X$150*$X$152))</f>
        <v>0.00000002251120578</v>
      </c>
      <c r="P202" s="5">
        <f t="shared" si="37"/>
        <v>0.0000009907069108</v>
      </c>
      <c r="Q202" s="5">
        <f t="shared" si="38"/>
        <v>0.0000001895029169</v>
      </c>
      <c r="T202" s="5">
        <v>117.0</v>
      </c>
      <c r="U202">
        <v>1.8072487427488391E-7</v>
      </c>
      <c r="V202" s="5">
        <v>120.0</v>
      </c>
      <c r="W202">
        <v>1.9105271901864698E-7</v>
      </c>
      <c r="Z202">
        <v>3.0</v>
      </c>
      <c r="AA202">
        <v>2.447339251513803E-7</v>
      </c>
    </row>
    <row r="203" ht="15.75" customHeight="1">
      <c r="A203" s="1" t="s">
        <v>461</v>
      </c>
      <c r="B203" s="66"/>
      <c r="C203" s="41"/>
      <c r="D203" t="s">
        <v>462</v>
      </c>
      <c r="F203">
        <v>4.036</v>
      </c>
      <c r="G203">
        <v>207.5074</v>
      </c>
      <c r="H203">
        <v>0.0</v>
      </c>
      <c r="I203" t="s">
        <v>3</v>
      </c>
      <c r="K203" s="5">
        <v>60.0</v>
      </c>
      <c r="L203">
        <f t="shared" si="55"/>
        <v>0.5458764617</v>
      </c>
      <c r="M203" s="5">
        <f t="shared" si="34"/>
        <v>0.0000005458764617</v>
      </c>
      <c r="N203" s="5">
        <f t="shared" si="35"/>
        <v>0.0000005451244994</v>
      </c>
      <c r="O203" s="5">
        <f t="shared" si="60"/>
        <v>0.00000002416706476</v>
      </c>
      <c r="P203" s="5">
        <f t="shared" si="37"/>
        <v>0.000001063580437</v>
      </c>
      <c r="Q203" s="5">
        <f t="shared" si="38"/>
        <v>0.0000002034422016</v>
      </c>
      <c r="T203" s="5">
        <v>0.0</v>
      </c>
      <c r="U203">
        <v>1.7926064284049934E-7</v>
      </c>
      <c r="V203" s="5">
        <v>0.0</v>
      </c>
      <c r="W203">
        <v>1.8222633193217658E-7</v>
      </c>
      <c r="Z203">
        <v>3.0</v>
      </c>
      <c r="AA203">
        <v>2.8942782522311437E-7</v>
      </c>
    </row>
    <row r="204" ht="15.75" customHeight="1">
      <c r="A204" s="1" t="s">
        <v>463</v>
      </c>
      <c r="B204" s="66"/>
      <c r="C204" s="41"/>
      <c r="D204">
        <v>370.0</v>
      </c>
      <c r="E204" t="s">
        <v>2</v>
      </c>
      <c r="F204">
        <v>4.023</v>
      </c>
      <c r="G204">
        <v>195.0268</v>
      </c>
      <c r="H204">
        <v>0.0</v>
      </c>
      <c r="I204" t="s">
        <v>3</v>
      </c>
      <c r="K204" s="5">
        <v>120.0</v>
      </c>
      <c r="L204">
        <f t="shared" si="55"/>
        <v>0.5126329808</v>
      </c>
      <c r="M204" s="5">
        <f t="shared" si="34"/>
        <v>0.0000005126329808</v>
      </c>
      <c r="N204" s="5">
        <f t="shared" si="35"/>
        <v>0.0000005119268125</v>
      </c>
      <c r="O204" s="5">
        <f t="shared" si="60"/>
        <v>0.00000002269530804</v>
      </c>
      <c r="P204" s="5">
        <f t="shared" si="37"/>
        <v>0.000000998809159</v>
      </c>
      <c r="Q204" s="5">
        <f t="shared" si="38"/>
        <v>0.000000191052719</v>
      </c>
      <c r="T204" s="5">
        <v>60.0</v>
      </c>
      <c r="U204">
        <v>1.9805541826233226E-7</v>
      </c>
      <c r="V204" s="5">
        <v>60.0</v>
      </c>
      <c r="W204">
        <v>1.7483360114234238E-7</v>
      </c>
      <c r="Z204">
        <v>3.0</v>
      </c>
      <c r="AA204">
        <v>1.8072487427488391E-7</v>
      </c>
    </row>
    <row r="205" ht="15.75" customHeight="1">
      <c r="A205" s="1" t="s">
        <v>464</v>
      </c>
      <c r="B205" s="66"/>
      <c r="C205" s="41">
        <v>1.0</v>
      </c>
      <c r="D205">
        <v>320.0</v>
      </c>
      <c r="F205">
        <v>4.026</v>
      </c>
      <c r="G205">
        <v>186.1355</v>
      </c>
      <c r="H205">
        <v>0.0</v>
      </c>
      <c r="I205" t="s">
        <v>3</v>
      </c>
      <c r="K205" s="5">
        <v>0.0</v>
      </c>
      <c r="L205">
        <f t="shared" si="55"/>
        <v>0.488950004</v>
      </c>
      <c r="M205" s="5">
        <f t="shared" si="34"/>
        <v>0.000000488950004</v>
      </c>
      <c r="N205" s="5">
        <f t="shared" si="35"/>
        <v>0.0000004882764597</v>
      </c>
      <c r="O205" s="5">
        <f t="shared" si="60"/>
        <v>0.00000002164681433</v>
      </c>
      <c r="P205" s="5">
        <f t="shared" si="37"/>
        <v>0.0000009526654752</v>
      </c>
      <c r="Q205" s="5">
        <f t="shared" si="38"/>
        <v>0.0000001822263319</v>
      </c>
      <c r="T205" s="5">
        <v>120.0</v>
      </c>
      <c r="U205">
        <v>1.8977273257017549E-7</v>
      </c>
      <c r="V205" s="5">
        <v>120.0</v>
      </c>
      <c r="W205">
        <v>1.890178840395273E-7</v>
      </c>
      <c r="Z205">
        <v>3.0</v>
      </c>
      <c r="AA205">
        <v>1.8977273257017549E-7</v>
      </c>
    </row>
    <row r="206" ht="15.75" customHeight="1">
      <c r="A206" t="s">
        <v>465</v>
      </c>
      <c r="B206" s="66"/>
      <c r="C206" s="41"/>
      <c r="D206">
        <v>10060.0</v>
      </c>
      <c r="E206" t="s">
        <v>2</v>
      </c>
      <c r="F206">
        <v>3.963</v>
      </c>
      <c r="G206">
        <v>178.6884</v>
      </c>
      <c r="H206">
        <v>0.0</v>
      </c>
      <c r="I206" t="s">
        <v>3</v>
      </c>
      <c r="K206" s="5">
        <v>60.0</v>
      </c>
      <c r="L206">
        <f t="shared" si="55"/>
        <v>0.4691138162</v>
      </c>
      <c r="M206" s="5">
        <f t="shared" si="34"/>
        <v>0.0000004691138162</v>
      </c>
      <c r="N206" s="5">
        <f t="shared" si="35"/>
        <v>0.0000004684675969</v>
      </c>
      <c r="O206" s="5">
        <f t="shared" si="60"/>
        <v>0.00000002076862582</v>
      </c>
      <c r="P206" s="5">
        <f t="shared" si="37"/>
        <v>0.000000914016838</v>
      </c>
      <c r="Q206" s="5">
        <f t="shared" si="38"/>
        <v>0.0000001748336011</v>
      </c>
      <c r="X206" s="5"/>
      <c r="Z206">
        <v>3.0</v>
      </c>
      <c r="AA206">
        <v>2.1537345423888355E-7</v>
      </c>
    </row>
    <row r="207" ht="15.75" customHeight="1">
      <c r="A207" t="s">
        <v>466</v>
      </c>
      <c r="B207" s="66"/>
      <c r="C207" s="41"/>
      <c r="D207">
        <v>240.0</v>
      </c>
      <c r="E207" t="s">
        <v>2</v>
      </c>
      <c r="F207">
        <v>4.016</v>
      </c>
      <c r="G207">
        <v>192.977</v>
      </c>
      <c r="H207">
        <v>0.0</v>
      </c>
      <c r="I207" t="s">
        <v>3</v>
      </c>
      <c r="K207" s="5">
        <v>120.0</v>
      </c>
      <c r="L207">
        <f t="shared" si="55"/>
        <v>0.5071731082</v>
      </c>
      <c r="M207" s="5">
        <f t="shared" si="34"/>
        <v>0.0000005071731082</v>
      </c>
      <c r="N207" s="5">
        <f t="shared" si="35"/>
        <v>0.000000506474461</v>
      </c>
      <c r="O207" s="5">
        <f t="shared" si="60"/>
        <v>0.00000002245358833</v>
      </c>
      <c r="P207" s="5">
        <f t="shared" si="37"/>
        <v>0.0000009881711957</v>
      </c>
      <c r="Q207" s="5">
        <f t="shared" si="38"/>
        <v>0.000000189017884</v>
      </c>
      <c r="X207" s="5"/>
      <c r="Z207">
        <v>3.0</v>
      </c>
      <c r="AA207">
        <v>2.2089345784162184E-7</v>
      </c>
    </row>
    <row r="208" ht="15.75" customHeight="1">
      <c r="A208" t="s">
        <v>467</v>
      </c>
      <c r="B208" s="66"/>
      <c r="C208" s="18"/>
      <c r="M208" s="1"/>
      <c r="N208" s="2"/>
      <c r="X208" s="5"/>
      <c r="Z208">
        <v>3.0</v>
      </c>
      <c r="AA208">
        <v>2.774793499612434E-7</v>
      </c>
    </row>
    <row r="209" ht="15.75" customHeight="1">
      <c r="A209" t="s">
        <v>468</v>
      </c>
      <c r="B209" s="66"/>
      <c r="C209" s="18"/>
      <c r="X209" s="5"/>
      <c r="Z209">
        <v>3.0</v>
      </c>
      <c r="AA209">
        <v>1.9105271901864698E-7</v>
      </c>
    </row>
    <row r="210" ht="15.75" customHeight="1">
      <c r="A210" t="s">
        <v>469</v>
      </c>
      <c r="B210" s="18"/>
      <c r="C210" s="18"/>
      <c r="M210" s="1"/>
      <c r="N210" s="2"/>
      <c r="X210" s="5"/>
      <c r="Z210">
        <v>3.0</v>
      </c>
      <c r="AA210">
        <v>1.890178840395273E-7</v>
      </c>
    </row>
    <row r="211" ht="15.75" customHeight="1">
      <c r="A211" t="s">
        <v>470</v>
      </c>
      <c r="B211" s="18"/>
      <c r="C211" s="18"/>
      <c r="M211" s="1"/>
      <c r="N211" s="2"/>
      <c r="X211" s="5"/>
    </row>
    <row r="212" ht="15.75" customHeight="1">
      <c r="A212" t="s">
        <v>471</v>
      </c>
      <c r="B212" s="18"/>
      <c r="C212" s="18"/>
      <c r="M212" s="1"/>
      <c r="N212" s="2"/>
      <c r="X212" s="5"/>
    </row>
    <row r="213" ht="15.75" customHeight="1">
      <c r="A213" t="s">
        <v>472</v>
      </c>
      <c r="B213" s="18"/>
      <c r="C213" s="18"/>
      <c r="M213" s="1"/>
      <c r="N213" s="2"/>
      <c r="X213" s="5"/>
    </row>
    <row r="214" ht="15.75" customHeight="1">
      <c r="A214" t="s">
        <v>473</v>
      </c>
      <c r="B214" s="18"/>
      <c r="C214" s="18"/>
      <c r="M214" s="1"/>
      <c r="N214" s="2"/>
      <c r="X214" s="5"/>
    </row>
    <row r="215" ht="15.75" customHeight="1">
      <c r="A215" t="s">
        <v>474</v>
      </c>
      <c r="B215" s="18"/>
      <c r="C215" s="18"/>
      <c r="M215" s="1"/>
      <c r="N215" s="2"/>
      <c r="X215" s="5"/>
    </row>
    <row r="216" ht="15.75" customHeight="1">
      <c r="A216" t="s">
        <v>475</v>
      </c>
      <c r="B216" s="18"/>
      <c r="C216" s="18"/>
      <c r="M216" s="1"/>
      <c r="N216" s="2"/>
      <c r="X216" s="5"/>
    </row>
    <row r="217" ht="15.75" customHeight="1">
      <c r="A217" t="s">
        <v>476</v>
      </c>
      <c r="B217" s="18"/>
      <c r="C217" s="18"/>
      <c r="M217" s="1"/>
      <c r="N217" s="2"/>
      <c r="X217" s="5"/>
    </row>
    <row r="218" ht="15.75" customHeight="1">
      <c r="A218" t="s">
        <v>477</v>
      </c>
      <c r="B218" s="18"/>
      <c r="C218" s="18"/>
      <c r="M218" s="1"/>
      <c r="N218" s="2"/>
      <c r="X218" s="5"/>
    </row>
    <row r="219" ht="15.75" customHeight="1">
      <c r="A219" t="s">
        <v>478</v>
      </c>
      <c r="B219" s="18"/>
      <c r="C219" s="18"/>
      <c r="M219" s="1"/>
      <c r="N219" s="2"/>
      <c r="X219" s="5"/>
    </row>
    <row r="220" ht="15.75" customHeight="1">
      <c r="A220" t="s">
        <v>479</v>
      </c>
      <c r="B220" s="18"/>
      <c r="C220" s="18"/>
      <c r="M220" s="1"/>
      <c r="N220" s="2"/>
      <c r="X220" s="5"/>
    </row>
    <row r="221" ht="15.75" customHeight="1">
      <c r="A221" t="s">
        <v>480</v>
      </c>
      <c r="B221" s="18"/>
      <c r="C221" s="18"/>
      <c r="M221" s="1"/>
      <c r="N221" s="2"/>
    </row>
    <row r="222" ht="15.75" customHeight="1">
      <c r="A222" t="s">
        <v>481</v>
      </c>
      <c r="B222" s="18"/>
      <c r="C222" s="18"/>
      <c r="M222" s="1"/>
      <c r="N222" s="2"/>
    </row>
    <row r="223" ht="15.75" customHeight="1">
      <c r="B223" s="18"/>
      <c r="C223" s="18"/>
      <c r="M223" s="1"/>
      <c r="N223" s="2"/>
    </row>
    <row r="224" ht="15.75" customHeight="1">
      <c r="B224" s="18"/>
      <c r="C224" s="18"/>
      <c r="M224" s="1"/>
      <c r="N224" s="2"/>
    </row>
    <row r="225" ht="15.75" customHeight="1">
      <c r="B225" s="18"/>
      <c r="C225" s="18"/>
      <c r="M225" s="1"/>
      <c r="N225" s="2"/>
    </row>
    <row r="226" ht="15.75" customHeight="1">
      <c r="B226" s="18"/>
      <c r="C226" s="18"/>
      <c r="M226" s="1"/>
      <c r="N226" s="2"/>
    </row>
    <row r="227" ht="15.75" customHeight="1">
      <c r="B227" s="18"/>
      <c r="C227" s="18"/>
      <c r="K227" s="67"/>
      <c r="M227" s="1"/>
      <c r="N227" s="2"/>
    </row>
    <row r="228" ht="15.75" customHeight="1">
      <c r="B228" s="18"/>
      <c r="C228" s="18"/>
      <c r="J228" s="67"/>
      <c r="K228" s="67"/>
      <c r="M228" s="1"/>
      <c r="N228" s="2"/>
    </row>
    <row r="229" ht="15.75" customHeight="1">
      <c r="A229" s="67"/>
      <c r="B229" s="68"/>
      <c r="C229" s="68"/>
      <c r="D229" s="67"/>
      <c r="E229" s="67"/>
      <c r="F229" s="67"/>
      <c r="G229" s="67"/>
      <c r="H229" s="67"/>
      <c r="I229" s="67"/>
      <c r="J229" s="67"/>
      <c r="K229" s="67"/>
      <c r="M229" s="1"/>
      <c r="N229" s="2"/>
    </row>
    <row r="230" ht="15.75" customHeight="1">
      <c r="A230" s="69" t="s">
        <v>136</v>
      </c>
      <c r="B230" s="68" t="s">
        <v>96</v>
      </c>
      <c r="C230" s="70">
        <v>43559.0</v>
      </c>
      <c r="D230" s="67"/>
      <c r="E230" s="67"/>
      <c r="F230" s="67" t="s">
        <v>482</v>
      </c>
      <c r="G230" s="67"/>
      <c r="H230" s="67"/>
      <c r="I230" s="67"/>
      <c r="J230" s="67"/>
      <c r="K230" s="67"/>
      <c r="M230" s="1"/>
      <c r="N230" s="2"/>
    </row>
    <row r="231" ht="15.75" customHeight="1">
      <c r="A231" s="67"/>
      <c r="B231" s="68" t="s">
        <v>483</v>
      </c>
      <c r="C231" s="70">
        <v>43560.0</v>
      </c>
      <c r="D231" s="67"/>
      <c r="E231" s="67"/>
      <c r="F231" s="67"/>
      <c r="G231" s="67"/>
      <c r="H231" s="67"/>
      <c r="I231" s="67"/>
      <c r="J231" s="67"/>
      <c r="K231" s="67"/>
      <c r="M231" s="1"/>
      <c r="N231" s="2"/>
    </row>
    <row r="232" ht="15.75" customHeight="1">
      <c r="A232" s="71"/>
      <c r="B232" s="72"/>
      <c r="C232" s="72"/>
      <c r="D232" s="71"/>
      <c r="E232" s="71"/>
      <c r="F232" s="71"/>
      <c r="G232" s="71"/>
      <c r="H232" s="71"/>
      <c r="I232" s="71"/>
      <c r="J232" s="73" t="s">
        <v>53</v>
      </c>
      <c r="K232" s="67"/>
      <c r="M232" s="1"/>
      <c r="N232" s="1"/>
      <c r="O232" s="2"/>
      <c r="AB232" t="s">
        <v>378</v>
      </c>
      <c r="AD232">
        <v>4.03</v>
      </c>
      <c r="AE232">
        <v>62.1722</v>
      </c>
      <c r="AI232">
        <f>(AE232-4.9029)/417.2</f>
        <v>0.1372706136</v>
      </c>
    </row>
    <row r="233" ht="15.75" customHeight="1">
      <c r="A233" s="74" t="s">
        <v>46</v>
      </c>
      <c r="B233" s="75" t="s">
        <v>191</v>
      </c>
      <c r="C233" s="75" t="s">
        <v>192</v>
      </c>
      <c r="D233" s="76" t="s">
        <v>193</v>
      </c>
      <c r="E233" s="77" t="s">
        <v>48</v>
      </c>
      <c r="F233" s="77" t="s">
        <v>49</v>
      </c>
      <c r="G233" s="77" t="s">
        <v>50</v>
      </c>
      <c r="H233" s="77" t="s">
        <v>51</v>
      </c>
      <c r="I233" s="77" t="s">
        <v>52</v>
      </c>
      <c r="J233" s="78" t="s">
        <v>484</v>
      </c>
      <c r="K233" s="79" t="s">
        <v>485</v>
      </c>
      <c r="L233" s="67" t="s">
        <v>486</v>
      </c>
      <c r="M233" s="12" t="s">
        <v>196</v>
      </c>
      <c r="N233" s="12" t="s">
        <v>280</v>
      </c>
      <c r="O233" s="12" t="s">
        <v>281</v>
      </c>
      <c r="P233" s="12" t="s">
        <v>199</v>
      </c>
      <c r="Q233" s="12" t="s">
        <v>200</v>
      </c>
      <c r="R233" s="5" t="s">
        <v>202</v>
      </c>
      <c r="S233" s="5" t="s">
        <v>203</v>
      </c>
      <c r="T233" s="5"/>
      <c r="U233" s="5"/>
      <c r="V233" s="5"/>
      <c r="W233" s="5"/>
      <c r="X233" s="5"/>
    </row>
    <row r="234" ht="15.75" customHeight="1">
      <c r="A234" t="s">
        <v>487</v>
      </c>
      <c r="B234" s="80" t="s">
        <v>488</v>
      </c>
      <c r="C234" s="81">
        <v>2.0</v>
      </c>
      <c r="D234" t="s">
        <v>489</v>
      </c>
      <c r="F234">
        <v>4.036</v>
      </c>
      <c r="G234">
        <v>185.8382</v>
      </c>
      <c r="K234" s="5">
        <v>0.0</v>
      </c>
      <c r="L234">
        <f t="shared" ref="L234:L246" si="61">(G234-3.9076)/387.67</f>
        <v>0.4692924394</v>
      </c>
      <c r="M234" s="5">
        <f t="shared" ref="M234:M287" si="62">L234/(1000000)</f>
        <v>0.0000004692924394</v>
      </c>
      <c r="N234" s="5">
        <f t="shared" ref="N234:N287" si="63">M234*X$238</f>
        <v>0.0000004703712437</v>
      </c>
      <c r="O234" s="5">
        <f t="shared" ref="O234:O236" si="64">((N234*$R$234)/($X$150*$X$152))</f>
        <v>0.00000002085302041</v>
      </c>
      <c r="P234" s="5">
        <f t="shared" ref="P234:P287" si="65">O234*44.0095</f>
        <v>0.0000009177310016</v>
      </c>
      <c r="Q234" s="5">
        <f t="shared" ref="Q234:Q287" si="66">P234/5.227924335</f>
        <v>0.0000001755440482</v>
      </c>
      <c r="R234" s="5">
        <v>13.2489</v>
      </c>
      <c r="S234" s="5">
        <v>18.9271</v>
      </c>
      <c r="T234" s="5"/>
      <c r="U234" s="5"/>
      <c r="V234" s="5"/>
      <c r="W234" s="5"/>
      <c r="X234" s="16" t="s">
        <v>490</v>
      </c>
      <c r="AA234" s="18"/>
      <c r="AB234" t="s">
        <v>383</v>
      </c>
      <c r="AC234" t="s">
        <v>2</v>
      </c>
      <c r="AD234">
        <v>4.023</v>
      </c>
      <c r="AE234">
        <v>54.267</v>
      </c>
      <c r="AH234" t="s">
        <v>491</v>
      </c>
      <c r="AI234">
        <f t="shared" ref="AI234:AI241" si="67">(AE234-3.9076)/387.67</f>
        <v>0.1299027523</v>
      </c>
    </row>
    <row r="235" ht="15.75" customHeight="1">
      <c r="A235" t="s">
        <v>492</v>
      </c>
      <c r="B235" s="82"/>
      <c r="D235">
        <v>3500.0</v>
      </c>
      <c r="F235">
        <v>4.02</v>
      </c>
      <c r="G235">
        <v>201.8184</v>
      </c>
      <c r="K235" s="5">
        <v>61.0</v>
      </c>
      <c r="L235">
        <f t="shared" si="61"/>
        <v>0.5105135811</v>
      </c>
      <c r="M235" s="5">
        <f t="shared" si="62"/>
        <v>0.0000005105135811</v>
      </c>
      <c r="N235" s="5">
        <f t="shared" si="63"/>
        <v>0.0000005116871441</v>
      </c>
      <c r="O235" s="5">
        <f t="shared" si="64"/>
        <v>0.00000002268468279</v>
      </c>
      <c r="P235" s="5">
        <f t="shared" si="65"/>
        <v>0.0000009983415473</v>
      </c>
      <c r="Q235" s="5">
        <f t="shared" si="66"/>
        <v>0.000000190963274</v>
      </c>
      <c r="R235" s="5"/>
      <c r="S235" s="20" t="s">
        <v>205</v>
      </c>
      <c r="T235" s="21" t="s">
        <v>206</v>
      </c>
      <c r="U235" s="21" t="s">
        <v>207</v>
      </c>
      <c r="V235" s="22" t="s">
        <v>208</v>
      </c>
      <c r="W235" s="5" t="s">
        <v>209</v>
      </c>
      <c r="X235" s="23">
        <v>61.0</v>
      </c>
      <c r="Z235" s="5" t="str">
        <f t="array" ref="Z235">INDEX(V$232:V284,ROWS(Z235:Z$236)*Y$236)</f>
        <v/>
      </c>
      <c r="AA235" s="18" t="s">
        <v>488</v>
      </c>
      <c r="AB235" t="s">
        <v>376</v>
      </c>
      <c r="AC235" t="s">
        <v>2</v>
      </c>
      <c r="AD235">
        <v>4.026</v>
      </c>
      <c r="AE235">
        <v>46.1218</v>
      </c>
      <c r="AH235" t="s">
        <v>491</v>
      </c>
      <c r="AI235">
        <f t="shared" si="67"/>
        <v>0.108892099</v>
      </c>
    </row>
    <row r="236" ht="15.75" customHeight="1">
      <c r="A236" t="s">
        <v>493</v>
      </c>
      <c r="B236" s="82"/>
      <c r="D236">
        <v>3200.0</v>
      </c>
      <c r="F236">
        <v>4.03</v>
      </c>
      <c r="G236">
        <v>211.1348</v>
      </c>
      <c r="K236" s="5">
        <v>120.0</v>
      </c>
      <c r="L236">
        <f t="shared" si="61"/>
        <v>0.5345453607</v>
      </c>
      <c r="M236" s="5">
        <f t="shared" si="62"/>
        <v>0.0000005345453607</v>
      </c>
      <c r="N236" s="5">
        <f t="shared" si="63"/>
        <v>0.0000005357741677</v>
      </c>
      <c r="O236" s="5">
        <f t="shared" si="64"/>
        <v>0.00000002375253547</v>
      </c>
      <c r="P236" s="5">
        <f t="shared" si="65"/>
        <v>0.00000104533721</v>
      </c>
      <c r="Q236" s="5">
        <f t="shared" si="66"/>
        <v>0.000000199952628</v>
      </c>
      <c r="R236" s="5"/>
      <c r="S236" s="5">
        <v>3.0</v>
      </c>
      <c r="T236" s="5">
        <f t="shared" ref="T236:T253" si="68">INDEX(P$232:P285,ROWS(T$236:T236)*S$236)</f>
        <v>0.0000009177310016</v>
      </c>
      <c r="U236" s="5">
        <f t="shared" ref="U236:U237" si="69">INDEX(Q$233:Q286,ROWS(U$236:U236)*S$236)</f>
        <v>0.000000190963274</v>
      </c>
      <c r="V236" s="5">
        <f t="array" ref="V236">INDEX(Q$234:Q287,ROWS(V$236:V236)*S$236)</f>
        <v>0.000000199952628</v>
      </c>
      <c r="W236" s="5" t="s">
        <v>210</v>
      </c>
      <c r="X236">
        <f>(X235-32)*(5/9)+273.15</f>
        <v>289.2611111</v>
      </c>
      <c r="Y236">
        <v>1.0</v>
      </c>
      <c r="Z236" s="5">
        <v>1.7554404822867601E-7</v>
      </c>
      <c r="AA236" s="18"/>
      <c r="AB236" t="s">
        <v>386</v>
      </c>
      <c r="AC236" t="s">
        <v>2</v>
      </c>
      <c r="AD236">
        <v>4.036</v>
      </c>
      <c r="AE236">
        <v>48.2536</v>
      </c>
      <c r="AI236">
        <f t="shared" si="67"/>
        <v>0.1143911058</v>
      </c>
    </row>
    <row r="237" ht="15.75" customHeight="1">
      <c r="A237" t="s">
        <v>494</v>
      </c>
      <c r="B237" s="82"/>
      <c r="C237" s="34">
        <v>7.0</v>
      </c>
      <c r="D237">
        <v>1700.0</v>
      </c>
      <c r="F237">
        <v>4.04</v>
      </c>
      <c r="G237">
        <v>196.6344</v>
      </c>
      <c r="K237" s="5">
        <v>0.0</v>
      </c>
      <c r="L237">
        <f t="shared" si="61"/>
        <v>0.4971413831</v>
      </c>
      <c r="M237" s="5">
        <f t="shared" si="62"/>
        <v>0.0000004971413831</v>
      </c>
      <c r="N237" s="5">
        <f t="shared" si="63"/>
        <v>0.0000004982842063</v>
      </c>
      <c r="O237" s="5">
        <f t="shared" ref="O237:O242" si="70">((N237*$S$234)/($X$150*$X$152))</f>
        <v>0.00000003155800797</v>
      </c>
      <c r="P237" s="5">
        <f t="shared" si="65"/>
        <v>0.000001388852152</v>
      </c>
      <c r="Q237" s="5">
        <f t="shared" si="66"/>
        <v>0.0000002656603391</v>
      </c>
      <c r="R237" s="5"/>
      <c r="S237" s="5"/>
      <c r="T237" s="5">
        <f t="shared" si="68"/>
        <v>0.000001388852152</v>
      </c>
      <c r="U237" s="5">
        <f t="shared" si="69"/>
        <v>0.0000002993271054</v>
      </c>
      <c r="V237" s="5">
        <f t="shared" ref="V237:V253" si="71">INDEX(P$234:P288,ROWS(V$236:V237)*S$236)</f>
        <v>0.000001623441124</v>
      </c>
      <c r="W237" s="5" t="s">
        <v>211</v>
      </c>
      <c r="X237" s="25">
        <v>29.99</v>
      </c>
      <c r="Y237">
        <v>1.0</v>
      </c>
      <c r="Z237" s="5">
        <v>2.656603391176778E-7</v>
      </c>
      <c r="AB237" t="s">
        <v>495</v>
      </c>
      <c r="AD237">
        <v>4.033</v>
      </c>
      <c r="AE237">
        <v>59.1722</v>
      </c>
      <c r="AI237">
        <f t="shared" si="67"/>
        <v>0.142555782</v>
      </c>
    </row>
    <row r="238" ht="15.75" customHeight="1">
      <c r="A238" t="s">
        <v>496</v>
      </c>
      <c r="B238" s="82"/>
      <c r="C238" s="35"/>
      <c r="D238">
        <v>5000.0</v>
      </c>
      <c r="F238">
        <v>4.03</v>
      </c>
      <c r="G238">
        <v>221.0584</v>
      </c>
      <c r="K238" s="5">
        <v>50.0</v>
      </c>
      <c r="L238">
        <f t="shared" si="61"/>
        <v>0.560143421</v>
      </c>
      <c r="M238" s="5">
        <f t="shared" si="62"/>
        <v>0.000000560143421</v>
      </c>
      <c r="N238" s="5">
        <f t="shared" si="63"/>
        <v>0.0000005614310725</v>
      </c>
      <c r="O238" s="5">
        <f t="shared" si="70"/>
        <v>0.00000003555731054</v>
      </c>
      <c r="P238" s="5">
        <f t="shared" si="65"/>
        <v>0.000001564859458</v>
      </c>
      <c r="Q238" s="5">
        <f t="shared" si="66"/>
        <v>0.0000002993271054</v>
      </c>
      <c r="R238" s="5"/>
      <c r="S238" s="5"/>
      <c r="T238" s="5">
        <f t="shared" si="68"/>
        <v>0.000001318829003</v>
      </c>
      <c r="U238" s="5">
        <f t="shared" ref="U238:U239" si="72">INDEX(P$233:P288,ROWS(U$236:U238)*S$236)</f>
        <v>0.000001526485772</v>
      </c>
      <c r="V238" s="5">
        <f t="shared" si="71"/>
        <v>0.000001696362657</v>
      </c>
      <c r="W238" s="5" t="s">
        <v>213</v>
      </c>
      <c r="X238">
        <f>X237*0.0334211</f>
        <v>1.002298789</v>
      </c>
      <c r="Y238">
        <v>1.0</v>
      </c>
      <c r="Z238" s="5">
        <v>2.5226627586766504E-7</v>
      </c>
      <c r="AA238" t="s">
        <v>482</v>
      </c>
      <c r="AB238" t="s">
        <v>497</v>
      </c>
      <c r="AD238">
        <v>4.036</v>
      </c>
      <c r="AE238">
        <v>54.3547</v>
      </c>
      <c r="AI238">
        <f t="shared" si="67"/>
        <v>0.1301289757</v>
      </c>
    </row>
    <row r="239" ht="15.75" customHeight="1">
      <c r="A239" t="s">
        <v>498</v>
      </c>
      <c r="B239" s="82"/>
      <c r="C239" s="36"/>
      <c r="D239">
        <v>100600.0</v>
      </c>
      <c r="F239">
        <v>3.983</v>
      </c>
      <c r="G239">
        <v>229.1876</v>
      </c>
      <c r="K239" s="5">
        <v>113.0</v>
      </c>
      <c r="L239">
        <f t="shared" si="61"/>
        <v>0.5811128021</v>
      </c>
      <c r="M239" s="5">
        <f t="shared" si="62"/>
        <v>0.0000005811128021</v>
      </c>
      <c r="N239" s="5">
        <f t="shared" si="63"/>
        <v>0.0000005824486578</v>
      </c>
      <c r="O239" s="5">
        <f t="shared" si="70"/>
        <v>0.00000003688842463</v>
      </c>
      <c r="P239" s="5">
        <f t="shared" si="65"/>
        <v>0.000001623441124</v>
      </c>
      <c r="Q239" s="5">
        <f t="shared" si="66"/>
        <v>0.0000003105326358</v>
      </c>
      <c r="R239" s="5"/>
      <c r="S239" s="5"/>
      <c r="T239" s="5">
        <f t="shared" si="68"/>
        <v>0.000001079915574</v>
      </c>
      <c r="U239" s="5">
        <f t="shared" si="72"/>
        <v>0.0000009807850122</v>
      </c>
      <c r="V239" s="5">
        <f t="shared" si="71"/>
        <v>0.000001029781284</v>
      </c>
      <c r="W239" s="5" t="s">
        <v>214</v>
      </c>
      <c r="X239" s="5">
        <v>0.082057338</v>
      </c>
      <c r="Y239">
        <v>1.0</v>
      </c>
      <c r="Z239" s="5">
        <v>2.0656679488162743E-7</v>
      </c>
      <c r="AB239" t="s">
        <v>499</v>
      </c>
      <c r="AD239">
        <v>4.036</v>
      </c>
      <c r="AE239">
        <v>52.121</v>
      </c>
      <c r="AI239">
        <f t="shared" si="67"/>
        <v>0.1243671164</v>
      </c>
    </row>
    <row r="240" ht="15.75" customHeight="1">
      <c r="A240" t="s">
        <v>500</v>
      </c>
      <c r="B240" s="82"/>
      <c r="C240" s="45">
        <v>3.0</v>
      </c>
      <c r="D240">
        <v>4000.0</v>
      </c>
      <c r="F240">
        <v>4.04</v>
      </c>
      <c r="G240">
        <v>186.9175</v>
      </c>
      <c r="K240" s="5">
        <v>0.0</v>
      </c>
      <c r="L240">
        <f t="shared" si="61"/>
        <v>0.4720765084</v>
      </c>
      <c r="M240" s="5">
        <f t="shared" si="62"/>
        <v>0.0000004720765084</v>
      </c>
      <c r="N240" s="5">
        <f t="shared" si="63"/>
        <v>0.0000004731617127</v>
      </c>
      <c r="O240" s="5">
        <f t="shared" si="70"/>
        <v>0.00000002996691629</v>
      </c>
      <c r="P240" s="5">
        <f t="shared" si="65"/>
        <v>0.000001318829003</v>
      </c>
      <c r="Q240" s="5">
        <f t="shared" si="66"/>
        <v>0.0000002522662759</v>
      </c>
      <c r="R240" s="5"/>
      <c r="S240" s="5"/>
      <c r="T240" s="5">
        <f t="shared" si="68"/>
        <v>0.00000105817723</v>
      </c>
      <c r="U240" s="5"/>
      <c r="V240" s="5">
        <f t="shared" si="71"/>
        <v>0.000001147276494</v>
      </c>
      <c r="W240" s="5"/>
      <c r="X240" s="5"/>
      <c r="Y240">
        <v>1.0</v>
      </c>
      <c r="Z240" s="5">
        <v>2.0240867348018838E-7</v>
      </c>
      <c r="AB240" t="s">
        <v>501</v>
      </c>
      <c r="AD240">
        <v>4.036</v>
      </c>
      <c r="AE240">
        <v>203.2547</v>
      </c>
      <c r="AI240">
        <f t="shared" si="67"/>
        <v>0.5142185364</v>
      </c>
    </row>
    <row r="241" ht="15.75" customHeight="1">
      <c r="A241" t="s">
        <v>502</v>
      </c>
      <c r="B241" s="82"/>
      <c r="C241" s="35"/>
      <c r="D241">
        <v>1200.0</v>
      </c>
      <c r="F241">
        <v>4.043</v>
      </c>
      <c r="G241">
        <v>215.7334</v>
      </c>
      <c r="K241" s="5">
        <v>58.0</v>
      </c>
      <c r="L241">
        <f t="shared" si="61"/>
        <v>0.5464075115</v>
      </c>
      <c r="M241" s="5">
        <f t="shared" si="62"/>
        <v>0.0000005464075115</v>
      </c>
      <c r="N241" s="5">
        <f t="shared" si="63"/>
        <v>0.0000005476635871</v>
      </c>
      <c r="O241" s="5">
        <f t="shared" si="70"/>
        <v>0.00000003468536957</v>
      </c>
      <c r="P241" s="5">
        <f t="shared" si="65"/>
        <v>0.000001526485772</v>
      </c>
      <c r="Q241" s="5">
        <f t="shared" si="66"/>
        <v>0.0000002919869674</v>
      </c>
      <c r="R241" s="5"/>
      <c r="S241" s="5"/>
      <c r="T241" s="5">
        <f t="shared" si="68"/>
        <v>0.000001130212293</v>
      </c>
      <c r="U241" s="5">
        <f t="shared" ref="U241:U245" si="73">INDEX(P$233:P291,ROWS(U$236:U241)*S$236)</f>
        <v>0.000001009331281</v>
      </c>
      <c r="V241" s="5">
        <f t="shared" si="71"/>
        <v>0.000001073794697</v>
      </c>
      <c r="W241" s="5"/>
      <c r="X241" s="5"/>
      <c r="Y241">
        <v>1.0</v>
      </c>
      <c r="Z241" s="5">
        <v>2.1618757663070364E-7</v>
      </c>
      <c r="AB241" t="s">
        <v>383</v>
      </c>
      <c r="AD241">
        <v>4.023</v>
      </c>
      <c r="AE241">
        <v>78.3722</v>
      </c>
      <c r="AI241">
        <f t="shared" si="67"/>
        <v>0.1920824413</v>
      </c>
    </row>
    <row r="242" ht="15.75" customHeight="1">
      <c r="A242" t="s">
        <v>503</v>
      </c>
      <c r="B242" s="82"/>
      <c r="C242" s="36"/>
      <c r="D242" t="s">
        <v>504</v>
      </c>
      <c r="F242">
        <v>4.04</v>
      </c>
      <c r="G242">
        <v>239.3067</v>
      </c>
      <c r="K242" s="5">
        <v>118.0</v>
      </c>
      <c r="L242">
        <f t="shared" si="61"/>
        <v>0.6072151572</v>
      </c>
      <c r="M242" s="5">
        <f t="shared" si="62"/>
        <v>0.0000006072151572</v>
      </c>
      <c r="N242" s="5">
        <f t="shared" si="63"/>
        <v>0.0000006086110167</v>
      </c>
      <c r="O242" s="5">
        <f t="shared" si="70"/>
        <v>0.00000003854537446</v>
      </c>
      <c r="P242" s="5">
        <f t="shared" si="65"/>
        <v>0.000001696362657</v>
      </c>
      <c r="Q242" s="5">
        <f t="shared" si="66"/>
        <v>0.0000003244811035</v>
      </c>
      <c r="R242" s="5"/>
      <c r="S242" s="5"/>
      <c r="T242" s="5">
        <f t="shared" si="68"/>
        <v>0.000000981785317</v>
      </c>
      <c r="U242" s="5">
        <f t="shared" si="73"/>
        <v>0.0000010166613</v>
      </c>
      <c r="V242" s="5">
        <f t="shared" si="71"/>
        <v>0.000001096368394</v>
      </c>
      <c r="W242" s="5"/>
      <c r="X242" s="5"/>
      <c r="Y242">
        <v>1.0</v>
      </c>
      <c r="Z242" s="5">
        <v>1.8779638993926536E-7</v>
      </c>
      <c r="AA242" t="s">
        <v>218</v>
      </c>
      <c r="AB242" t="s">
        <v>376</v>
      </c>
      <c r="AD242">
        <v>4.016</v>
      </c>
      <c r="AE242">
        <v>60.3443</v>
      </c>
      <c r="AH242" t="s">
        <v>505</v>
      </c>
      <c r="AI242">
        <f t="shared" ref="AI242:AI245" si="74">(AE242-4.9029)/417.2</f>
        <v>0.1328892617</v>
      </c>
    </row>
    <row r="243" ht="15.75" customHeight="1">
      <c r="A243" t="s">
        <v>506</v>
      </c>
      <c r="B243" s="82"/>
      <c r="C243" s="41">
        <v>4.0</v>
      </c>
      <c r="D243">
        <v>101000.0</v>
      </c>
      <c r="F243">
        <v>4.03</v>
      </c>
      <c r="G243">
        <v>217.9896</v>
      </c>
      <c r="K243" s="5">
        <v>0.0</v>
      </c>
      <c r="L243">
        <f t="shared" si="61"/>
        <v>0.5522274099</v>
      </c>
      <c r="M243" s="5">
        <f t="shared" si="62"/>
        <v>0.0000005522274099</v>
      </c>
      <c r="N243" s="5">
        <f t="shared" si="63"/>
        <v>0.0000005534968642</v>
      </c>
      <c r="O243" s="5">
        <f t="shared" ref="O243:O269" si="75">((N243*$R$234)/($X$150*$X$152))</f>
        <v>0.00000002453823774</v>
      </c>
      <c r="P243" s="5">
        <f t="shared" si="65"/>
        <v>0.000001079915574</v>
      </c>
      <c r="Q243" s="5">
        <f t="shared" si="66"/>
        <v>0.0000002065667949</v>
      </c>
      <c r="R243" s="5"/>
      <c r="S243" s="5"/>
      <c r="T243" s="5">
        <f t="shared" si="68"/>
        <v>0.0000009724738562</v>
      </c>
      <c r="U243" s="5">
        <f t="shared" si="73"/>
        <v>0.000001028117136</v>
      </c>
      <c r="V243" s="5">
        <f t="shared" si="71"/>
        <v>0.000001032089098</v>
      </c>
      <c r="W243" s="5"/>
      <c r="X243" s="5"/>
      <c r="Y243">
        <v>1.0</v>
      </c>
      <c r="Z243" s="5">
        <v>1.8601528902152361E-7</v>
      </c>
      <c r="AB243" t="s">
        <v>386</v>
      </c>
      <c r="AD243">
        <v>4.03</v>
      </c>
      <c r="AE243">
        <v>57.4588</v>
      </c>
      <c r="AH243" t="s">
        <v>406</v>
      </c>
      <c r="AI243">
        <f t="shared" si="74"/>
        <v>0.1259729147</v>
      </c>
    </row>
    <row r="244" ht="24.75" customHeight="1">
      <c r="A244" t="s">
        <v>507</v>
      </c>
      <c r="B244" s="82"/>
      <c r="D244" t="s">
        <v>508</v>
      </c>
      <c r="F244">
        <v>4.003</v>
      </c>
      <c r="G244">
        <v>198.338</v>
      </c>
      <c r="K244" s="5">
        <v>58.0</v>
      </c>
      <c r="L244">
        <f t="shared" si="61"/>
        <v>0.5015358423</v>
      </c>
      <c r="M244" s="5">
        <f t="shared" si="62"/>
        <v>0.0000005015358423</v>
      </c>
      <c r="N244" s="5">
        <f t="shared" si="63"/>
        <v>0.0000005026887674</v>
      </c>
      <c r="O244" s="5">
        <f t="shared" si="75"/>
        <v>0.00000002228575676</v>
      </c>
      <c r="P244" s="5">
        <f t="shared" si="65"/>
        <v>0.0000009807850122</v>
      </c>
      <c r="Q244" s="5">
        <f t="shared" si="66"/>
        <v>0.0000001876050511</v>
      </c>
      <c r="R244" s="5"/>
      <c r="S244" s="5"/>
      <c r="T244" s="5">
        <f t="shared" si="68"/>
        <v>0.0000009001749675</v>
      </c>
      <c r="U244" s="5">
        <f t="shared" si="73"/>
        <v>0.000000968367967</v>
      </c>
      <c r="V244" s="5">
        <f t="shared" si="71"/>
        <v>0.000001038000452</v>
      </c>
      <c r="W244" s="5"/>
      <c r="X244" s="5"/>
      <c r="Y244">
        <v>1.0</v>
      </c>
      <c r="Z244" s="5">
        <v>1.7218592117524692E-7</v>
      </c>
      <c r="AB244" t="s">
        <v>509</v>
      </c>
      <c r="AD244">
        <v>4.03</v>
      </c>
      <c r="AE244">
        <v>64.3434</v>
      </c>
      <c r="AI244">
        <f t="shared" si="74"/>
        <v>0.1424748322</v>
      </c>
    </row>
    <row r="245" ht="15.75" customHeight="1">
      <c r="A245" t="s">
        <v>510</v>
      </c>
      <c r="B245" s="82"/>
      <c r="D245">
        <v>100.0</v>
      </c>
      <c r="F245">
        <v>4.016</v>
      </c>
      <c r="G245">
        <v>208.051</v>
      </c>
      <c r="K245" s="5">
        <v>118.0</v>
      </c>
      <c r="L245">
        <f t="shared" si="61"/>
        <v>0.526590657</v>
      </c>
      <c r="M245" s="5">
        <f t="shared" si="62"/>
        <v>0.000000526590657</v>
      </c>
      <c r="N245" s="5">
        <f t="shared" si="63"/>
        <v>0.0000005278011778</v>
      </c>
      <c r="O245" s="5">
        <f t="shared" si="75"/>
        <v>0.00000002339906803</v>
      </c>
      <c r="P245" s="5">
        <f t="shared" si="65"/>
        <v>0.000001029781284</v>
      </c>
      <c r="Q245" s="5">
        <f t="shared" si="66"/>
        <v>0.0000001969770828</v>
      </c>
      <c r="R245" s="5"/>
      <c r="S245" s="5"/>
      <c r="T245" s="5">
        <f t="shared" si="68"/>
        <v>0.000000914047185</v>
      </c>
      <c r="U245" s="5">
        <f t="shared" si="73"/>
        <v>0.0000008957890124</v>
      </c>
      <c r="V245" s="5">
        <f t="shared" si="71"/>
        <v>0.000001066365493</v>
      </c>
      <c r="W245" s="5"/>
      <c r="X245" s="5"/>
      <c r="Y245">
        <v>1.0</v>
      </c>
      <c r="Z245" s="5">
        <v>1.7483940592774627E-7</v>
      </c>
      <c r="AA245" t="s">
        <v>201</v>
      </c>
      <c r="AB245" t="s">
        <v>511</v>
      </c>
      <c r="AD245">
        <v>4.03</v>
      </c>
      <c r="AE245">
        <v>63.2578</v>
      </c>
      <c r="AI245">
        <f t="shared" si="74"/>
        <v>0.1398727229</v>
      </c>
    </row>
    <row r="246" ht="15.75" customHeight="1">
      <c r="A246" t="s">
        <v>512</v>
      </c>
      <c r="B246" s="83" t="s">
        <v>482</v>
      </c>
      <c r="C246" s="41">
        <v>1.0</v>
      </c>
      <c r="D246" t="s">
        <v>513</v>
      </c>
      <c r="F246">
        <v>4.03</v>
      </c>
      <c r="G246">
        <v>213.6802</v>
      </c>
      <c r="K246" s="5">
        <v>0.0</v>
      </c>
      <c r="L246">
        <f t="shared" si="61"/>
        <v>0.5411112544</v>
      </c>
      <c r="M246" s="5">
        <f t="shared" si="62"/>
        <v>0.0000005411112544</v>
      </c>
      <c r="N246" s="5">
        <f t="shared" si="63"/>
        <v>0.000000542355155</v>
      </c>
      <c r="O246" s="5">
        <f t="shared" si="75"/>
        <v>0.00000002404429111</v>
      </c>
      <c r="P246" s="5">
        <f t="shared" si="65"/>
        <v>0.00000105817723</v>
      </c>
      <c r="Q246" s="5">
        <f t="shared" si="66"/>
        <v>0.0000002024086735</v>
      </c>
      <c r="R246" s="5"/>
      <c r="S246" s="5"/>
      <c r="T246" s="5">
        <f t="shared" si="68"/>
        <v>0.0000009442993532</v>
      </c>
      <c r="U246" s="5"/>
      <c r="V246" s="5">
        <f t="shared" si="71"/>
        <v>0.0000009002869952</v>
      </c>
      <c r="W246" s="5"/>
      <c r="X246" s="5"/>
      <c r="Y246">
        <v>1.0</v>
      </c>
      <c r="Z246" s="5">
        <v>1.8062605589991428E-7</v>
      </c>
    </row>
    <row r="247" ht="15.75" customHeight="1">
      <c r="B247" s="35"/>
      <c r="K247" s="5">
        <v>65.0</v>
      </c>
      <c r="M247" s="5">
        <f t="shared" si="62"/>
        <v>0</v>
      </c>
      <c r="N247" s="5">
        <f t="shared" si="63"/>
        <v>0</v>
      </c>
      <c r="O247" s="5">
        <f t="shared" si="75"/>
        <v>0</v>
      </c>
      <c r="P247" s="5">
        <f t="shared" si="65"/>
        <v>0</v>
      </c>
      <c r="Q247" s="5">
        <f t="shared" si="66"/>
        <v>0</v>
      </c>
      <c r="R247" s="5"/>
      <c r="S247" s="5"/>
      <c r="T247" s="5">
        <f t="shared" si="68"/>
        <v>0.00000108961382</v>
      </c>
      <c r="U247" s="5">
        <f t="shared" ref="U247:U253" si="76">INDEX(P$233:P297,ROWS(U$236:U247)*S$236)</f>
        <v>0.000001121074387</v>
      </c>
      <c r="V247" s="5">
        <f t="shared" si="71"/>
        <v>0.000001154004908</v>
      </c>
      <c r="W247" s="5"/>
      <c r="X247" s="5"/>
      <c r="Y247">
        <v>1.0</v>
      </c>
      <c r="Z247" s="5">
        <v>2.0842188026421057E-7</v>
      </c>
    </row>
    <row r="248" ht="15.75" customHeight="1">
      <c r="A248" t="s">
        <v>514</v>
      </c>
      <c r="B248" s="35"/>
      <c r="D248">
        <v>1400.0</v>
      </c>
      <c r="F248">
        <v>4.036</v>
      </c>
      <c r="G248">
        <v>231.3432</v>
      </c>
      <c r="K248" s="5">
        <v>119.0</v>
      </c>
      <c r="L248">
        <f t="shared" ref="L248:L257" si="77">(G248-3.9076)/387.67</f>
        <v>0.5866732014</v>
      </c>
      <c r="M248" s="5">
        <f t="shared" si="62"/>
        <v>0.0000005866732014</v>
      </c>
      <c r="N248" s="5">
        <f t="shared" si="63"/>
        <v>0.0000005880218393</v>
      </c>
      <c r="O248" s="5">
        <f t="shared" si="75"/>
        <v>0.00000002606883728</v>
      </c>
      <c r="P248" s="5">
        <f t="shared" si="65"/>
        <v>0.000001147276494</v>
      </c>
      <c r="Q248" s="5">
        <f t="shared" si="66"/>
        <v>0.0000002194516257</v>
      </c>
      <c r="R248" s="5"/>
      <c r="S248" s="5"/>
      <c r="T248" s="5">
        <f t="shared" si="68"/>
        <v>0.000001688012005</v>
      </c>
      <c r="U248" s="5">
        <f t="shared" si="76"/>
        <v>0.000001455291796</v>
      </c>
      <c r="V248" s="5">
        <f t="shared" si="71"/>
        <v>0.000001808401244</v>
      </c>
      <c r="W248" s="5"/>
      <c r="X248" s="5"/>
      <c r="Y248">
        <v>1.0</v>
      </c>
      <c r="Z248" s="5">
        <v>3.228837865037199E-7</v>
      </c>
    </row>
    <row r="249" ht="15.75" customHeight="1">
      <c r="A249" t="s">
        <v>515</v>
      </c>
      <c r="B249" s="35"/>
      <c r="C249" s="41">
        <v>8.0</v>
      </c>
      <c r="D249">
        <v>2900.0</v>
      </c>
      <c r="F249">
        <v>4.04</v>
      </c>
      <c r="G249">
        <v>227.9604</v>
      </c>
      <c r="K249" s="5">
        <v>0.0</v>
      </c>
      <c r="L249">
        <f t="shared" si="77"/>
        <v>0.5779472232</v>
      </c>
      <c r="M249" s="5">
        <f t="shared" si="62"/>
        <v>0.0000005779472232</v>
      </c>
      <c r="N249" s="5">
        <f t="shared" si="63"/>
        <v>0.0000005792758019</v>
      </c>
      <c r="O249" s="5">
        <f t="shared" si="75"/>
        <v>0.00000002568109824</v>
      </c>
      <c r="P249" s="5">
        <f t="shared" si="65"/>
        <v>0.000001130212293</v>
      </c>
      <c r="Q249" s="5">
        <f t="shared" si="66"/>
        <v>0.0000002161875766</v>
      </c>
      <c r="R249" s="5"/>
      <c r="S249" s="5"/>
      <c r="T249" s="5">
        <f t="shared" si="68"/>
        <v>0.000001147399961</v>
      </c>
      <c r="U249" s="5">
        <f t="shared" si="76"/>
        <v>0.000001074036812</v>
      </c>
      <c r="V249" s="5">
        <f t="shared" si="71"/>
        <v>0.000001109760995</v>
      </c>
      <c r="W249" s="5"/>
      <c r="X249" s="5"/>
      <c r="Y249">
        <v>1.0</v>
      </c>
      <c r="Z249" s="5">
        <v>2.1947524244609528E-7</v>
      </c>
    </row>
    <row r="250" ht="15.75" customHeight="1">
      <c r="A250" t="s">
        <v>516</v>
      </c>
      <c r="B250" s="35"/>
      <c r="D250" s="84">
        <v>2500.0</v>
      </c>
      <c r="F250">
        <v>4.02</v>
      </c>
      <c r="G250">
        <v>203.997</v>
      </c>
      <c r="K250" s="5">
        <v>57.0</v>
      </c>
      <c r="L250">
        <f t="shared" si="77"/>
        <v>0.5161333093</v>
      </c>
      <c r="M250" s="5">
        <f t="shared" si="62"/>
        <v>0.0000005161333093</v>
      </c>
      <c r="N250" s="5">
        <f t="shared" si="63"/>
        <v>0.0000005173197908</v>
      </c>
      <c r="O250" s="5">
        <f t="shared" si="75"/>
        <v>0.00000002293439554</v>
      </c>
      <c r="P250" s="5">
        <f t="shared" si="65"/>
        <v>0.000001009331281</v>
      </c>
      <c r="Q250" s="5">
        <f t="shared" si="66"/>
        <v>0.0000001930653957</v>
      </c>
      <c r="R250" s="5"/>
      <c r="S250" s="5"/>
      <c r="T250" s="5">
        <f t="shared" si="68"/>
        <v>0.000001254168459</v>
      </c>
      <c r="U250" s="5">
        <f t="shared" si="76"/>
        <v>0.000001259391106</v>
      </c>
      <c r="V250" s="5">
        <f t="shared" si="71"/>
        <v>0.000001176117959</v>
      </c>
      <c r="W250" s="5"/>
      <c r="X250" s="5"/>
      <c r="Y250">
        <v>1.0</v>
      </c>
      <c r="Z250" s="5">
        <v>2.3989797456044955E-7</v>
      </c>
    </row>
    <row r="251" ht="15.75" customHeight="1">
      <c r="A251" t="s">
        <v>517</v>
      </c>
      <c r="B251" s="35"/>
      <c r="D251" s="84">
        <v>3400.0</v>
      </c>
      <c r="F251">
        <v>4.016</v>
      </c>
      <c r="G251">
        <v>216.7762</v>
      </c>
      <c r="K251" s="5">
        <v>61.0</v>
      </c>
      <c r="L251">
        <f t="shared" si="77"/>
        <v>0.5490974282</v>
      </c>
      <c r="M251" s="5">
        <f t="shared" si="62"/>
        <v>0.0000005490974282</v>
      </c>
      <c r="N251" s="5">
        <f t="shared" si="63"/>
        <v>0.0000005503596874</v>
      </c>
      <c r="O251" s="5">
        <f t="shared" si="75"/>
        <v>0.00000002439915693</v>
      </c>
      <c r="P251" s="5">
        <f t="shared" si="65"/>
        <v>0.000001073794697</v>
      </c>
      <c r="Q251" s="5">
        <f t="shared" si="66"/>
        <v>0.0000002053959905</v>
      </c>
      <c r="R251" s="5"/>
      <c r="S251" s="5"/>
      <c r="T251" s="5">
        <f t="shared" si="68"/>
        <v>0.000001723615308</v>
      </c>
      <c r="U251" s="5">
        <f t="shared" si="76"/>
        <v>0.000001359315753</v>
      </c>
      <c r="V251" s="5">
        <f t="shared" si="71"/>
        <v>0.000001784976415</v>
      </c>
      <c r="W251" s="5"/>
      <c r="X251" s="5"/>
      <c r="Y251">
        <v>1.0</v>
      </c>
      <c r="Z251" s="5">
        <v>3.296940042631081E-7</v>
      </c>
    </row>
    <row r="252" ht="15.75" customHeight="1">
      <c r="A252" t="s">
        <v>518</v>
      </c>
      <c r="B252" s="35"/>
      <c r="C252" s="41">
        <v>6.0</v>
      </c>
      <c r="D252" t="s">
        <v>519</v>
      </c>
      <c r="F252">
        <v>4.02</v>
      </c>
      <c r="G252">
        <v>198.5363</v>
      </c>
      <c r="K252" s="5">
        <v>0.0</v>
      </c>
      <c r="L252">
        <f t="shared" si="77"/>
        <v>0.5020473599</v>
      </c>
      <c r="M252" s="5">
        <f t="shared" si="62"/>
        <v>0.0000005020473599</v>
      </c>
      <c r="N252" s="5">
        <f t="shared" si="63"/>
        <v>0.0000005032014608</v>
      </c>
      <c r="O252" s="5">
        <f t="shared" si="75"/>
        <v>0.00000002230848605</v>
      </c>
      <c r="P252" s="5">
        <f t="shared" si="65"/>
        <v>0.000000981785317</v>
      </c>
      <c r="Q252" s="5">
        <f t="shared" si="66"/>
        <v>0.0000001877963899</v>
      </c>
      <c r="R252" s="5"/>
      <c r="S252" s="5"/>
      <c r="T252" s="5">
        <f t="shared" si="68"/>
        <v>0.000001426461752</v>
      </c>
      <c r="U252" s="5">
        <f t="shared" si="76"/>
        <v>0.000001710044014</v>
      </c>
      <c r="V252" s="5">
        <f t="shared" si="71"/>
        <v>0.000001649682657</v>
      </c>
      <c r="W252" s="5"/>
      <c r="X252" s="5"/>
      <c r="Y252">
        <v>1.0</v>
      </c>
      <c r="Z252" s="5">
        <v>2.728543224349026E-7</v>
      </c>
    </row>
    <row r="253" ht="15.75" customHeight="1">
      <c r="A253" t="s">
        <v>520</v>
      </c>
      <c r="B253" s="35"/>
      <c r="D253">
        <v>2100.0</v>
      </c>
      <c r="F253">
        <v>4.026</v>
      </c>
      <c r="G253">
        <v>205.4501</v>
      </c>
      <c r="K253" s="5">
        <v>60.0</v>
      </c>
      <c r="L253">
        <f t="shared" si="77"/>
        <v>0.5198816003</v>
      </c>
      <c r="M253" s="5">
        <f t="shared" si="62"/>
        <v>0.0000005198816003</v>
      </c>
      <c r="N253" s="5">
        <f t="shared" si="63"/>
        <v>0.0000005210766984</v>
      </c>
      <c r="O253" s="5">
        <f t="shared" si="75"/>
        <v>0.00000002310095094</v>
      </c>
      <c r="P253" s="5">
        <f t="shared" si="65"/>
        <v>0.0000010166613</v>
      </c>
      <c r="Q253" s="5">
        <f t="shared" si="66"/>
        <v>0.0000001944674856</v>
      </c>
      <c r="R253" s="5"/>
      <c r="S253" s="5"/>
      <c r="T253" s="5">
        <f t="shared" si="68"/>
        <v>0.000001730346381</v>
      </c>
      <c r="U253" s="5">
        <f t="shared" si="76"/>
        <v>0.000001665027789</v>
      </c>
      <c r="V253" s="5">
        <f t="shared" si="71"/>
        <v>0.000001048372624</v>
      </c>
      <c r="W253" s="5"/>
      <c r="X253" s="5"/>
      <c r="Y253">
        <v>1.0</v>
      </c>
      <c r="Z253">
        <v>3.309815272354674E-7</v>
      </c>
    </row>
    <row r="254" ht="15.75" customHeight="1">
      <c r="A254" t="s">
        <v>521</v>
      </c>
      <c r="B254" s="35"/>
      <c r="D254" t="s">
        <v>522</v>
      </c>
      <c r="F254">
        <v>4.04</v>
      </c>
      <c r="G254">
        <v>221.2512</v>
      </c>
      <c r="K254" s="5">
        <v>118.0</v>
      </c>
      <c r="L254">
        <f t="shared" si="77"/>
        <v>0.5606407512</v>
      </c>
      <c r="M254" s="5">
        <f t="shared" si="62"/>
        <v>0.0000005606407512</v>
      </c>
      <c r="N254" s="5">
        <f t="shared" si="63"/>
        <v>0.0000005619295459</v>
      </c>
      <c r="O254" s="5">
        <f t="shared" si="75"/>
        <v>0.00000002491208475</v>
      </c>
      <c r="P254" s="5">
        <f t="shared" si="65"/>
        <v>0.000001096368394</v>
      </c>
      <c r="Q254" s="5">
        <f t="shared" si="66"/>
        <v>0.0000002097138986</v>
      </c>
      <c r="T254" s="5"/>
      <c r="U254" s="5"/>
      <c r="V254" s="5"/>
      <c r="Y254">
        <v>2.0</v>
      </c>
      <c r="Z254" s="85">
        <v>1.9096327401864142E-7</v>
      </c>
    </row>
    <row r="255" ht="30.0" customHeight="1">
      <c r="A255" t="s">
        <v>523</v>
      </c>
      <c r="B255" s="35"/>
      <c r="C255" s="41">
        <v>9.0</v>
      </c>
      <c r="D255" t="s">
        <v>524</v>
      </c>
      <c r="F255">
        <v>4.023</v>
      </c>
      <c r="G255">
        <v>196.6904</v>
      </c>
      <c r="J255" t="s">
        <v>525</v>
      </c>
      <c r="K255" s="5">
        <v>0.0</v>
      </c>
      <c r="L255">
        <f t="shared" si="77"/>
        <v>0.4972858359</v>
      </c>
      <c r="M255" s="5">
        <f t="shared" si="62"/>
        <v>0.0000004972858359</v>
      </c>
      <c r="N255" s="5">
        <f t="shared" si="63"/>
        <v>0.0000004984289911</v>
      </c>
      <c r="O255" s="5">
        <f t="shared" si="75"/>
        <v>0.00000002209690763</v>
      </c>
      <c r="P255" s="5">
        <f t="shared" si="65"/>
        <v>0.0000009724738562</v>
      </c>
      <c r="Q255" s="5">
        <f t="shared" si="66"/>
        <v>0.000000186015289</v>
      </c>
      <c r="T255" s="5"/>
      <c r="U255" s="5"/>
      <c r="V255" s="5"/>
      <c r="Y255">
        <v>2.0</v>
      </c>
      <c r="Z255" s="5">
        <v>2.9932710535159104E-7</v>
      </c>
    </row>
    <row r="256" ht="15.75" customHeight="1">
      <c r="A256" t="s">
        <v>526</v>
      </c>
      <c r="B256" s="35"/>
      <c r="D256" t="s">
        <v>527</v>
      </c>
      <c r="F256">
        <v>4.006</v>
      </c>
      <c r="G256">
        <v>207.7211</v>
      </c>
      <c r="K256" s="5">
        <v>60.0</v>
      </c>
      <c r="L256">
        <f t="shared" si="77"/>
        <v>0.5257396755</v>
      </c>
      <c r="M256" s="5">
        <f t="shared" si="62"/>
        <v>0.0000005257396755</v>
      </c>
      <c r="N256" s="5">
        <f t="shared" si="63"/>
        <v>0.0000005269482401</v>
      </c>
      <c r="O256" s="5">
        <f t="shared" si="75"/>
        <v>0.00000002336125465</v>
      </c>
      <c r="P256" s="5">
        <f t="shared" si="65"/>
        <v>0.000001028117136</v>
      </c>
      <c r="Q256" s="5">
        <f t="shared" si="66"/>
        <v>0.0000001966587637</v>
      </c>
      <c r="Y256">
        <v>2.0</v>
      </c>
      <c r="Z256" s="5">
        <v>2.9198696736454606E-7</v>
      </c>
    </row>
    <row r="257" ht="15.75" customHeight="1">
      <c r="A257" t="s">
        <v>528</v>
      </c>
      <c r="B257" s="36"/>
      <c r="D257" t="s">
        <v>529</v>
      </c>
      <c r="F257">
        <v>4.026</v>
      </c>
      <c r="G257">
        <v>208.5085</v>
      </c>
      <c r="K257" s="5">
        <v>118.0</v>
      </c>
      <c r="L257">
        <f t="shared" si="77"/>
        <v>0.5277707844</v>
      </c>
      <c r="M257" s="5">
        <f t="shared" si="62"/>
        <v>0.0000005277707844</v>
      </c>
      <c r="N257" s="5">
        <f t="shared" si="63"/>
        <v>0.0000005289840181</v>
      </c>
      <c r="O257" s="5">
        <f t="shared" si="75"/>
        <v>0.00000002345150702</v>
      </c>
      <c r="P257" s="5">
        <f t="shared" si="65"/>
        <v>0.000001032089098</v>
      </c>
      <c r="Q257" s="5">
        <f t="shared" si="66"/>
        <v>0.0000001974185225</v>
      </c>
      <c r="Y257">
        <v>2.0</v>
      </c>
      <c r="Z257" s="5">
        <v>1.8760505112785186E-7</v>
      </c>
    </row>
    <row r="258" ht="15.75" customHeight="1">
      <c r="A258" t="s">
        <v>530</v>
      </c>
      <c r="B258" s="86" t="s">
        <v>218</v>
      </c>
      <c r="C258" s="41">
        <v>1.0</v>
      </c>
      <c r="D258">
        <v>400.0</v>
      </c>
      <c r="F258">
        <v>4.03</v>
      </c>
      <c r="G258">
        <v>196.9463</v>
      </c>
      <c r="K258" s="5">
        <v>0.0</v>
      </c>
      <c r="L258">
        <f t="shared" ref="L258:L264" si="78">(G258-4.9029)/417.2</f>
        <v>0.4603149569</v>
      </c>
      <c r="M258" s="5">
        <f t="shared" si="62"/>
        <v>0.0000004603149569</v>
      </c>
      <c r="N258" s="5">
        <f t="shared" si="63"/>
        <v>0.0000004613731238</v>
      </c>
      <c r="O258" s="5">
        <f t="shared" si="75"/>
        <v>0.00000002045410576</v>
      </c>
      <c r="P258" s="5">
        <f t="shared" si="65"/>
        <v>0.0000009001749675</v>
      </c>
      <c r="Q258" s="5">
        <f t="shared" si="66"/>
        <v>0.0000001721859212</v>
      </c>
      <c r="T258" t="s">
        <v>231</v>
      </c>
      <c r="W258" t="s">
        <v>230</v>
      </c>
      <c r="Y258">
        <v>2.0</v>
      </c>
      <c r="Z258" s="5"/>
    </row>
    <row r="259" ht="15.75" customHeight="1">
      <c r="A259" t="s">
        <v>531</v>
      </c>
      <c r="B259" s="35"/>
      <c r="D259">
        <v>4300.0</v>
      </c>
      <c r="F259">
        <v>4.026</v>
      </c>
      <c r="G259">
        <v>211.4946</v>
      </c>
      <c r="K259" s="5">
        <v>64.0</v>
      </c>
      <c r="L259">
        <f t="shared" si="78"/>
        <v>0.4951862416</v>
      </c>
      <c r="M259" s="5">
        <f t="shared" si="62"/>
        <v>0.0000004951862416</v>
      </c>
      <c r="N259" s="5">
        <f t="shared" si="63"/>
        <v>0.0000004963245703</v>
      </c>
      <c r="O259" s="5">
        <f t="shared" si="75"/>
        <v>0.00000002200361211</v>
      </c>
      <c r="P259" s="5">
        <f t="shared" si="65"/>
        <v>0.000000968367967</v>
      </c>
      <c r="Q259" s="5">
        <f t="shared" si="66"/>
        <v>0.0000001852299125</v>
      </c>
      <c r="T259" s="5">
        <v>0.0</v>
      </c>
      <c r="U259">
        <v>1.7554404822867601E-7</v>
      </c>
      <c r="W259">
        <v>0.0</v>
      </c>
      <c r="X259">
        <v>2.0240867348018838E-7</v>
      </c>
      <c r="Y259">
        <v>2.0</v>
      </c>
      <c r="Z259" s="5">
        <v>1.930653957258803E-7</v>
      </c>
    </row>
    <row r="260" ht="15.75" customHeight="1">
      <c r="A260" t="s">
        <v>532</v>
      </c>
      <c r="B260" s="35"/>
      <c r="D260" t="s">
        <v>533</v>
      </c>
      <c r="F260">
        <v>4.036</v>
      </c>
      <c r="G260">
        <v>226.35</v>
      </c>
      <c r="K260" s="5">
        <v>122.0</v>
      </c>
      <c r="L260">
        <f t="shared" si="78"/>
        <v>0.5307936242</v>
      </c>
      <c r="M260" s="5">
        <f t="shared" si="62"/>
        <v>0.0000005307936242</v>
      </c>
      <c r="N260" s="5">
        <f t="shared" si="63"/>
        <v>0.0000005320138067</v>
      </c>
      <c r="O260" s="5">
        <f t="shared" si="75"/>
        <v>0.00000002358582697</v>
      </c>
      <c r="P260" s="5">
        <f t="shared" si="65"/>
        <v>0.000001038000452</v>
      </c>
      <c r="Q260" s="5">
        <f t="shared" si="66"/>
        <v>0.0000001985492493</v>
      </c>
      <c r="T260" s="5">
        <v>61.0</v>
      </c>
      <c r="U260">
        <v>1.9096327401864142E-7</v>
      </c>
      <c r="Y260">
        <v>2.0</v>
      </c>
      <c r="Z260" s="5">
        <v>1.944674856243421E-7</v>
      </c>
    </row>
    <row r="261" ht="15.75" customHeight="1">
      <c r="A261" t="s">
        <v>534</v>
      </c>
      <c r="B261" s="35"/>
      <c r="C261" s="41">
        <v>8.0</v>
      </c>
      <c r="D261">
        <v>200.0</v>
      </c>
      <c r="F261">
        <v>4.023</v>
      </c>
      <c r="G261">
        <v>199.9058</v>
      </c>
      <c r="K261" s="5">
        <v>0.0</v>
      </c>
      <c r="L261">
        <f t="shared" si="78"/>
        <v>0.4674086769</v>
      </c>
      <c r="M261" s="5">
        <f t="shared" si="62"/>
        <v>0.0000004674086769</v>
      </c>
      <c r="N261" s="5">
        <f t="shared" si="63"/>
        <v>0.0000004684831508</v>
      </c>
      <c r="O261" s="5">
        <f t="shared" si="75"/>
        <v>0.00000002076931537</v>
      </c>
      <c r="P261" s="5">
        <f t="shared" si="65"/>
        <v>0.000000914047185</v>
      </c>
      <c r="Q261" s="5">
        <f t="shared" si="66"/>
        <v>0.0000001748394059</v>
      </c>
      <c r="T261" s="5">
        <v>120.0</v>
      </c>
      <c r="U261">
        <v>1.9995262804109636E-7</v>
      </c>
      <c r="W261">
        <v>119.0</v>
      </c>
      <c r="X261">
        <v>2.194516257040754E-7</v>
      </c>
      <c r="Y261">
        <v>2.0</v>
      </c>
      <c r="Z261" s="5">
        <v>1.9665876369151344E-7</v>
      </c>
    </row>
    <row r="262" ht="15.75" customHeight="1">
      <c r="A262" t="s">
        <v>535</v>
      </c>
      <c r="B262" s="35"/>
      <c r="D262" t="s">
        <v>536</v>
      </c>
      <c r="F262">
        <v>4.016</v>
      </c>
      <c r="G262">
        <v>196.0106</v>
      </c>
      <c r="K262" s="5">
        <v>55.0</v>
      </c>
      <c r="L262">
        <f t="shared" si="78"/>
        <v>0.4580721477</v>
      </c>
      <c r="M262" s="5">
        <f t="shared" si="62"/>
        <v>0.0000004580721477</v>
      </c>
      <c r="N262" s="5">
        <f t="shared" si="63"/>
        <v>0.0000004591251589</v>
      </c>
      <c r="O262" s="5">
        <f t="shared" si="75"/>
        <v>0.00000002035444648</v>
      </c>
      <c r="P262" s="5">
        <f t="shared" si="65"/>
        <v>0.0000008957890124</v>
      </c>
      <c r="Q262" s="5">
        <f t="shared" si="66"/>
        <v>0.0000001713469735</v>
      </c>
      <c r="T262" s="5">
        <v>0.0</v>
      </c>
      <c r="U262">
        <v>2.656603391176778E-7</v>
      </c>
      <c r="W262">
        <v>0.0</v>
      </c>
      <c r="X262">
        <v>2.1618757663070364E-7</v>
      </c>
      <c r="Y262">
        <v>2.0</v>
      </c>
      <c r="Z262" s="5">
        <v>1.852299124659335E-7</v>
      </c>
    </row>
    <row r="263" ht="15.75" customHeight="1">
      <c r="A263" t="s">
        <v>537</v>
      </c>
      <c r="B263" s="35"/>
      <c r="D263">
        <v>260.0</v>
      </c>
      <c r="F263">
        <v>4.033</v>
      </c>
      <c r="G263">
        <v>232.4014</v>
      </c>
      <c r="K263" s="5">
        <v>111.0</v>
      </c>
      <c r="L263">
        <f t="shared" si="78"/>
        <v>0.545298418</v>
      </c>
      <c r="M263" s="5">
        <f t="shared" si="62"/>
        <v>0.000000545298418</v>
      </c>
      <c r="N263" s="5">
        <f t="shared" si="63"/>
        <v>0.000000546551944</v>
      </c>
      <c r="O263" s="5">
        <f t="shared" si="75"/>
        <v>0.00000002423034782</v>
      </c>
      <c r="P263" s="5">
        <f t="shared" si="65"/>
        <v>0.000001066365493</v>
      </c>
      <c r="Q263" s="5">
        <f t="shared" si="66"/>
        <v>0.0000002039749285</v>
      </c>
      <c r="T263" s="5">
        <v>50.0</v>
      </c>
      <c r="U263">
        <v>2.9932710535159104E-7</v>
      </c>
      <c r="W263">
        <v>57.0</v>
      </c>
      <c r="X263">
        <v>1.930653957258803E-7</v>
      </c>
      <c r="Y263">
        <v>2.0</v>
      </c>
      <c r="Z263" s="5">
        <v>1.7134697348715307E-7</v>
      </c>
    </row>
    <row r="264" ht="15.75" customHeight="1">
      <c r="A264" t="s">
        <v>538</v>
      </c>
      <c r="B264" s="35"/>
      <c r="C264" s="41">
        <v>6.0</v>
      </c>
      <c r="D264" t="s">
        <v>539</v>
      </c>
      <c r="F264">
        <v>4.023</v>
      </c>
      <c r="G264">
        <v>206.3598</v>
      </c>
      <c r="K264" s="5">
        <v>0.0</v>
      </c>
      <c r="L264">
        <f t="shared" si="78"/>
        <v>0.4828784756</v>
      </c>
      <c r="M264" s="5">
        <f t="shared" si="62"/>
        <v>0.0000004828784756</v>
      </c>
      <c r="N264" s="5">
        <f t="shared" si="63"/>
        <v>0.0000004839885113</v>
      </c>
      <c r="O264" s="5">
        <f t="shared" si="75"/>
        <v>0.00000002145671624</v>
      </c>
      <c r="P264" s="5">
        <f t="shared" si="65"/>
        <v>0.0000009442993532</v>
      </c>
      <c r="Q264" s="5">
        <f t="shared" si="66"/>
        <v>0.0000001806260559</v>
      </c>
      <c r="T264" s="5">
        <v>113.0</v>
      </c>
      <c r="U264">
        <v>3.105326358162458E-7</v>
      </c>
      <c r="W264">
        <v>61.0</v>
      </c>
      <c r="X264">
        <v>2.0539599047532814E-7</v>
      </c>
      <c r="Y264">
        <v>2.0</v>
      </c>
      <c r="Z264" s="5"/>
    </row>
    <row r="265" ht="15.75" customHeight="1">
      <c r="B265" s="35"/>
      <c r="K265" s="5">
        <v>56.0</v>
      </c>
      <c r="M265" s="5">
        <f t="shared" si="62"/>
        <v>0</v>
      </c>
      <c r="N265" s="5">
        <f t="shared" si="63"/>
        <v>0</v>
      </c>
      <c r="O265" s="5">
        <f t="shared" si="75"/>
        <v>0</v>
      </c>
      <c r="P265" s="5">
        <f t="shared" si="65"/>
        <v>0</v>
      </c>
      <c r="Q265" s="5">
        <f t="shared" si="66"/>
        <v>0</v>
      </c>
      <c r="T265" s="5">
        <v>0.0</v>
      </c>
      <c r="U265">
        <v>2.5226627586766504E-7</v>
      </c>
      <c r="W265">
        <v>0.0</v>
      </c>
      <c r="X265">
        <v>1.8779638993926536E-7</v>
      </c>
      <c r="Y265">
        <v>2.0</v>
      </c>
      <c r="Z265" s="5">
        <v>2.1443967345962378E-7</v>
      </c>
    </row>
    <row r="266" ht="15.75" customHeight="1">
      <c r="A266" t="s">
        <v>540</v>
      </c>
      <c r="B266" s="35"/>
      <c r="D266">
        <v>3700.0</v>
      </c>
      <c r="F266">
        <v>4.033</v>
      </c>
      <c r="G266">
        <v>196.9702</v>
      </c>
      <c r="K266" s="5">
        <v>111.0</v>
      </c>
      <c r="L266">
        <f t="shared" ref="L266:L287" si="79">(G266-4.9029)/417.2</f>
        <v>0.4603722435</v>
      </c>
      <c r="M266" s="5">
        <f t="shared" si="62"/>
        <v>0.0000004603722435</v>
      </c>
      <c r="N266" s="5">
        <f t="shared" si="63"/>
        <v>0.0000004614305422</v>
      </c>
      <c r="O266" s="5">
        <f t="shared" si="75"/>
        <v>0.00000002045665129</v>
      </c>
      <c r="P266" s="5">
        <f t="shared" si="65"/>
        <v>0.0000009002869952</v>
      </c>
      <c r="Q266" s="5">
        <f t="shared" si="66"/>
        <v>0.0000001722073499</v>
      </c>
      <c r="T266" s="5">
        <v>58.0</v>
      </c>
      <c r="U266">
        <v>2.9198696736454606E-7</v>
      </c>
      <c r="W266">
        <v>60.0</v>
      </c>
      <c r="X266">
        <v>1.944674856243421E-7</v>
      </c>
      <c r="Y266">
        <v>2.0</v>
      </c>
      <c r="Z266" s="5">
        <v>2.783689477882607E-7</v>
      </c>
    </row>
    <row r="267" ht="15.75" customHeight="1">
      <c r="A267" t="s">
        <v>541</v>
      </c>
      <c r="B267" s="35"/>
      <c r="C267" s="41">
        <v>9.0</v>
      </c>
      <c r="D267" t="s">
        <v>542</v>
      </c>
      <c r="F267">
        <v>4.026</v>
      </c>
      <c r="G267">
        <v>237.3612</v>
      </c>
      <c r="K267" s="5">
        <v>0.0</v>
      </c>
      <c r="L267">
        <f t="shared" si="79"/>
        <v>0.557186721</v>
      </c>
      <c r="M267" s="5">
        <f t="shared" si="62"/>
        <v>0.000000557186721</v>
      </c>
      <c r="N267" s="5">
        <f t="shared" si="63"/>
        <v>0.0000005584675757</v>
      </c>
      <c r="O267" s="5">
        <f t="shared" si="75"/>
        <v>0.00000002475860484</v>
      </c>
      <c r="P267" s="5">
        <f t="shared" si="65"/>
        <v>0.00000108961382</v>
      </c>
      <c r="Q267" s="5">
        <f t="shared" si="66"/>
        <v>0.0000002084218803</v>
      </c>
      <c r="T267" s="5">
        <v>118.0</v>
      </c>
      <c r="U267">
        <v>3.244811034791018E-7</v>
      </c>
      <c r="W267">
        <v>118.0</v>
      </c>
      <c r="X267">
        <v>2.0971389859976317E-7</v>
      </c>
      <c r="Y267">
        <v>2.0</v>
      </c>
      <c r="Z267" s="5">
        <v>2.0544230245393653E-7</v>
      </c>
    </row>
    <row r="268" ht="15.75" customHeight="1">
      <c r="A268" t="s">
        <v>543</v>
      </c>
      <c r="B268" s="35"/>
      <c r="D268" t="s">
        <v>544</v>
      </c>
      <c r="F268">
        <v>4.023</v>
      </c>
      <c r="G268">
        <v>244.073</v>
      </c>
      <c r="K268" s="5">
        <v>54.0</v>
      </c>
      <c r="L268">
        <f t="shared" si="79"/>
        <v>0.5732744487</v>
      </c>
      <c r="M268" s="5">
        <f t="shared" si="62"/>
        <v>0.0000005732744487</v>
      </c>
      <c r="N268" s="5">
        <f t="shared" si="63"/>
        <v>0.0000005745922857</v>
      </c>
      <c r="O268" s="5">
        <f t="shared" si="75"/>
        <v>0.00000002547346339</v>
      </c>
      <c r="P268" s="5">
        <f t="shared" si="65"/>
        <v>0.000001121074387</v>
      </c>
      <c r="Q268" s="5">
        <f t="shared" si="66"/>
        <v>0.0000002144396735</v>
      </c>
      <c r="T268" s="5">
        <v>0.0</v>
      </c>
      <c r="U268">
        <v>2.0656679488162743E-7</v>
      </c>
      <c r="W268">
        <v>0.0</v>
      </c>
      <c r="X268">
        <v>1.8601528902152361E-7</v>
      </c>
      <c r="Y268">
        <v>2.0</v>
      </c>
      <c r="Z268" s="5">
        <v>2.40896965170767E-7</v>
      </c>
    </row>
    <row r="269" ht="15.75" customHeight="1">
      <c r="A269" t="s">
        <v>545</v>
      </c>
      <c r="B269" s="36"/>
      <c r="D269" t="s">
        <v>546</v>
      </c>
      <c r="F269">
        <v>4.03</v>
      </c>
      <c r="G269">
        <v>251.0984</v>
      </c>
      <c r="K269" s="5">
        <v>110.0</v>
      </c>
      <c r="L269">
        <f t="shared" si="79"/>
        <v>0.5901138543</v>
      </c>
      <c r="M269" s="5">
        <f t="shared" si="62"/>
        <v>0.0000005901138543</v>
      </c>
      <c r="N269" s="5">
        <f t="shared" si="63"/>
        <v>0.0000005914704015</v>
      </c>
      <c r="O269" s="5">
        <f t="shared" si="75"/>
        <v>0.00000002622172277</v>
      </c>
      <c r="P269" s="5">
        <f t="shared" si="65"/>
        <v>0.000001154004908</v>
      </c>
      <c r="Q269" s="5">
        <f t="shared" si="66"/>
        <v>0.0000002207386401</v>
      </c>
      <c r="T269" s="5">
        <v>58.0</v>
      </c>
      <c r="U269">
        <v>1.8760505112785186E-7</v>
      </c>
      <c r="W269">
        <v>60.0</v>
      </c>
      <c r="X269">
        <v>1.9665876369151344E-7</v>
      </c>
      <c r="Y269">
        <v>2.0</v>
      </c>
      <c r="Z269" s="5">
        <v>2.600106019285005E-7</v>
      </c>
    </row>
    <row r="270" ht="15.75" customHeight="1">
      <c r="A270" t="s">
        <v>547</v>
      </c>
      <c r="B270" s="87" t="s">
        <v>201</v>
      </c>
      <c r="C270" s="34">
        <v>5.0</v>
      </c>
      <c r="D270">
        <v>10080.0</v>
      </c>
      <c r="F270">
        <v>4.016</v>
      </c>
      <c r="G270">
        <v>256.986</v>
      </c>
      <c r="J270" t="s">
        <v>548</v>
      </c>
      <c r="K270" s="5">
        <v>0.0</v>
      </c>
      <c r="L270">
        <f t="shared" si="79"/>
        <v>0.6042260307</v>
      </c>
      <c r="M270" s="5">
        <f t="shared" si="62"/>
        <v>0.0000006042260307</v>
      </c>
      <c r="N270" s="5">
        <f t="shared" si="63"/>
        <v>0.0000006056150188</v>
      </c>
      <c r="O270" s="5">
        <f t="shared" ref="O270:O272" si="80">((N270*$S$234)/($X$150*$X$152))</f>
        <v>0.00000003835562787</v>
      </c>
      <c r="P270" s="5">
        <f t="shared" si="65"/>
        <v>0.000001688012005</v>
      </c>
      <c r="Q270" s="5">
        <f t="shared" si="66"/>
        <v>0.0000003228837865</v>
      </c>
      <c r="T270" s="5">
        <v>118.0</v>
      </c>
      <c r="U270">
        <v>1.9697708277313378E-7</v>
      </c>
      <c r="W270">
        <v>118.0</v>
      </c>
      <c r="X270">
        <v>1.974185225422799E-7</v>
      </c>
      <c r="Y270">
        <v>2.0</v>
      </c>
      <c r="Z270" s="5">
        <v>3.270980802598446E-7</v>
      </c>
    </row>
    <row r="271" ht="15.75" customHeight="1">
      <c r="A271" t="s">
        <v>549</v>
      </c>
      <c r="B271" s="35"/>
      <c r="C271" s="35"/>
      <c r="D271" t="s">
        <v>550</v>
      </c>
      <c r="F271">
        <v>4.033</v>
      </c>
      <c r="G271">
        <v>222.2322</v>
      </c>
      <c r="K271" s="5">
        <v>60.0</v>
      </c>
      <c r="L271">
        <f t="shared" si="79"/>
        <v>0.5209235379</v>
      </c>
      <c r="M271" s="5">
        <f t="shared" si="62"/>
        <v>0.0000005209235379</v>
      </c>
      <c r="N271" s="5">
        <f t="shared" si="63"/>
        <v>0.0000005221210312</v>
      </c>
      <c r="O271" s="5">
        <f t="shared" si="80"/>
        <v>0.00000003306767394</v>
      </c>
      <c r="P271" s="5">
        <f t="shared" si="65"/>
        <v>0.000001455291796</v>
      </c>
      <c r="Q271" s="5">
        <f t="shared" si="66"/>
        <v>0.0000002783689478</v>
      </c>
      <c r="T271" s="5">
        <v>0.0</v>
      </c>
      <c r="U271" s="5">
        <v>1.7218592117524692E-7</v>
      </c>
      <c r="W271">
        <v>0.0</v>
      </c>
      <c r="X271">
        <v>3.228837865037199E-7</v>
      </c>
      <c r="Y271">
        <v>2.0</v>
      </c>
      <c r="Z271" s="5">
        <v>3.184873541018835E-7</v>
      </c>
    </row>
    <row r="272" ht="15.75" customHeight="1">
      <c r="A272" t="s">
        <v>551</v>
      </c>
      <c r="B272" s="35"/>
      <c r="C272" s="36"/>
      <c r="D272" t="s">
        <v>552</v>
      </c>
      <c r="F272">
        <v>4.023</v>
      </c>
      <c r="G272">
        <v>274.9646</v>
      </c>
      <c r="K272" s="5">
        <v>120.0</v>
      </c>
      <c r="L272">
        <f t="shared" si="79"/>
        <v>0.647319511</v>
      </c>
      <c r="M272" s="5">
        <f t="shared" si="62"/>
        <v>0.000000647319511</v>
      </c>
      <c r="N272" s="5">
        <f t="shared" si="63"/>
        <v>0.000000648807562</v>
      </c>
      <c r="O272" s="5">
        <f t="shared" si="80"/>
        <v>0.00000004109115632</v>
      </c>
      <c r="P272" s="5">
        <f t="shared" si="65"/>
        <v>0.000001808401244</v>
      </c>
      <c r="Q272" s="5">
        <f t="shared" si="66"/>
        <v>0.0000003459119008</v>
      </c>
      <c r="T272" s="5">
        <v>64.0</v>
      </c>
      <c r="U272" s="5">
        <v>1.852299124659335E-7</v>
      </c>
      <c r="W272">
        <v>60.0</v>
      </c>
      <c r="X272">
        <v>2.783689477882607E-7</v>
      </c>
      <c r="Y272">
        <v>3.0</v>
      </c>
      <c r="Z272" s="85">
        <v>1.9995262804109636E-7</v>
      </c>
    </row>
    <row r="273" ht="15.75" customHeight="1">
      <c r="A273" t="s">
        <v>553</v>
      </c>
      <c r="B273" s="35"/>
      <c r="C273" s="41">
        <v>10.0</v>
      </c>
      <c r="D273">
        <v>3300.0</v>
      </c>
      <c r="F273">
        <v>4.013</v>
      </c>
      <c r="G273" s="88">
        <v>249.6893</v>
      </c>
      <c r="K273" s="5">
        <v>0.0</v>
      </c>
      <c r="L273">
        <f t="shared" si="79"/>
        <v>0.5867363375</v>
      </c>
      <c r="M273" s="5">
        <f t="shared" si="62"/>
        <v>0.0000005867363375</v>
      </c>
      <c r="N273" s="5">
        <f t="shared" si="63"/>
        <v>0.0000005880851205</v>
      </c>
      <c r="O273" s="5">
        <f t="shared" ref="O273:O278" si="81">((N273*$R$234)/($X$150*$X$152))</f>
        <v>0.00000002607164273</v>
      </c>
      <c r="P273" s="5">
        <f t="shared" si="65"/>
        <v>0.000001147399961</v>
      </c>
      <c r="Q273" s="5">
        <f t="shared" si="66"/>
        <v>0.0000002194752424</v>
      </c>
      <c r="T273" s="5">
        <v>122.0</v>
      </c>
      <c r="U273" s="5">
        <v>1.9854924931076523E-7</v>
      </c>
      <c r="W273">
        <v>120.0</v>
      </c>
      <c r="X273">
        <v>3.4591190082013294E-7</v>
      </c>
      <c r="Y273">
        <v>3.0</v>
      </c>
      <c r="Z273" s="5">
        <v>3.105326358162458E-7</v>
      </c>
    </row>
    <row r="274" ht="15.75" customHeight="1">
      <c r="A274" t="s">
        <v>554</v>
      </c>
      <c r="B274" s="35"/>
      <c r="D274" t="s">
        <v>555</v>
      </c>
      <c r="F274">
        <v>4.016</v>
      </c>
      <c r="G274" s="88">
        <v>234.038</v>
      </c>
      <c r="K274" s="5">
        <v>60.0</v>
      </c>
      <c r="L274">
        <f t="shared" si="79"/>
        <v>0.5492212368</v>
      </c>
      <c r="M274" s="5">
        <f t="shared" si="62"/>
        <v>0.0000005492212368</v>
      </c>
      <c r="N274" s="5">
        <f t="shared" si="63"/>
        <v>0.0000005504837806</v>
      </c>
      <c r="O274" s="5">
        <f t="shared" si="81"/>
        <v>0.00000002440465837</v>
      </c>
      <c r="P274" s="5">
        <f t="shared" si="65"/>
        <v>0.000001074036812</v>
      </c>
      <c r="Q274" s="5">
        <f t="shared" si="66"/>
        <v>0.0000002054423025</v>
      </c>
      <c r="T274" s="5">
        <v>0.0</v>
      </c>
      <c r="U274" s="5">
        <v>1.7483940592774627E-7</v>
      </c>
      <c r="W274">
        <v>0.0</v>
      </c>
      <c r="X274">
        <v>2.1947524244609528E-7</v>
      </c>
      <c r="Y274">
        <v>3.0</v>
      </c>
      <c r="Z274" s="5">
        <v>3.244811034791018E-7</v>
      </c>
    </row>
    <row r="275" ht="15.75" customHeight="1">
      <c r="A275" t="s">
        <v>556</v>
      </c>
      <c r="B275" s="35"/>
      <c r="D275">
        <v>10090.0</v>
      </c>
      <c r="F275">
        <v>4.016</v>
      </c>
      <c r="G275" s="88">
        <v>241.6594</v>
      </c>
      <c r="K275" s="5">
        <v>123.0</v>
      </c>
      <c r="L275">
        <f t="shared" si="79"/>
        <v>0.5674892138</v>
      </c>
      <c r="M275" s="5">
        <f t="shared" si="62"/>
        <v>0.0000005674892138</v>
      </c>
      <c r="N275" s="5">
        <f t="shared" si="63"/>
        <v>0.0000005687937518</v>
      </c>
      <c r="O275" s="5">
        <f t="shared" si="81"/>
        <v>0.00000002521639635</v>
      </c>
      <c r="P275" s="5">
        <f t="shared" si="65"/>
        <v>0.000001109760995</v>
      </c>
      <c r="Q275" s="5">
        <f t="shared" si="66"/>
        <v>0.0000002122756421</v>
      </c>
      <c r="T275" s="5">
        <v>55.0</v>
      </c>
      <c r="U275" s="5">
        <v>1.7134697348715307E-7</v>
      </c>
      <c r="W275">
        <v>60.0</v>
      </c>
      <c r="X275">
        <v>2.0544230245393653E-7</v>
      </c>
      <c r="Y275">
        <v>3.0</v>
      </c>
      <c r="Z275" s="5">
        <v>1.9697708277313378E-7</v>
      </c>
    </row>
    <row r="276" ht="15.75" customHeight="1">
      <c r="A276" t="s">
        <v>557</v>
      </c>
      <c r="B276" s="35"/>
      <c r="C276" s="41">
        <v>2.0</v>
      </c>
      <c r="D276">
        <v>4500.0</v>
      </c>
      <c r="F276">
        <v>4.03</v>
      </c>
      <c r="G276" s="88">
        <v>272.4673</v>
      </c>
      <c r="K276" s="5">
        <v>0.0</v>
      </c>
      <c r="L276">
        <f t="shared" si="79"/>
        <v>0.6413336529</v>
      </c>
      <c r="M276" s="5">
        <f t="shared" si="62"/>
        <v>0.0000006413336529</v>
      </c>
      <c r="N276" s="5">
        <f t="shared" si="63"/>
        <v>0.0000006428079437</v>
      </c>
      <c r="O276" s="5">
        <f t="shared" si="81"/>
        <v>0.00000002849767571</v>
      </c>
      <c r="P276" s="5">
        <f t="shared" si="65"/>
        <v>0.000001254168459</v>
      </c>
      <c r="Q276" s="5">
        <f t="shared" si="66"/>
        <v>0.0000002398979746</v>
      </c>
      <c r="T276" s="5">
        <v>111.0</v>
      </c>
      <c r="U276" s="5">
        <v>2.039749285239009E-7</v>
      </c>
      <c r="W276">
        <v>123.0</v>
      </c>
      <c r="X276">
        <v>2.1227564210343777E-7</v>
      </c>
      <c r="Y276">
        <v>3.0</v>
      </c>
      <c r="Z276" s="5">
        <v>2.194516257040754E-7</v>
      </c>
    </row>
    <row r="277" ht="15.75" customHeight="1">
      <c r="A277" t="s">
        <v>558</v>
      </c>
      <c r="B277" s="35"/>
      <c r="D277" s="89">
        <v>2400.0</v>
      </c>
      <c r="F277" s="88">
        <v>4.04</v>
      </c>
      <c r="G277" s="88">
        <v>273.5815</v>
      </c>
      <c r="K277" s="5">
        <v>60.0</v>
      </c>
      <c r="L277">
        <f t="shared" si="79"/>
        <v>0.6440043145</v>
      </c>
      <c r="M277" s="5">
        <f t="shared" si="62"/>
        <v>0.0000006440043145</v>
      </c>
      <c r="N277" s="5">
        <f t="shared" si="63"/>
        <v>0.0000006454847445</v>
      </c>
      <c r="O277" s="5">
        <f t="shared" si="81"/>
        <v>0.00000002861634662</v>
      </c>
      <c r="P277" s="5">
        <f t="shared" si="65"/>
        <v>0.000001259391106</v>
      </c>
      <c r="Q277" s="5">
        <f t="shared" si="66"/>
        <v>0.0000002408969652</v>
      </c>
      <c r="T277" s="5">
        <v>0.0</v>
      </c>
      <c r="U277" s="5">
        <v>1.8062605589991428E-7</v>
      </c>
      <c r="W277">
        <v>0.0</v>
      </c>
      <c r="X277">
        <v>2.3989797456044955E-7</v>
      </c>
      <c r="Y277">
        <v>3.0</v>
      </c>
      <c r="Z277" s="5">
        <v>2.0539599047532814E-7</v>
      </c>
    </row>
    <row r="278" ht="15.75" customHeight="1">
      <c r="A278" t="s">
        <v>559</v>
      </c>
      <c r="B278" s="35"/>
      <c r="C278" s="90"/>
      <c r="D278" s="89">
        <v>1300.0</v>
      </c>
      <c r="F278" s="88">
        <v>4.023</v>
      </c>
      <c r="G278" s="88">
        <v>255.816</v>
      </c>
      <c r="K278" s="5">
        <v>120.0</v>
      </c>
      <c r="L278">
        <f t="shared" si="79"/>
        <v>0.6014216203</v>
      </c>
      <c r="M278" s="5">
        <f t="shared" si="62"/>
        <v>0.0000006014216203</v>
      </c>
      <c r="N278" s="5">
        <f t="shared" si="63"/>
        <v>0.0000006028041617</v>
      </c>
      <c r="O278" s="5">
        <f t="shared" si="81"/>
        <v>0.00000002672418362</v>
      </c>
      <c r="P278" s="5">
        <f t="shared" si="65"/>
        <v>0.000001176117959</v>
      </c>
      <c r="Q278" s="5">
        <f t="shared" si="66"/>
        <v>0.0000002249684356</v>
      </c>
      <c r="T278" s="5"/>
      <c r="U278" s="5"/>
      <c r="W278">
        <v>60.0</v>
      </c>
      <c r="X278">
        <v>2.40896965170767E-7</v>
      </c>
      <c r="Y278">
        <v>3.0</v>
      </c>
      <c r="Z278" s="5">
        <v>2.0971389859976317E-7</v>
      </c>
    </row>
    <row r="279" ht="15.75" customHeight="1">
      <c r="A279" t="s">
        <v>560</v>
      </c>
      <c r="B279" s="35"/>
      <c r="C279" s="91">
        <v>7.0</v>
      </c>
      <c r="D279" s="88">
        <v>2200.0</v>
      </c>
      <c r="F279" s="88">
        <v>4.04</v>
      </c>
      <c r="G279" s="88">
        <v>262.3029</v>
      </c>
      <c r="K279" s="5">
        <v>0.0</v>
      </c>
      <c r="L279">
        <f t="shared" si="79"/>
        <v>0.616970278</v>
      </c>
      <c r="M279" s="5">
        <f t="shared" si="62"/>
        <v>0.000000616970278</v>
      </c>
      <c r="N279" s="5">
        <f t="shared" si="63"/>
        <v>0.0000006183885625</v>
      </c>
      <c r="O279" s="5">
        <f t="shared" ref="O279:O286" si="82">((N279*$S$234)/($X$150*$X$152))</f>
        <v>0.00000003916461918</v>
      </c>
      <c r="P279" s="5">
        <f t="shared" si="65"/>
        <v>0.000001723615308</v>
      </c>
      <c r="Q279" s="5">
        <f t="shared" si="66"/>
        <v>0.0000003296940043</v>
      </c>
      <c r="T279" s="5">
        <v>111.0</v>
      </c>
      <c r="U279" s="5">
        <v>1.7220734989144383E-7</v>
      </c>
      <c r="W279">
        <v>120.0</v>
      </c>
      <c r="X279">
        <v>2.249684355642362E-7</v>
      </c>
      <c r="Y279">
        <v>3.0</v>
      </c>
      <c r="Z279" s="5">
        <v>1.974185225422799E-7</v>
      </c>
    </row>
    <row r="280" ht="15.75" customHeight="1">
      <c r="A280" t="s">
        <v>561</v>
      </c>
      <c r="B280" s="35"/>
      <c r="C280" s="92"/>
      <c r="D280" s="93">
        <v>100100.0</v>
      </c>
      <c r="F280" s="88">
        <v>4.04</v>
      </c>
      <c r="G280" s="88">
        <v>207.8994</v>
      </c>
      <c r="K280" s="5">
        <v>57.0</v>
      </c>
      <c r="L280">
        <f t="shared" si="79"/>
        <v>0.4865687919</v>
      </c>
      <c r="M280" s="5">
        <f t="shared" si="62"/>
        <v>0.0000004865687919</v>
      </c>
      <c r="N280" s="5">
        <f t="shared" si="63"/>
        <v>0.0000004876873109</v>
      </c>
      <c r="O280" s="5">
        <f t="shared" si="82"/>
        <v>0.00000003088687109</v>
      </c>
      <c r="P280" s="5">
        <f t="shared" si="65"/>
        <v>0.000001359315753</v>
      </c>
      <c r="Q280" s="5">
        <f t="shared" si="66"/>
        <v>0.0000002600106019</v>
      </c>
      <c r="T280" s="5">
        <v>0.0</v>
      </c>
      <c r="U280" s="5">
        <v>2.0842188026421057E-7</v>
      </c>
      <c r="W280">
        <v>0.0</v>
      </c>
      <c r="X280">
        <v>3.296940042631081E-7</v>
      </c>
      <c r="Y280">
        <v>3.0</v>
      </c>
      <c r="Z280" s="5">
        <v>1.9854924931076523E-7</v>
      </c>
    </row>
    <row r="281" ht="15.75" customHeight="1">
      <c r="A281" t="s">
        <v>562</v>
      </c>
      <c r="B281" s="35"/>
      <c r="C281" s="94"/>
      <c r="D281" s="88">
        <v>150.0</v>
      </c>
      <c r="F281" s="88">
        <v>4.036</v>
      </c>
      <c r="G281" s="88">
        <v>271.4664</v>
      </c>
      <c r="K281" s="5">
        <v>117.0</v>
      </c>
      <c r="L281">
        <f t="shared" si="79"/>
        <v>0.6389345638</v>
      </c>
      <c r="M281" s="5">
        <f t="shared" si="62"/>
        <v>0.0000006389345638</v>
      </c>
      <c r="N281" s="5">
        <f t="shared" si="63"/>
        <v>0.0000006404033395</v>
      </c>
      <c r="O281" s="5">
        <f t="shared" si="82"/>
        <v>0.00000004055888876</v>
      </c>
      <c r="P281" s="5">
        <f t="shared" si="65"/>
        <v>0.000001784976415</v>
      </c>
      <c r="Q281" s="5">
        <f t="shared" si="66"/>
        <v>0.0000003414311877</v>
      </c>
      <c r="T281" s="5">
        <v>54.0</v>
      </c>
      <c r="U281" s="5">
        <v>2.1443967345962378E-7</v>
      </c>
      <c r="W281">
        <v>57.0</v>
      </c>
      <c r="X281">
        <v>2.600106019285005E-7</v>
      </c>
      <c r="Y281">
        <v>3.0</v>
      </c>
      <c r="Z281" s="5">
        <v>2.039749285239009E-7</v>
      </c>
    </row>
    <row r="282" ht="15.75" customHeight="1">
      <c r="A282" t="s">
        <v>563</v>
      </c>
      <c r="B282" s="35"/>
      <c r="C282" s="95">
        <v>3.0</v>
      </c>
      <c r="D282" s="89" t="s">
        <v>564</v>
      </c>
      <c r="F282" s="88">
        <v>4.03</v>
      </c>
      <c r="G282" s="88">
        <v>217.9268</v>
      </c>
      <c r="K282" s="5">
        <v>0.0</v>
      </c>
      <c r="L282">
        <f t="shared" si="79"/>
        <v>0.5106037872</v>
      </c>
      <c r="M282" s="5">
        <f t="shared" si="62"/>
        <v>0.0000005106037872</v>
      </c>
      <c r="N282" s="5">
        <f t="shared" si="63"/>
        <v>0.0000005117775575</v>
      </c>
      <c r="O282" s="5">
        <f t="shared" si="82"/>
        <v>0.0000000324125871</v>
      </c>
      <c r="P282" s="5">
        <f t="shared" si="65"/>
        <v>0.000001426461752</v>
      </c>
      <c r="Q282" s="5">
        <f t="shared" si="66"/>
        <v>0.0000002728543224</v>
      </c>
      <c r="T282" s="5">
        <v>110.0</v>
      </c>
      <c r="U282" s="5">
        <v>2.207386401027085E-7</v>
      </c>
      <c r="W282">
        <v>117.0</v>
      </c>
      <c r="X282">
        <v>3.41431187666624E-7</v>
      </c>
      <c r="Y282">
        <v>3.0</v>
      </c>
      <c r="Z282" s="5">
        <v>1.7220734989144383E-7</v>
      </c>
    </row>
    <row r="283" ht="15.75" customHeight="1">
      <c r="A283" t="s">
        <v>565</v>
      </c>
      <c r="B283" s="35"/>
      <c r="C283" s="92"/>
      <c r="D283" s="89">
        <v>3100.0</v>
      </c>
      <c r="F283" s="88">
        <v>4.013</v>
      </c>
      <c r="G283" s="88">
        <v>260.2762</v>
      </c>
      <c r="K283" s="5">
        <v>60.0</v>
      </c>
      <c r="L283">
        <f t="shared" si="79"/>
        <v>0.6121124161</v>
      </c>
      <c r="M283" s="5">
        <f t="shared" si="62"/>
        <v>0.0000006121124161</v>
      </c>
      <c r="N283" s="5">
        <f t="shared" si="63"/>
        <v>0.0000006135195334</v>
      </c>
      <c r="O283" s="5">
        <f t="shared" si="82"/>
        <v>0.00000003885624726</v>
      </c>
      <c r="P283" s="5">
        <f t="shared" si="65"/>
        <v>0.000001710044014</v>
      </c>
      <c r="Q283" s="5">
        <f t="shared" si="66"/>
        <v>0.0000003270980803</v>
      </c>
      <c r="W283">
        <v>0.0</v>
      </c>
      <c r="X283">
        <v>2.728543224349026E-7</v>
      </c>
      <c r="Y283">
        <v>3.0</v>
      </c>
      <c r="Z283" s="5">
        <v>2.207386401027085E-7</v>
      </c>
    </row>
    <row r="284" ht="15.75" customHeight="1">
      <c r="A284" t="s">
        <v>566</v>
      </c>
      <c r="B284" s="35"/>
      <c r="C284" s="96"/>
      <c r="D284" s="89">
        <v>1100.0</v>
      </c>
      <c r="F284" s="88">
        <v>4.016</v>
      </c>
      <c r="G284" s="88">
        <v>251.262</v>
      </c>
      <c r="K284" s="5">
        <v>120.0</v>
      </c>
      <c r="L284">
        <f t="shared" si="79"/>
        <v>0.5905059923</v>
      </c>
      <c r="M284" s="5">
        <f t="shared" si="62"/>
        <v>0.0000005905059923</v>
      </c>
      <c r="N284" s="5">
        <f t="shared" si="63"/>
        <v>0.000000591863441</v>
      </c>
      <c r="O284" s="5">
        <f t="shared" si="82"/>
        <v>0.00000003748469438</v>
      </c>
      <c r="P284" s="5">
        <f t="shared" si="65"/>
        <v>0.000001649682657</v>
      </c>
      <c r="Q284" s="5">
        <f t="shared" si="66"/>
        <v>0.0000003155521296</v>
      </c>
      <c r="W284">
        <v>60.0</v>
      </c>
      <c r="X284">
        <v>3.270980802598446E-7</v>
      </c>
      <c r="Y284">
        <v>3.0</v>
      </c>
      <c r="Z284" s="5">
        <v>3.4591190082013294E-7</v>
      </c>
    </row>
    <row r="285" ht="15.75" customHeight="1">
      <c r="A285" t="s">
        <v>567</v>
      </c>
      <c r="B285" s="35"/>
      <c r="C285" s="97">
        <v>4.0</v>
      </c>
      <c r="D285" s="89">
        <v>3900.0</v>
      </c>
      <c r="F285" s="88">
        <v>4.02</v>
      </c>
      <c r="G285" s="88">
        <v>263.3081</v>
      </c>
      <c r="K285" s="5">
        <v>0.0</v>
      </c>
      <c r="L285">
        <f t="shared" si="79"/>
        <v>0.619379674</v>
      </c>
      <c r="M285" s="5">
        <f t="shared" si="62"/>
        <v>0.000000619379674</v>
      </c>
      <c r="N285" s="5">
        <f t="shared" si="63"/>
        <v>0.0000006208034972</v>
      </c>
      <c r="O285" s="5">
        <f t="shared" si="82"/>
        <v>0.00000003931756509</v>
      </c>
      <c r="P285" s="5">
        <f t="shared" si="65"/>
        <v>0.000001730346381</v>
      </c>
      <c r="Q285" s="5">
        <f t="shared" si="66"/>
        <v>0.0000003309815272</v>
      </c>
      <c r="W285">
        <v>120.0</v>
      </c>
      <c r="X285">
        <v>3.155521296257011E-7</v>
      </c>
      <c r="Y285">
        <v>3.0</v>
      </c>
      <c r="Z285" s="5">
        <v>2.1227564210343777E-7</v>
      </c>
    </row>
    <row r="286" ht="15.75" customHeight="1">
      <c r="A286" t="s">
        <v>568</v>
      </c>
      <c r="B286" s="35"/>
      <c r="C286" s="98"/>
      <c r="D286" s="67" t="s">
        <v>569</v>
      </c>
      <c r="F286" s="88">
        <v>4.01</v>
      </c>
      <c r="G286" s="88">
        <v>253.5536</v>
      </c>
      <c r="K286" s="5">
        <v>60.0</v>
      </c>
      <c r="L286">
        <f t="shared" si="79"/>
        <v>0.5959988015</v>
      </c>
      <c r="M286" s="5">
        <f t="shared" si="62"/>
        <v>0.0000005959988015</v>
      </c>
      <c r="N286" s="5">
        <f t="shared" si="63"/>
        <v>0.000000597368877</v>
      </c>
      <c r="O286" s="5">
        <f t="shared" si="82"/>
        <v>0.00000003783337209</v>
      </c>
      <c r="P286" s="5">
        <f t="shared" si="65"/>
        <v>0.000001665027789</v>
      </c>
      <c r="Q286" s="5">
        <f t="shared" si="66"/>
        <v>0.0000003184873541</v>
      </c>
      <c r="W286">
        <v>0.0</v>
      </c>
      <c r="X286">
        <v>3.309815272354674E-7</v>
      </c>
      <c r="Y286">
        <v>3.0</v>
      </c>
      <c r="Z286" s="5">
        <v>2.249684355642362E-7</v>
      </c>
    </row>
    <row r="287" ht="15.75" customHeight="1">
      <c r="A287" t="s">
        <v>570</v>
      </c>
      <c r="B287" s="99"/>
      <c r="C287" s="100"/>
      <c r="D287" s="89" t="s">
        <v>571</v>
      </c>
      <c r="F287" s="88">
        <v>4.04</v>
      </c>
      <c r="G287" s="88">
        <v>228.5628</v>
      </c>
      <c r="K287" s="5">
        <v>120.0</v>
      </c>
      <c r="L287">
        <f t="shared" si="79"/>
        <v>0.5360975551</v>
      </c>
      <c r="M287" s="5">
        <f t="shared" si="62"/>
        <v>0.0000005360975551</v>
      </c>
      <c r="N287" s="5">
        <f t="shared" si="63"/>
        <v>0.0000005373299303</v>
      </c>
      <c r="O287" s="5">
        <f>((N287*$R$234)/($X$150*$X$152))</f>
        <v>0.00000002382150727</v>
      </c>
      <c r="P287" s="5">
        <f t="shared" si="65"/>
        <v>0.000001048372624</v>
      </c>
      <c r="Q287" s="5">
        <f t="shared" si="66"/>
        <v>0.0000002005332436</v>
      </c>
      <c r="W287">
        <v>60.0</v>
      </c>
      <c r="X287">
        <v>3.184873541018835E-7</v>
      </c>
      <c r="Y287">
        <v>3.0</v>
      </c>
      <c r="Z287" s="5">
        <v>3.41431187666624E-7</v>
      </c>
    </row>
    <row r="288" ht="15.75" customHeight="1">
      <c r="B288" s="18"/>
      <c r="C288" s="18"/>
      <c r="L288" s="5">
        <f t="shared" ref="L288:L293" si="83">K288/(1000000)</f>
        <v>0</v>
      </c>
      <c r="M288" s="5">
        <f t="shared" ref="M288:M293" si="84">L288*$X$238</f>
        <v>0</v>
      </c>
      <c r="N288" s="5">
        <f t="shared" ref="N288:N293" si="85">((M288*$R$234)/($X$150*$X$152))</f>
        <v>0</v>
      </c>
      <c r="O288" s="5">
        <f t="shared" ref="O288:O293" si="86">N288*44.0095</f>
        <v>0</v>
      </c>
      <c r="P288" s="5">
        <f t="shared" ref="P288:P293" si="87">O288/5.227924335</f>
        <v>0</v>
      </c>
      <c r="W288">
        <v>120.0</v>
      </c>
      <c r="X288">
        <v>2.005332435869371E-7</v>
      </c>
      <c r="Y288">
        <v>3.0</v>
      </c>
      <c r="Z288" s="5">
        <v>3.155521296257011E-7</v>
      </c>
    </row>
    <row r="289" ht="15.75" customHeight="1">
      <c r="B289" s="18"/>
      <c r="C289" s="18"/>
      <c r="L289" s="5">
        <f t="shared" si="83"/>
        <v>0</v>
      </c>
      <c r="M289" s="5">
        <f t="shared" si="84"/>
        <v>0</v>
      </c>
      <c r="N289" s="5">
        <f t="shared" si="85"/>
        <v>0</v>
      </c>
      <c r="O289" s="5">
        <f t="shared" si="86"/>
        <v>0</v>
      </c>
      <c r="P289" s="5">
        <f t="shared" si="87"/>
        <v>0</v>
      </c>
      <c r="Y289">
        <v>3.0</v>
      </c>
      <c r="Z289" s="5">
        <v>2.005332435869371E-7</v>
      </c>
    </row>
    <row r="290" ht="15.75" customHeight="1">
      <c r="B290" s="18"/>
      <c r="C290" s="18"/>
      <c r="L290" s="5">
        <f t="shared" si="83"/>
        <v>0</v>
      </c>
      <c r="M290" s="5">
        <f t="shared" si="84"/>
        <v>0</v>
      </c>
      <c r="N290" s="5">
        <f t="shared" si="85"/>
        <v>0</v>
      </c>
      <c r="O290" s="5">
        <f t="shared" si="86"/>
        <v>0</v>
      </c>
      <c r="P290" s="5">
        <f t="shared" si="87"/>
        <v>0</v>
      </c>
    </row>
    <row r="291" ht="15.75" customHeight="1">
      <c r="B291" s="18"/>
      <c r="C291" s="18"/>
      <c r="L291" s="5">
        <f t="shared" si="83"/>
        <v>0</v>
      </c>
      <c r="M291" s="5">
        <f t="shared" si="84"/>
        <v>0</v>
      </c>
      <c r="N291" s="5">
        <f t="shared" si="85"/>
        <v>0</v>
      </c>
      <c r="O291" s="5">
        <f t="shared" si="86"/>
        <v>0</v>
      </c>
      <c r="P291" s="5">
        <f t="shared" si="87"/>
        <v>0</v>
      </c>
    </row>
    <row r="292" ht="15.75" customHeight="1">
      <c r="B292" s="18"/>
      <c r="C292" s="18"/>
      <c r="L292" s="5">
        <f t="shared" si="83"/>
        <v>0</v>
      </c>
      <c r="M292" s="5">
        <f t="shared" si="84"/>
        <v>0</v>
      </c>
      <c r="N292" s="5">
        <f t="shared" si="85"/>
        <v>0</v>
      </c>
      <c r="O292" s="5">
        <f t="shared" si="86"/>
        <v>0</v>
      </c>
      <c r="P292" s="5">
        <f t="shared" si="87"/>
        <v>0</v>
      </c>
    </row>
    <row r="293" ht="15.75" customHeight="1">
      <c r="B293" s="18"/>
      <c r="C293" s="18"/>
      <c r="L293" s="5">
        <f t="shared" si="83"/>
        <v>0</v>
      </c>
      <c r="M293" s="5">
        <f t="shared" si="84"/>
        <v>0</v>
      </c>
      <c r="N293" s="5">
        <f t="shared" si="85"/>
        <v>0</v>
      </c>
      <c r="O293" s="5">
        <f t="shared" si="86"/>
        <v>0</v>
      </c>
      <c r="P293" s="5">
        <f t="shared" si="87"/>
        <v>0</v>
      </c>
    </row>
    <row r="294" ht="15.75" customHeight="1">
      <c r="B294" s="18"/>
      <c r="C294" s="18"/>
    </row>
    <row r="295" ht="15.75" customHeight="1">
      <c r="B295" s="18"/>
      <c r="C295" s="18"/>
      <c r="M295" s="1"/>
      <c r="N295" s="2"/>
    </row>
    <row r="296" ht="15.75" customHeight="1">
      <c r="B296" s="18"/>
      <c r="C296" s="18"/>
      <c r="M296" s="1"/>
      <c r="N296" s="2"/>
    </row>
    <row r="297" ht="15.75" customHeight="1">
      <c r="B297" s="18"/>
      <c r="C297" s="18"/>
      <c r="M297" s="1"/>
      <c r="N297" s="2"/>
    </row>
    <row r="298" ht="15.75" customHeight="1">
      <c r="B298" s="18"/>
      <c r="C298" s="18"/>
      <c r="M298" s="1"/>
      <c r="N298" s="2"/>
    </row>
    <row r="299" ht="15.75" customHeight="1">
      <c r="B299" s="18"/>
      <c r="C299" s="18"/>
      <c r="M299" s="1"/>
      <c r="N299" s="2"/>
    </row>
    <row r="300" ht="15.75" customHeight="1">
      <c r="B300" s="18"/>
      <c r="C300" s="18"/>
      <c r="M300" s="1"/>
      <c r="N300" s="2"/>
    </row>
    <row r="301" ht="15.75" customHeight="1">
      <c r="B301" s="18"/>
      <c r="C301" s="18"/>
      <c r="M301" s="1"/>
      <c r="N301" s="2"/>
    </row>
    <row r="302" ht="15.75" customHeight="1">
      <c r="B302" s="18"/>
      <c r="C302" s="18"/>
    </row>
    <row r="303" ht="15.75" customHeight="1">
      <c r="B303" s="18"/>
      <c r="C303" s="18"/>
    </row>
    <row r="304" ht="15.75" customHeight="1">
      <c r="B304" s="18"/>
      <c r="C304" s="18"/>
      <c r="M304" s="1"/>
      <c r="N304" s="2"/>
    </row>
    <row r="305" ht="15.75" customHeight="1">
      <c r="A305" s="8">
        <v>5.0</v>
      </c>
      <c r="B305" s="42" t="s">
        <v>96</v>
      </c>
      <c r="C305" s="43">
        <v>43573.0</v>
      </c>
      <c r="M305" s="1"/>
      <c r="N305" s="2"/>
    </row>
    <row r="306" ht="15.75" customHeight="1">
      <c r="B306" s="18" t="s">
        <v>97</v>
      </c>
      <c r="C306" s="43">
        <v>43574.0</v>
      </c>
      <c r="M306" s="1"/>
      <c r="N306" s="2"/>
    </row>
    <row r="307" ht="15.75" customHeight="1">
      <c r="B307" s="42"/>
      <c r="C307" s="42"/>
      <c r="D307" s="2"/>
    </row>
    <row r="308" ht="15.75" customHeight="1">
      <c r="A308" s="9" t="s">
        <v>46</v>
      </c>
      <c r="B308" s="10" t="s">
        <v>191</v>
      </c>
      <c r="C308" s="10" t="s">
        <v>192</v>
      </c>
      <c r="D308" s="9" t="s">
        <v>193</v>
      </c>
      <c r="E308" s="4" t="s">
        <v>48</v>
      </c>
      <c r="F308" s="4" t="s">
        <v>49</v>
      </c>
      <c r="G308" s="4" t="s">
        <v>50</v>
      </c>
      <c r="H308" s="4" t="s">
        <v>51</v>
      </c>
      <c r="I308" s="4" t="s">
        <v>52</v>
      </c>
      <c r="J308" s="11" t="s">
        <v>53</v>
      </c>
      <c r="K308" s="11" t="s">
        <v>485</v>
      </c>
      <c r="L308" s="11" t="s">
        <v>486</v>
      </c>
      <c r="M308" s="12" t="s">
        <v>196</v>
      </c>
      <c r="N308" s="12" t="s">
        <v>280</v>
      </c>
      <c r="O308" s="12" t="s">
        <v>281</v>
      </c>
      <c r="P308" s="12" t="s">
        <v>199</v>
      </c>
      <c r="Q308" s="12" t="s">
        <v>200</v>
      </c>
      <c r="R308" s="5" t="s">
        <v>202</v>
      </c>
      <c r="S308" s="5" t="s">
        <v>203</v>
      </c>
      <c r="T308" s="5"/>
      <c r="U308" s="5"/>
      <c r="V308" s="5"/>
      <c r="W308" s="5"/>
      <c r="X308" s="5"/>
    </row>
    <row r="309" ht="15.75" customHeight="1">
      <c r="A309" t="s">
        <v>572</v>
      </c>
      <c r="B309" s="101" t="s">
        <v>367</v>
      </c>
      <c r="C309" s="59">
        <v>9.0</v>
      </c>
      <c r="D309" s="102" t="s">
        <v>573</v>
      </c>
      <c r="F309">
        <v>3.773</v>
      </c>
      <c r="G309">
        <v>204.0012</v>
      </c>
      <c r="J309" s="16"/>
      <c r="K309" s="5">
        <v>0.0</v>
      </c>
      <c r="L309">
        <f t="shared" ref="L309:L335" si="88">(G309-3.645)/393.18</f>
        <v>0.5095788189</v>
      </c>
      <c r="M309" s="5">
        <f t="shared" ref="M309:M362" si="89">L309/(1000000)</f>
        <v>0.0000005095788189</v>
      </c>
      <c r="N309" s="5">
        <f t="shared" ref="N309:N362" si="90">M309*X$313</f>
        <v>0.0000005110908467</v>
      </c>
      <c r="O309" s="5">
        <f t="shared" ref="O309:O317" si="91">((N309*$R$309)/($X$311*$X$313))</f>
        <v>0.00000002235261439</v>
      </c>
      <c r="P309" s="5">
        <f t="shared" ref="P309:P362" si="92">O309*44.0095</f>
        <v>0.0000009837273829</v>
      </c>
      <c r="Q309" s="5">
        <f t="shared" ref="Q309:Q362" si="93">P309/5.227924335</f>
        <v>0.0000001881678693</v>
      </c>
      <c r="R309" s="5">
        <v>13.2489</v>
      </c>
      <c r="S309" s="5">
        <v>18.9271</v>
      </c>
      <c r="T309" s="5"/>
      <c r="U309" s="5"/>
      <c r="V309" s="5"/>
      <c r="W309" s="5"/>
      <c r="X309" s="16" t="s">
        <v>574</v>
      </c>
    </row>
    <row r="310" ht="15.75" customHeight="1">
      <c r="A310" t="s">
        <v>575</v>
      </c>
      <c r="B310" s="35"/>
      <c r="D310" s="16">
        <v>2000.0</v>
      </c>
      <c r="F310">
        <v>3.773</v>
      </c>
      <c r="G310">
        <v>214.1757</v>
      </c>
      <c r="I310" s="16"/>
      <c r="J310" s="16"/>
      <c r="K310" s="5">
        <v>56.0</v>
      </c>
      <c r="L310">
        <f t="shared" si="88"/>
        <v>0.5354562796</v>
      </c>
      <c r="M310" s="5">
        <f t="shared" si="89"/>
        <v>0.0000005354562796</v>
      </c>
      <c r="N310" s="5">
        <f t="shared" si="90"/>
        <v>0.0000005370450913</v>
      </c>
      <c r="O310" s="5">
        <f t="shared" si="91"/>
        <v>0.00000002348772613</v>
      </c>
      <c r="P310" s="5">
        <f t="shared" si="92"/>
        <v>0.000001033683083</v>
      </c>
      <c r="Q310" s="5">
        <f t="shared" si="93"/>
        <v>0.0000001977234208</v>
      </c>
      <c r="R310" s="5"/>
      <c r="S310" s="20" t="s">
        <v>205</v>
      </c>
      <c r="T310" s="21" t="s">
        <v>206</v>
      </c>
      <c r="U310" s="21" t="s">
        <v>207</v>
      </c>
      <c r="V310" s="22" t="s">
        <v>208</v>
      </c>
      <c r="W310" s="5" t="s">
        <v>209</v>
      </c>
      <c r="X310" s="23">
        <v>84.0</v>
      </c>
      <c r="Z310">
        <v>1.0</v>
      </c>
      <c r="AA310">
        <v>1.8804246583329013E-7</v>
      </c>
    </row>
    <row r="311" ht="15.75" customHeight="1">
      <c r="A311" t="s">
        <v>576</v>
      </c>
      <c r="B311" s="35"/>
      <c r="D311" s="16" t="s">
        <v>577</v>
      </c>
      <c r="F311">
        <v>3.773</v>
      </c>
      <c r="G311">
        <v>222.6638</v>
      </c>
      <c r="H311" s="16"/>
      <c r="I311" s="16"/>
      <c r="J311" s="16"/>
      <c r="K311" s="5">
        <v>118.0</v>
      </c>
      <c r="L311">
        <f t="shared" si="88"/>
        <v>0.5570446106</v>
      </c>
      <c r="M311" s="5">
        <f t="shared" si="89"/>
        <v>0.0000005570446106</v>
      </c>
      <c r="N311" s="5">
        <f t="shared" si="90"/>
        <v>0.0000005586974795</v>
      </c>
      <c r="O311" s="5">
        <f t="shared" si="91"/>
        <v>0.00000002443469571</v>
      </c>
      <c r="P311" s="5">
        <f t="shared" si="92"/>
        <v>0.000001075358741</v>
      </c>
      <c r="Q311" s="5">
        <f t="shared" si="93"/>
        <v>0.0000002056951616</v>
      </c>
      <c r="R311" s="5"/>
      <c r="S311" s="5">
        <v>3.0</v>
      </c>
      <c r="T311" s="5">
        <f t="shared" ref="T311:T328" si="94">INDEX(P$307:P3599,ROWS(T$311:T311)*S$311)</f>
        <v>0.0000009837273829</v>
      </c>
      <c r="U311" s="5">
        <f t="shared" ref="U311:U313" si="95">INDEX(Q$308:Q360,ROWS(U$311:U311)*S$311)</f>
        <v>0.0000001977234208</v>
      </c>
      <c r="V311" s="5">
        <f t="shared" ref="V311:V312" si="96">INDEX(Q$309:Q361,ROWS(V$311:V311)*S$311)</f>
        <v>0.0000002056951616</v>
      </c>
      <c r="W311" s="5" t="s">
        <v>210</v>
      </c>
      <c r="X311">
        <f>(X310-32)*(5/9)+273.15</f>
        <v>302.0388889</v>
      </c>
      <c r="Z311">
        <v>1.0</v>
      </c>
      <c r="AA311">
        <v>1.8814251428129342E-7</v>
      </c>
    </row>
    <row r="312" ht="15.75" customHeight="1">
      <c r="A312" t="s">
        <v>578</v>
      </c>
      <c r="B312" s="35"/>
      <c r="C312" s="41">
        <v>10.0</v>
      </c>
      <c r="D312" s="16">
        <v>43000.0</v>
      </c>
      <c r="F312">
        <v>3.773</v>
      </c>
      <c r="G312">
        <v>204.1078</v>
      </c>
      <c r="H312" s="16"/>
      <c r="I312" s="16"/>
      <c r="J312" s="16"/>
      <c r="K312" s="5">
        <v>0.0</v>
      </c>
      <c r="L312">
        <f t="shared" si="88"/>
        <v>0.5098499415</v>
      </c>
      <c r="M312" s="5">
        <f t="shared" si="89"/>
        <v>0.0000005098499415</v>
      </c>
      <c r="N312" s="5">
        <f t="shared" si="90"/>
        <v>0.0000005113627739</v>
      </c>
      <c r="O312" s="5">
        <f t="shared" si="91"/>
        <v>0.00000002236450715</v>
      </c>
      <c r="P312" s="5">
        <f t="shared" si="92"/>
        <v>0.0000009842507774</v>
      </c>
      <c r="Q312" s="5">
        <f t="shared" si="93"/>
        <v>0.0000001882679844</v>
      </c>
      <c r="R312" s="5"/>
      <c r="S312" s="5"/>
      <c r="T312" s="5">
        <f t="shared" si="94"/>
        <v>0.0000009842507774</v>
      </c>
      <c r="U312" s="5">
        <f t="shared" si="95"/>
        <v>0.0000001895771828</v>
      </c>
      <c r="V312" s="5">
        <f t="shared" si="96"/>
        <v>0.0000001888119498</v>
      </c>
      <c r="W312" s="5" t="s">
        <v>211</v>
      </c>
      <c r="X312" s="25">
        <v>30.01</v>
      </c>
      <c r="Z312">
        <v>1.0</v>
      </c>
      <c r="AA312">
        <v>1.8371785759023785E-7</v>
      </c>
    </row>
    <row r="313" ht="15.75" customHeight="1">
      <c r="A313" t="s">
        <v>579</v>
      </c>
      <c r="B313" s="35"/>
      <c r="D313" s="16" t="s">
        <v>564</v>
      </c>
      <c r="F313">
        <v>3.776</v>
      </c>
      <c r="G313">
        <v>205.5018</v>
      </c>
      <c r="H313" s="16"/>
      <c r="I313" s="16"/>
      <c r="J313" s="16"/>
      <c r="K313" s="5">
        <v>66.0</v>
      </c>
      <c r="L313">
        <f t="shared" si="88"/>
        <v>0.5133953914</v>
      </c>
      <c r="M313" s="5">
        <f t="shared" si="89"/>
        <v>0.0000005133953914</v>
      </c>
      <c r="N313" s="5">
        <f t="shared" si="90"/>
        <v>0.0000005149187439</v>
      </c>
      <c r="O313" s="5">
        <f t="shared" si="91"/>
        <v>0.00000002252002789</v>
      </c>
      <c r="P313" s="5">
        <f t="shared" si="92"/>
        <v>0.0000009910951674</v>
      </c>
      <c r="Q313" s="5">
        <f t="shared" si="93"/>
        <v>0.0000001895771828</v>
      </c>
      <c r="R313" s="5"/>
      <c r="S313" s="5"/>
      <c r="T313" s="5">
        <f t="shared" si="94"/>
        <v>0.0000009611035807</v>
      </c>
      <c r="U313" s="5">
        <f t="shared" si="95"/>
        <v>0.0000001820666668</v>
      </c>
      <c r="V313" s="5">
        <f t="shared" ref="V313:V328" si="97">INDEX(P$309:P363,ROWS(V$311:V313)*S$311)</f>
        <v>0.0000009316535551</v>
      </c>
      <c r="W313" s="5" t="s">
        <v>213</v>
      </c>
      <c r="X313">
        <f>X312*0.0334211</f>
        <v>1.002967211</v>
      </c>
      <c r="Z313">
        <v>1.0</v>
      </c>
      <c r="AA313">
        <v>2.549980525889024E-7</v>
      </c>
    </row>
    <row r="314" ht="15.75" customHeight="1">
      <c r="A314" t="s">
        <v>580</v>
      </c>
      <c r="B314" s="35"/>
      <c r="D314" s="16" t="s">
        <v>581</v>
      </c>
      <c r="F314">
        <v>3.773</v>
      </c>
      <c r="G314">
        <v>204.687</v>
      </c>
      <c r="H314" s="16"/>
      <c r="I314" s="16"/>
      <c r="J314" s="16"/>
      <c r="K314" s="5">
        <v>129.0</v>
      </c>
      <c r="L314">
        <f t="shared" si="88"/>
        <v>0.5113230581</v>
      </c>
      <c r="M314" s="5">
        <f t="shared" si="89"/>
        <v>0.0000005113230581</v>
      </c>
      <c r="N314" s="5">
        <f t="shared" si="90"/>
        <v>0.0000005128402615</v>
      </c>
      <c r="O314" s="5">
        <f t="shared" si="91"/>
        <v>0.00000002242912524</v>
      </c>
      <c r="P314" s="5">
        <f t="shared" si="92"/>
        <v>0.0000009870945871</v>
      </c>
      <c r="Q314" s="5">
        <f t="shared" si="93"/>
        <v>0.0000001888119498</v>
      </c>
      <c r="R314" s="5"/>
      <c r="S314" s="5"/>
      <c r="T314" s="5">
        <f t="shared" si="94"/>
        <v>0.000001333999561</v>
      </c>
      <c r="U314" s="5">
        <f t="shared" ref="U314:U328" si="98">INDEX(P$308:P363,ROWS(U$311:U314)*S$311)</f>
        <v>0.00000135041903</v>
      </c>
      <c r="V314" s="5">
        <f t="shared" si="97"/>
        <v>0.000001353535425</v>
      </c>
      <c r="W314" s="5" t="s">
        <v>214</v>
      </c>
      <c r="X314" s="5">
        <v>0.082057338</v>
      </c>
      <c r="Z314">
        <v>1.0</v>
      </c>
      <c r="AA314">
        <v>1.8729932923733351E-7</v>
      </c>
    </row>
    <row r="315" ht="15.75" customHeight="1">
      <c r="A315" t="s">
        <v>582</v>
      </c>
      <c r="B315" s="35"/>
      <c r="C315" s="41">
        <v>2.0</v>
      </c>
      <c r="D315" s="16" t="s">
        <v>583</v>
      </c>
      <c r="F315">
        <v>3.766</v>
      </c>
      <c r="G315">
        <v>199.3934</v>
      </c>
      <c r="J315" s="16"/>
      <c r="K315" s="5">
        <v>0.0</v>
      </c>
      <c r="L315">
        <f t="shared" si="88"/>
        <v>0.4978595046</v>
      </c>
      <c r="M315" s="5">
        <f t="shared" si="89"/>
        <v>0.0000004978595046</v>
      </c>
      <c r="N315" s="5">
        <f t="shared" si="90"/>
        <v>0.0000004993367588</v>
      </c>
      <c r="O315" s="5">
        <f t="shared" si="91"/>
        <v>0.00000002183854806</v>
      </c>
      <c r="P315" s="5">
        <f t="shared" si="92"/>
        <v>0.0000009611035807</v>
      </c>
      <c r="Q315" s="5">
        <f t="shared" si="93"/>
        <v>0.000000183840377</v>
      </c>
      <c r="R315" s="5"/>
      <c r="S315" s="5"/>
      <c r="T315" s="5">
        <f t="shared" si="94"/>
        <v>0.0000009798397301</v>
      </c>
      <c r="U315" s="5">
        <f t="shared" si="98"/>
        <v>0.0000009544094334</v>
      </c>
      <c r="V315" s="5">
        <f t="shared" si="97"/>
        <v>0.0000009559030227</v>
      </c>
      <c r="W315" s="5"/>
      <c r="X315" s="5"/>
      <c r="Z315">
        <v>1.0</v>
      </c>
      <c r="AA315">
        <v>1.928919060850049E-7</v>
      </c>
    </row>
    <row r="316" ht="15.75" customHeight="1">
      <c r="A316" t="s">
        <v>584</v>
      </c>
      <c r="B316" s="35"/>
      <c r="D316" s="16" t="s">
        <v>585</v>
      </c>
      <c r="F316">
        <v>3.766</v>
      </c>
      <c r="G316">
        <v>197.5048</v>
      </c>
      <c r="J316" s="16"/>
      <c r="K316" s="5">
        <v>54.0</v>
      </c>
      <c r="L316">
        <f t="shared" si="88"/>
        <v>0.4930561066</v>
      </c>
      <c r="M316" s="5">
        <f t="shared" si="89"/>
        <v>0.0000004930561066</v>
      </c>
      <c r="N316" s="5">
        <f t="shared" si="90"/>
        <v>0.0000004945191081</v>
      </c>
      <c r="O316" s="5">
        <f t="shared" si="91"/>
        <v>0.00000002162784758</v>
      </c>
      <c r="P316" s="5">
        <f t="shared" si="92"/>
        <v>0.0000009518307579</v>
      </c>
      <c r="Q316" s="5">
        <f t="shared" si="93"/>
        <v>0.0000001820666668</v>
      </c>
      <c r="R316" s="5"/>
      <c r="S316" s="5"/>
      <c r="T316" s="5">
        <f t="shared" si="94"/>
        <v>0.000001009096797</v>
      </c>
      <c r="U316" s="5">
        <f t="shared" si="98"/>
        <v>0.0000009917570209</v>
      </c>
      <c r="V316" s="5">
        <f t="shared" si="97"/>
        <v>0.0000009622127254</v>
      </c>
      <c r="W316" s="5"/>
      <c r="X316" s="5"/>
      <c r="Z316">
        <v>1.0</v>
      </c>
      <c r="AA316">
        <v>2.6340903141546784E-7</v>
      </c>
    </row>
    <row r="317" ht="15.75" customHeight="1">
      <c r="A317" t="s">
        <v>586</v>
      </c>
      <c r="B317" s="35"/>
      <c r="D317" s="16" t="s">
        <v>577</v>
      </c>
      <c r="F317">
        <v>3.766</v>
      </c>
      <c r="G317">
        <v>193.3953</v>
      </c>
      <c r="J317" s="16"/>
      <c r="K317" s="5">
        <v>114.0</v>
      </c>
      <c r="L317">
        <f t="shared" si="88"/>
        <v>0.4826041508</v>
      </c>
      <c r="M317" s="5">
        <f t="shared" si="89"/>
        <v>0.0000004826041508</v>
      </c>
      <c r="N317" s="5">
        <f t="shared" si="90"/>
        <v>0.0000004840361391</v>
      </c>
      <c r="O317" s="5">
        <f t="shared" si="91"/>
        <v>0.00000002116937377</v>
      </c>
      <c r="P317" s="5">
        <f t="shared" si="92"/>
        <v>0.0000009316535551</v>
      </c>
      <c r="Q317" s="5">
        <f t="shared" si="93"/>
        <v>0.0000001782071613</v>
      </c>
      <c r="R317" s="5"/>
      <c r="S317" s="5"/>
      <c r="T317" s="5">
        <f t="shared" si="94"/>
        <v>0.000001378000847</v>
      </c>
      <c r="U317" s="5">
        <f t="shared" si="98"/>
        <v>0.000001427390416</v>
      </c>
      <c r="V317" s="5">
        <f t="shared" si="97"/>
        <v>0.000001385658916</v>
      </c>
      <c r="W317" s="5"/>
      <c r="X317" s="5"/>
      <c r="Z317">
        <v>1.0</v>
      </c>
      <c r="AA317">
        <v>1.8101945897059293E-7</v>
      </c>
    </row>
    <row r="318" ht="15.75" customHeight="1">
      <c r="A318" t="s">
        <v>587</v>
      </c>
      <c r="B318" s="35"/>
      <c r="C318" s="34">
        <v>3.0</v>
      </c>
      <c r="D318" s="16" t="s">
        <v>546</v>
      </c>
      <c r="E318" s="16"/>
      <c r="F318">
        <v>3.77</v>
      </c>
      <c r="G318">
        <v>193.8314</v>
      </c>
      <c r="K318" s="5">
        <v>0.0</v>
      </c>
      <c r="L318">
        <f t="shared" si="88"/>
        <v>0.483713312</v>
      </c>
      <c r="M318" s="5">
        <f t="shared" si="89"/>
        <v>0.000000483713312</v>
      </c>
      <c r="N318" s="5">
        <f t="shared" si="90"/>
        <v>0.0000004851485914</v>
      </c>
      <c r="O318" s="5">
        <f t="shared" ref="O318:O320" si="99">((N318*$S$309)/($X$311*$X$313))</f>
        <v>0.00000003031162729</v>
      </c>
      <c r="P318" s="5">
        <f t="shared" si="92"/>
        <v>0.000001333999561</v>
      </c>
      <c r="Q318" s="5">
        <f t="shared" si="93"/>
        <v>0.000000255168108</v>
      </c>
      <c r="R318" s="5"/>
      <c r="S318" s="5"/>
      <c r="T318" s="5">
        <f t="shared" si="94"/>
        <v>0.0000009469871491</v>
      </c>
      <c r="U318" s="5">
        <f t="shared" si="98"/>
        <v>0.0000009900876575</v>
      </c>
      <c r="V318" s="5">
        <f t="shared" si="97"/>
        <v>0.000001035555225</v>
      </c>
      <c r="W318" s="5"/>
      <c r="X318" s="5"/>
      <c r="Z318">
        <v>1.0</v>
      </c>
      <c r="AA318">
        <v>1.8284032195343634E-7</v>
      </c>
    </row>
    <row r="319" ht="15.75" customHeight="1">
      <c r="A319" t="s">
        <v>588</v>
      </c>
      <c r="B319" s="35"/>
      <c r="C319" s="35"/>
      <c r="D319" s="16">
        <v>37000.0</v>
      </c>
      <c r="E319" s="16"/>
      <c r="F319">
        <v>3.773</v>
      </c>
      <c r="G319">
        <v>196.1723</v>
      </c>
      <c r="K319" s="5">
        <v>56.0</v>
      </c>
      <c r="L319">
        <f t="shared" si="88"/>
        <v>0.4896670736</v>
      </c>
      <c r="M319" s="5">
        <f t="shared" si="89"/>
        <v>0.0000004896670736</v>
      </c>
      <c r="N319" s="5">
        <f t="shared" si="90"/>
        <v>0.0000004911200191</v>
      </c>
      <c r="O319" s="5">
        <f t="shared" si="99"/>
        <v>0.00000003068471647</v>
      </c>
      <c r="P319" s="5">
        <f t="shared" si="92"/>
        <v>0.00000135041903</v>
      </c>
      <c r="Q319" s="5">
        <f t="shared" si="93"/>
        <v>0.0000002583088321</v>
      </c>
      <c r="R319" s="5"/>
      <c r="S319" s="5"/>
      <c r="T319" s="5">
        <f t="shared" si="94"/>
        <v>0.0000009565128313</v>
      </c>
      <c r="U319" s="5">
        <f t="shared" si="98"/>
        <v>0.0000009653020297</v>
      </c>
      <c r="V319" s="5">
        <f t="shared" si="97"/>
        <v>0.000001002574005</v>
      </c>
      <c r="W319" s="5"/>
      <c r="X319" s="5"/>
      <c r="Z319">
        <v>1.0</v>
      </c>
      <c r="AA319">
        <v>2.1595487153007373E-7</v>
      </c>
    </row>
    <row r="320" ht="15.75" customHeight="1">
      <c r="A320" t="s">
        <v>589</v>
      </c>
      <c r="B320" s="36"/>
      <c r="C320" s="36"/>
      <c r="D320" s="16" t="s">
        <v>590</v>
      </c>
      <c r="E320" s="16"/>
      <c r="F320">
        <v>3.763</v>
      </c>
      <c r="G320">
        <v>196.6166</v>
      </c>
      <c r="H320" s="16"/>
      <c r="I320" s="16"/>
      <c r="K320" s="5">
        <v>114.0</v>
      </c>
      <c r="L320">
        <f t="shared" si="88"/>
        <v>0.4907970904</v>
      </c>
      <c r="M320" s="5">
        <f t="shared" si="89"/>
        <v>0.0000004907970904</v>
      </c>
      <c r="N320" s="5">
        <f t="shared" si="90"/>
        <v>0.0000004922533889</v>
      </c>
      <c r="O320" s="5">
        <f t="shared" si="99"/>
        <v>0.00000003075552835</v>
      </c>
      <c r="P320" s="5">
        <f t="shared" si="92"/>
        <v>0.000001353535425</v>
      </c>
      <c r="Q320" s="5">
        <f t="shared" si="93"/>
        <v>0.0000002589049378</v>
      </c>
      <c r="R320" s="5"/>
      <c r="S320" s="5"/>
      <c r="T320" s="5">
        <f t="shared" si="94"/>
        <v>0.000001129748643</v>
      </c>
      <c r="U320" s="5">
        <f t="shared" si="98"/>
        <v>0.000001155333676</v>
      </c>
      <c r="V320" s="5">
        <f t="shared" si="97"/>
        <v>0.000001167558418</v>
      </c>
      <c r="W320" s="5"/>
      <c r="X320" s="5"/>
      <c r="Z320">
        <v>1.0</v>
      </c>
      <c r="AA320">
        <v>1.522299187986215E-7</v>
      </c>
    </row>
    <row r="321" ht="15.75" customHeight="1">
      <c r="A321" t="s">
        <v>591</v>
      </c>
      <c r="B321" s="103" t="s">
        <v>259</v>
      </c>
      <c r="C321" s="41">
        <v>8.0</v>
      </c>
      <c r="D321" s="16">
        <v>24000.0</v>
      </c>
      <c r="F321">
        <v>3.78</v>
      </c>
      <c r="G321">
        <v>203.2094</v>
      </c>
      <c r="H321" s="16"/>
      <c r="I321" s="16"/>
      <c r="K321" s="5">
        <v>0.0</v>
      </c>
      <c r="L321">
        <f t="shared" si="88"/>
        <v>0.507564983</v>
      </c>
      <c r="M321" s="5">
        <f t="shared" si="89"/>
        <v>0.000000507564983</v>
      </c>
      <c r="N321" s="5">
        <f t="shared" si="90"/>
        <v>0.0000005090710354</v>
      </c>
      <c r="O321" s="5">
        <f t="shared" ref="O321:O326" si="100">((N321*$R$309)/($X$311*$X$313))</f>
        <v>0.00000002226427771</v>
      </c>
      <c r="P321" s="5">
        <f t="shared" si="92"/>
        <v>0.0000009798397301</v>
      </c>
      <c r="Q321" s="5">
        <f t="shared" si="93"/>
        <v>0.0000001874242371</v>
      </c>
      <c r="R321" s="5"/>
      <c r="S321" s="5"/>
      <c r="T321" s="5">
        <f t="shared" si="94"/>
        <v>0.0000007963772382</v>
      </c>
      <c r="U321" s="5">
        <f t="shared" si="98"/>
        <v>0.0000008220392951</v>
      </c>
      <c r="V321" s="5">
        <f t="shared" si="97"/>
        <v>0.0000008048720941</v>
      </c>
      <c r="W321" s="5"/>
      <c r="X321" s="5"/>
      <c r="Z321">
        <v>1.0</v>
      </c>
      <c r="AA321">
        <v>1.5324222763745198E-7</v>
      </c>
    </row>
    <row r="322" ht="15.75" customHeight="1">
      <c r="A322" t="s">
        <v>592</v>
      </c>
      <c r="B322" s="35"/>
      <c r="D322" s="16">
        <v>1001000.0</v>
      </c>
      <c r="F322">
        <v>3.763</v>
      </c>
      <c r="G322">
        <v>198.03</v>
      </c>
      <c r="K322" s="5">
        <v>61.0</v>
      </c>
      <c r="L322">
        <f t="shared" si="88"/>
        <v>0.4943918816</v>
      </c>
      <c r="M322" s="5">
        <f t="shared" si="89"/>
        <v>0.0000004943918816</v>
      </c>
      <c r="N322" s="5">
        <f t="shared" si="90"/>
        <v>0.0000004958588466</v>
      </c>
      <c r="O322" s="5">
        <f t="shared" si="100"/>
        <v>0.00000002168644119</v>
      </c>
      <c r="P322" s="5">
        <f t="shared" si="92"/>
        <v>0.0000009544094334</v>
      </c>
      <c r="Q322" s="5">
        <f t="shared" si="93"/>
        <v>0.0000001825599171</v>
      </c>
      <c r="R322" s="5"/>
      <c r="S322" s="5"/>
      <c r="T322" s="5">
        <f t="shared" si="94"/>
        <v>0.0000008016730416</v>
      </c>
      <c r="U322" s="5">
        <f t="shared" si="98"/>
        <v>0.000000836373462</v>
      </c>
      <c r="V322" s="5">
        <f t="shared" si="97"/>
        <v>0.0000008730899564</v>
      </c>
      <c r="W322" s="5"/>
      <c r="X322" s="5"/>
      <c r="Z322">
        <v>1.0</v>
      </c>
      <c r="AA322">
        <v>1.5095284477118732E-7</v>
      </c>
    </row>
    <row r="323" ht="15.75" customHeight="1">
      <c r="A323" t="s">
        <v>593</v>
      </c>
      <c r="B323" s="35"/>
      <c r="D323" s="16">
        <v>33000.0</v>
      </c>
      <c r="F323">
        <v>3.766</v>
      </c>
      <c r="G323">
        <v>198.3342</v>
      </c>
      <c r="K323" s="5">
        <v>128.0</v>
      </c>
      <c r="L323">
        <f t="shared" si="88"/>
        <v>0.495165573</v>
      </c>
      <c r="M323" s="5">
        <f t="shared" si="89"/>
        <v>0.000000495165573</v>
      </c>
      <c r="N323" s="5">
        <f t="shared" si="90"/>
        <v>0.0000004966348338</v>
      </c>
      <c r="O323" s="5">
        <f t="shared" si="100"/>
        <v>0.00000002172037907</v>
      </c>
      <c r="P323" s="5">
        <f t="shared" si="92"/>
        <v>0.0000009559030227</v>
      </c>
      <c r="Q323" s="5">
        <f t="shared" si="93"/>
        <v>0.0000001828456116</v>
      </c>
      <c r="R323" s="5"/>
      <c r="S323" s="5"/>
      <c r="T323" s="5">
        <f t="shared" si="94"/>
        <v>0.0000007896963394</v>
      </c>
      <c r="U323" s="5">
        <f t="shared" si="98"/>
        <v>0.0000008313557817</v>
      </c>
      <c r="V323" s="5">
        <f t="shared" si="97"/>
        <v>0.0000008396175237</v>
      </c>
      <c r="W323" s="5"/>
      <c r="X323" s="5"/>
      <c r="Z323">
        <v>1.0</v>
      </c>
      <c r="AA323">
        <v>1.4934883200074403E-7</v>
      </c>
    </row>
    <row r="324" ht="15.75" customHeight="1">
      <c r="A324" t="s">
        <v>594</v>
      </c>
      <c r="B324" s="35"/>
      <c r="C324" s="41">
        <v>6.0</v>
      </c>
      <c r="D324" s="16">
        <v>39000.0</v>
      </c>
      <c r="F324">
        <v>3.776</v>
      </c>
      <c r="G324">
        <v>209.1682</v>
      </c>
      <c r="K324" s="5">
        <v>0.0</v>
      </c>
      <c r="L324">
        <f t="shared" si="88"/>
        <v>0.5227203825</v>
      </c>
      <c r="M324" s="5">
        <f t="shared" si="89"/>
        <v>0.0000005227203825</v>
      </c>
      <c r="N324" s="5">
        <f t="shared" si="90"/>
        <v>0.0000005242714042</v>
      </c>
      <c r="O324" s="5">
        <f t="shared" si="100"/>
        <v>0.00000002292906752</v>
      </c>
      <c r="P324" s="5">
        <f t="shared" si="92"/>
        <v>0.000001009096797</v>
      </c>
      <c r="Q324" s="5">
        <f t="shared" si="93"/>
        <v>0.0000001930205436</v>
      </c>
      <c r="R324" s="5"/>
      <c r="S324" s="5"/>
      <c r="T324" s="5">
        <f t="shared" si="94"/>
        <v>0.0000007813050897</v>
      </c>
      <c r="U324" s="5">
        <f t="shared" si="98"/>
        <v>0.0000007712175015</v>
      </c>
      <c r="V324" s="5">
        <f t="shared" si="97"/>
        <v>0.000000793377755</v>
      </c>
      <c r="W324" s="5"/>
      <c r="X324" s="5"/>
      <c r="Z324">
        <v>1.0</v>
      </c>
      <c r="AA324">
        <v>1.4783686206410724E-7</v>
      </c>
    </row>
    <row r="325" ht="15.75" customHeight="1">
      <c r="A325" t="s">
        <v>595</v>
      </c>
      <c r="B325" s="35"/>
      <c r="D325" s="16">
        <v>15000.0</v>
      </c>
      <c r="F325">
        <v>3.776</v>
      </c>
      <c r="G325">
        <v>205.6366</v>
      </c>
      <c r="K325" s="5">
        <v>57.0</v>
      </c>
      <c r="L325">
        <f t="shared" si="88"/>
        <v>0.5137382369</v>
      </c>
      <c r="M325" s="5">
        <f t="shared" si="89"/>
        <v>0.0000005137382369</v>
      </c>
      <c r="N325" s="5">
        <f t="shared" si="90"/>
        <v>0.0000005152626067</v>
      </c>
      <c r="O325" s="5">
        <f t="shared" si="100"/>
        <v>0.00000002253506677</v>
      </c>
      <c r="P325" s="5">
        <f t="shared" si="92"/>
        <v>0.0000009917570209</v>
      </c>
      <c r="Q325" s="5">
        <f t="shared" si="93"/>
        <v>0.0000001897037825</v>
      </c>
      <c r="R325" s="5"/>
      <c r="S325" s="5"/>
      <c r="T325" s="5">
        <f t="shared" si="94"/>
        <v>0.0000007733953539</v>
      </c>
      <c r="U325" s="5">
        <f t="shared" si="98"/>
        <v>0.0000008047175341</v>
      </c>
      <c r="V325" s="5">
        <f t="shared" si="97"/>
        <v>0.0000007914381118</v>
      </c>
      <c r="W325" s="5"/>
      <c r="X325" s="5"/>
      <c r="Z325">
        <v>1.0</v>
      </c>
      <c r="AA325">
        <v>1.500456465759012E-7</v>
      </c>
    </row>
    <row r="326" ht="15.75" customHeight="1">
      <c r="A326" t="s">
        <v>596</v>
      </c>
      <c r="B326" s="35"/>
      <c r="D326" s="16" t="s">
        <v>597</v>
      </c>
      <c r="F326">
        <v>3.766</v>
      </c>
      <c r="G326">
        <v>199.6193</v>
      </c>
      <c r="K326" s="5">
        <v>120.0</v>
      </c>
      <c r="L326">
        <f t="shared" si="88"/>
        <v>0.4984340506</v>
      </c>
      <c r="M326" s="5">
        <f t="shared" si="89"/>
        <v>0.0000004984340506</v>
      </c>
      <c r="N326" s="5">
        <f t="shared" si="90"/>
        <v>0.0000004999130096</v>
      </c>
      <c r="O326" s="5">
        <f t="shared" si="100"/>
        <v>0.00000002186375045</v>
      </c>
      <c r="P326" s="5">
        <f t="shared" si="92"/>
        <v>0.0000009622127254</v>
      </c>
      <c r="Q326" s="5">
        <f t="shared" si="93"/>
        <v>0.0000001840525348</v>
      </c>
      <c r="R326" s="5"/>
      <c r="S326" s="5"/>
      <c r="T326" s="5">
        <f t="shared" si="94"/>
        <v>0.000000784950413</v>
      </c>
      <c r="U326" s="5">
        <f t="shared" si="98"/>
        <v>0.0000007645268365</v>
      </c>
      <c r="V326" s="5">
        <f t="shared" si="97"/>
        <v>0.0000007633833472</v>
      </c>
      <c r="W326" s="5"/>
      <c r="X326" s="5"/>
      <c r="Z326">
        <v>1.0</v>
      </c>
      <c r="AA326">
        <v>1.473458046174327E-7</v>
      </c>
    </row>
    <row r="327" ht="15.75" customHeight="1">
      <c r="A327" t="s">
        <v>598</v>
      </c>
      <c r="B327" s="35"/>
      <c r="C327" s="34">
        <v>7.0</v>
      </c>
      <c r="D327" s="16">
        <v>11000.0</v>
      </c>
      <c r="F327">
        <v>3.77</v>
      </c>
      <c r="G327">
        <v>200.1046</v>
      </c>
      <c r="K327" s="5">
        <v>0.0</v>
      </c>
      <c r="L327">
        <f t="shared" si="88"/>
        <v>0.4996683453</v>
      </c>
      <c r="M327" s="5">
        <f t="shared" si="89"/>
        <v>0.0000004996683453</v>
      </c>
      <c r="N327" s="5">
        <f t="shared" si="90"/>
        <v>0.0000005011509667</v>
      </c>
      <c r="O327" s="5">
        <f t="shared" ref="O327:O329" si="101">((N327*$S$309)/($X$311*$X$313))</f>
        <v>0.00000003131144063</v>
      </c>
      <c r="P327" s="5">
        <f t="shared" si="92"/>
        <v>0.000001378000847</v>
      </c>
      <c r="Q327" s="5">
        <f t="shared" si="93"/>
        <v>0.000000263584696</v>
      </c>
      <c r="R327" s="5"/>
      <c r="S327" s="5"/>
      <c r="T327" s="5">
        <f t="shared" si="94"/>
        <v>0.0000007708264307</v>
      </c>
      <c r="U327" s="5">
        <f t="shared" si="98"/>
        <v>0.0000007851746099</v>
      </c>
      <c r="V327" s="5">
        <f t="shared" si="97"/>
        <v>0.0000007750296986</v>
      </c>
      <c r="W327" s="5"/>
      <c r="X327" s="5"/>
      <c r="Z327">
        <v>1.0</v>
      </c>
      <c r="AA327">
        <v>2.1213144442332836E-7</v>
      </c>
    </row>
    <row r="328" ht="15.75" customHeight="1">
      <c r="A328" t="s">
        <v>599</v>
      </c>
      <c r="B328" s="35"/>
      <c r="C328" s="35"/>
      <c r="D328" s="16">
        <v>13000.0</v>
      </c>
      <c r="F328">
        <v>3.766</v>
      </c>
      <c r="G328">
        <v>207.146</v>
      </c>
      <c r="K328" s="5">
        <v>57.0</v>
      </c>
      <c r="L328">
        <f t="shared" si="88"/>
        <v>0.5175771911</v>
      </c>
      <c r="M328" s="5">
        <f t="shared" si="89"/>
        <v>0.0000005175771911</v>
      </c>
      <c r="N328" s="5">
        <f t="shared" si="90"/>
        <v>0.0000005191129518</v>
      </c>
      <c r="O328" s="5">
        <f t="shared" si="101"/>
        <v>0.00000003243368856</v>
      </c>
      <c r="P328" s="5">
        <f t="shared" si="92"/>
        <v>0.000001427390416</v>
      </c>
      <c r="Q328" s="5">
        <f t="shared" si="93"/>
        <v>0.0000002730319578</v>
      </c>
      <c r="R328" s="5"/>
      <c r="S328" s="5"/>
      <c r="T328" s="5">
        <f t="shared" si="94"/>
        <v>0.000001109746725</v>
      </c>
      <c r="U328" s="5">
        <f t="shared" si="98"/>
        <v>0.000001121925366</v>
      </c>
      <c r="V328" s="5">
        <f t="shared" si="97"/>
        <v>0.000001113922536</v>
      </c>
      <c r="W328" s="5"/>
      <c r="X328" s="5"/>
      <c r="Z328">
        <v>2.0</v>
      </c>
      <c r="AA328" s="85">
        <v>1.9759164908102996E-7</v>
      </c>
    </row>
    <row r="329" ht="15.75" customHeight="1">
      <c r="A329" t="s">
        <v>600</v>
      </c>
      <c r="B329" s="35"/>
      <c r="C329" s="36"/>
      <c r="D329" s="16">
        <v>45000.0</v>
      </c>
      <c r="F329">
        <v>3.766</v>
      </c>
      <c r="G329">
        <v>201.1964</v>
      </c>
      <c r="K329" s="5">
        <v>122.0</v>
      </c>
      <c r="L329">
        <f t="shared" si="88"/>
        <v>0.5024451905</v>
      </c>
      <c r="M329" s="5">
        <f t="shared" si="89"/>
        <v>0.0000005024451905</v>
      </c>
      <c r="N329" s="5">
        <f t="shared" si="90"/>
        <v>0.0000005039360514</v>
      </c>
      <c r="O329" s="5">
        <f t="shared" si="101"/>
        <v>0.0000000314854501</v>
      </c>
      <c r="P329" s="5">
        <f t="shared" si="92"/>
        <v>0.000001385658916</v>
      </c>
      <c r="Q329" s="5">
        <f t="shared" si="93"/>
        <v>0.0000002650495354</v>
      </c>
      <c r="T329" s="5"/>
      <c r="Z329">
        <v>2.0</v>
      </c>
      <c r="AA329">
        <v>1.894508401397974E-7</v>
      </c>
    </row>
    <row r="330" ht="15.75" customHeight="1">
      <c r="A330" t="s">
        <v>601</v>
      </c>
      <c r="B330" s="35"/>
      <c r="C330" s="41">
        <v>1.0</v>
      </c>
      <c r="D330" s="16" t="s">
        <v>602</v>
      </c>
      <c r="F330">
        <v>3.776</v>
      </c>
      <c r="G330">
        <v>196.5183</v>
      </c>
      <c r="K330" s="5">
        <v>0.0</v>
      </c>
      <c r="L330">
        <f t="shared" si="88"/>
        <v>0.4905470777</v>
      </c>
      <c r="M330" s="5">
        <f t="shared" si="89"/>
        <v>0.0000004905470777</v>
      </c>
      <c r="N330" s="5">
        <f t="shared" si="90"/>
        <v>0.0000004920026344</v>
      </c>
      <c r="O330" s="5">
        <f t="shared" ref="O330:O335" si="102">((N330*$R$309)/($X$311*$X$313))</f>
        <v>0.00000002151778932</v>
      </c>
      <c r="P330" s="5">
        <f t="shared" si="92"/>
        <v>0.0000009469871491</v>
      </c>
      <c r="Q330" s="5">
        <f t="shared" si="93"/>
        <v>0.0000001811401788</v>
      </c>
      <c r="T330" s="5"/>
      <c r="Z330">
        <v>2.0</v>
      </c>
      <c r="AA330">
        <v>1.8194532945797765E-7</v>
      </c>
    </row>
    <row r="331" ht="15.75" customHeight="1">
      <c r="A331" t="s">
        <v>603</v>
      </c>
      <c r="B331" s="35"/>
      <c r="D331" s="16" t="s">
        <v>604</v>
      </c>
      <c r="F331">
        <v>3.766</v>
      </c>
      <c r="G331">
        <v>205.2966</v>
      </c>
      <c r="K331" s="5">
        <v>65.0</v>
      </c>
      <c r="L331">
        <f t="shared" si="88"/>
        <v>0.5128734931</v>
      </c>
      <c r="M331" s="5">
        <f t="shared" si="89"/>
        <v>0.0000005128734931</v>
      </c>
      <c r="N331" s="5">
        <f t="shared" si="90"/>
        <v>0.0000005143952969</v>
      </c>
      <c r="O331" s="5">
        <f t="shared" si="102"/>
        <v>0.00000002249713488</v>
      </c>
      <c r="P331" s="5">
        <f t="shared" si="92"/>
        <v>0.0000009900876575</v>
      </c>
      <c r="Q331" s="5">
        <f t="shared" si="93"/>
        <v>0.0000001893844658</v>
      </c>
      <c r="T331" s="5"/>
      <c r="Z331">
        <v>2.0</v>
      </c>
      <c r="AA331">
        <v>2.5813668364404287E-7</v>
      </c>
    </row>
    <row r="332" ht="15.75" customHeight="1">
      <c r="A332" t="s">
        <v>605</v>
      </c>
      <c r="B332" s="35"/>
      <c r="D332" s="16" t="s">
        <v>606</v>
      </c>
      <c r="F332">
        <v>3.77</v>
      </c>
      <c r="G332">
        <v>214.557</v>
      </c>
      <c r="K332" s="5">
        <v>128.0</v>
      </c>
      <c r="L332">
        <f t="shared" si="88"/>
        <v>0.5364260644</v>
      </c>
      <c r="M332" s="5">
        <f t="shared" si="89"/>
        <v>0.0000005364260644</v>
      </c>
      <c r="N332" s="5">
        <f t="shared" si="90"/>
        <v>0.0000005380177537</v>
      </c>
      <c r="O332" s="5">
        <f t="shared" si="102"/>
        <v>0.00000002353026562</v>
      </c>
      <c r="P332" s="5">
        <f t="shared" si="92"/>
        <v>0.000001035555225</v>
      </c>
      <c r="Q332" s="5">
        <f t="shared" si="93"/>
        <v>0.000000198081525</v>
      </c>
      <c r="T332" s="5"/>
      <c r="Z332">
        <v>2.0</v>
      </c>
      <c r="AA332">
        <v>1.8243825107984727E-7</v>
      </c>
    </row>
    <row r="333" ht="15.75" customHeight="1">
      <c r="A333" t="s">
        <v>607</v>
      </c>
      <c r="B333" s="35"/>
      <c r="C333" s="41">
        <v>4.0</v>
      </c>
      <c r="D333" s="16" t="s">
        <v>608</v>
      </c>
      <c r="F333">
        <v>3.773</v>
      </c>
      <c r="G333">
        <v>198.4584</v>
      </c>
      <c r="K333" s="5">
        <v>0.0</v>
      </c>
      <c r="L333">
        <f t="shared" si="88"/>
        <v>0.4954814589</v>
      </c>
      <c r="M333" s="5">
        <f t="shared" si="89"/>
        <v>0.0000004954814589</v>
      </c>
      <c r="N333" s="5">
        <f t="shared" si="90"/>
        <v>0.0000004969516569</v>
      </c>
      <c r="O333" s="5">
        <f t="shared" si="102"/>
        <v>0.00000002173423536</v>
      </c>
      <c r="P333" s="5">
        <f t="shared" si="92"/>
        <v>0.0000009565128313</v>
      </c>
      <c r="Q333" s="5">
        <f t="shared" si="93"/>
        <v>0.0000001829622561</v>
      </c>
      <c r="T333" s="5"/>
      <c r="Z333">
        <v>2.0</v>
      </c>
      <c r="AA333">
        <v>1.8957735543802283E-7</v>
      </c>
    </row>
    <row r="334" ht="15.75" customHeight="1">
      <c r="A334" t="s">
        <v>609</v>
      </c>
      <c r="B334" s="35"/>
      <c r="D334" s="16">
        <v>10090.0</v>
      </c>
      <c r="E334" s="16"/>
      <c r="F334">
        <v>3.766</v>
      </c>
      <c r="G334">
        <v>200.2485</v>
      </c>
      <c r="J334" s="16"/>
      <c r="K334" s="5">
        <v>55.0</v>
      </c>
      <c r="L334">
        <f t="shared" si="88"/>
        <v>0.5000343354</v>
      </c>
      <c r="M334" s="5">
        <f t="shared" si="89"/>
        <v>0.0000005000343354</v>
      </c>
      <c r="N334" s="5">
        <f t="shared" si="90"/>
        <v>0.0000005015180428</v>
      </c>
      <c r="O334" s="5">
        <f t="shared" si="102"/>
        <v>0.00000002193394675</v>
      </c>
      <c r="P334" s="5">
        <f t="shared" si="92"/>
        <v>0.0000009653020297</v>
      </c>
      <c r="Q334" s="5">
        <f t="shared" si="93"/>
        <v>0.0000001846434584</v>
      </c>
      <c r="T334" s="5"/>
      <c r="Z334">
        <v>2.0</v>
      </c>
      <c r="AA334">
        <v>2.728499971601241E-7</v>
      </c>
    </row>
    <row r="335" ht="15.75" customHeight="1">
      <c r="A335" t="s">
        <v>610</v>
      </c>
      <c r="B335" s="36"/>
      <c r="D335" s="16">
        <v>22000.0</v>
      </c>
      <c r="E335" s="16"/>
      <c r="F335">
        <v>3.766</v>
      </c>
      <c r="G335">
        <v>207.8397</v>
      </c>
      <c r="J335" s="16"/>
      <c r="K335" s="5">
        <v>115.0</v>
      </c>
      <c r="L335">
        <f t="shared" si="88"/>
        <v>0.519341523</v>
      </c>
      <c r="M335" s="5">
        <f t="shared" si="89"/>
        <v>0.000000519341523</v>
      </c>
      <c r="N335" s="5">
        <f t="shared" si="90"/>
        <v>0.0000005208825188</v>
      </c>
      <c r="O335" s="5">
        <f t="shared" si="102"/>
        <v>0.00000002278085424</v>
      </c>
      <c r="P335" s="5">
        <f t="shared" si="92"/>
        <v>0.000001002574005</v>
      </c>
      <c r="Q335" s="5">
        <f t="shared" si="93"/>
        <v>0.0000001917728606</v>
      </c>
      <c r="Z335">
        <v>2.0</v>
      </c>
      <c r="AA335">
        <v>1.8925825157009513E-7</v>
      </c>
    </row>
    <row r="336" ht="15.75" customHeight="1">
      <c r="A336" t="s">
        <v>611</v>
      </c>
      <c r="B336" s="104" t="s">
        <v>224</v>
      </c>
      <c r="C336" s="34">
        <v>3.0</v>
      </c>
      <c r="D336" s="16">
        <v>12000.0</v>
      </c>
      <c r="E336" s="16"/>
      <c r="F336">
        <v>3.773</v>
      </c>
      <c r="G336">
        <v>193.5018</v>
      </c>
      <c r="K336" s="5">
        <v>0.0</v>
      </c>
      <c r="L336">
        <f t="shared" ref="L336:L362" si="103">(G336-7.258)/454.64</f>
        <v>0.4096511526</v>
      </c>
      <c r="M336" s="5">
        <f t="shared" si="89"/>
        <v>0.0000004096511526</v>
      </c>
      <c r="N336" s="5">
        <f t="shared" si="90"/>
        <v>0.000000410866674</v>
      </c>
      <c r="O336" s="5">
        <f t="shared" ref="O336:O338" si="104">((N336*$S$309)/($X$311*$X$313))</f>
        <v>0.00000002567056301</v>
      </c>
      <c r="P336" s="5">
        <f t="shared" si="92"/>
        <v>0.000001129748643</v>
      </c>
      <c r="Q336" s="5">
        <f t="shared" si="93"/>
        <v>0.0000002160988895</v>
      </c>
      <c r="Z336">
        <v>2.0</v>
      </c>
      <c r="AA336">
        <v>1.8452040381807627E-7</v>
      </c>
    </row>
    <row r="337" ht="15.75" customHeight="1">
      <c r="A337" t="s">
        <v>612</v>
      </c>
      <c r="B337" s="35"/>
      <c r="C337" s="35"/>
      <c r="D337" s="16" t="s">
        <v>613</v>
      </c>
      <c r="E337" s="16"/>
      <c r="F337">
        <v>3.763</v>
      </c>
      <c r="G337">
        <v>197.7196</v>
      </c>
      <c r="K337" s="5">
        <v>58.0</v>
      </c>
      <c r="L337">
        <f t="shared" si="103"/>
        <v>0.4189283829</v>
      </c>
      <c r="M337" s="5">
        <f t="shared" si="89"/>
        <v>0.0000004189283829</v>
      </c>
      <c r="N337" s="5">
        <f t="shared" si="90"/>
        <v>0.0000004201714318</v>
      </c>
      <c r="O337" s="5">
        <f t="shared" si="104"/>
        <v>0.00000002625191552</v>
      </c>
      <c r="P337" s="5">
        <f t="shared" si="92"/>
        <v>0.000001155333676</v>
      </c>
      <c r="Q337" s="5">
        <f t="shared" si="93"/>
        <v>0.0000002209928075</v>
      </c>
      <c r="Z337">
        <v>2.0</v>
      </c>
      <c r="AA337">
        <v>2.2084552806274513E-7</v>
      </c>
    </row>
    <row r="338" ht="15.75" customHeight="1">
      <c r="A338" t="s">
        <v>614</v>
      </c>
      <c r="B338" s="35"/>
      <c r="C338" s="36"/>
      <c r="D338" s="16">
        <v>40000.0</v>
      </c>
      <c r="E338" s="16"/>
      <c r="F338">
        <v>3.77</v>
      </c>
      <c r="G338">
        <v>199.7349</v>
      </c>
      <c r="K338" s="5">
        <v>118.0</v>
      </c>
      <c r="L338">
        <f t="shared" si="103"/>
        <v>0.4233611209</v>
      </c>
      <c r="M338" s="5">
        <f t="shared" si="89"/>
        <v>0.0000004233611209</v>
      </c>
      <c r="N338" s="5">
        <f t="shared" si="90"/>
        <v>0.0000004246173227</v>
      </c>
      <c r="O338" s="5">
        <f t="shared" si="104"/>
        <v>0.0000000265296906</v>
      </c>
      <c r="P338" s="5">
        <f t="shared" si="92"/>
        <v>0.000001167558418</v>
      </c>
      <c r="Q338" s="5">
        <f t="shared" si="93"/>
        <v>0.0000002233311624</v>
      </c>
      <c r="Z338">
        <v>2.0</v>
      </c>
      <c r="AA338">
        <v>1.5713529860807948E-7</v>
      </c>
    </row>
    <row r="339" ht="15.75" customHeight="1">
      <c r="A339" t="s">
        <v>615</v>
      </c>
      <c r="B339" s="35"/>
      <c r="C339" s="41">
        <v>10.0</v>
      </c>
      <c r="D339" s="16" t="s">
        <v>616</v>
      </c>
      <c r="E339" s="16"/>
      <c r="F339">
        <v>3.77</v>
      </c>
      <c r="G339">
        <v>194.8106</v>
      </c>
      <c r="K339" s="5">
        <v>0.0</v>
      </c>
      <c r="L339">
        <f t="shared" si="103"/>
        <v>0.4125299138</v>
      </c>
      <c r="M339" s="5">
        <f t="shared" si="89"/>
        <v>0.0000004125299138</v>
      </c>
      <c r="N339" s="5">
        <f t="shared" si="90"/>
        <v>0.0000004137539771</v>
      </c>
      <c r="O339" s="5">
        <f t="shared" ref="O339:O359" si="105">((N339*$R$309)/($X$311*$X$313))</f>
        <v>0.00000001809557569</v>
      </c>
      <c r="P339" s="5">
        <f t="shared" si="92"/>
        <v>0.0000007963772382</v>
      </c>
      <c r="Q339" s="5">
        <f t="shared" si="93"/>
        <v>0.0000001523314393</v>
      </c>
      <c r="Z339">
        <v>2.0</v>
      </c>
      <c r="AA339">
        <v>1.5987531799400312E-7</v>
      </c>
    </row>
    <row r="340" ht="15.75" customHeight="1">
      <c r="A340" t="s">
        <v>617</v>
      </c>
      <c r="B340" s="35"/>
      <c r="D340" s="16">
        <v>17000.0</v>
      </c>
      <c r="E340" s="16"/>
      <c r="F340">
        <v>3.773</v>
      </c>
      <c r="G340">
        <v>200.8542</v>
      </c>
      <c r="K340" s="5">
        <v>60.0</v>
      </c>
      <c r="L340">
        <f t="shared" si="103"/>
        <v>0.4258230688</v>
      </c>
      <c r="M340" s="5">
        <f t="shared" si="89"/>
        <v>0.0000004258230688</v>
      </c>
      <c r="N340" s="5">
        <f t="shared" si="90"/>
        <v>0.0000004270865757</v>
      </c>
      <c r="O340" s="5">
        <f t="shared" si="105"/>
        <v>0.00000001867867835</v>
      </c>
      <c r="P340" s="5">
        <f t="shared" si="92"/>
        <v>0.0000008220392951</v>
      </c>
      <c r="Q340" s="5">
        <f t="shared" si="93"/>
        <v>0.0000001572400904</v>
      </c>
      <c r="Z340">
        <v>2.0</v>
      </c>
      <c r="AA340">
        <v>1.5891617322584568E-7</v>
      </c>
    </row>
    <row r="341" ht="15.75" customHeight="1">
      <c r="A341" t="s">
        <v>618</v>
      </c>
      <c r="B341" s="35"/>
      <c r="D341" s="16" t="s">
        <v>619</v>
      </c>
      <c r="F341">
        <v>3.766</v>
      </c>
      <c r="G341">
        <v>196.8112</v>
      </c>
      <c r="K341" s="5">
        <v>118.0</v>
      </c>
      <c r="L341">
        <f t="shared" si="103"/>
        <v>0.4169303185</v>
      </c>
      <c r="M341" s="5">
        <f t="shared" si="89"/>
        <v>0.0000004169303185</v>
      </c>
      <c r="N341" s="5">
        <f t="shared" si="90"/>
        <v>0.0000004181674387</v>
      </c>
      <c r="O341" s="5">
        <f t="shared" si="105"/>
        <v>0.00000001828859892</v>
      </c>
      <c r="P341" s="5">
        <f t="shared" si="92"/>
        <v>0.0000008048720941</v>
      </c>
      <c r="Q341" s="5">
        <f t="shared" si="93"/>
        <v>0.0000001539563396</v>
      </c>
      <c r="Z341">
        <v>2.0</v>
      </c>
      <c r="AA341">
        <v>1.4742055898245538E-7</v>
      </c>
    </row>
    <row r="342" ht="15.75" customHeight="1">
      <c r="A342" t="s">
        <v>620</v>
      </c>
      <c r="B342" s="35"/>
      <c r="C342" s="41">
        <v>2.0</v>
      </c>
      <c r="D342">
        <v>1000.0</v>
      </c>
      <c r="E342" s="16"/>
      <c r="F342">
        <v>3.773</v>
      </c>
      <c r="G342">
        <v>196.0578</v>
      </c>
      <c r="K342" s="5">
        <v>0.0</v>
      </c>
      <c r="L342">
        <f t="shared" si="103"/>
        <v>0.4152731832</v>
      </c>
      <c r="M342" s="5">
        <f t="shared" si="89"/>
        <v>0.0000004152731832</v>
      </c>
      <c r="N342" s="5">
        <f t="shared" si="90"/>
        <v>0.0000004165053863</v>
      </c>
      <c r="O342" s="5">
        <f t="shared" si="105"/>
        <v>0.00000001821590887</v>
      </c>
      <c r="P342" s="5">
        <f t="shared" si="92"/>
        <v>0.0000008016730416</v>
      </c>
      <c r="Q342" s="5">
        <f t="shared" si="93"/>
        <v>0.0000001533444232</v>
      </c>
      <c r="Z342">
        <v>2.0</v>
      </c>
      <c r="AA342">
        <v>1.5382419158665139E-7</v>
      </c>
    </row>
    <row r="343" ht="15.75" customHeight="1">
      <c r="A343" t="s">
        <v>621</v>
      </c>
      <c r="B343" s="35"/>
      <c r="D343" t="s">
        <v>622</v>
      </c>
      <c r="E343" s="50"/>
      <c r="F343">
        <v>3.763</v>
      </c>
      <c r="G343">
        <v>204.23</v>
      </c>
      <c r="K343" s="5">
        <v>60.0</v>
      </c>
      <c r="L343">
        <f t="shared" si="103"/>
        <v>0.4332482844</v>
      </c>
      <c r="M343" s="5">
        <f t="shared" si="89"/>
        <v>0.0000004332482844</v>
      </c>
      <c r="N343" s="5">
        <f t="shared" si="90"/>
        <v>0.0000004345338234</v>
      </c>
      <c r="O343" s="5">
        <f t="shared" si="105"/>
        <v>0.00000001900438455</v>
      </c>
      <c r="P343" s="5">
        <f t="shared" si="92"/>
        <v>0.000000836373462</v>
      </c>
      <c r="Q343" s="5">
        <f t="shared" si="93"/>
        <v>0.0000001599819371</v>
      </c>
      <c r="Z343">
        <v>2.0</v>
      </c>
      <c r="AA343">
        <v>1.4614161812505867E-7</v>
      </c>
    </row>
    <row r="344" ht="15.75" customHeight="1">
      <c r="A344" t="s">
        <v>623</v>
      </c>
      <c r="B344" s="35"/>
      <c r="D344" s="16" t="s">
        <v>489</v>
      </c>
      <c r="E344" s="16"/>
      <c r="F344">
        <v>3.773</v>
      </c>
      <c r="G344">
        <v>212.877</v>
      </c>
      <c r="K344" s="5">
        <v>114.0</v>
      </c>
      <c r="L344">
        <f t="shared" si="103"/>
        <v>0.4522677283</v>
      </c>
      <c r="M344" s="5">
        <f t="shared" si="89"/>
        <v>0.0000004522677283</v>
      </c>
      <c r="N344" s="5">
        <f t="shared" si="90"/>
        <v>0.0000004536097021</v>
      </c>
      <c r="O344" s="5">
        <f t="shared" si="105"/>
        <v>0.0000000198386702</v>
      </c>
      <c r="P344" s="5">
        <f t="shared" si="92"/>
        <v>0.0000008730899564</v>
      </c>
      <c r="Q344" s="5">
        <f t="shared" si="93"/>
        <v>0.0000001670050866</v>
      </c>
      <c r="Z344">
        <v>2.0</v>
      </c>
      <c r="AA344">
        <v>1.5008850249852006E-7</v>
      </c>
    </row>
    <row r="345" ht="15.75" customHeight="1">
      <c r="A345" t="s">
        <v>624</v>
      </c>
      <c r="B345" s="35"/>
      <c r="C345" s="41">
        <v>9.0</v>
      </c>
      <c r="D345" s="16" t="s">
        <v>625</v>
      </c>
      <c r="E345" s="16"/>
      <c r="F345">
        <v>3.77</v>
      </c>
      <c r="G345">
        <v>193.2372</v>
      </c>
      <c r="K345" s="5">
        <v>0.0</v>
      </c>
      <c r="L345">
        <f t="shared" si="103"/>
        <v>0.4090691536</v>
      </c>
      <c r="M345" s="5">
        <f t="shared" si="89"/>
        <v>0.0000004090691536</v>
      </c>
      <c r="N345" s="5">
        <f t="shared" si="90"/>
        <v>0.0000004102829481</v>
      </c>
      <c r="O345" s="5">
        <f t="shared" si="105"/>
        <v>0.00000001794376985</v>
      </c>
      <c r="P345" s="5">
        <f t="shared" si="92"/>
        <v>0.0000007896963394</v>
      </c>
      <c r="Q345" s="5">
        <f t="shared" si="93"/>
        <v>0.0000001510535136</v>
      </c>
      <c r="Z345">
        <v>2.0</v>
      </c>
      <c r="AA345">
        <v>2.1445942847203719E-7</v>
      </c>
    </row>
    <row r="346" ht="15.75" customHeight="1">
      <c r="A346" t="s">
        <v>626</v>
      </c>
      <c r="B346" s="35"/>
      <c r="D346" s="16">
        <v>32000.0</v>
      </c>
      <c r="E346" s="16"/>
      <c r="F346">
        <v>3.773</v>
      </c>
      <c r="G346">
        <v>203.0483</v>
      </c>
      <c r="K346" s="5">
        <v>60.0</v>
      </c>
      <c r="L346">
        <f t="shared" si="103"/>
        <v>0.430649085</v>
      </c>
      <c r="M346" s="5">
        <f t="shared" si="89"/>
        <v>0.000000430649085</v>
      </c>
      <c r="N346" s="5">
        <f t="shared" si="90"/>
        <v>0.0000004319269117</v>
      </c>
      <c r="O346" s="5">
        <f t="shared" si="105"/>
        <v>0.00000001889037098</v>
      </c>
      <c r="P346" s="5">
        <f t="shared" si="92"/>
        <v>0.0000008313557817</v>
      </c>
      <c r="Q346" s="5">
        <f t="shared" si="93"/>
        <v>0.0000001590221527</v>
      </c>
      <c r="Z346">
        <v>3.0</v>
      </c>
      <c r="AA346" s="85">
        <v>2.055580771438478E-7</v>
      </c>
    </row>
    <row r="347" ht="15.75" customHeight="1">
      <c r="A347" t="s">
        <v>627</v>
      </c>
      <c r="B347" s="36"/>
      <c r="D347" s="16">
        <v>35000.0</v>
      </c>
      <c r="E347" s="16"/>
      <c r="F347">
        <v>3.766</v>
      </c>
      <c r="G347">
        <v>204.994</v>
      </c>
      <c r="K347" s="5">
        <v>116.0</v>
      </c>
      <c r="L347">
        <f t="shared" si="103"/>
        <v>0.4349287348</v>
      </c>
      <c r="M347" s="5">
        <f t="shared" si="89"/>
        <v>0.0000004349287348</v>
      </c>
      <c r="N347" s="5">
        <f t="shared" si="90"/>
        <v>0.0000004362192601</v>
      </c>
      <c r="O347" s="5">
        <f t="shared" si="105"/>
        <v>0.00000001907809731</v>
      </c>
      <c r="P347" s="5">
        <f t="shared" si="92"/>
        <v>0.0000008396175237</v>
      </c>
      <c r="Q347" s="5">
        <f t="shared" si="93"/>
        <v>0.0000001606024628</v>
      </c>
      <c r="Z347">
        <v>3.0</v>
      </c>
      <c r="AA347" s="5">
        <v>1.8868611710571628E-7</v>
      </c>
    </row>
    <row r="348" ht="15.75" customHeight="1">
      <c r="A348" t="s">
        <v>628</v>
      </c>
      <c r="B348" s="49" t="s">
        <v>449</v>
      </c>
      <c r="C348" s="41">
        <v>4.0</v>
      </c>
      <c r="D348" s="16" t="s">
        <v>629</v>
      </c>
      <c r="E348" s="16"/>
      <c r="F348">
        <v>3.77</v>
      </c>
      <c r="G348">
        <v>191.261</v>
      </c>
      <c r="K348" s="5">
        <v>0.0</v>
      </c>
      <c r="L348">
        <f t="shared" si="103"/>
        <v>0.4047224177</v>
      </c>
      <c r="M348" s="5">
        <f t="shared" si="89"/>
        <v>0.0000004047224177</v>
      </c>
      <c r="N348" s="5">
        <f t="shared" si="90"/>
        <v>0.0000004059233145</v>
      </c>
      <c r="O348" s="5">
        <f t="shared" si="105"/>
        <v>0.0000000177531008</v>
      </c>
      <c r="P348" s="5">
        <f t="shared" si="92"/>
        <v>0.0000007813050897</v>
      </c>
      <c r="Q348" s="5">
        <f t="shared" si="93"/>
        <v>0.0000001494484311</v>
      </c>
      <c r="Z348">
        <v>3.0</v>
      </c>
      <c r="AA348" s="5">
        <v>1.7808839608959714E-7</v>
      </c>
    </row>
    <row r="349" ht="15.75" customHeight="1">
      <c r="A349" t="s">
        <v>630</v>
      </c>
      <c r="B349" s="35"/>
      <c r="D349" s="16" t="s">
        <v>631</v>
      </c>
      <c r="E349" s="16"/>
      <c r="F349">
        <v>3.776</v>
      </c>
      <c r="G349">
        <v>188.8853</v>
      </c>
      <c r="K349" s="5">
        <v>62.0</v>
      </c>
      <c r="L349">
        <f t="shared" si="103"/>
        <v>0.3994969646</v>
      </c>
      <c r="M349" s="5">
        <f t="shared" si="89"/>
        <v>0.0000003994969646</v>
      </c>
      <c r="N349" s="5">
        <f t="shared" si="90"/>
        <v>0.0000004006823564</v>
      </c>
      <c r="O349" s="5">
        <f t="shared" si="105"/>
        <v>0.00000001752388692</v>
      </c>
      <c r="P349" s="5">
        <f t="shared" si="92"/>
        <v>0.0000007712175015</v>
      </c>
      <c r="Q349" s="5">
        <f t="shared" si="93"/>
        <v>0.0000001475188721</v>
      </c>
      <c r="Z349">
        <v>3.0</v>
      </c>
      <c r="AA349" s="5">
        <v>2.5873239203730993E-7</v>
      </c>
    </row>
    <row r="350" ht="15.75" customHeight="1">
      <c r="A350" t="s">
        <v>632</v>
      </c>
      <c r="B350" s="35"/>
      <c r="D350" s="16" t="s">
        <v>633</v>
      </c>
      <c r="E350" s="16"/>
      <c r="F350">
        <v>3.77</v>
      </c>
      <c r="G350">
        <v>194.1042</v>
      </c>
      <c r="K350" s="5">
        <v>122.0</v>
      </c>
      <c r="L350">
        <f t="shared" si="103"/>
        <v>0.410976157</v>
      </c>
      <c r="M350" s="5">
        <f t="shared" si="89"/>
        <v>0.000000410976157</v>
      </c>
      <c r="N350" s="5">
        <f t="shared" si="90"/>
        <v>0.0000004121956099</v>
      </c>
      <c r="O350" s="5">
        <f t="shared" si="105"/>
        <v>0.00000001802742033</v>
      </c>
      <c r="P350" s="5">
        <f t="shared" si="92"/>
        <v>0.000000793377755</v>
      </c>
      <c r="Q350" s="5">
        <f t="shared" si="93"/>
        <v>0.0000001517576966</v>
      </c>
      <c r="Z350">
        <v>3.0</v>
      </c>
      <c r="AA350" s="5">
        <v>1.827237551875639E-7</v>
      </c>
    </row>
    <row r="351" ht="15.75" customHeight="1">
      <c r="A351" t="s">
        <v>634</v>
      </c>
      <c r="B351" s="35"/>
      <c r="C351" s="41">
        <v>1.0</v>
      </c>
      <c r="D351" s="16" t="s">
        <v>635</v>
      </c>
      <c r="E351" s="16"/>
      <c r="F351">
        <v>3.766</v>
      </c>
      <c r="G351">
        <v>189.3982</v>
      </c>
      <c r="K351" s="5">
        <v>0.0</v>
      </c>
      <c r="L351">
        <f t="shared" si="103"/>
        <v>0.40062511</v>
      </c>
      <c r="M351" s="5">
        <f t="shared" si="89"/>
        <v>0.00000040062511</v>
      </c>
      <c r="N351" s="5">
        <f t="shared" si="90"/>
        <v>0.0000004018138492</v>
      </c>
      <c r="O351" s="5">
        <f t="shared" si="105"/>
        <v>0.00000001757337288</v>
      </c>
      <c r="P351" s="5">
        <f t="shared" si="92"/>
        <v>0.0000007733953539</v>
      </c>
      <c r="Q351" s="5">
        <f t="shared" si="93"/>
        <v>0.0000001479354528</v>
      </c>
      <c r="Z351">
        <v>3.0</v>
      </c>
      <c r="AA351" s="5">
        <v>1.8392987395425223E-7</v>
      </c>
    </row>
    <row r="352" ht="15.75" customHeight="1">
      <c r="A352" t="s">
        <v>636</v>
      </c>
      <c r="B352" s="35"/>
      <c r="D352" s="16" t="s">
        <v>637</v>
      </c>
      <c r="E352" s="16"/>
      <c r="F352">
        <v>3.776</v>
      </c>
      <c r="G352">
        <v>196.7748</v>
      </c>
      <c r="K352" s="5">
        <v>64.0</v>
      </c>
      <c r="L352">
        <f t="shared" si="103"/>
        <v>0.4168502551</v>
      </c>
      <c r="M352" s="5">
        <f t="shared" si="89"/>
        <v>0.0000004168502551</v>
      </c>
      <c r="N352" s="5">
        <f t="shared" si="90"/>
        <v>0.0000004180871378</v>
      </c>
      <c r="O352" s="5">
        <f t="shared" si="105"/>
        <v>0.00000001828508695</v>
      </c>
      <c r="P352" s="5">
        <f t="shared" si="92"/>
        <v>0.0000008047175341</v>
      </c>
      <c r="Q352" s="5">
        <f t="shared" si="93"/>
        <v>0.0000001539267752</v>
      </c>
      <c r="Z352">
        <v>3.0</v>
      </c>
      <c r="AA352" s="5">
        <v>2.6487289462449106E-7</v>
      </c>
    </row>
    <row r="353" ht="15.75" customHeight="1">
      <c r="A353" t="s">
        <v>638</v>
      </c>
      <c r="B353" s="35"/>
      <c r="D353" s="16" t="s">
        <v>639</v>
      </c>
      <c r="E353" s="50"/>
      <c r="F353">
        <v>3.766</v>
      </c>
      <c r="G353">
        <v>193.6474</v>
      </c>
      <c r="K353" s="5">
        <v>125.0</v>
      </c>
      <c r="L353">
        <f t="shared" si="103"/>
        <v>0.4099714059</v>
      </c>
      <c r="M353" s="5">
        <f t="shared" si="89"/>
        <v>0.0000004099714059</v>
      </c>
      <c r="N353" s="5">
        <f t="shared" si="90"/>
        <v>0.0000004111878776</v>
      </c>
      <c r="O353" s="5">
        <f t="shared" si="105"/>
        <v>0.00000001798334705</v>
      </c>
      <c r="P353" s="5">
        <f t="shared" si="92"/>
        <v>0.0000007914381118</v>
      </c>
      <c r="Q353" s="5">
        <f t="shared" si="93"/>
        <v>0.0000001513866807</v>
      </c>
      <c r="Z353">
        <v>3.0</v>
      </c>
      <c r="AA353" s="5">
        <v>1.9794951468350308E-7</v>
      </c>
    </row>
    <row r="354" ht="15.75" customHeight="1">
      <c r="A354" t="s">
        <v>640</v>
      </c>
      <c r="B354" s="35"/>
      <c r="C354" s="41">
        <v>8.0</v>
      </c>
      <c r="D354" s="16">
        <v>4700.0</v>
      </c>
      <c r="F354">
        <v>3.78</v>
      </c>
      <c r="G354">
        <v>192.1195</v>
      </c>
      <c r="K354" s="5">
        <v>0.0</v>
      </c>
      <c r="L354">
        <f t="shared" si="103"/>
        <v>0.406610725</v>
      </c>
      <c r="M354" s="5">
        <f t="shared" si="89"/>
        <v>0.000000406610725</v>
      </c>
      <c r="N354" s="5">
        <f t="shared" si="90"/>
        <v>0.0000004078172248</v>
      </c>
      <c r="O354" s="5">
        <f t="shared" si="105"/>
        <v>0.00000001783593117</v>
      </c>
      <c r="P354" s="5">
        <f t="shared" si="92"/>
        <v>0.000000784950413</v>
      </c>
      <c r="Q354" s="5">
        <f t="shared" si="93"/>
        <v>0.0000001501457104</v>
      </c>
      <c r="Z354">
        <v>3.0</v>
      </c>
      <c r="AA354" s="5">
        <v>1.9164505464811634E-7</v>
      </c>
    </row>
    <row r="355" ht="15.75" customHeight="1">
      <c r="A355" t="s">
        <v>641</v>
      </c>
      <c r="B355" s="35"/>
      <c r="D355" s="16" t="s">
        <v>642</v>
      </c>
      <c r="F355">
        <v>3.773</v>
      </c>
      <c r="G355">
        <v>187.3096</v>
      </c>
      <c r="K355" s="5">
        <v>57.0</v>
      </c>
      <c r="L355">
        <f t="shared" si="103"/>
        <v>0.3960311455</v>
      </c>
      <c r="M355" s="5">
        <f t="shared" si="89"/>
        <v>0.0000003960311455</v>
      </c>
      <c r="N355" s="5">
        <f t="shared" si="90"/>
        <v>0.0000003972062535</v>
      </c>
      <c r="O355" s="5">
        <f t="shared" si="105"/>
        <v>0.00000001737185918</v>
      </c>
      <c r="P355" s="5">
        <f t="shared" si="92"/>
        <v>0.0000007645268365</v>
      </c>
      <c r="Q355" s="5">
        <f t="shared" si="93"/>
        <v>0.0000001462390784</v>
      </c>
      <c r="Z355">
        <v>3.0</v>
      </c>
      <c r="AA355" s="5">
        <v>2.2318232452305447E-7</v>
      </c>
    </row>
    <row r="356" ht="15.75" customHeight="1">
      <c r="A356" t="s">
        <v>643</v>
      </c>
      <c r="B356" s="35"/>
      <c r="D356" s="16" t="s">
        <v>644</v>
      </c>
      <c r="F356">
        <v>3.78</v>
      </c>
      <c r="G356">
        <v>187.0403</v>
      </c>
      <c r="K356" s="5">
        <v>120.0</v>
      </c>
      <c r="L356">
        <f t="shared" si="103"/>
        <v>0.3954388087</v>
      </c>
      <c r="M356" s="5">
        <f t="shared" si="89"/>
        <v>0.0000003954388087</v>
      </c>
      <c r="N356" s="5">
        <f t="shared" si="90"/>
        <v>0.0000003966121591</v>
      </c>
      <c r="O356" s="5">
        <f t="shared" si="105"/>
        <v>0.00000001734587639</v>
      </c>
      <c r="P356" s="5">
        <f t="shared" si="92"/>
        <v>0.0000007633833472</v>
      </c>
      <c r="Q356" s="5">
        <f t="shared" si="93"/>
        <v>0.0000001460203511</v>
      </c>
      <c r="Z356">
        <v>3.0</v>
      </c>
      <c r="AA356" s="5">
        <v>1.5385373619997195E-7</v>
      </c>
    </row>
    <row r="357" ht="15.75" customHeight="1">
      <c r="A357" t="s">
        <v>645</v>
      </c>
      <c r="B357" s="35"/>
      <c r="C357" s="41">
        <v>6.0</v>
      </c>
      <c r="D357" s="16" t="s">
        <v>646</v>
      </c>
      <c r="F357">
        <v>3.766</v>
      </c>
      <c r="G357">
        <v>188.7932</v>
      </c>
      <c r="J357" s="16" t="s">
        <v>548</v>
      </c>
      <c r="K357" s="5">
        <v>0.0</v>
      </c>
      <c r="L357">
        <f t="shared" si="103"/>
        <v>0.3992943868</v>
      </c>
      <c r="M357" s="5">
        <f t="shared" si="89"/>
        <v>0.0000003992943868</v>
      </c>
      <c r="N357" s="5">
        <f t="shared" si="90"/>
        <v>0.0000004004791775</v>
      </c>
      <c r="O357" s="5">
        <f t="shared" si="105"/>
        <v>0.00000001751500087</v>
      </c>
      <c r="P357" s="5">
        <f t="shared" si="92"/>
        <v>0.0000007708264307</v>
      </c>
      <c r="Q357" s="5">
        <f t="shared" si="93"/>
        <v>0.0000001474440679</v>
      </c>
      <c r="Z357">
        <v>3.0</v>
      </c>
      <c r="AA357" s="5">
        <v>1.6689378698804366E-7</v>
      </c>
    </row>
    <row r="358" ht="15.75" customHeight="1">
      <c r="A358" t="s">
        <v>647</v>
      </c>
      <c r="B358" s="35"/>
      <c r="D358" s="16" t="s">
        <v>648</v>
      </c>
      <c r="F358">
        <v>3.776</v>
      </c>
      <c r="G358">
        <v>192.1723</v>
      </c>
      <c r="K358" s="5">
        <v>58.0</v>
      </c>
      <c r="L358">
        <f t="shared" si="103"/>
        <v>0.4067268608</v>
      </c>
      <c r="M358" s="5">
        <f t="shared" si="89"/>
        <v>0.0000004067268608</v>
      </c>
      <c r="N358" s="5">
        <f t="shared" si="90"/>
        <v>0.0000004079337052</v>
      </c>
      <c r="O358" s="5">
        <f t="shared" si="105"/>
        <v>0.00000001784102546</v>
      </c>
      <c r="P358" s="5">
        <f t="shared" si="92"/>
        <v>0.0000007851746099</v>
      </c>
      <c r="Q358" s="5">
        <f t="shared" si="93"/>
        <v>0.0000001501885949</v>
      </c>
      <c r="Z358">
        <v>3.0</v>
      </c>
      <c r="AA358" s="5">
        <v>1.604954302076549E-7</v>
      </c>
    </row>
    <row r="359" ht="15.75" customHeight="1">
      <c r="A359" t="s">
        <v>649</v>
      </c>
      <c r="B359" s="35"/>
      <c r="D359" s="16">
        <v>400001.0</v>
      </c>
      <c r="F359">
        <v>3.776</v>
      </c>
      <c r="G359">
        <v>189.7831</v>
      </c>
      <c r="K359" s="5">
        <v>118.0</v>
      </c>
      <c r="L359">
        <f t="shared" si="103"/>
        <v>0.4014717139</v>
      </c>
      <c r="M359" s="5">
        <f t="shared" si="89"/>
        <v>0.0000004014717139</v>
      </c>
      <c r="N359" s="5">
        <f t="shared" si="90"/>
        <v>0.0000004026629652</v>
      </c>
      <c r="O359" s="5">
        <f t="shared" si="105"/>
        <v>0.00000001761050906</v>
      </c>
      <c r="P359" s="5">
        <f t="shared" si="92"/>
        <v>0.0000007750296986</v>
      </c>
      <c r="Q359" s="5">
        <f t="shared" si="93"/>
        <v>0.0000001482480711</v>
      </c>
      <c r="Z359">
        <v>3.0</v>
      </c>
      <c r="AA359" s="5">
        <v>1.516565585005539E-7</v>
      </c>
    </row>
    <row r="360" ht="15.75" customHeight="1">
      <c r="A360" t="s">
        <v>650</v>
      </c>
      <c r="B360" s="35"/>
      <c r="C360" s="34">
        <v>7.0</v>
      </c>
      <c r="D360" s="16" t="s">
        <v>651</v>
      </c>
      <c r="F360">
        <v>3.766</v>
      </c>
      <c r="G360">
        <v>190.2044</v>
      </c>
      <c r="K360" s="5">
        <v>0.0</v>
      </c>
      <c r="L360">
        <f t="shared" si="103"/>
        <v>0.4023983811</v>
      </c>
      <c r="M360" s="5">
        <f t="shared" si="89"/>
        <v>0.0000004023983811</v>
      </c>
      <c r="N360" s="5">
        <f t="shared" si="90"/>
        <v>0.000000403592382</v>
      </c>
      <c r="O360" s="5">
        <f t="shared" ref="O360:O362" si="106">((N360*$S$309)/($X$311*$X$313))</f>
        <v>0.0000000252160721</v>
      </c>
      <c r="P360" s="5">
        <f t="shared" si="92"/>
        <v>0.000001109746725</v>
      </c>
      <c r="Q360" s="5">
        <f t="shared" si="93"/>
        <v>0.0000002122729125</v>
      </c>
      <c r="Z360">
        <v>3.0</v>
      </c>
      <c r="AA360" s="5">
        <v>1.5128578983668466E-7</v>
      </c>
    </row>
    <row r="361" ht="15.75" customHeight="1">
      <c r="A361" t="s">
        <v>652</v>
      </c>
      <c r="B361" s="35"/>
      <c r="C361" s="35"/>
      <c r="D361" s="16" t="s">
        <v>653</v>
      </c>
      <c r="F361">
        <v>3.766</v>
      </c>
      <c r="G361">
        <v>192.2121</v>
      </c>
      <c r="K361" s="5">
        <v>56.0</v>
      </c>
      <c r="L361">
        <f t="shared" si="103"/>
        <v>0.4068144026</v>
      </c>
      <c r="M361" s="5">
        <f t="shared" si="89"/>
        <v>0.0000004068144026</v>
      </c>
      <c r="N361" s="5">
        <f t="shared" si="90"/>
        <v>0.0000004080215068</v>
      </c>
      <c r="O361" s="5">
        <f t="shared" si="106"/>
        <v>0.00000002549279965</v>
      </c>
      <c r="P361" s="5">
        <f t="shared" si="92"/>
        <v>0.000001121925366</v>
      </c>
      <c r="Q361" s="5">
        <f t="shared" si="93"/>
        <v>0.0000002146024491</v>
      </c>
      <c r="Z361">
        <v>3.0</v>
      </c>
      <c r="AA361" s="5">
        <v>1.4592303668639842E-7</v>
      </c>
    </row>
    <row r="362" ht="15.75" customHeight="1">
      <c r="A362" t="s">
        <v>654</v>
      </c>
      <c r="B362" s="36"/>
      <c r="C362" s="36"/>
      <c r="D362" s="16" t="s">
        <v>655</v>
      </c>
      <c r="F362">
        <v>3.766</v>
      </c>
      <c r="G362">
        <v>190.8928</v>
      </c>
      <c r="K362" s="5">
        <v>117.0</v>
      </c>
      <c r="L362">
        <f t="shared" si="103"/>
        <v>0.4039125462</v>
      </c>
      <c r="M362" s="5">
        <f t="shared" si="89"/>
        <v>0.0000004039125462</v>
      </c>
      <c r="N362" s="5">
        <f t="shared" si="90"/>
        <v>0.0000004051110399</v>
      </c>
      <c r="O362" s="5">
        <f t="shared" si="106"/>
        <v>0.00000002531095642</v>
      </c>
      <c r="P362" s="5">
        <f t="shared" si="92"/>
        <v>0.000001113922536</v>
      </c>
      <c r="Q362" s="5">
        <f t="shared" si="93"/>
        <v>0.0000002130716638</v>
      </c>
      <c r="Z362">
        <v>3.0</v>
      </c>
      <c r="AA362" s="5">
        <v>1.4814927200001635E-7</v>
      </c>
    </row>
    <row r="363" ht="15.75" customHeight="1">
      <c r="B363" s="42"/>
      <c r="C363" s="41"/>
      <c r="D363" s="16"/>
      <c r="L363" s="5"/>
      <c r="M363" s="5"/>
      <c r="N363" s="5"/>
      <c r="O363" s="5"/>
      <c r="P363" s="5"/>
      <c r="Z363">
        <v>3.0</v>
      </c>
      <c r="AA363" s="5">
        <v>2.1292966338987273E-7</v>
      </c>
    </row>
    <row r="364" ht="15.75" customHeight="1">
      <c r="B364" s="42"/>
      <c r="C364" s="41"/>
      <c r="D364" s="16"/>
      <c r="L364" s="5"/>
      <c r="M364" s="5"/>
      <c r="N364" s="5"/>
      <c r="O364" s="5"/>
      <c r="P364" s="5"/>
    </row>
    <row r="365" ht="15.75" customHeight="1">
      <c r="B365" s="42"/>
      <c r="C365" s="41"/>
      <c r="D365" s="16"/>
      <c r="L365" s="5"/>
      <c r="M365" s="5"/>
      <c r="N365" s="5"/>
      <c r="O365" s="5"/>
      <c r="P365" s="5"/>
    </row>
    <row r="366" ht="15.75" customHeight="1">
      <c r="A366" s="8">
        <v>6.0</v>
      </c>
      <c r="B366" s="42" t="s">
        <v>96</v>
      </c>
      <c r="C366" s="43">
        <v>43578.0</v>
      </c>
      <c r="L366" s="5"/>
      <c r="M366" s="5"/>
      <c r="N366" s="5"/>
      <c r="O366" s="5"/>
      <c r="P366" s="5"/>
    </row>
    <row r="367" ht="15.75" customHeight="1">
      <c r="B367" s="18" t="s">
        <v>97</v>
      </c>
      <c r="C367" s="43">
        <v>43580.0</v>
      </c>
      <c r="L367" s="5"/>
      <c r="M367" s="5"/>
      <c r="N367" s="5"/>
      <c r="O367" s="5"/>
      <c r="P367" s="5"/>
    </row>
    <row r="368" ht="15.75" customHeight="1">
      <c r="B368" s="42"/>
      <c r="C368" s="42"/>
      <c r="D368" s="2"/>
      <c r="L368" s="5"/>
      <c r="M368" s="5"/>
      <c r="N368" s="5"/>
      <c r="O368" s="5"/>
      <c r="P368" s="5"/>
    </row>
    <row r="369" ht="15.75" customHeight="1">
      <c r="A369" s="9" t="s">
        <v>46</v>
      </c>
      <c r="B369" s="10" t="s">
        <v>191</v>
      </c>
      <c r="C369" s="10" t="s">
        <v>192</v>
      </c>
      <c r="D369" s="9" t="s">
        <v>193</v>
      </c>
      <c r="E369" s="4" t="s">
        <v>48</v>
      </c>
      <c r="F369" s="4" t="s">
        <v>49</v>
      </c>
      <c r="G369" s="4" t="s">
        <v>50</v>
      </c>
      <c r="H369" s="4" t="s">
        <v>51</v>
      </c>
      <c r="I369" s="4" t="s">
        <v>52</v>
      </c>
      <c r="J369" s="11" t="s">
        <v>53</v>
      </c>
      <c r="K369" s="11" t="s">
        <v>194</v>
      </c>
      <c r="L369" s="11" t="s">
        <v>656</v>
      </c>
      <c r="M369" s="12" t="s">
        <v>196</v>
      </c>
      <c r="N369" s="12" t="s">
        <v>280</v>
      </c>
      <c r="O369" s="12" t="s">
        <v>281</v>
      </c>
      <c r="P369" s="12" t="s">
        <v>199</v>
      </c>
      <c r="Q369" s="12" t="s">
        <v>200</v>
      </c>
      <c r="R369" s="5" t="s">
        <v>202</v>
      </c>
      <c r="S369" s="5" t="s">
        <v>203</v>
      </c>
      <c r="T369" s="5"/>
      <c r="U369" s="5"/>
      <c r="V369" s="5"/>
      <c r="W369" s="5"/>
      <c r="X369" s="5"/>
    </row>
    <row r="370" ht="15.75" customHeight="1">
      <c r="A370" t="s">
        <v>657</v>
      </c>
      <c r="B370" s="105" t="s">
        <v>341</v>
      </c>
      <c r="C370" s="59">
        <v>6.0</v>
      </c>
      <c r="D370" s="16" t="s">
        <v>658</v>
      </c>
      <c r="F370">
        <v>3.68</v>
      </c>
      <c r="G370">
        <v>218.3409</v>
      </c>
      <c r="K370" s="5">
        <v>0.0</v>
      </c>
      <c r="L370" s="16">
        <f t="shared" ref="L370:L391" si="107">(G370-0.7409)/342.45</f>
        <v>0.6354212294</v>
      </c>
      <c r="M370" s="5">
        <f t="shared" ref="M370:M414" si="108">L370/(1000000)</f>
        <v>0.0000006354212294</v>
      </c>
      <c r="N370" s="5">
        <f t="shared" ref="N370:N414" si="109">M370*X$374</f>
        <v>0.0000006351830106</v>
      </c>
      <c r="O370" s="5">
        <f t="shared" ref="O370:O372" si="110">((N370*R$370)/($X$372*$X$374))</f>
        <v>0.000000027669104</v>
      </c>
      <c r="P370" s="5">
        <f t="shared" ref="P370:P414" si="111">O370*44.0095</f>
        <v>0.000001217703432</v>
      </c>
      <c r="Q370" s="5">
        <f t="shared" ref="Q370:Q414" si="112">P370/5.227924335</f>
        <v>0.0000002329229259</v>
      </c>
      <c r="R370" s="5">
        <v>13.2489</v>
      </c>
      <c r="S370" s="5">
        <v>18.9271</v>
      </c>
      <c r="T370" s="5"/>
      <c r="U370" s="5"/>
      <c r="V370" s="5"/>
      <c r="W370" s="5"/>
      <c r="X370" s="16" t="s">
        <v>659</v>
      </c>
    </row>
    <row r="371" ht="15.75" customHeight="1">
      <c r="A371" t="s">
        <v>660</v>
      </c>
      <c r="B371" s="35"/>
      <c r="D371" s="16" t="s">
        <v>661</v>
      </c>
      <c r="F371">
        <v>3.683</v>
      </c>
      <c r="G371">
        <v>227.79</v>
      </c>
      <c r="I371" s="16"/>
      <c r="K371" s="5">
        <v>70.0</v>
      </c>
      <c r="L371" s="16">
        <f t="shared" si="107"/>
        <v>0.6630138706</v>
      </c>
      <c r="M371" s="5">
        <f t="shared" si="108"/>
        <v>0.0000006630138706</v>
      </c>
      <c r="N371" s="5">
        <f t="shared" si="109"/>
        <v>0.0000006627653074</v>
      </c>
      <c r="O371" s="5">
        <f t="shared" si="110"/>
        <v>0.00000002887061195</v>
      </c>
      <c r="P371" s="5">
        <f t="shared" si="111"/>
        <v>0.000001270581197</v>
      </c>
      <c r="Q371" s="5">
        <f t="shared" si="112"/>
        <v>0.0000002430374113</v>
      </c>
      <c r="R371" s="5"/>
      <c r="S371" s="20" t="s">
        <v>205</v>
      </c>
      <c r="T371" s="21" t="s">
        <v>206</v>
      </c>
      <c r="U371" s="21" t="s">
        <v>207</v>
      </c>
      <c r="V371" s="22" t="s">
        <v>208</v>
      </c>
      <c r="W371" s="5" t="s">
        <v>209</v>
      </c>
      <c r="X371" s="23">
        <v>88.0</v>
      </c>
    </row>
    <row r="372" ht="15.75" customHeight="1">
      <c r="A372" t="s">
        <v>662</v>
      </c>
      <c r="B372" s="35"/>
      <c r="D372" s="16" t="s">
        <v>663</v>
      </c>
      <c r="F372">
        <v>3.7</v>
      </c>
      <c r="G372">
        <v>212.4241</v>
      </c>
      <c r="H372" s="16"/>
      <c r="I372" s="16"/>
      <c r="K372" s="5">
        <v>130.0</v>
      </c>
      <c r="L372" s="16">
        <f t="shared" si="107"/>
        <v>0.6181433786</v>
      </c>
      <c r="M372" s="5">
        <f t="shared" si="108"/>
        <v>0.0000006181433786</v>
      </c>
      <c r="N372" s="5">
        <f t="shared" si="109"/>
        <v>0.0000006179116373</v>
      </c>
      <c r="O372" s="5">
        <f t="shared" si="110"/>
        <v>0.00000002691674851</v>
      </c>
      <c r="P372" s="5">
        <f t="shared" si="111"/>
        <v>0.000001184592643</v>
      </c>
      <c r="Q372" s="5">
        <f t="shared" si="112"/>
        <v>0.0000002265894775</v>
      </c>
      <c r="R372" s="5"/>
      <c r="S372" s="5">
        <v>3.0</v>
      </c>
      <c r="T372" s="5">
        <f t="array" ref="T372">INDEX(Q$370:Q414,ROWS(T$372:T372)*S$372)</f>
        <v>0.0000002265894775</v>
      </c>
      <c r="U372" s="5">
        <f t="shared" ref="U372:U373" si="113">INDEX(Q$369:Q413,ROWS(U$372:U372)*S$372)</f>
        <v>0.0000002430374113</v>
      </c>
      <c r="V372" s="5">
        <f t="array" ref="V372">INDEX(Q$370:Q414,ROWS(V$372:V372)*S$372)</f>
        <v>0.0000002265894775</v>
      </c>
      <c r="W372" s="5" t="s">
        <v>210</v>
      </c>
      <c r="X372">
        <f>(X371-32)*(5/9)+273.15</f>
        <v>304.2611111</v>
      </c>
      <c r="AA372">
        <v>1.0</v>
      </c>
      <c r="AB372">
        <v>2.271955342778607E-7</v>
      </c>
    </row>
    <row r="373" ht="15.75" customHeight="1">
      <c r="A373" t="s">
        <v>664</v>
      </c>
      <c r="B373" s="35"/>
      <c r="C373" s="34">
        <v>7.0</v>
      </c>
      <c r="D373" s="16" t="s">
        <v>665</v>
      </c>
      <c r="F373">
        <v>3.773</v>
      </c>
      <c r="G373">
        <v>197.5024</v>
      </c>
      <c r="H373" s="16"/>
      <c r="I373" s="16"/>
      <c r="K373" s="5">
        <v>0.0</v>
      </c>
      <c r="L373" s="16">
        <f t="shared" si="107"/>
        <v>0.5745700102</v>
      </c>
      <c r="M373" s="5">
        <f t="shared" si="108"/>
        <v>0.0000005745700102</v>
      </c>
      <c r="N373" s="5">
        <f t="shared" si="109"/>
        <v>0.0000005743546045</v>
      </c>
      <c r="O373" s="5">
        <f t="shared" ref="O373:O375" si="114">((N373*S$370)/($X$372*$X$374))</f>
        <v>0.00000003574214266</v>
      </c>
      <c r="P373" s="5">
        <f t="shared" si="111"/>
        <v>0.000001572993828</v>
      </c>
      <c r="Q373" s="5">
        <f t="shared" si="112"/>
        <v>0.0000003008830516</v>
      </c>
      <c r="R373" s="5"/>
      <c r="S373" s="5"/>
      <c r="T373" s="5">
        <f t="shared" ref="T373:T376" si="115">INDEX(P$370:P415,ROWS(T$372:T373)*S$372)</f>
        <v>0.000001631505778</v>
      </c>
      <c r="U373" s="5">
        <f t="shared" si="113"/>
        <v>0.0000003053886171</v>
      </c>
      <c r="V373" s="5">
        <f t="shared" ref="V373:V376" si="116">INDEX(P$370:P415,ROWS(V$372:V373)*S$372)</f>
        <v>0.000001631505778</v>
      </c>
      <c r="W373" s="5" t="s">
        <v>211</v>
      </c>
      <c r="X373" s="25">
        <v>29.91</v>
      </c>
      <c r="AA373">
        <v>1.0</v>
      </c>
      <c r="AB373">
        <v>3.1290995173514195E-7</v>
      </c>
    </row>
    <row r="374" ht="15.75" customHeight="1">
      <c r="A374" t="s">
        <v>666</v>
      </c>
      <c r="B374" s="35"/>
      <c r="C374" s="35"/>
      <c r="D374" s="16" t="s">
        <v>667</v>
      </c>
      <c r="F374">
        <v>3.786</v>
      </c>
      <c r="G374">
        <v>200.4488</v>
      </c>
      <c r="H374" s="16"/>
      <c r="I374" s="16"/>
      <c r="K374" s="5">
        <v>69.0</v>
      </c>
      <c r="L374" s="16">
        <f t="shared" si="107"/>
        <v>0.583173894</v>
      </c>
      <c r="M374" s="5">
        <f t="shared" si="108"/>
        <v>0.000000583173894</v>
      </c>
      <c r="N374" s="5">
        <f t="shared" si="109"/>
        <v>0.0000005829552627</v>
      </c>
      <c r="O374" s="5">
        <f t="shared" si="114"/>
        <v>0.00000003627736246</v>
      </c>
      <c r="P374" s="5">
        <f t="shared" si="111"/>
        <v>0.000001596548583</v>
      </c>
      <c r="Q374" s="5">
        <f t="shared" si="112"/>
        <v>0.0000003053886171</v>
      </c>
      <c r="R374" s="5"/>
      <c r="S374" s="5"/>
      <c r="T374" s="5">
        <f t="shared" si="115"/>
        <v>0.000001060440616</v>
      </c>
      <c r="U374" s="5">
        <f t="shared" ref="U374:U377" si="117">INDEX(P$369:P415,ROWS(U$372:U374)*S$372)</f>
        <v>0.000001051475162</v>
      </c>
      <c r="V374" s="5">
        <f t="shared" si="116"/>
        <v>0.000001060440616</v>
      </c>
      <c r="W374" s="5" t="s">
        <v>213</v>
      </c>
      <c r="X374">
        <f>X373*0.0334211</f>
        <v>0.999625101</v>
      </c>
      <c r="AA374">
        <v>1.0</v>
      </c>
      <c r="AB374">
        <v>2.0338415366156748E-7</v>
      </c>
    </row>
    <row r="375" ht="15.75" customHeight="1">
      <c r="A375" t="s">
        <v>668</v>
      </c>
      <c r="B375" s="35"/>
      <c r="C375" s="36"/>
      <c r="D375" s="16" t="s">
        <v>669</v>
      </c>
      <c r="F375">
        <v>3.776</v>
      </c>
      <c r="G375">
        <v>204.8215</v>
      </c>
      <c r="H375" s="16"/>
      <c r="I375" s="16"/>
      <c r="K375" s="5">
        <v>128.0</v>
      </c>
      <c r="L375" s="16">
        <f t="shared" si="107"/>
        <v>0.5959427654</v>
      </c>
      <c r="M375" s="5">
        <f t="shared" si="108"/>
        <v>0.0000005959427654</v>
      </c>
      <c r="N375" s="5">
        <f t="shared" si="109"/>
        <v>0.000000595719347</v>
      </c>
      <c r="O375" s="5">
        <f t="shared" si="114"/>
        <v>0.00000003707167266</v>
      </c>
      <c r="P375" s="5">
        <f t="shared" si="111"/>
        <v>0.000001631505778</v>
      </c>
      <c r="Q375" s="5">
        <f t="shared" si="112"/>
        <v>0.000000312075247</v>
      </c>
      <c r="R375" s="5"/>
      <c r="S375" s="5"/>
      <c r="T375" s="5">
        <f t="shared" si="115"/>
        <v>0.000001035379764</v>
      </c>
      <c r="U375" s="5">
        <f t="shared" si="117"/>
        <v>0.000001037152597</v>
      </c>
      <c r="V375" s="5">
        <f t="shared" si="116"/>
        <v>0.000001035379764</v>
      </c>
      <c r="W375" s="5" t="s">
        <v>214</v>
      </c>
      <c r="X375" s="5">
        <v>0.082057338</v>
      </c>
      <c r="AA375">
        <v>1.0</v>
      </c>
      <c r="AB375">
        <v>1.9857767983106727E-7</v>
      </c>
    </row>
    <row r="376" ht="15.75" customHeight="1">
      <c r="A376" t="s">
        <v>670</v>
      </c>
      <c r="B376" s="35"/>
      <c r="C376" s="41">
        <v>8.0</v>
      </c>
      <c r="D376" s="16" t="s">
        <v>671</v>
      </c>
      <c r="F376">
        <v>3.773</v>
      </c>
      <c r="G376">
        <v>184.541</v>
      </c>
      <c r="K376" s="5">
        <v>0.0</v>
      </c>
      <c r="L376" s="16">
        <f t="shared" si="107"/>
        <v>0.5367209812</v>
      </c>
      <c r="M376" s="5">
        <f t="shared" si="108"/>
        <v>0.0000005367209812</v>
      </c>
      <c r="N376" s="5">
        <f t="shared" si="109"/>
        <v>0.000000536519765</v>
      </c>
      <c r="O376" s="5">
        <f t="shared" ref="O376:O387" si="118">((N376*R$370)/($X$372*$X$374))</f>
        <v>0.00000002337125038</v>
      </c>
      <c r="P376" s="5">
        <f t="shared" si="111"/>
        <v>0.000001028557043</v>
      </c>
      <c r="Q376" s="5">
        <f t="shared" si="112"/>
        <v>0.0000001967429093</v>
      </c>
      <c r="R376" s="5"/>
      <c r="S376" s="5"/>
      <c r="T376" s="5">
        <f t="shared" si="115"/>
        <v>0.000001030086448</v>
      </c>
      <c r="U376" s="5">
        <f t="shared" si="117"/>
        <v>0.000001058461848</v>
      </c>
      <c r="V376" s="5">
        <f t="shared" si="116"/>
        <v>0.000001030086448</v>
      </c>
      <c r="W376" s="5"/>
      <c r="X376" s="5"/>
      <c r="AA376">
        <v>1.0</v>
      </c>
      <c r="AB376">
        <v>1.9756246343282014E-7</v>
      </c>
    </row>
    <row r="377" ht="15.75" customHeight="1">
      <c r="A377" t="s">
        <v>672</v>
      </c>
      <c r="B377" s="35"/>
      <c r="D377" s="16" t="s">
        <v>673</v>
      </c>
      <c r="F377">
        <v>3.78</v>
      </c>
      <c r="G377">
        <v>188.6364</v>
      </c>
      <c r="K377" s="5">
        <v>61.0</v>
      </c>
      <c r="L377" s="16">
        <f t="shared" si="107"/>
        <v>0.5486800993</v>
      </c>
      <c r="M377" s="5">
        <f t="shared" si="108"/>
        <v>0.0000005486800993</v>
      </c>
      <c r="N377" s="5">
        <f t="shared" si="109"/>
        <v>0.0000005484743997</v>
      </c>
      <c r="O377" s="5">
        <f t="shared" si="118"/>
        <v>0.00000002389200428</v>
      </c>
      <c r="P377" s="5">
        <f t="shared" si="111"/>
        <v>0.000001051475162</v>
      </c>
      <c r="Q377" s="5">
        <f t="shared" si="112"/>
        <v>0.0000002011266986</v>
      </c>
      <c r="R377" s="5"/>
      <c r="S377" s="5"/>
      <c r="T377" s="5">
        <f t="array" ref="T377">INDEX(P$370:P418,ROWS(T$372:T377)*S$372)</f>
        <v>0.000001024656027</v>
      </c>
      <c r="U377" s="5">
        <f t="shared" si="117"/>
        <v>0.000001024853569</v>
      </c>
      <c r="V377" s="5">
        <f t="array" ref="V377">INDEX(P$370:P418,ROWS(V$372:V377)*S$372)</f>
        <v>0.000001024656027</v>
      </c>
      <c r="W377" s="5"/>
      <c r="X377" s="5"/>
      <c r="AA377">
        <v>1.0</v>
      </c>
      <c r="AB377">
        <v>1.9652095165265413E-7</v>
      </c>
    </row>
    <row r="378" ht="15.75" customHeight="1">
      <c r="A378" t="s">
        <v>674</v>
      </c>
      <c r="B378" s="35"/>
      <c r="D378" s="16" t="s">
        <v>675</v>
      </c>
      <c r="F378">
        <v>3.773</v>
      </c>
      <c r="G378">
        <v>190.2385</v>
      </c>
      <c r="K378" s="5">
        <v>121.0</v>
      </c>
      <c r="L378" s="16">
        <f t="shared" si="107"/>
        <v>0.5533584465</v>
      </c>
      <c r="M378" s="5">
        <f t="shared" si="108"/>
        <v>0.0000005533584465</v>
      </c>
      <c r="N378" s="5">
        <f t="shared" si="109"/>
        <v>0.000000553150993</v>
      </c>
      <c r="O378" s="5">
        <f t="shared" si="118"/>
        <v>0.0000000240957206</v>
      </c>
      <c r="P378" s="5">
        <f t="shared" si="111"/>
        <v>0.000001060440616</v>
      </c>
      <c r="Q378" s="5">
        <f t="shared" si="112"/>
        <v>0.0000002028416151</v>
      </c>
      <c r="R378" s="5"/>
      <c r="S378" s="5"/>
      <c r="T378" s="5">
        <f t="array" ref="T378">INDEX(P$370:P418,ROWS(T$372:T378)*S$372)</f>
        <v>0.000001567721508</v>
      </c>
      <c r="U378" s="5">
        <f t="array" ref="U378">INDEX(P$369:P418,ROWS(U$372:U378)*S$372)</f>
        <v>0.000001599687991</v>
      </c>
      <c r="V378" s="5">
        <f t="array" ref="V378">INDEX(P$370:P418,ROWS(V$372:V378)*S$372)</f>
        <v>0.000001567721508</v>
      </c>
      <c r="W378" s="5"/>
      <c r="X378" s="5"/>
      <c r="AA378">
        <v>1.0</v>
      </c>
      <c r="AB378">
        <v>3.0067663146406275E-7</v>
      </c>
    </row>
    <row r="379" ht="15.75" customHeight="1">
      <c r="A379" t="s">
        <v>676</v>
      </c>
      <c r="B379" s="35"/>
      <c r="C379" s="41">
        <v>4.0</v>
      </c>
      <c r="D379" s="16" t="s">
        <v>677</v>
      </c>
      <c r="E379" s="16"/>
      <c r="F379">
        <v>3.776</v>
      </c>
      <c r="G379">
        <v>180.8762</v>
      </c>
      <c r="K379" s="5">
        <v>0.0</v>
      </c>
      <c r="L379" s="16">
        <f t="shared" si="107"/>
        <v>0.5260192729</v>
      </c>
      <c r="M379" s="5">
        <f t="shared" si="108"/>
        <v>0.0000005260192729</v>
      </c>
      <c r="N379" s="5">
        <f t="shared" si="109"/>
        <v>0.0000005258220688</v>
      </c>
      <c r="O379" s="5">
        <f t="shared" si="118"/>
        <v>0.00000002290524977</v>
      </c>
      <c r="P379" s="5">
        <f t="shared" si="111"/>
        <v>0.00000100804859</v>
      </c>
      <c r="Q379" s="5">
        <f t="shared" si="112"/>
        <v>0.000000192820042</v>
      </c>
      <c r="R379" s="5"/>
      <c r="S379" s="5"/>
      <c r="T379" s="5">
        <f t="array" ref="T379">INDEX(P$370:P418,ROWS(T$372:T379)*S$372)</f>
        <v>0.000001012533847</v>
      </c>
      <c r="U379" s="5">
        <f t="array" ref="U379">INDEX(P$369:P418,ROWS(U$372:U379)*S$372)</f>
        <v>0.000001060245007</v>
      </c>
      <c r="V379" s="5">
        <f t="array" ref="V379">INDEX(P$370:P418,ROWS(V$372:V379)*S$372)</f>
        <v>0.000001012533847</v>
      </c>
      <c r="W379" s="5"/>
      <c r="X379" s="5"/>
      <c r="AA379">
        <v>1.0</v>
      </c>
      <c r="AB379">
        <v>1.9419601299198839E-7</v>
      </c>
    </row>
    <row r="380" ht="15.75" customHeight="1">
      <c r="A380" t="s">
        <v>678</v>
      </c>
      <c r="B380" s="35"/>
      <c r="D380" s="16" t="s">
        <v>679</v>
      </c>
      <c r="E380" s="16"/>
      <c r="F380">
        <v>3.78</v>
      </c>
      <c r="G380">
        <v>186.077</v>
      </c>
      <c r="K380" s="5">
        <v>57.0</v>
      </c>
      <c r="L380" s="16">
        <f t="shared" si="107"/>
        <v>0.5412063075</v>
      </c>
      <c r="M380" s="5">
        <f t="shared" si="108"/>
        <v>0.0000005412063075</v>
      </c>
      <c r="N380" s="5">
        <f t="shared" si="109"/>
        <v>0.0000005410034098</v>
      </c>
      <c r="O380" s="5">
        <f t="shared" si="118"/>
        <v>0.0000000235665617</v>
      </c>
      <c r="P380" s="5">
        <f t="shared" si="111"/>
        <v>0.000001037152597</v>
      </c>
      <c r="Q380" s="5">
        <f t="shared" si="112"/>
        <v>0.0000001983870712</v>
      </c>
      <c r="R380" s="5"/>
      <c r="S380" s="5"/>
      <c r="T380" s="5">
        <f t="array" ref="T380">INDEX(P$370:P418,ROWS(T$372:T380)*S$372)</f>
        <v>0.0000009838517491</v>
      </c>
      <c r="U380" s="5">
        <f t="array" ref="U380">INDEX(P$369:P418,ROWS(U$372:U380)*S$372)</f>
        <v>0.000001103672402</v>
      </c>
      <c r="V380" s="5">
        <f t="array" ref="V380">INDEX(P$370:P418,ROWS(V$372:V380)*S$372)</f>
        <v>0.0000009838517491</v>
      </c>
      <c r="W380" s="5"/>
      <c r="X380" s="5"/>
      <c r="AA380">
        <v>1.0</v>
      </c>
      <c r="AB380">
        <v>1.8869501260876475E-7</v>
      </c>
    </row>
    <row r="381" ht="15.75" customHeight="1">
      <c r="A381" t="s">
        <v>680</v>
      </c>
      <c r="B381" s="35"/>
      <c r="D381" s="16" t="s">
        <v>681</v>
      </c>
      <c r="E381" s="16"/>
      <c r="F381">
        <v>3.77</v>
      </c>
      <c r="G381">
        <v>185.7602</v>
      </c>
      <c r="H381" s="16"/>
      <c r="I381" s="16"/>
      <c r="K381" s="5">
        <v>118.0</v>
      </c>
      <c r="L381" s="16">
        <f t="shared" si="107"/>
        <v>0.5402812089</v>
      </c>
      <c r="M381" s="5">
        <f t="shared" si="108"/>
        <v>0.0000005402812089</v>
      </c>
      <c r="N381" s="5">
        <f t="shared" si="109"/>
        <v>0.0000005400786581</v>
      </c>
      <c r="O381" s="5">
        <f t="shared" si="118"/>
        <v>0.00000002352627874</v>
      </c>
      <c r="P381" s="5">
        <f t="shared" si="111"/>
        <v>0.000001035379764</v>
      </c>
      <c r="Q381" s="5">
        <f t="shared" si="112"/>
        <v>0.0000001980479628</v>
      </c>
      <c r="R381" s="5"/>
      <c r="S381" s="5"/>
      <c r="T381" s="5">
        <f t="array" ref="T381">INDEX(P$370:P418,ROWS(T$372:T381)*S$372)</f>
        <v>0.000001044701107</v>
      </c>
      <c r="U381" s="5">
        <f t="array" ref="U381">INDEX(P$369:P418,ROWS(U$372:U381)*S$372)</f>
        <v>0.000001035562519</v>
      </c>
      <c r="V381" s="5">
        <f t="array" ref="V381">INDEX(P$370:P418,ROWS(V$372:V381)*S$372)</f>
        <v>0.000001044701107</v>
      </c>
      <c r="W381" s="5"/>
      <c r="X381" s="5"/>
      <c r="AA381">
        <v>1.0</v>
      </c>
      <c r="AB381">
        <v>2.003654400002963E-7</v>
      </c>
    </row>
    <row r="382" ht="15.75" customHeight="1">
      <c r="A382" t="s">
        <v>682</v>
      </c>
      <c r="B382" s="35"/>
      <c r="C382" s="41">
        <v>1.0</v>
      </c>
      <c r="D382" s="16" t="s">
        <v>683</v>
      </c>
      <c r="F382">
        <v>3.776</v>
      </c>
      <c r="G382">
        <v>181.9239</v>
      </c>
      <c r="H382" s="16"/>
      <c r="K382" s="5">
        <v>0.0</v>
      </c>
      <c r="L382" s="16">
        <f t="shared" si="107"/>
        <v>0.5290786976</v>
      </c>
      <c r="M382" s="5">
        <f t="shared" si="108"/>
        <v>0.0000005290786976</v>
      </c>
      <c r="N382" s="5">
        <f t="shared" si="109"/>
        <v>0.0000005288803465</v>
      </c>
      <c r="O382" s="5">
        <f t="shared" si="118"/>
        <v>0.00000002303847091</v>
      </c>
      <c r="P382" s="5">
        <f t="shared" si="111"/>
        <v>0.000001013911585</v>
      </c>
      <c r="Q382" s="5">
        <f t="shared" si="112"/>
        <v>0.0000001939415188</v>
      </c>
      <c r="R382" s="5"/>
      <c r="S382" s="5"/>
      <c r="T382" s="5">
        <f t="array" ref="T382">INDEX(P$370:P418,ROWS(T$372:T382)*S$372)</f>
        <v>0.000001410264192</v>
      </c>
      <c r="U382" s="5">
        <f t="array" ref="U382">INDEX(P$369:P418,ROWS(U$372:U382)*S$372)</f>
        <v>0.000001782417745</v>
      </c>
      <c r="V382" s="5">
        <f t="array" ref="V382">INDEX(P$370:P418,ROWS(V$372:V382)*S$372)</f>
        <v>0.000001410264192</v>
      </c>
      <c r="W382" s="5"/>
      <c r="X382" s="5"/>
      <c r="AA382">
        <v>1.0</v>
      </c>
      <c r="AB382">
        <v>2.704775590347314E-7</v>
      </c>
    </row>
    <row r="383" ht="15.75" customHeight="1">
      <c r="A383" t="s">
        <v>684</v>
      </c>
      <c r="B383" s="35"/>
      <c r="D383" s="16" t="s">
        <v>685</v>
      </c>
      <c r="F383">
        <v>3.78</v>
      </c>
      <c r="G383">
        <v>189.8849</v>
      </c>
      <c r="K383" s="5">
        <v>59.0</v>
      </c>
      <c r="L383" s="16">
        <f t="shared" si="107"/>
        <v>0.552325887</v>
      </c>
      <c r="M383" s="5">
        <f t="shared" si="108"/>
        <v>0.000000552325887</v>
      </c>
      <c r="N383" s="5">
        <f t="shared" si="109"/>
        <v>0.0000005521188206</v>
      </c>
      <c r="O383" s="5">
        <f t="shared" si="118"/>
        <v>0.0000000240507583</v>
      </c>
      <c r="P383" s="5">
        <f t="shared" si="111"/>
        <v>0.000001058461848</v>
      </c>
      <c r="Q383" s="5">
        <f t="shared" si="112"/>
        <v>0.0000002024631153</v>
      </c>
      <c r="R383" s="5"/>
      <c r="S383" s="5"/>
      <c r="T383" s="5">
        <f t="array" ref="T383">INDEX(P$370:P418,ROWS(T$372:T383)*S$372)</f>
        <v>0.000001532685358</v>
      </c>
      <c r="U383" s="5">
        <f t="array" ref="U383">INDEX(P$369:P418,ROWS(U$372:U383)*S$372)</f>
        <v>0.000001048962887</v>
      </c>
      <c r="V383" s="5">
        <f t="array" ref="V383">INDEX(P$370:P418,ROWS(V$372:V383)*S$372)</f>
        <v>0.000001532685358</v>
      </c>
      <c r="W383" s="5"/>
      <c r="X383" s="5"/>
      <c r="AA383">
        <v>1.0</v>
      </c>
      <c r="AB383">
        <v>2.9395697381740664E-7</v>
      </c>
    </row>
    <row r="384" ht="15.75" customHeight="1">
      <c r="A384" t="s">
        <v>686</v>
      </c>
      <c r="B384" s="36"/>
      <c r="D384" s="16" t="s">
        <v>687</v>
      </c>
      <c r="F384">
        <v>3.783</v>
      </c>
      <c r="G384">
        <v>184.8143</v>
      </c>
      <c r="K384" s="5">
        <v>119.0</v>
      </c>
      <c r="L384" s="16">
        <f t="shared" si="107"/>
        <v>0.5375190539</v>
      </c>
      <c r="M384" s="5">
        <f t="shared" si="108"/>
        <v>0.0000005375190539</v>
      </c>
      <c r="N384" s="5">
        <f t="shared" si="109"/>
        <v>0.0000005373175385</v>
      </c>
      <c r="O384" s="5">
        <f t="shared" si="118"/>
        <v>0.00000002340600206</v>
      </c>
      <c r="P384" s="5">
        <f t="shared" si="111"/>
        <v>0.000001030086448</v>
      </c>
      <c r="Q384" s="5">
        <f t="shared" si="112"/>
        <v>0.0000001970354545</v>
      </c>
      <c r="R384" s="5"/>
      <c r="S384" s="5"/>
      <c r="T384" s="5">
        <f t="array" ref="T384">INDEX(P$370:P418,ROWS(T$372:T384)*S$372)</f>
        <v>0.0000009859111881</v>
      </c>
      <c r="U384" s="5">
        <f t="array" ref="U384">INDEX(P$369:P418,ROWS(U$372:U384)*S$372)</f>
        <v>0.000001006682556</v>
      </c>
      <c r="V384" s="5">
        <f t="array" ref="V384">INDEX(P$370:P418,ROWS(V$372:V384)*S$372)</f>
        <v>0.0000009859111881</v>
      </c>
      <c r="W384" s="5"/>
      <c r="X384" s="5"/>
      <c r="AA384">
        <v>1.0</v>
      </c>
      <c r="AB384">
        <v>1.8908999676965267E-7</v>
      </c>
    </row>
    <row r="385" ht="15.75" customHeight="1">
      <c r="A385" t="s">
        <v>688</v>
      </c>
      <c r="B385" s="106" t="s">
        <v>283</v>
      </c>
      <c r="C385" s="18">
        <v>6.0</v>
      </c>
      <c r="D385" s="16" t="s">
        <v>689</v>
      </c>
      <c r="F385">
        <v>3.773</v>
      </c>
      <c r="G385">
        <v>185.2562</v>
      </c>
      <c r="K385" s="5">
        <v>0.0</v>
      </c>
      <c r="L385" s="16">
        <f t="shared" si="107"/>
        <v>0.5388094612</v>
      </c>
      <c r="M385" s="5">
        <f t="shared" si="108"/>
        <v>0.0000005388094612</v>
      </c>
      <c r="N385" s="5">
        <f t="shared" si="109"/>
        <v>0.0000005386074621</v>
      </c>
      <c r="O385" s="5">
        <f t="shared" si="118"/>
        <v>0.00000002346219221</v>
      </c>
      <c r="P385" s="5">
        <f t="shared" si="111"/>
        <v>0.000001032559348</v>
      </c>
      <c r="Q385" s="5">
        <f t="shared" si="112"/>
        <v>0.0000001975084722</v>
      </c>
      <c r="R385" s="5"/>
      <c r="S385" s="5"/>
      <c r="T385" s="5">
        <f t="array" ref="T385">INDEX(P$370:P418,ROWS(T$372:T385)*S$372)</f>
        <v>0.000001375986354</v>
      </c>
      <c r="U385" s="5">
        <f t="array" ref="U385">INDEX(P$369:P418,ROWS(U$372:U385)*S$372)</f>
        <v>0.000001342478778</v>
      </c>
      <c r="V385" s="5">
        <f t="array" ref="V385">INDEX(P$370:P418,ROWS(V$372:V385)*S$372)</f>
        <v>0.000001375986354</v>
      </c>
      <c r="W385" s="5"/>
      <c r="X385" s="5"/>
      <c r="AA385">
        <v>1.0</v>
      </c>
      <c r="AB385">
        <v>2.63903339799287E-7</v>
      </c>
    </row>
    <row r="386" ht="15.75" customHeight="1">
      <c r="A386" t="s">
        <v>690</v>
      </c>
      <c r="B386" s="35"/>
      <c r="C386" s="18"/>
      <c r="D386" s="16" t="s">
        <v>691</v>
      </c>
      <c r="F386">
        <v>3.78</v>
      </c>
      <c r="G386">
        <v>183.8792</v>
      </c>
      <c r="K386" s="5">
        <v>72.0</v>
      </c>
      <c r="L386" s="16">
        <f t="shared" si="107"/>
        <v>0.5347884363</v>
      </c>
      <c r="M386" s="5">
        <f t="shared" si="108"/>
        <v>0.0000005347884363</v>
      </c>
      <c r="N386" s="5">
        <f t="shared" si="109"/>
        <v>0.0000005345879446</v>
      </c>
      <c r="O386" s="5">
        <f t="shared" si="118"/>
        <v>0.00000002328709866</v>
      </c>
      <c r="P386" s="5">
        <f t="shared" si="111"/>
        <v>0.000001024853569</v>
      </c>
      <c r="Q386" s="5">
        <f t="shared" si="112"/>
        <v>0.0000001960345068</v>
      </c>
      <c r="R386" s="5"/>
      <c r="S386" s="5"/>
      <c r="T386" s="5">
        <f t="array" ref="T386">INDEX(P$370:P418,ROWS(T$372:T386)*S$372)</f>
        <v>0.0000009534762614</v>
      </c>
      <c r="U386" s="5">
        <f t="array" ref="U386">INDEX(P$369:P418,ROWS(U$372:U386)*S$372)</f>
        <v>0.0000009634953466</v>
      </c>
      <c r="V386" s="5">
        <f t="array" ref="V386">INDEX(P$370:P418,ROWS(V$372:V386)*S$372)</f>
        <v>0.0000009534762614</v>
      </c>
      <c r="W386" s="5"/>
      <c r="X386" s="5"/>
      <c r="AA386">
        <v>1.0</v>
      </c>
      <c r="AB386">
        <v>1.8286923341590778E-7</v>
      </c>
    </row>
    <row r="387" ht="15.75" customHeight="1">
      <c r="A387" t="s">
        <v>692</v>
      </c>
      <c r="B387" s="35"/>
      <c r="C387" s="18"/>
      <c r="D387" s="16" t="s">
        <v>693</v>
      </c>
      <c r="F387">
        <v>3.77</v>
      </c>
      <c r="G387">
        <v>183.8439</v>
      </c>
      <c r="K387" s="5">
        <v>130.0</v>
      </c>
      <c r="L387" s="16">
        <f t="shared" si="107"/>
        <v>0.5346853555</v>
      </c>
      <c r="M387" s="5">
        <f t="shared" si="108"/>
        <v>0.0000005346853555</v>
      </c>
      <c r="N387" s="5">
        <f t="shared" si="109"/>
        <v>0.0000005344849025</v>
      </c>
      <c r="O387" s="5">
        <f t="shared" si="118"/>
        <v>0.00000002328261006</v>
      </c>
      <c r="P387" s="5">
        <f t="shared" si="111"/>
        <v>0.000001024656027</v>
      </c>
      <c r="Q387" s="5">
        <f t="shared" si="112"/>
        <v>0.000000195996721</v>
      </c>
      <c r="R387" s="5"/>
      <c r="S387" s="5"/>
      <c r="T387" s="5"/>
      <c r="U387" s="5"/>
      <c r="V387" s="5"/>
      <c r="W387" s="5"/>
      <c r="X387" s="5"/>
    </row>
    <row r="388" ht="15.75" customHeight="1">
      <c r="A388" t="s">
        <v>694</v>
      </c>
      <c r="B388" s="35"/>
      <c r="C388" s="34">
        <v>7.0</v>
      </c>
      <c r="D388" s="16" t="s">
        <v>695</v>
      </c>
      <c r="F388">
        <v>3.773</v>
      </c>
      <c r="G388">
        <v>189.6465</v>
      </c>
      <c r="K388" s="5">
        <v>0.0</v>
      </c>
      <c r="L388" s="16">
        <f t="shared" si="107"/>
        <v>0.551629727</v>
      </c>
      <c r="M388" s="5">
        <f t="shared" si="108"/>
        <v>0.000000551629727</v>
      </c>
      <c r="N388" s="5">
        <f t="shared" si="109"/>
        <v>0.0000005514229215</v>
      </c>
      <c r="O388" s="5">
        <f t="shared" ref="O388:O390" si="119">((N388*S$370)/($X$372*$X$374))</f>
        <v>0.00000003431510181</v>
      </c>
      <c r="P388" s="5">
        <f t="shared" si="111"/>
        <v>0.000001510190473</v>
      </c>
      <c r="Q388" s="5">
        <f t="shared" si="112"/>
        <v>0.0000002888699944</v>
      </c>
      <c r="R388" s="5"/>
      <c r="S388" s="5"/>
      <c r="T388" s="5"/>
      <c r="U388" s="5"/>
      <c r="V388" s="5"/>
      <c r="W388" s="5"/>
      <c r="X388" s="5"/>
      <c r="AA388">
        <v>2.0</v>
      </c>
      <c r="AB388">
        <v>2.436874611769257E-7</v>
      </c>
    </row>
    <row r="389" ht="15.75" customHeight="1">
      <c r="A389" t="s">
        <v>696</v>
      </c>
      <c r="B389" s="35"/>
      <c r="C389" s="35"/>
      <c r="D389" s="16" t="s">
        <v>697</v>
      </c>
      <c r="F389">
        <v>3.773</v>
      </c>
      <c r="G389">
        <v>200.8415</v>
      </c>
      <c r="K389" s="5">
        <v>65.0</v>
      </c>
      <c r="L389" s="16">
        <f t="shared" si="107"/>
        <v>0.5843206307</v>
      </c>
      <c r="M389" s="5">
        <f t="shared" si="108"/>
        <v>0.0000005843206307</v>
      </c>
      <c r="N389" s="5">
        <f t="shared" si="109"/>
        <v>0.0000005841015695</v>
      </c>
      <c r="O389" s="5">
        <f t="shared" si="119"/>
        <v>0.00000003634869724</v>
      </c>
      <c r="P389" s="5">
        <f t="shared" si="111"/>
        <v>0.000001599687991</v>
      </c>
      <c r="Q389" s="5">
        <f t="shared" si="112"/>
        <v>0.0000003059891247</v>
      </c>
      <c r="R389" s="5"/>
      <c r="S389" s="5"/>
      <c r="T389" s="5"/>
      <c r="U389" s="5"/>
      <c r="V389" s="5"/>
      <c r="W389" s="5"/>
      <c r="X389" s="5"/>
      <c r="AA389">
        <v>2.0</v>
      </c>
      <c r="AB389">
        <v>3.062054372151324E-7</v>
      </c>
    </row>
    <row r="390" ht="15.75" customHeight="1">
      <c r="A390" t="s">
        <v>698</v>
      </c>
      <c r="B390" s="35"/>
      <c r="C390" s="36"/>
      <c r="D390" s="16" t="s">
        <v>699</v>
      </c>
      <c r="F390">
        <v>3.78</v>
      </c>
      <c r="G390">
        <v>196.8429</v>
      </c>
      <c r="K390" s="5">
        <v>123.0</v>
      </c>
      <c r="L390" s="16">
        <f t="shared" si="107"/>
        <v>0.5726441816</v>
      </c>
      <c r="M390" s="5">
        <f t="shared" si="108"/>
        <v>0.0000005726441816</v>
      </c>
      <c r="N390" s="5">
        <f t="shared" si="109"/>
        <v>0.0000005724294979</v>
      </c>
      <c r="O390" s="5">
        <f t="shared" si="119"/>
        <v>0.00000003562234309</v>
      </c>
      <c r="P390" s="5">
        <f t="shared" si="111"/>
        <v>0.000001567721508</v>
      </c>
      <c r="Q390" s="5">
        <f t="shared" si="112"/>
        <v>0.0000002998745598</v>
      </c>
      <c r="T390" s="5"/>
      <c r="U390" s="5"/>
      <c r="V390" s="5"/>
      <c r="AA390">
        <v>2.0</v>
      </c>
      <c r="AB390">
        <v>2.0166465034025255E-7</v>
      </c>
    </row>
    <row r="391" ht="15.75" customHeight="1">
      <c r="A391" t="s">
        <v>700</v>
      </c>
      <c r="B391" s="35"/>
      <c r="C391" s="18">
        <v>8.0</v>
      </c>
      <c r="D391" s="16" t="s">
        <v>701</v>
      </c>
      <c r="F391">
        <v>3.783</v>
      </c>
      <c r="G391">
        <v>195.9825</v>
      </c>
      <c r="K391" s="5">
        <v>0.0</v>
      </c>
      <c r="L391" s="16">
        <f t="shared" si="107"/>
        <v>0.5701316981</v>
      </c>
      <c r="M391" s="5">
        <f t="shared" si="108"/>
        <v>0.0000005701316981</v>
      </c>
      <c r="N391" s="5">
        <f t="shared" si="109"/>
        <v>0.0000005699179563</v>
      </c>
      <c r="O391" s="5">
        <f t="shared" ref="O391:O399" si="120">((N391*R$370)/($X$372*$X$374))</f>
        <v>0.00000002482610356</v>
      </c>
      <c r="P391" s="5">
        <f t="shared" si="111"/>
        <v>0.000001092584405</v>
      </c>
      <c r="Q391" s="5">
        <f t="shared" si="112"/>
        <v>0.0000002089900952</v>
      </c>
      <c r="T391" s="5"/>
      <c r="U391" s="5"/>
      <c r="V391" s="5"/>
      <c r="AA391">
        <v>2.0</v>
      </c>
      <c r="AB391">
        <v>1.9891769521849158E-7</v>
      </c>
    </row>
    <row r="392" ht="15.75" customHeight="1">
      <c r="A392" t="s">
        <v>702</v>
      </c>
      <c r="B392" s="35"/>
      <c r="C392" s="18"/>
      <c r="D392" s="16" t="s">
        <v>703</v>
      </c>
      <c r="F392">
        <v>3.78</v>
      </c>
      <c r="G392">
        <v>198.9635</v>
      </c>
      <c r="K392" s="5">
        <v>60.0</v>
      </c>
      <c r="L392" s="16">
        <f t="shared" ref="L392:L414" si="121">(G392-6.0596)/348.67</f>
        <v>0.5532563742</v>
      </c>
      <c r="M392" s="5">
        <f t="shared" si="108"/>
        <v>0.0000005532563742</v>
      </c>
      <c r="N392" s="5">
        <f t="shared" si="109"/>
        <v>0.000000553048959</v>
      </c>
      <c r="O392" s="5">
        <f t="shared" si="120"/>
        <v>0.00000002409127591</v>
      </c>
      <c r="P392" s="5">
        <f t="shared" si="111"/>
        <v>0.000001060245007</v>
      </c>
      <c r="Q392" s="5">
        <f t="shared" si="112"/>
        <v>0.000000202804199</v>
      </c>
      <c r="AA392">
        <v>2.0</v>
      </c>
      <c r="AB392">
        <v>2.0300464153722006E-7</v>
      </c>
    </row>
    <row r="393" ht="15.75" customHeight="1">
      <c r="A393" t="s">
        <v>704</v>
      </c>
      <c r="B393" s="35"/>
      <c r="C393" s="18"/>
      <c r="D393" s="16" t="s">
        <v>705</v>
      </c>
      <c r="F393">
        <v>3.766</v>
      </c>
      <c r="G393">
        <v>190.2828</v>
      </c>
      <c r="K393" s="5">
        <v>120.0</v>
      </c>
      <c r="L393" s="16">
        <f t="shared" si="121"/>
        <v>0.5283597671</v>
      </c>
      <c r="M393" s="5">
        <f t="shared" si="108"/>
        <v>0.0000005283597671</v>
      </c>
      <c r="N393" s="5">
        <f t="shared" si="109"/>
        <v>0.0000005281616856</v>
      </c>
      <c r="O393" s="5">
        <f t="shared" si="120"/>
        <v>0.00000002300716543</v>
      </c>
      <c r="P393" s="5">
        <f t="shared" si="111"/>
        <v>0.000001012533847</v>
      </c>
      <c r="Q393" s="5">
        <f t="shared" si="112"/>
        <v>0.0000001936779843</v>
      </c>
      <c r="AA393">
        <v>2.0</v>
      </c>
      <c r="AB393">
        <v>1.9655883846823513E-7</v>
      </c>
    </row>
    <row r="394" ht="15.75" customHeight="1">
      <c r="A394" t="s">
        <v>706</v>
      </c>
      <c r="B394" s="35"/>
      <c r="C394" s="18">
        <v>4.0</v>
      </c>
      <c r="D394" s="16" t="s">
        <v>707</v>
      </c>
      <c r="E394" s="16"/>
      <c r="F394">
        <v>3.776</v>
      </c>
      <c r="G394">
        <v>198.9425</v>
      </c>
      <c r="K394" s="5">
        <v>0.0</v>
      </c>
      <c r="L394" s="16">
        <f t="shared" si="121"/>
        <v>0.5531961454</v>
      </c>
      <c r="M394" s="5">
        <f t="shared" si="108"/>
        <v>0.0000005531961454</v>
      </c>
      <c r="N394" s="5">
        <f t="shared" si="109"/>
        <v>0.0000005529887527</v>
      </c>
      <c r="O394" s="5">
        <f t="shared" si="120"/>
        <v>0.00000002408865327</v>
      </c>
      <c r="P394" s="5">
        <f t="shared" si="111"/>
        <v>0.000001060129586</v>
      </c>
      <c r="Q394" s="5">
        <f t="shared" si="112"/>
        <v>0.0000002027821212</v>
      </c>
      <c r="AA394">
        <v>2.0</v>
      </c>
      <c r="AB394">
        <v>3.0680755097825533E-7</v>
      </c>
    </row>
    <row r="395" ht="15.75" customHeight="1">
      <c r="A395" t="s">
        <v>708</v>
      </c>
      <c r="B395" s="35"/>
      <c r="C395" s="18"/>
      <c r="D395" s="16" t="s">
        <v>709</v>
      </c>
      <c r="E395" s="16"/>
      <c r="F395">
        <v>3.776</v>
      </c>
      <c r="G395">
        <v>206.8648</v>
      </c>
      <c r="K395" s="5">
        <v>59.0</v>
      </c>
      <c r="L395" s="16">
        <f t="shared" si="121"/>
        <v>0.5759176299</v>
      </c>
      <c r="M395" s="5">
        <f t="shared" si="108"/>
        <v>0.0000005759176299</v>
      </c>
      <c r="N395" s="5">
        <f t="shared" si="109"/>
        <v>0.0000005757017189</v>
      </c>
      <c r="O395" s="5">
        <f t="shared" si="120"/>
        <v>0.00000002507804911</v>
      </c>
      <c r="P395" s="5">
        <f t="shared" si="111"/>
        <v>0.000001103672402</v>
      </c>
      <c r="Q395" s="5">
        <f t="shared" si="112"/>
        <v>0.000000211111013</v>
      </c>
      <c r="AA395">
        <v>2.0</v>
      </c>
      <c r="AB395">
        <v>2.0334663750605365E-7</v>
      </c>
    </row>
    <row r="396" ht="15.75" customHeight="1">
      <c r="A396" t="s">
        <v>710</v>
      </c>
      <c r="B396" s="35"/>
      <c r="C396" s="18"/>
      <c r="D396" s="16" t="s">
        <v>711</v>
      </c>
      <c r="E396" s="16"/>
      <c r="F396">
        <v>3.773</v>
      </c>
      <c r="G396">
        <v>185.0643</v>
      </c>
      <c r="K396" s="5">
        <v>120.0</v>
      </c>
      <c r="L396" s="16">
        <f t="shared" si="121"/>
        <v>0.513392893</v>
      </c>
      <c r="M396" s="5">
        <f t="shared" si="108"/>
        <v>0.000000513392893</v>
      </c>
      <c r="N396" s="5">
        <f t="shared" si="109"/>
        <v>0.0000005132004225</v>
      </c>
      <c r="O396" s="5">
        <f t="shared" si="120"/>
        <v>0.00000002235544028</v>
      </c>
      <c r="P396" s="5">
        <f t="shared" si="111"/>
        <v>0.0000009838517491</v>
      </c>
      <c r="Q396" s="5">
        <f t="shared" si="112"/>
        <v>0.0000001881916581</v>
      </c>
      <c r="AA396">
        <v>2.0</v>
      </c>
      <c r="AB396">
        <v>2.116756696662463E-7</v>
      </c>
    </row>
    <row r="397" ht="15.75" customHeight="1">
      <c r="A397" t="s">
        <v>712</v>
      </c>
      <c r="B397" s="35"/>
      <c r="C397" s="18">
        <v>1.0</v>
      </c>
      <c r="D397" s="16" t="s">
        <v>713</v>
      </c>
      <c r="E397" s="16"/>
      <c r="F397">
        <v>3.783</v>
      </c>
      <c r="G397">
        <v>192.4905</v>
      </c>
      <c r="K397" s="5">
        <v>0.0</v>
      </c>
      <c r="L397" s="16">
        <f t="shared" si="121"/>
        <v>0.5346915421</v>
      </c>
      <c r="M397" s="5">
        <f t="shared" si="108"/>
        <v>0.0000005346915421</v>
      </c>
      <c r="N397" s="5">
        <f t="shared" si="109"/>
        <v>0.0000005344910868</v>
      </c>
      <c r="O397" s="5">
        <f t="shared" si="120"/>
        <v>0.00000002328287945</v>
      </c>
      <c r="P397" s="5">
        <f t="shared" si="111"/>
        <v>0.000001024667883</v>
      </c>
      <c r="Q397" s="5">
        <f t="shared" si="112"/>
        <v>0.0000001959989888</v>
      </c>
      <c r="AA397">
        <v>2.0</v>
      </c>
      <c r="AB397">
        <v>1.9861273072805598E-7</v>
      </c>
    </row>
    <row r="398" ht="15.75" customHeight="1">
      <c r="A398" t="s">
        <v>714</v>
      </c>
      <c r="B398" s="35"/>
      <c r="C398" s="41"/>
      <c r="D398" s="16" t="s">
        <v>715</v>
      </c>
      <c r="E398" s="16"/>
      <c r="F398">
        <v>3.773</v>
      </c>
      <c r="G398">
        <v>194.4727</v>
      </c>
      <c r="K398" s="5">
        <v>59.0</v>
      </c>
      <c r="L398" s="16">
        <f t="shared" si="121"/>
        <v>0.5403765738</v>
      </c>
      <c r="M398" s="5">
        <f t="shared" si="108"/>
        <v>0.0000005403765738</v>
      </c>
      <c r="N398" s="5">
        <f t="shared" si="109"/>
        <v>0.0000005401739872</v>
      </c>
      <c r="O398" s="5">
        <f t="shared" si="120"/>
        <v>0.00000002353043136</v>
      </c>
      <c r="P398" s="5">
        <f t="shared" si="111"/>
        <v>0.000001035562519</v>
      </c>
      <c r="Q398" s="5">
        <f t="shared" si="112"/>
        <v>0.0000001980829202</v>
      </c>
      <c r="AA398">
        <v>2.0</v>
      </c>
      <c r="AB398">
        <v>3.418536777689735E-7</v>
      </c>
    </row>
    <row r="399" ht="15.75" customHeight="1">
      <c r="A399" t="s">
        <v>716</v>
      </c>
      <c r="B399" s="36"/>
      <c r="C399" s="41"/>
      <c r="D399" s="16">
        <v>21.0</v>
      </c>
      <c r="E399" s="16"/>
      <c r="F399">
        <v>3.786</v>
      </c>
      <c r="G399">
        <v>196.1354</v>
      </c>
      <c r="K399" s="5">
        <v>120.0</v>
      </c>
      <c r="L399" s="16">
        <f t="shared" si="121"/>
        <v>0.5451452663</v>
      </c>
      <c r="M399" s="5">
        <f t="shared" si="108"/>
        <v>0.0000005451452663</v>
      </c>
      <c r="N399" s="5">
        <f t="shared" si="109"/>
        <v>0.0000005449408919</v>
      </c>
      <c r="O399" s="5">
        <f t="shared" si="120"/>
        <v>0.00000002373808172</v>
      </c>
      <c r="P399" s="5">
        <f t="shared" si="111"/>
        <v>0.000001044701107</v>
      </c>
      <c r="Q399" s="5">
        <f t="shared" si="112"/>
        <v>0.000000199830954</v>
      </c>
      <c r="AA399">
        <v>2.0</v>
      </c>
      <c r="AB399">
        <v>2.0118281581655604E-7</v>
      </c>
    </row>
    <row r="400" ht="15.75" customHeight="1">
      <c r="A400" t="s">
        <v>717</v>
      </c>
      <c r="B400" s="107" t="s">
        <v>322</v>
      </c>
      <c r="C400" s="34">
        <v>5.0</v>
      </c>
      <c r="D400" s="16" t="s">
        <v>718</v>
      </c>
      <c r="F400">
        <v>3.763</v>
      </c>
      <c r="G400">
        <v>191.4898</v>
      </c>
      <c r="K400" s="5">
        <v>0.0</v>
      </c>
      <c r="L400" s="16">
        <f t="shared" si="121"/>
        <v>0.5318214931</v>
      </c>
      <c r="M400" s="5">
        <f t="shared" si="108"/>
        <v>0.0000005318214931</v>
      </c>
      <c r="N400" s="5">
        <f t="shared" si="109"/>
        <v>0.0000005316221138</v>
      </c>
      <c r="O400" s="5">
        <f t="shared" ref="O400:O402" si="122">((N400*S$370)/($X$372*$X$374))</f>
        <v>0.00000003308289563</v>
      </c>
      <c r="P400" s="5">
        <f t="shared" si="111"/>
        <v>0.000001455961695</v>
      </c>
      <c r="Q400" s="5">
        <f t="shared" si="112"/>
        <v>0.0000002784970864</v>
      </c>
      <c r="AA400">
        <v>2.0</v>
      </c>
      <c r="AB400">
        <v>1.9307378150631627E-7</v>
      </c>
    </row>
    <row r="401" ht="15.75" customHeight="1">
      <c r="A401" t="s">
        <v>719</v>
      </c>
      <c r="B401" s="35"/>
      <c r="C401" s="35"/>
      <c r="D401" s="16" t="s">
        <v>720</v>
      </c>
      <c r="E401" s="16"/>
      <c r="F401">
        <v>3.78</v>
      </c>
      <c r="G401">
        <v>233.067</v>
      </c>
      <c r="K401" s="5">
        <v>69.0</v>
      </c>
      <c r="L401" s="16">
        <f t="shared" si="121"/>
        <v>0.6510666246</v>
      </c>
      <c r="M401" s="5">
        <f t="shared" si="108"/>
        <v>0.0000006510666246</v>
      </c>
      <c r="N401" s="5">
        <f t="shared" si="109"/>
        <v>0.0000006508225404</v>
      </c>
      <c r="O401" s="5">
        <f t="shared" si="122"/>
        <v>0.00000004050074972</v>
      </c>
      <c r="P401" s="5">
        <f t="shared" si="111"/>
        <v>0.000001782417745</v>
      </c>
      <c r="Q401" s="5">
        <f t="shared" si="112"/>
        <v>0.000000340941764</v>
      </c>
      <c r="AA401">
        <v>2.0</v>
      </c>
      <c r="AB401">
        <v>2.574768507514449E-7</v>
      </c>
    </row>
    <row r="402" ht="15.75" customHeight="1">
      <c r="A402" t="s">
        <v>721</v>
      </c>
      <c r="B402" s="35"/>
      <c r="C402" s="36"/>
      <c r="D402" s="16" t="s">
        <v>722</v>
      </c>
      <c r="E402" s="50"/>
      <c r="F402">
        <v>3.786</v>
      </c>
      <c r="G402">
        <v>185.6698</v>
      </c>
      <c r="K402" s="5">
        <v>126.0</v>
      </c>
      <c r="L402" s="16">
        <f t="shared" si="121"/>
        <v>0.5151294921</v>
      </c>
      <c r="M402" s="5">
        <f t="shared" si="108"/>
        <v>0.0000005151294921</v>
      </c>
      <c r="N402" s="5">
        <f t="shared" si="109"/>
        <v>0.0000005149363705</v>
      </c>
      <c r="O402" s="5">
        <f t="shared" si="122"/>
        <v>0.00000003204454021</v>
      </c>
      <c r="P402" s="5">
        <f t="shared" si="111"/>
        <v>0.000001410264192</v>
      </c>
      <c r="Q402" s="5">
        <f t="shared" si="112"/>
        <v>0.000000269756045</v>
      </c>
      <c r="AA402">
        <v>2.0</v>
      </c>
      <c r="AB402">
        <v>1.8479081501954456E-7</v>
      </c>
    </row>
    <row r="403" ht="15.75" customHeight="1">
      <c r="A403" t="s">
        <v>723</v>
      </c>
      <c r="B403" s="35"/>
      <c r="C403" s="41">
        <v>10.0</v>
      </c>
      <c r="D403" s="16" t="s">
        <v>724</v>
      </c>
      <c r="E403" s="16"/>
      <c r="F403">
        <v>3.78</v>
      </c>
      <c r="G403">
        <v>188.7753</v>
      </c>
      <c r="K403" s="5">
        <v>0.0</v>
      </c>
      <c r="L403" s="16">
        <f t="shared" si="121"/>
        <v>0.5240361947</v>
      </c>
      <c r="M403" s="5">
        <f t="shared" si="108"/>
        <v>0.0000005240361947</v>
      </c>
      <c r="N403" s="5">
        <f t="shared" si="109"/>
        <v>0.000000523839734</v>
      </c>
      <c r="O403" s="5">
        <f t="shared" ref="O403:O408" si="123">((N403*R$370)/($X$372*$X$374))</f>
        <v>0.00000002281889761</v>
      </c>
      <c r="P403" s="5">
        <f t="shared" si="111"/>
        <v>0.000001004248274</v>
      </c>
      <c r="Q403" s="5">
        <f t="shared" si="112"/>
        <v>0.0000001920931157</v>
      </c>
    </row>
    <row r="404" ht="15.75" customHeight="1">
      <c r="A404" t="s">
        <v>725</v>
      </c>
      <c r="B404" s="35"/>
      <c r="D404" s="16" t="s">
        <v>726</v>
      </c>
      <c r="E404" s="16"/>
      <c r="F404">
        <v>3.786</v>
      </c>
      <c r="G404">
        <v>196.9108</v>
      </c>
      <c r="K404" s="5">
        <v>66.0</v>
      </c>
      <c r="L404" s="16">
        <f t="shared" si="121"/>
        <v>0.5473691456</v>
      </c>
      <c r="M404" s="5">
        <f t="shared" si="108"/>
        <v>0.0000005473691456</v>
      </c>
      <c r="N404" s="5">
        <f t="shared" si="109"/>
        <v>0.0000005471639375</v>
      </c>
      <c r="O404" s="5">
        <f t="shared" si="123"/>
        <v>0.00000002383491944</v>
      </c>
      <c r="P404" s="5">
        <f t="shared" si="111"/>
        <v>0.000001048962887</v>
      </c>
      <c r="Q404" s="5">
        <f t="shared" si="112"/>
        <v>0.0000002006461494</v>
      </c>
      <c r="AA404">
        <v>3.0</v>
      </c>
      <c r="AB404">
        <v>2.271955342778607E-7</v>
      </c>
    </row>
    <row r="405" ht="15.75" customHeight="1">
      <c r="A405" t="s">
        <v>727</v>
      </c>
      <c r="B405" s="35"/>
      <c r="D405" s="16" t="s">
        <v>728</v>
      </c>
      <c r="E405" s="16"/>
      <c r="F405">
        <v>3.783</v>
      </c>
      <c r="G405">
        <v>284.9206</v>
      </c>
      <c r="K405" s="5">
        <v>123.0</v>
      </c>
      <c r="L405" s="16">
        <f t="shared" si="121"/>
        <v>0.7997848969</v>
      </c>
      <c r="M405" s="5">
        <f t="shared" si="108"/>
        <v>0.0000007997848969</v>
      </c>
      <c r="N405" s="5">
        <f t="shared" si="109"/>
        <v>0.0000007994850583</v>
      </c>
      <c r="O405" s="5">
        <f t="shared" si="123"/>
        <v>0.00000003482623882</v>
      </c>
      <c r="P405" s="5">
        <f t="shared" si="111"/>
        <v>0.000001532685358</v>
      </c>
      <c r="Q405" s="5">
        <f t="shared" si="112"/>
        <v>0.0000002931728272</v>
      </c>
      <c r="AA405">
        <v>3.0</v>
      </c>
      <c r="AB405">
        <v>3.1290995173514195E-7</v>
      </c>
    </row>
    <row r="406" ht="15.75" customHeight="1">
      <c r="A406" t="s">
        <v>729</v>
      </c>
      <c r="B406" s="35"/>
      <c r="C406" s="41">
        <v>9.0</v>
      </c>
      <c r="D406" s="16" t="s">
        <v>730</v>
      </c>
      <c r="E406" s="16"/>
      <c r="F406">
        <v>3.783</v>
      </c>
      <c r="G406">
        <v>194.8584</v>
      </c>
      <c r="K406" s="5">
        <v>0.0</v>
      </c>
      <c r="L406" s="16">
        <f t="shared" si="121"/>
        <v>0.5414827774</v>
      </c>
      <c r="M406" s="5">
        <f t="shared" si="108"/>
        <v>0.0000005414827774</v>
      </c>
      <c r="N406" s="5">
        <f t="shared" si="109"/>
        <v>0.0000005412797761</v>
      </c>
      <c r="O406" s="5">
        <f t="shared" si="123"/>
        <v>0.00000002357860044</v>
      </c>
      <c r="P406" s="5">
        <f t="shared" si="111"/>
        <v>0.000001037682416</v>
      </c>
      <c r="Q406" s="5">
        <f t="shared" si="112"/>
        <v>0.0000001984884152</v>
      </c>
      <c r="AA406">
        <v>3.0</v>
      </c>
      <c r="AB406">
        <v>2.0338415366156748E-7</v>
      </c>
    </row>
    <row r="407" ht="15.75" customHeight="1">
      <c r="A407" t="s">
        <v>731</v>
      </c>
      <c r="B407" s="35"/>
      <c r="D407" s="16" t="s">
        <v>732</v>
      </c>
      <c r="E407" s="16"/>
      <c r="F407">
        <v>3.776</v>
      </c>
      <c r="G407">
        <v>189.2182</v>
      </c>
      <c r="K407" s="5">
        <v>64.0</v>
      </c>
      <c r="L407" s="16">
        <f t="shared" si="121"/>
        <v>0.5253064502</v>
      </c>
      <c r="M407" s="5">
        <f t="shared" si="108"/>
        <v>0.0000005253064502</v>
      </c>
      <c r="N407" s="5">
        <f t="shared" si="109"/>
        <v>0.0000005251095134</v>
      </c>
      <c r="O407" s="5">
        <f t="shared" si="123"/>
        <v>0.00000002287421026</v>
      </c>
      <c r="P407" s="5">
        <f t="shared" si="111"/>
        <v>0.000001006682556</v>
      </c>
      <c r="Q407" s="5">
        <f t="shared" si="112"/>
        <v>0.0000001925587464</v>
      </c>
      <c r="AA407">
        <v>3.0</v>
      </c>
      <c r="AB407">
        <v>1.9857767983106727E-7</v>
      </c>
    </row>
    <row r="408" ht="15.75" customHeight="1">
      <c r="A408" t="s">
        <v>733</v>
      </c>
      <c r="B408" s="35"/>
      <c r="D408" s="16" t="s">
        <v>734</v>
      </c>
      <c r="E408" s="16"/>
      <c r="F408">
        <v>3.78</v>
      </c>
      <c r="G408">
        <v>185.439</v>
      </c>
      <c r="K408" s="5">
        <v>122.0</v>
      </c>
      <c r="L408" s="16">
        <f t="shared" si="121"/>
        <v>0.5144675481</v>
      </c>
      <c r="M408" s="5">
        <f t="shared" si="108"/>
        <v>0.0000005144675481</v>
      </c>
      <c r="N408" s="5">
        <f t="shared" si="109"/>
        <v>0.0000005142746747</v>
      </c>
      <c r="O408" s="5">
        <f t="shared" si="123"/>
        <v>0.00000002240223561</v>
      </c>
      <c r="P408" s="5">
        <f t="shared" si="111"/>
        <v>0.0000009859111881</v>
      </c>
      <c r="Q408" s="5">
        <f t="shared" si="112"/>
        <v>0.0000001885855886</v>
      </c>
      <c r="AA408">
        <v>3.0</v>
      </c>
      <c r="AB408">
        <v>1.9756246343282014E-7</v>
      </c>
    </row>
    <row r="409" ht="15.75" customHeight="1">
      <c r="A409" t="s">
        <v>735</v>
      </c>
      <c r="B409" s="35"/>
      <c r="C409" s="34">
        <v>3.0</v>
      </c>
      <c r="D409" s="16" t="s">
        <v>736</v>
      </c>
      <c r="E409" s="16"/>
      <c r="F409">
        <v>3.78</v>
      </c>
      <c r="G409">
        <v>182.1382</v>
      </c>
      <c r="K409" s="5">
        <v>0.0</v>
      </c>
      <c r="L409" s="16">
        <f t="shared" si="121"/>
        <v>0.505000717</v>
      </c>
      <c r="M409" s="5">
        <f t="shared" si="108"/>
        <v>0.000000505000717</v>
      </c>
      <c r="N409" s="5">
        <f t="shared" si="109"/>
        <v>0.0000005048113927</v>
      </c>
      <c r="O409" s="5">
        <f t="shared" ref="O409:O411" si="124">((N409*S$370)/($X$372*$X$374))</f>
        <v>0.00000003141446186</v>
      </c>
      <c r="P409" s="5">
        <f t="shared" si="111"/>
        <v>0.000001382534759</v>
      </c>
      <c r="Q409" s="5">
        <f t="shared" si="112"/>
        <v>0.0000002644519451</v>
      </c>
      <c r="AA409">
        <v>3.0</v>
      </c>
      <c r="AB409">
        <v>1.9652095165265413E-7</v>
      </c>
    </row>
    <row r="410" ht="15.75" customHeight="1">
      <c r="A410" t="s">
        <v>737</v>
      </c>
      <c r="B410" s="35"/>
      <c r="C410" s="35"/>
      <c r="D410" s="16" t="s">
        <v>738</v>
      </c>
      <c r="E410" s="16"/>
      <c r="F410">
        <v>3.78</v>
      </c>
      <c r="G410">
        <v>177.0367</v>
      </c>
      <c r="K410" s="5">
        <v>59.0</v>
      </c>
      <c r="L410" s="16">
        <f t="shared" si="121"/>
        <v>0.4903694037</v>
      </c>
      <c r="M410" s="5">
        <f t="shared" si="108"/>
        <v>0.0000004903694037</v>
      </c>
      <c r="N410" s="5">
        <f t="shared" si="109"/>
        <v>0.0000004901855647</v>
      </c>
      <c r="O410" s="5">
        <f t="shared" si="124"/>
        <v>0.00000003050429517</v>
      </c>
      <c r="P410" s="5">
        <f t="shared" si="111"/>
        <v>0.000001342478778</v>
      </c>
      <c r="Q410" s="5">
        <f t="shared" si="112"/>
        <v>0.0000002567900169</v>
      </c>
      <c r="AA410">
        <v>3.0</v>
      </c>
      <c r="AB410">
        <v>3.0067663146406275E-7</v>
      </c>
    </row>
    <row r="411" ht="15.75" customHeight="1">
      <c r="A411" t="s">
        <v>739</v>
      </c>
      <c r="B411" s="35"/>
      <c r="C411" s="36"/>
      <c r="D411" s="16" t="s">
        <v>740</v>
      </c>
      <c r="E411" s="16"/>
      <c r="F411">
        <v>3.776</v>
      </c>
      <c r="G411">
        <v>181.3042</v>
      </c>
      <c r="K411" s="5">
        <v>116.0</v>
      </c>
      <c r="L411" s="16">
        <f t="shared" si="121"/>
        <v>0.5026087705</v>
      </c>
      <c r="M411" s="5">
        <f t="shared" si="108"/>
        <v>0.0000005026087705</v>
      </c>
      <c r="N411" s="5">
        <f t="shared" si="109"/>
        <v>0.0000005024203429</v>
      </c>
      <c r="O411" s="5">
        <f t="shared" si="124"/>
        <v>0.0000000312656666</v>
      </c>
      <c r="P411" s="5">
        <f t="shared" si="111"/>
        <v>0.000001375986354</v>
      </c>
      <c r="Q411" s="5">
        <f t="shared" si="112"/>
        <v>0.0000002631993629</v>
      </c>
      <c r="AA411">
        <v>3.0</v>
      </c>
      <c r="AB411">
        <v>1.9419601299198839E-7</v>
      </c>
    </row>
    <row r="412" ht="15.75" customHeight="1">
      <c r="A412" t="s">
        <v>741</v>
      </c>
      <c r="B412" s="35"/>
      <c r="C412" s="41">
        <v>2.0</v>
      </c>
      <c r="D412" s="16" t="s">
        <v>742</v>
      </c>
      <c r="E412" s="50"/>
      <c r="F412">
        <v>3.78</v>
      </c>
      <c r="G412">
        <v>197.2865</v>
      </c>
      <c r="K412" s="5">
        <v>0.0</v>
      </c>
      <c r="L412" s="16">
        <f t="shared" si="121"/>
        <v>0.5484466688</v>
      </c>
      <c r="M412" s="5">
        <f t="shared" si="108"/>
        <v>0.0000005484466688</v>
      </c>
      <c r="N412" s="5">
        <f t="shared" si="109"/>
        <v>0.0000005482410567</v>
      </c>
      <c r="O412" s="5">
        <f t="shared" ref="O412:O414" si="125">((N412*R$370)/($X$372*$X$374))</f>
        <v>0.00000002388183966</v>
      </c>
      <c r="P412" s="5">
        <f t="shared" si="111"/>
        <v>0.000001051027822</v>
      </c>
      <c r="Q412" s="5">
        <f t="shared" si="112"/>
        <v>0.0000002010411313</v>
      </c>
      <c r="AA412">
        <v>3.0</v>
      </c>
      <c r="AB412">
        <v>1.8869501260876475E-7</v>
      </c>
    </row>
    <row r="413" ht="15.75" customHeight="1">
      <c r="A413" t="s">
        <v>743</v>
      </c>
      <c r="B413" s="35"/>
      <c r="D413" s="16" t="s">
        <v>744</v>
      </c>
      <c r="F413">
        <v>3.78</v>
      </c>
      <c r="G413">
        <v>181.3606</v>
      </c>
      <c r="K413" s="5">
        <v>58.0</v>
      </c>
      <c r="L413" s="16">
        <f t="shared" si="121"/>
        <v>0.502770528</v>
      </c>
      <c r="M413" s="5">
        <f t="shared" si="108"/>
        <v>0.000000502770528</v>
      </c>
      <c r="N413" s="5">
        <f t="shared" si="109"/>
        <v>0.0000005025820398</v>
      </c>
      <c r="O413" s="5">
        <f t="shared" si="125"/>
        <v>0.00000002189289464</v>
      </c>
      <c r="P413" s="5">
        <f t="shared" si="111"/>
        <v>0.0000009634953466</v>
      </c>
      <c r="Q413" s="5">
        <f t="shared" si="112"/>
        <v>0.0000001842978752</v>
      </c>
      <c r="AA413">
        <v>3.0</v>
      </c>
      <c r="AB413">
        <v>2.003654400002963E-7</v>
      </c>
    </row>
    <row r="414" ht="15.75" customHeight="1">
      <c r="A414" t="s">
        <v>745</v>
      </c>
      <c r="B414" s="36"/>
      <c r="D414" s="16" t="s">
        <v>746</v>
      </c>
      <c r="F414">
        <v>3.776</v>
      </c>
      <c r="G414">
        <v>179.5377</v>
      </c>
      <c r="K414" s="5">
        <v>114.0</v>
      </c>
      <c r="L414" s="16">
        <f t="shared" si="121"/>
        <v>0.4975423753</v>
      </c>
      <c r="M414" s="5">
        <f t="shared" si="108"/>
        <v>0.0000004975423753</v>
      </c>
      <c r="N414" s="5">
        <f t="shared" si="109"/>
        <v>0.0000004973558472</v>
      </c>
      <c r="O414" s="5">
        <f t="shared" si="125"/>
        <v>0.00000002166523731</v>
      </c>
      <c r="P414" s="5">
        <f t="shared" si="111"/>
        <v>0.0000009534762614</v>
      </c>
      <c r="Q414" s="5">
        <f t="shared" si="112"/>
        <v>0.0000001823814195</v>
      </c>
      <c r="AA414">
        <v>3.0</v>
      </c>
      <c r="AB414">
        <v>2.704775590347314E-7</v>
      </c>
    </row>
    <row r="415" ht="15.75" customHeight="1">
      <c r="B415" s="42"/>
      <c r="C415" s="41"/>
      <c r="D415" s="16"/>
      <c r="L415" s="5"/>
      <c r="M415" s="5"/>
      <c r="N415" s="5"/>
      <c r="O415" s="5"/>
      <c r="P415" s="5"/>
      <c r="AA415">
        <v>3.0</v>
      </c>
      <c r="AB415">
        <v>2.9395697381740664E-7</v>
      </c>
    </row>
    <row r="416" ht="15.75" customHeight="1">
      <c r="A416" s="8">
        <v>7.0</v>
      </c>
      <c r="B416" s="42" t="s">
        <v>96</v>
      </c>
      <c r="C416" s="43">
        <v>43592.0</v>
      </c>
      <c r="L416" s="5"/>
      <c r="M416" s="5"/>
      <c r="N416" s="5"/>
      <c r="O416" s="5"/>
      <c r="P416" s="5"/>
      <c r="AA416">
        <v>3.0</v>
      </c>
      <c r="AB416">
        <v>1.8908999676965267E-7</v>
      </c>
    </row>
    <row r="417" ht="15.75" customHeight="1">
      <c r="B417" s="18" t="s">
        <v>97</v>
      </c>
      <c r="C417" s="43">
        <v>43594.0</v>
      </c>
      <c r="L417" s="5"/>
      <c r="M417" s="5"/>
      <c r="N417" s="5"/>
      <c r="O417" s="5"/>
      <c r="P417" s="5"/>
      <c r="AA417">
        <v>3.0</v>
      </c>
      <c r="AB417">
        <v>2.63903339799287E-7</v>
      </c>
    </row>
    <row r="418" ht="15.75" customHeight="1">
      <c r="B418" s="42"/>
      <c r="C418" s="42"/>
      <c r="D418" s="2"/>
      <c r="J418" s="16"/>
      <c r="L418" s="5"/>
      <c r="M418" s="5"/>
      <c r="N418" s="5"/>
      <c r="O418" s="5"/>
      <c r="P418" s="5"/>
      <c r="AA418">
        <v>3.0</v>
      </c>
      <c r="AB418">
        <v>1.8286923341590778E-7</v>
      </c>
    </row>
    <row r="419" ht="15.75" customHeight="1">
      <c r="A419" s="9" t="s">
        <v>46</v>
      </c>
      <c r="B419" s="10" t="s">
        <v>191</v>
      </c>
      <c r="C419" s="10" t="s">
        <v>192</v>
      </c>
      <c r="D419" s="9" t="s">
        <v>193</v>
      </c>
      <c r="E419" s="4" t="s">
        <v>48</v>
      </c>
      <c r="F419" s="4" t="s">
        <v>49</v>
      </c>
      <c r="G419" s="4" t="s">
        <v>50</v>
      </c>
      <c r="H419" s="4" t="s">
        <v>51</v>
      </c>
      <c r="I419" s="4" t="s">
        <v>52</v>
      </c>
      <c r="J419" s="11" t="s">
        <v>747</v>
      </c>
      <c r="K419" s="16" t="s">
        <v>486</v>
      </c>
      <c r="L419" s="12" t="s">
        <v>196</v>
      </c>
      <c r="M419" s="12" t="s">
        <v>280</v>
      </c>
      <c r="N419" s="12" t="s">
        <v>281</v>
      </c>
      <c r="O419" s="12" t="s">
        <v>199</v>
      </c>
      <c r="P419" s="12" t="s">
        <v>200</v>
      </c>
      <c r="R419" s="5" t="s">
        <v>202</v>
      </c>
      <c r="S419" s="5" t="s">
        <v>203</v>
      </c>
      <c r="T419" s="5"/>
      <c r="U419" s="5"/>
      <c r="V419" s="5"/>
      <c r="W419" s="5"/>
      <c r="X419" s="5"/>
    </row>
    <row r="420" ht="15.75" customHeight="1">
      <c r="A420" t="s">
        <v>748</v>
      </c>
      <c r="B420" s="108" t="s">
        <v>299</v>
      </c>
      <c r="C420" s="59">
        <v>8.0</v>
      </c>
      <c r="D420" s="16" t="s">
        <v>711</v>
      </c>
      <c r="F420">
        <v>4.183</v>
      </c>
      <c r="G420">
        <v>313.1603</v>
      </c>
      <c r="J420" s="5">
        <v>0.0</v>
      </c>
      <c r="K420" s="16">
        <f t="shared" ref="K420:K427" si="126">(G420-9.2049)/336.97</f>
        <v>0.9020251061</v>
      </c>
      <c r="L420" s="5">
        <f t="shared" ref="L420:L434" si="127">K420/(1000000)</f>
        <v>0.0000009020251061</v>
      </c>
      <c r="M420" s="5">
        <f t="shared" ref="M420:M434" si="128">L420*X$424</f>
        <v>0.0000009040986715</v>
      </c>
      <c r="N420" s="5">
        <f t="shared" ref="N420:N422" si="129">((M420*R$420)/($X$421*$X$424))</f>
        <v>0.0000001707262918</v>
      </c>
      <c r="O420" s="5">
        <f t="shared" ref="O420:O434" si="130">N420*44.0095</f>
        <v>0.00000751357874</v>
      </c>
      <c r="P420" s="5">
        <f t="shared" ref="P420:P434" si="131">O420/5.227924335</f>
        <v>0.000001437201126</v>
      </c>
      <c r="R420" s="5">
        <v>13.2489</v>
      </c>
      <c r="S420" s="5">
        <v>18.9271</v>
      </c>
      <c r="T420" s="5"/>
      <c r="U420" s="5"/>
      <c r="V420" s="5"/>
      <c r="W420" s="5"/>
      <c r="X420" s="16" t="s">
        <v>183</v>
      </c>
    </row>
    <row r="421" ht="15.75" customHeight="1">
      <c r="A421" t="s">
        <v>749</v>
      </c>
      <c r="B421" s="35"/>
      <c r="D421" s="16" t="s">
        <v>734</v>
      </c>
      <c r="F421">
        <v>4.18</v>
      </c>
      <c r="G421">
        <v>267.9546</v>
      </c>
      <c r="I421" s="16"/>
      <c r="J421" s="5">
        <v>71.0</v>
      </c>
      <c r="K421" s="16">
        <f t="shared" si="126"/>
        <v>0.7678716206</v>
      </c>
      <c r="L421" s="5">
        <f t="shared" si="127"/>
        <v>0.0000007678716206</v>
      </c>
      <c r="M421" s="5">
        <f t="shared" si="128"/>
        <v>0.0000007696367955</v>
      </c>
      <c r="N421" s="5">
        <f t="shared" si="129"/>
        <v>0.0000001453350616</v>
      </c>
      <c r="O421" s="5">
        <f t="shared" si="130"/>
        <v>0.000006396123395</v>
      </c>
      <c r="P421" s="5">
        <f t="shared" si="131"/>
        <v>0.000001223453705</v>
      </c>
      <c r="R421" s="5"/>
      <c r="S421" s="20" t="s">
        <v>205</v>
      </c>
      <c r="T421" s="21" t="s">
        <v>206</v>
      </c>
      <c r="U421" s="21" t="s">
        <v>207</v>
      </c>
      <c r="V421" s="22" t="s">
        <v>208</v>
      </c>
      <c r="W421" s="5" t="s">
        <v>209</v>
      </c>
      <c r="X421" s="23">
        <v>70.0</v>
      </c>
      <c r="Z421">
        <v>1.0</v>
      </c>
      <c r="AA421">
        <v>1.4372011258839783E-6</v>
      </c>
    </row>
    <row r="422" ht="15.75" customHeight="1">
      <c r="A422" t="s">
        <v>750</v>
      </c>
      <c r="B422" s="35"/>
      <c r="D422" s="16" t="s">
        <v>751</v>
      </c>
      <c r="F422">
        <v>4.186</v>
      </c>
      <c r="G422">
        <v>273.4982</v>
      </c>
      <c r="H422" s="16"/>
      <c r="I422" s="16"/>
      <c r="J422" s="5">
        <v>136.0</v>
      </c>
      <c r="K422" s="16">
        <f t="shared" si="126"/>
        <v>0.7843229368</v>
      </c>
      <c r="L422" s="5">
        <f t="shared" si="127"/>
        <v>0.0000007843229368</v>
      </c>
      <c r="M422" s="5">
        <f t="shared" si="128"/>
        <v>0.0000007861259297</v>
      </c>
      <c r="N422" s="5">
        <f t="shared" si="129"/>
        <v>0.0000001484488022</v>
      </c>
      <c r="O422" s="5">
        <f t="shared" si="130"/>
        <v>0.000006533157562</v>
      </c>
      <c r="P422" s="5">
        <f t="shared" si="131"/>
        <v>0.000001249665669</v>
      </c>
      <c r="R422" s="5"/>
      <c r="S422" s="5">
        <v>3.0</v>
      </c>
      <c r="T422" s="5">
        <f t="shared" ref="T422:T426" si="132">INDEX(O$418:O432,ROWS(T$422:T422)*S$422)</f>
        <v>0.00000751357874</v>
      </c>
      <c r="U422" s="5" t="str">
        <f t="array" ref="U422:U423">INDEX(P$419:P434,ROWS(U$422:U422)*T$422)</f>
        <v>#REF!</v>
      </c>
      <c r="V422" s="5" t="str">
        <f t="array" ref="V422">INDEX(P$420:P434,ROWS(V$422:V422)*U$422)</f>
        <v>#REF!</v>
      </c>
      <c r="W422" s="5" t="s">
        <v>210</v>
      </c>
      <c r="X422">
        <f>(X421-32)*(5/9)+273.15</f>
        <v>294.2611111</v>
      </c>
      <c r="Z422">
        <v>1.0</v>
      </c>
      <c r="AA422">
        <v>1.5716298781434563E-6</v>
      </c>
    </row>
    <row r="423" ht="15.75" customHeight="1">
      <c r="A423" t="s">
        <v>752</v>
      </c>
      <c r="B423" s="35"/>
      <c r="C423" s="34">
        <v>7.0</v>
      </c>
      <c r="D423" s="16" t="s">
        <v>677</v>
      </c>
      <c r="F423">
        <v>4.173</v>
      </c>
      <c r="G423">
        <v>241.8738</v>
      </c>
      <c r="H423" s="16"/>
      <c r="I423" s="16"/>
      <c r="J423" s="5">
        <v>0.0</v>
      </c>
      <c r="K423" s="16">
        <f t="shared" si="126"/>
        <v>0.6904736327</v>
      </c>
      <c r="L423" s="5">
        <f t="shared" si="127"/>
        <v>0.0000006904736327</v>
      </c>
      <c r="M423" s="5">
        <f t="shared" si="128"/>
        <v>0.0000006920608859</v>
      </c>
      <c r="N423" s="5">
        <f t="shared" ref="N423:N428" si="133">((M423*S$420)/($X$421*$X$424))</f>
        <v>0.0000001866951928</v>
      </c>
      <c r="O423" s="5">
        <f t="shared" si="130"/>
        <v>0.000008216362086</v>
      </c>
      <c r="P423" s="5">
        <f t="shared" si="131"/>
        <v>0.000001571629878</v>
      </c>
      <c r="R423" s="5"/>
      <c r="S423" s="5"/>
      <c r="T423" s="5">
        <f t="shared" si="132"/>
        <v>0.000008216362086</v>
      </c>
      <c r="U423" s="5" t="str">
        <f t="shared" ref="U423:U426" si="134">INDEX(O$419:O435,ROWS(U$422:U423)*T$422)</f>
        <v>#REF!</v>
      </c>
      <c r="V423" s="5" t="str">
        <f t="shared" ref="V423:V426" si="135">INDEX(O$420:O435,ROWS(V$422:V423)*U$422)</f>
        <v>#REF!</v>
      </c>
      <c r="W423" s="5" t="s">
        <v>211</v>
      </c>
      <c r="X423" s="25">
        <v>29.99</v>
      </c>
      <c r="Z423">
        <v>1.0</v>
      </c>
      <c r="AA423">
        <v>1.7235370303395274E-6</v>
      </c>
    </row>
    <row r="424" ht="15.75" customHeight="1">
      <c r="A424" t="s">
        <v>753</v>
      </c>
      <c r="B424" s="35"/>
      <c r="C424" s="35"/>
      <c r="D424" s="16" t="s">
        <v>707</v>
      </c>
      <c r="F424">
        <v>4.186</v>
      </c>
      <c r="G424">
        <v>215.9937</v>
      </c>
      <c r="H424" s="16"/>
      <c r="I424" s="16"/>
      <c r="J424" s="5">
        <v>65.0</v>
      </c>
      <c r="K424" s="16">
        <f t="shared" si="126"/>
        <v>0.6136712467</v>
      </c>
      <c r="L424" s="5">
        <f t="shared" si="127"/>
        <v>0.0000006136712467</v>
      </c>
      <c r="M424" s="5">
        <f t="shared" si="128"/>
        <v>0.0000006150819474</v>
      </c>
      <c r="N424" s="5">
        <f t="shared" si="133"/>
        <v>0.000000165928815</v>
      </c>
      <c r="O424" s="5">
        <f t="shared" si="130"/>
        <v>0.000007302444186</v>
      </c>
      <c r="P424" s="5">
        <f t="shared" si="131"/>
        <v>0.000001396815202</v>
      </c>
      <c r="R424" s="5"/>
      <c r="S424" s="5"/>
      <c r="T424" s="5">
        <f t="shared" si="132"/>
        <v>0.000009010521183</v>
      </c>
      <c r="U424" s="5" t="str">
        <f t="shared" si="134"/>
        <v>#REF!</v>
      </c>
      <c r="V424" s="5" t="str">
        <f t="shared" si="135"/>
        <v>#REF!</v>
      </c>
      <c r="W424" s="5" t="s">
        <v>213</v>
      </c>
      <c r="X424">
        <f>X423*0.0334211</f>
        <v>1.002298789</v>
      </c>
      <c r="Z424">
        <v>1.0</v>
      </c>
      <c r="AA424">
        <v>9.642966453269073E-7</v>
      </c>
    </row>
    <row r="425" ht="15.75" customHeight="1">
      <c r="A425" t="s">
        <v>754</v>
      </c>
      <c r="B425" s="35"/>
      <c r="C425" s="36"/>
      <c r="D425" s="16" t="s">
        <v>681</v>
      </c>
      <c r="F425">
        <v>4.186</v>
      </c>
      <c r="G425">
        <v>232.1636</v>
      </c>
      <c r="H425" s="16"/>
      <c r="I425" s="16"/>
      <c r="J425" s="5">
        <v>120.0</v>
      </c>
      <c r="K425" s="16">
        <f t="shared" si="126"/>
        <v>0.6616574176</v>
      </c>
      <c r="L425" s="5">
        <f t="shared" si="127"/>
        <v>0.0000006616574176</v>
      </c>
      <c r="M425" s="5">
        <f t="shared" si="128"/>
        <v>0.0000006631784284</v>
      </c>
      <c r="N425" s="5">
        <f t="shared" si="133"/>
        <v>0.0000001789036587</v>
      </c>
      <c r="O425" s="5">
        <f t="shared" si="130"/>
        <v>0.000007873460567</v>
      </c>
      <c r="P425" s="5">
        <f t="shared" si="131"/>
        <v>0.000001506039503</v>
      </c>
      <c r="R425" s="5"/>
      <c r="S425" s="5"/>
      <c r="T425" s="5">
        <f t="shared" si="132"/>
        <v>0.000005041269898</v>
      </c>
      <c r="U425" s="5" t="str">
        <f t="shared" si="134"/>
        <v>#REF!</v>
      </c>
      <c r="V425" s="5" t="str">
        <f t="shared" si="135"/>
        <v>#REF!</v>
      </c>
      <c r="W425" s="5" t="s">
        <v>214</v>
      </c>
      <c r="X425" s="5">
        <v>0.082057338</v>
      </c>
      <c r="Z425">
        <v>1.0</v>
      </c>
      <c r="AA425">
        <v>1.1201640185763494E-6</v>
      </c>
    </row>
    <row r="426" ht="15.75" customHeight="1">
      <c r="A426" t="s">
        <v>755</v>
      </c>
      <c r="B426" s="35"/>
      <c r="C426" s="45">
        <v>5.0</v>
      </c>
      <c r="D426" s="16" t="s">
        <v>661</v>
      </c>
      <c r="F426">
        <v>4.183</v>
      </c>
      <c r="G426">
        <v>264.3626</v>
      </c>
      <c r="J426" s="5">
        <v>0.0</v>
      </c>
      <c r="K426" s="16">
        <f t="shared" si="126"/>
        <v>0.757211918</v>
      </c>
      <c r="L426" s="5">
        <f t="shared" si="127"/>
        <v>0.000000757211918</v>
      </c>
      <c r="M426" s="5">
        <f t="shared" si="128"/>
        <v>0.0000007589525884</v>
      </c>
      <c r="N426" s="5">
        <f t="shared" si="133"/>
        <v>0.000000204740367</v>
      </c>
      <c r="O426" s="5">
        <f t="shared" si="130"/>
        <v>0.000009010521183</v>
      </c>
      <c r="P426" s="5">
        <f t="shared" si="131"/>
        <v>0.00000172353703</v>
      </c>
      <c r="R426" s="5"/>
      <c r="S426" s="5"/>
      <c r="T426" s="5">
        <f t="shared" si="132"/>
        <v>0.000005856132732</v>
      </c>
      <c r="U426" s="5" t="str">
        <f t="shared" si="134"/>
        <v>#REF!</v>
      </c>
      <c r="V426" s="5" t="str">
        <f t="shared" si="135"/>
        <v>#REF!</v>
      </c>
      <c r="W426" s="5"/>
      <c r="X426" s="5"/>
      <c r="Z426">
        <v>2.0</v>
      </c>
      <c r="AA426">
        <v>1.2496656691198515E-6</v>
      </c>
    </row>
    <row r="427" ht="15.75" customHeight="1">
      <c r="A427" t="s">
        <v>756</v>
      </c>
      <c r="B427" s="35"/>
      <c r="C427" s="35"/>
      <c r="D427" s="16" t="s">
        <v>663</v>
      </c>
      <c r="F427">
        <v>4.183</v>
      </c>
      <c r="G427">
        <v>212.6148</v>
      </c>
      <c r="J427" s="5">
        <v>63.0</v>
      </c>
      <c r="K427" s="16">
        <f t="shared" si="126"/>
        <v>0.6036439446</v>
      </c>
      <c r="L427" s="5">
        <f t="shared" si="127"/>
        <v>0.0000006036439446</v>
      </c>
      <c r="M427" s="5">
        <f t="shared" si="128"/>
        <v>0.0000006050315946</v>
      </c>
      <c r="N427" s="5">
        <f t="shared" si="133"/>
        <v>0.0000001632175615</v>
      </c>
      <c r="O427" s="5">
        <f t="shared" si="130"/>
        <v>0.000007183123272</v>
      </c>
      <c r="P427" s="5">
        <f t="shared" si="131"/>
        <v>0.000001373991437</v>
      </c>
      <c r="R427" s="5"/>
      <c r="S427" s="5"/>
      <c r="T427" s="5"/>
      <c r="U427" s="5"/>
      <c r="V427" s="5"/>
      <c r="W427" s="5"/>
      <c r="X427" s="5"/>
      <c r="Z427">
        <v>2.0</v>
      </c>
      <c r="AA427">
        <v>1.5716298781434563E-6</v>
      </c>
    </row>
    <row r="428" ht="15.75" customHeight="1">
      <c r="A428" t="s">
        <v>757</v>
      </c>
      <c r="B428" s="35"/>
      <c r="C428" s="36"/>
      <c r="D428" s="16" t="s">
        <v>683</v>
      </c>
      <c r="F428">
        <v>4.18</v>
      </c>
      <c r="G428">
        <v>252.0522</v>
      </c>
      <c r="J428" s="5">
        <v>117.0</v>
      </c>
      <c r="K428" s="16">
        <f t="shared" ref="K428:K434" si="136">(G428-11.357)/299.51</f>
        <v>0.8036299289</v>
      </c>
      <c r="L428" s="5">
        <f t="shared" si="127"/>
        <v>0.0000008036299289</v>
      </c>
      <c r="M428" s="5">
        <f t="shared" si="128"/>
        <v>0.0000008054773045</v>
      </c>
      <c r="N428" s="5">
        <f t="shared" si="133"/>
        <v>0.0000002172912004</v>
      </c>
      <c r="O428" s="5">
        <f t="shared" si="130"/>
        <v>0.000009562877083</v>
      </c>
      <c r="P428" s="5">
        <f t="shared" si="131"/>
        <v>0.000001829191945</v>
      </c>
      <c r="R428" s="5"/>
      <c r="S428" s="5"/>
      <c r="T428" s="5"/>
      <c r="U428" s="5"/>
      <c r="V428" s="5"/>
      <c r="W428" s="5"/>
      <c r="X428" s="5"/>
      <c r="Z428">
        <v>2.0</v>
      </c>
      <c r="AA428">
        <v>1.3968152019691138E-6</v>
      </c>
    </row>
    <row r="429" ht="15.75" customHeight="1">
      <c r="A429" t="s">
        <v>758</v>
      </c>
      <c r="B429" s="35"/>
      <c r="C429" s="41">
        <v>10.0</v>
      </c>
      <c r="D429" s="16" t="s">
        <v>715</v>
      </c>
      <c r="E429" s="16"/>
      <c r="F429">
        <v>4.196</v>
      </c>
      <c r="G429">
        <v>192.6258</v>
      </c>
      <c r="J429" s="5">
        <v>0.0</v>
      </c>
      <c r="K429" s="16">
        <f t="shared" si="136"/>
        <v>0.6052178558</v>
      </c>
      <c r="L429" s="5">
        <f t="shared" si="127"/>
        <v>0.0000006052178558</v>
      </c>
      <c r="M429" s="5">
        <f t="shared" si="128"/>
        <v>0.000000606609124</v>
      </c>
      <c r="N429" s="5">
        <f t="shared" ref="N429:N434" si="137">((M429*R$420)/($X$421*$X$424))</f>
        <v>0.0000001145495836</v>
      </c>
      <c r="O429" s="5">
        <f t="shared" si="130"/>
        <v>0.000005041269898</v>
      </c>
      <c r="P429" s="5">
        <f t="shared" si="131"/>
        <v>0.0000009642966453</v>
      </c>
      <c r="R429" s="5"/>
      <c r="S429" s="5"/>
      <c r="T429" s="5"/>
      <c r="U429" s="5"/>
      <c r="V429" s="5"/>
      <c r="W429" s="5"/>
      <c r="X429" s="5"/>
      <c r="Z429">
        <v>2.0</v>
      </c>
      <c r="AA429">
        <v>1.5060395029676225E-6</v>
      </c>
    </row>
    <row r="430" ht="15.75" customHeight="1">
      <c r="A430" t="s">
        <v>759</v>
      </c>
      <c r="B430" s="35"/>
      <c r="D430" s="16" t="s">
        <v>671</v>
      </c>
      <c r="E430" s="16"/>
      <c r="F430">
        <v>4.19</v>
      </c>
      <c r="G430">
        <v>210.9432</v>
      </c>
      <c r="J430" s="5">
        <v>60.0</v>
      </c>
      <c r="K430" s="16">
        <f t="shared" si="136"/>
        <v>0.6663757471</v>
      </c>
      <c r="L430" s="5">
        <f t="shared" si="127"/>
        <v>0.0000006663757471</v>
      </c>
      <c r="M430" s="5">
        <f t="shared" si="128"/>
        <v>0.0000006679076043</v>
      </c>
      <c r="N430" s="5">
        <f t="shared" si="137"/>
        <v>0.0000001261249376</v>
      </c>
      <c r="O430" s="5">
        <f t="shared" si="130"/>
        <v>0.000005550695443</v>
      </c>
      <c r="P430" s="5">
        <f t="shared" si="131"/>
        <v>0.00000106173982</v>
      </c>
      <c r="R430" s="5"/>
      <c r="S430" s="5"/>
      <c r="T430" s="5"/>
      <c r="U430" s="5"/>
      <c r="V430" s="5"/>
      <c r="W430" s="5"/>
      <c r="X430" s="5"/>
      <c r="Z430">
        <v>2.0</v>
      </c>
      <c r="AA430">
        <v>1.7235370303395274E-6</v>
      </c>
    </row>
    <row r="431" ht="15.75" customHeight="1">
      <c r="A431" t="s">
        <v>760</v>
      </c>
      <c r="B431" s="35"/>
      <c r="D431" s="16" t="s">
        <v>761</v>
      </c>
      <c r="E431" s="16"/>
      <c r="F431">
        <v>4.19</v>
      </c>
      <c r="G431">
        <v>204.059</v>
      </c>
      <c r="H431" s="16"/>
      <c r="I431" s="16"/>
      <c r="J431" s="5">
        <v>115.0</v>
      </c>
      <c r="K431" s="16">
        <f t="shared" si="136"/>
        <v>0.6433908718</v>
      </c>
      <c r="L431" s="5">
        <f t="shared" si="127"/>
        <v>0.0000006433908718</v>
      </c>
      <c r="M431" s="5">
        <f t="shared" si="128"/>
        <v>0.0000006448698916</v>
      </c>
      <c r="N431" s="5">
        <f t="shared" si="137"/>
        <v>0.0000001217745903</v>
      </c>
      <c r="O431" s="5">
        <f t="shared" si="130"/>
        <v>0.000005359238832</v>
      </c>
      <c r="P431" s="5">
        <f t="shared" si="131"/>
        <v>0.000001025117903</v>
      </c>
      <c r="R431" s="5"/>
      <c r="S431" s="5"/>
      <c r="T431" s="5"/>
      <c r="U431" s="5"/>
      <c r="V431" s="5"/>
      <c r="W431" s="5"/>
      <c r="X431" s="5"/>
      <c r="Z431">
        <v>3.0</v>
      </c>
      <c r="AA431">
        <v>1.2496656691198515E-6</v>
      </c>
    </row>
    <row r="432" ht="15.75" customHeight="1">
      <c r="A432" t="s">
        <v>762</v>
      </c>
      <c r="B432" s="35"/>
      <c r="C432" s="41">
        <v>6.0</v>
      </c>
      <c r="D432" s="16" t="s">
        <v>703</v>
      </c>
      <c r="F432">
        <v>4.18</v>
      </c>
      <c r="G432">
        <v>221.9258</v>
      </c>
      <c r="H432" s="16"/>
      <c r="I432" s="16"/>
      <c r="J432" s="5">
        <v>0.0</v>
      </c>
      <c r="K432" s="16">
        <f t="shared" si="136"/>
        <v>0.7030443057</v>
      </c>
      <c r="L432" s="5">
        <f t="shared" si="127"/>
        <v>0.0000007030443057</v>
      </c>
      <c r="M432" s="5">
        <f t="shared" si="128"/>
        <v>0.0000007046604562</v>
      </c>
      <c r="N432" s="5">
        <f t="shared" si="137"/>
        <v>0.0000001330651957</v>
      </c>
      <c r="O432" s="5">
        <f t="shared" si="130"/>
        <v>0.000005856132732</v>
      </c>
      <c r="P432" s="5">
        <f t="shared" si="131"/>
        <v>0.000001120164019</v>
      </c>
      <c r="R432" s="5"/>
      <c r="S432" s="5"/>
      <c r="T432" s="5"/>
      <c r="U432" s="5"/>
      <c r="V432" s="5"/>
      <c r="W432" s="5"/>
      <c r="X432" s="5"/>
      <c r="Z432">
        <v>3.0</v>
      </c>
      <c r="AA432">
        <v>1.5716298781434563E-6</v>
      </c>
    </row>
    <row r="433" ht="15.75" customHeight="1">
      <c r="A433" t="s">
        <v>763</v>
      </c>
      <c r="B433" s="35"/>
      <c r="D433" s="16" t="s">
        <v>658</v>
      </c>
      <c r="F433">
        <v>4.193</v>
      </c>
      <c r="G433">
        <v>213.7242</v>
      </c>
      <c r="I433" s="1"/>
      <c r="J433" s="5">
        <v>59.0</v>
      </c>
      <c r="K433" s="16">
        <f t="shared" si="136"/>
        <v>0.6756609128</v>
      </c>
      <c r="L433" s="5">
        <f t="shared" si="127"/>
        <v>0.0000006756609128</v>
      </c>
      <c r="M433" s="5">
        <f t="shared" si="128"/>
        <v>0.0000006772141147</v>
      </c>
      <c r="N433" s="5">
        <f t="shared" si="137"/>
        <v>0.000000127882341</v>
      </c>
      <c r="O433" s="5">
        <f t="shared" si="130"/>
        <v>0.000005628037885</v>
      </c>
      <c r="P433" s="5">
        <f t="shared" si="131"/>
        <v>0.000001076533921</v>
      </c>
      <c r="R433" s="5"/>
      <c r="S433" s="5"/>
      <c r="T433" s="5"/>
      <c r="U433" s="5"/>
      <c r="V433" s="5"/>
      <c r="W433" s="5"/>
      <c r="X433" s="5"/>
      <c r="Z433">
        <v>3.0</v>
      </c>
      <c r="AA433">
        <v>1.3968152019691138E-6</v>
      </c>
    </row>
    <row r="434" ht="15.75" customHeight="1">
      <c r="A434" t="s">
        <v>764</v>
      </c>
      <c r="B434" s="36"/>
      <c r="D434" s="16" t="s">
        <v>744</v>
      </c>
      <c r="F434">
        <v>4.176</v>
      </c>
      <c r="G434">
        <v>267.3956</v>
      </c>
      <c r="I434" s="1"/>
      <c r="J434" s="5">
        <v>124.0</v>
      </c>
      <c r="K434" s="16">
        <f t="shared" si="136"/>
        <v>0.8548582685</v>
      </c>
      <c r="L434" s="5">
        <f t="shared" si="127"/>
        <v>0.0000008548582685</v>
      </c>
      <c r="M434" s="5">
        <f t="shared" si="128"/>
        <v>0.0000008568234073</v>
      </c>
      <c r="N434" s="5">
        <f t="shared" si="137"/>
        <v>0.0000001617990245</v>
      </c>
      <c r="O434" s="5">
        <f t="shared" si="130"/>
        <v>0.000007120694168</v>
      </c>
      <c r="P434" s="5">
        <f t="shared" si="131"/>
        <v>0.000001362049967</v>
      </c>
      <c r="R434" s="5"/>
      <c r="S434" s="5"/>
      <c r="T434" s="5"/>
      <c r="U434" s="5"/>
      <c r="V434" s="5"/>
      <c r="W434" s="5"/>
      <c r="X434" s="5"/>
      <c r="Z434">
        <v>3.0</v>
      </c>
      <c r="AA434">
        <v>1.5060395029676225E-6</v>
      </c>
    </row>
    <row r="435" ht="15.75" customHeight="1">
      <c r="B435" s="18"/>
      <c r="C435" s="18"/>
      <c r="D435" s="16"/>
      <c r="R435" s="5"/>
      <c r="S435" s="5"/>
      <c r="T435" s="5"/>
      <c r="U435" s="5"/>
      <c r="V435" s="5"/>
      <c r="W435" s="5"/>
      <c r="X435" s="5"/>
      <c r="Z435">
        <v>3.0</v>
      </c>
      <c r="AA435">
        <v>1.7235370303395274E-6</v>
      </c>
    </row>
    <row r="436" ht="15.75" customHeight="1">
      <c r="A436" s="8">
        <v>8.0</v>
      </c>
      <c r="B436" s="42" t="s">
        <v>96</v>
      </c>
      <c r="C436" s="43">
        <v>43593.0</v>
      </c>
      <c r="R436" s="5"/>
      <c r="S436" s="5"/>
      <c r="T436" s="5"/>
      <c r="U436" s="5"/>
      <c r="V436" s="5"/>
      <c r="W436" s="5"/>
      <c r="X436" s="5"/>
    </row>
    <row r="437" ht="15.75" customHeight="1">
      <c r="B437" s="18" t="s">
        <v>97</v>
      </c>
      <c r="C437" s="43">
        <v>43594.0</v>
      </c>
      <c r="M437" s="2"/>
      <c r="R437" s="5"/>
      <c r="S437" s="5"/>
      <c r="T437" s="5"/>
      <c r="U437" s="5"/>
      <c r="V437" s="5"/>
      <c r="W437" s="5"/>
      <c r="X437" s="5"/>
    </row>
    <row r="438" ht="15.75" customHeight="1">
      <c r="B438" s="42"/>
      <c r="C438" s="42"/>
      <c r="D438" s="2"/>
      <c r="M438" s="2"/>
      <c r="R438" s="5"/>
      <c r="S438" s="5"/>
      <c r="T438" s="5"/>
      <c r="U438" s="5"/>
      <c r="V438" s="5"/>
      <c r="W438" s="5"/>
      <c r="X438" s="5"/>
    </row>
    <row r="439" ht="15.75" customHeight="1">
      <c r="A439" s="9" t="s">
        <v>46</v>
      </c>
      <c r="B439" s="10" t="s">
        <v>191</v>
      </c>
      <c r="C439" s="10" t="s">
        <v>192</v>
      </c>
      <c r="D439" s="9" t="s">
        <v>193</v>
      </c>
      <c r="E439" s="4" t="s">
        <v>48</v>
      </c>
      <c r="F439" s="4" t="s">
        <v>49</v>
      </c>
      <c r="G439" s="4" t="s">
        <v>50</v>
      </c>
      <c r="H439" s="4" t="s">
        <v>51</v>
      </c>
      <c r="I439" s="4" t="s">
        <v>52</v>
      </c>
      <c r="J439" s="11" t="s">
        <v>53</v>
      </c>
      <c r="K439" s="11" t="s">
        <v>194</v>
      </c>
      <c r="L439" s="56" t="s">
        <v>486</v>
      </c>
      <c r="M439" s="12" t="s">
        <v>196</v>
      </c>
      <c r="N439" s="12" t="s">
        <v>280</v>
      </c>
      <c r="O439" s="12" t="s">
        <v>281</v>
      </c>
      <c r="P439" s="12" t="s">
        <v>199</v>
      </c>
      <c r="Q439" s="12" t="s">
        <v>200</v>
      </c>
      <c r="R439" s="5"/>
      <c r="S439" s="5"/>
      <c r="T439" s="5" t="s">
        <v>202</v>
      </c>
      <c r="U439" s="5" t="s">
        <v>203</v>
      </c>
      <c r="V439" s="5"/>
      <c r="W439" s="5"/>
      <c r="X439" s="5"/>
      <c r="Y439" s="5"/>
      <c r="Z439" s="5"/>
    </row>
    <row r="440" ht="15.75" customHeight="1">
      <c r="A440" t="s">
        <v>765</v>
      </c>
      <c r="B440" s="109" t="s">
        <v>482</v>
      </c>
      <c r="C440" s="59">
        <v>6.0</v>
      </c>
      <c r="D440" s="16">
        <v>24000.0</v>
      </c>
      <c r="F440">
        <v>4.18</v>
      </c>
      <c r="G440">
        <v>207.2157</v>
      </c>
      <c r="J440" s="16"/>
      <c r="K440" s="5">
        <v>0.0</v>
      </c>
      <c r="L440">
        <f t="shared" ref="L440:L460" si="138">(G440-9.2049)/336.97</f>
        <v>0.58762145</v>
      </c>
      <c r="M440" s="5">
        <f t="shared" ref="M440:M496" si="139">L440/(1000000)</f>
        <v>0.00000058762145</v>
      </c>
      <c r="N440" s="5">
        <f t="shared" ref="N440:N496" si="140">M440*Z$444</f>
        <v>0.0000005889722677</v>
      </c>
      <c r="O440" s="5">
        <f t="shared" ref="O440:O448" si="141">((N440*T$440)/($Z$442*$Z$445))</f>
        <v>0.0000003231650408</v>
      </c>
      <c r="P440" s="5">
        <f t="shared" ref="P440:P496" si="142">O440*44.0095</f>
        <v>0.00001422233186</v>
      </c>
      <c r="Q440" s="5">
        <f t="shared" ref="Q440:Q496" si="143">P440/5.227924335</f>
        <v>0.000002720454802</v>
      </c>
      <c r="T440" s="5">
        <v>13.2489</v>
      </c>
      <c r="U440" s="5">
        <v>18.9271</v>
      </c>
      <c r="V440" s="5"/>
      <c r="W440" s="5"/>
      <c r="X440" s="5"/>
      <c r="Y440" s="5"/>
      <c r="Z440" s="16" t="s">
        <v>183</v>
      </c>
      <c r="AD440" s="5"/>
    </row>
    <row r="441" ht="15.75" customHeight="1">
      <c r="A441" t="s">
        <v>766</v>
      </c>
      <c r="B441" s="35"/>
      <c r="D441" s="16" t="s">
        <v>644</v>
      </c>
      <c r="F441">
        <v>4.176</v>
      </c>
      <c r="G441">
        <v>189.3374</v>
      </c>
      <c r="I441" s="16"/>
      <c r="J441" s="16"/>
      <c r="K441" s="5">
        <v>63.0</v>
      </c>
      <c r="L441">
        <f t="shared" si="138"/>
        <v>0.5345653916</v>
      </c>
      <c r="M441" s="5">
        <f t="shared" si="139"/>
        <v>0.0000005345653916</v>
      </c>
      <c r="N441" s="5">
        <f t="shared" si="140"/>
        <v>0.0000005357942446</v>
      </c>
      <c r="O441" s="5">
        <f t="shared" si="141"/>
        <v>0.0000002939866245</v>
      </c>
      <c r="P441" s="5">
        <f t="shared" si="142"/>
        <v>0.00001293820435</v>
      </c>
      <c r="Q441" s="5">
        <f t="shared" si="143"/>
        <v>0.000002474826245</v>
      </c>
      <c r="T441" s="5"/>
      <c r="U441" s="20" t="s">
        <v>205</v>
      </c>
      <c r="V441" s="21" t="s">
        <v>206</v>
      </c>
      <c r="W441" s="21" t="s">
        <v>207</v>
      </c>
      <c r="X441" s="22" t="s">
        <v>208</v>
      </c>
      <c r="Y441" s="5" t="s">
        <v>209</v>
      </c>
      <c r="Z441" s="23">
        <v>70.0</v>
      </c>
      <c r="AD441" s="5"/>
    </row>
    <row r="442" ht="15.75" customHeight="1">
      <c r="A442" t="s">
        <v>767</v>
      </c>
      <c r="B442" s="35"/>
      <c r="D442" s="16">
        <v>47000.0</v>
      </c>
      <c r="F442">
        <v>4.17</v>
      </c>
      <c r="G442">
        <v>207.9619</v>
      </c>
      <c r="H442" s="16"/>
      <c r="I442" s="16"/>
      <c r="J442" s="16"/>
      <c r="K442" s="5">
        <v>126.0</v>
      </c>
      <c r="L442">
        <f t="shared" si="138"/>
        <v>0.5898358904</v>
      </c>
      <c r="M442" s="5">
        <f t="shared" si="139"/>
        <v>0.0000005898358904</v>
      </c>
      <c r="N442" s="5">
        <f t="shared" si="140"/>
        <v>0.0000005911917987</v>
      </c>
      <c r="O442" s="5">
        <f t="shared" si="141"/>
        <v>0.0000003243828822</v>
      </c>
      <c r="P442" s="5">
        <f t="shared" si="142"/>
        <v>0.00001427592845</v>
      </c>
      <c r="Q442" s="5">
        <f t="shared" si="143"/>
        <v>0.000002730706785</v>
      </c>
      <c r="T442" s="5"/>
      <c r="U442" s="5">
        <v>3.0</v>
      </c>
      <c r="V442" s="5">
        <f t="shared" ref="V442:V460" si="144">INDEX(P$438:P494,ROWS(V$442:V442)*U$442)</f>
        <v>0.00001422233186</v>
      </c>
      <c r="W442" s="5">
        <f t="shared" ref="W442:W443" si="145">INDEX(Q$439:Q495,ROWS(W$442:W442)*U$442)</f>
        <v>0.000002474826245</v>
      </c>
      <c r="X442" s="5">
        <f t="array" ref="X442">INDEX(Q$440:Q496,ROWS(X$442:X442)*U$442)</f>
        <v>0.000002730706785</v>
      </c>
      <c r="Y442" s="5" t="s">
        <v>210</v>
      </c>
      <c r="Z442">
        <f>(Z441-32)*(5/9)+273.15</f>
        <v>294.2611111</v>
      </c>
      <c r="AC442">
        <v>1.0</v>
      </c>
      <c r="AD442" s="5">
        <v>2.720454802208168E-6</v>
      </c>
    </row>
    <row r="443" ht="15.75" customHeight="1">
      <c r="A443" t="s">
        <v>768</v>
      </c>
      <c r="B443" s="35"/>
      <c r="C443" s="41">
        <v>1.0</v>
      </c>
      <c r="D443" s="16">
        <v>13000.0</v>
      </c>
      <c r="F443">
        <v>4.176</v>
      </c>
      <c r="G443">
        <v>205.3747</v>
      </c>
      <c r="H443" s="16"/>
      <c r="I443" s="16"/>
      <c r="J443" s="16"/>
      <c r="K443" s="5">
        <v>0.0</v>
      </c>
      <c r="L443">
        <f t="shared" si="138"/>
        <v>0.5821580556</v>
      </c>
      <c r="M443" s="5">
        <f t="shared" si="139"/>
        <v>0.0000005821580556</v>
      </c>
      <c r="N443" s="5">
        <f t="shared" si="140"/>
        <v>0.0000005834963141</v>
      </c>
      <c r="O443" s="5">
        <f t="shared" si="141"/>
        <v>0.0000003201604227</v>
      </c>
      <c r="P443" s="5">
        <f t="shared" si="142"/>
        <v>0.00001409010012</v>
      </c>
      <c r="Q443" s="5">
        <f t="shared" si="143"/>
        <v>0.000002695161448</v>
      </c>
      <c r="T443" s="5"/>
      <c r="U443" s="5"/>
      <c r="V443" s="5">
        <f t="shared" si="144"/>
        <v>0.00001409010012</v>
      </c>
      <c r="W443" s="5">
        <f t="shared" si="145"/>
        <v>0.000002710007726</v>
      </c>
      <c r="X443" s="5">
        <f t="shared" ref="X443:X460" si="146">INDEX(P$440:P497,ROWS(X$442:X443)*U$442)</f>
        <v>0.00001789272157</v>
      </c>
      <c r="Y443" s="5" t="s">
        <v>211</v>
      </c>
      <c r="Z443" s="25">
        <v>29.99</v>
      </c>
      <c r="AC443">
        <v>1.0</v>
      </c>
      <c r="AD443" s="5">
        <v>2.695161448053419E-6</v>
      </c>
    </row>
    <row r="444" ht="15.75" customHeight="1">
      <c r="A444" t="s">
        <v>769</v>
      </c>
      <c r="B444" s="35"/>
      <c r="D444" s="16" t="s">
        <v>646</v>
      </c>
      <c r="F444">
        <v>4.176</v>
      </c>
      <c r="G444">
        <v>206.4553</v>
      </c>
      <c r="H444" s="16"/>
      <c r="I444" s="16"/>
      <c r="J444" s="16"/>
      <c r="K444" s="5">
        <v>57.0</v>
      </c>
      <c r="L444">
        <f t="shared" si="138"/>
        <v>0.5853648693</v>
      </c>
      <c r="M444" s="5">
        <f t="shared" si="139"/>
        <v>0.0000005853648693</v>
      </c>
      <c r="N444" s="5">
        <f t="shared" si="140"/>
        <v>0.0000005867104996</v>
      </c>
      <c r="O444" s="5">
        <f t="shared" si="141"/>
        <v>0.0000003219240242</v>
      </c>
      <c r="P444" s="5">
        <f t="shared" si="142"/>
        <v>0.00001416771534</v>
      </c>
      <c r="Q444" s="5">
        <f t="shared" si="143"/>
        <v>0.000002710007726</v>
      </c>
      <c r="T444" s="5"/>
      <c r="U444" s="5"/>
      <c r="V444" s="5">
        <f t="shared" si="144"/>
        <v>0.00001720301201</v>
      </c>
      <c r="W444" s="5">
        <f t="shared" ref="W444:W460" si="147">INDEX(P$439:P497,ROWS(W$442:W444)*U$442)</f>
        <v>0.00001540766984</v>
      </c>
      <c r="X444" s="5">
        <f t="shared" si="146"/>
        <v>0.0000155114441</v>
      </c>
      <c r="Y444" s="5" t="s">
        <v>213</v>
      </c>
      <c r="Z444">
        <f>Z443*0.0334211</f>
        <v>1.002298789</v>
      </c>
      <c r="AC444">
        <v>1.0</v>
      </c>
      <c r="AD444" s="5">
        <v>3.290600802602672E-6</v>
      </c>
    </row>
    <row r="445" ht="15.75" customHeight="1">
      <c r="A445" t="s">
        <v>770</v>
      </c>
      <c r="B445" s="35"/>
      <c r="D445" s="16" t="s">
        <v>771</v>
      </c>
      <c r="F445">
        <v>4.18</v>
      </c>
      <c r="G445">
        <v>258.3168</v>
      </c>
      <c r="H445" s="16"/>
      <c r="I445" s="16"/>
      <c r="J445" s="16"/>
      <c r="K445" s="5">
        <v>122.0</v>
      </c>
      <c r="L445">
        <f t="shared" si="138"/>
        <v>0.7392702614</v>
      </c>
      <c r="M445" s="5">
        <f t="shared" si="139"/>
        <v>0.0000007392702614</v>
      </c>
      <c r="N445" s="5">
        <f t="shared" si="140"/>
        <v>0.0000007409696878</v>
      </c>
      <c r="O445" s="5">
        <f t="shared" si="141"/>
        <v>0.0000004065649819</v>
      </c>
      <c r="P445" s="5">
        <f t="shared" si="142"/>
        <v>0.00001789272157</v>
      </c>
      <c r="Q445" s="5">
        <f t="shared" si="143"/>
        <v>0.000003422528795</v>
      </c>
      <c r="T445" s="5"/>
      <c r="U445" s="5"/>
      <c r="V445" s="5">
        <f t="shared" si="144"/>
        <v>0.0000213903698</v>
      </c>
      <c r="W445" s="5">
        <f t="shared" si="147"/>
        <v>0.0000251577066</v>
      </c>
      <c r="X445" s="5">
        <f t="shared" si="146"/>
        <v>0.00002164147496</v>
      </c>
      <c r="Y445" s="5" t="s">
        <v>214</v>
      </c>
      <c r="Z445" s="5">
        <v>0.082057338</v>
      </c>
      <c r="AC445">
        <v>1.0</v>
      </c>
      <c r="AD445" s="5">
        <v>4.091560708954789E-6</v>
      </c>
    </row>
    <row r="446" ht="15.75" customHeight="1">
      <c r="A446" t="s">
        <v>772</v>
      </c>
      <c r="B446" s="35"/>
      <c r="C446" s="41">
        <v>2.0</v>
      </c>
      <c r="D446" s="16" t="s">
        <v>651</v>
      </c>
      <c r="F446">
        <v>4.183</v>
      </c>
      <c r="G446">
        <v>248.7143</v>
      </c>
      <c r="J446" s="16"/>
      <c r="K446" s="5">
        <v>0.0</v>
      </c>
      <c r="L446">
        <f t="shared" si="138"/>
        <v>0.7107736594</v>
      </c>
      <c r="M446" s="5">
        <f t="shared" si="139"/>
        <v>0.0000007107736594</v>
      </c>
      <c r="N446" s="5">
        <f t="shared" si="140"/>
        <v>0.000000712407578</v>
      </c>
      <c r="O446" s="5">
        <f t="shared" si="141"/>
        <v>0.0000003908931484</v>
      </c>
      <c r="P446" s="5">
        <f t="shared" si="142"/>
        <v>0.00001720301201</v>
      </c>
      <c r="Q446" s="5">
        <f t="shared" si="143"/>
        <v>0.000003290600803</v>
      </c>
      <c r="T446" s="5"/>
      <c r="U446" s="5"/>
      <c r="V446" s="5">
        <f t="shared" si="144"/>
        <v>0.00001599078237</v>
      </c>
      <c r="W446" s="5">
        <f t="shared" si="147"/>
        <v>0.00001789414373</v>
      </c>
      <c r="X446" s="5">
        <f t="shared" si="146"/>
        <v>0.0000134781638</v>
      </c>
      <c r="Y446" s="5"/>
      <c r="Z446" s="5"/>
      <c r="AC446">
        <v>1.0</v>
      </c>
      <c r="AD446" s="5">
        <v>3.058724905766197E-6</v>
      </c>
    </row>
    <row r="447" ht="15.75" customHeight="1">
      <c r="A447" t="s">
        <v>773</v>
      </c>
      <c r="B447" s="35"/>
      <c r="D447" s="16">
        <v>33000.0</v>
      </c>
      <c r="F447">
        <v>4.183</v>
      </c>
      <c r="G447">
        <v>223.7186</v>
      </c>
      <c r="J447" s="16"/>
      <c r="K447" s="5">
        <v>56.0</v>
      </c>
      <c r="L447">
        <f t="shared" si="138"/>
        <v>0.6365958394</v>
      </c>
      <c r="M447" s="5">
        <f t="shared" si="139"/>
        <v>0.0000006365958394</v>
      </c>
      <c r="N447" s="5">
        <f t="shared" si="140"/>
        <v>0.0000006380592389</v>
      </c>
      <c r="O447" s="5">
        <f t="shared" si="141"/>
        <v>0.000000350098725</v>
      </c>
      <c r="P447" s="5">
        <f t="shared" si="142"/>
        <v>0.00001540766984</v>
      </c>
      <c r="Q447" s="5">
        <f t="shared" si="143"/>
        <v>0.000002947186847</v>
      </c>
      <c r="V447" s="5">
        <f t="shared" si="144"/>
        <v>0.00001490452842</v>
      </c>
      <c r="W447" s="5">
        <f t="shared" si="147"/>
        <v>0.00001608550655</v>
      </c>
      <c r="X447" s="5">
        <f t="shared" si="146"/>
        <v>0.00001410408465</v>
      </c>
      <c r="AC447">
        <v>1.0</v>
      </c>
      <c r="AD447" s="5">
        <v>2.85094570303728E-6</v>
      </c>
    </row>
    <row r="448" ht="15.75" customHeight="1">
      <c r="A448" t="s">
        <v>774</v>
      </c>
      <c r="B448" s="35"/>
      <c r="D448" s="16" t="s">
        <v>635</v>
      </c>
      <c r="F448">
        <v>4.176</v>
      </c>
      <c r="G448">
        <v>225.1634</v>
      </c>
      <c r="J448" s="16"/>
      <c r="K448" s="5">
        <v>120.0</v>
      </c>
      <c r="L448">
        <f t="shared" si="138"/>
        <v>0.6408834614</v>
      </c>
      <c r="M448" s="5">
        <f t="shared" si="139"/>
        <v>0.0000006408834614</v>
      </c>
      <c r="N448" s="5">
        <f t="shared" si="140"/>
        <v>0.0000006423567173</v>
      </c>
      <c r="O448" s="5">
        <f t="shared" si="141"/>
        <v>0.0000003524567219</v>
      </c>
      <c r="P448" s="5">
        <f t="shared" si="142"/>
        <v>0.0000155114441</v>
      </c>
      <c r="Q448" s="5">
        <f t="shared" si="143"/>
        <v>0.00000296703684</v>
      </c>
      <c r="V448" s="5">
        <f t="shared" si="144"/>
        <v>0.00001494605824</v>
      </c>
      <c r="W448" s="5">
        <f t="shared" si="147"/>
        <v>0.00001658794407</v>
      </c>
      <c r="X448" s="5">
        <f t="shared" si="146"/>
        <v>0.00001408443305</v>
      </c>
      <c r="AC448">
        <v>1.0</v>
      </c>
      <c r="AD448" s="5">
        <v>2.8588895473459568E-6</v>
      </c>
    </row>
    <row r="449" ht="15.75" customHeight="1">
      <c r="A449" t="s">
        <v>775</v>
      </c>
      <c r="B449" s="35"/>
      <c r="C449" s="34">
        <v>3.0</v>
      </c>
      <c r="D449" s="16" t="s">
        <v>776</v>
      </c>
      <c r="E449" s="16"/>
      <c r="F449">
        <v>4.16</v>
      </c>
      <c r="G449">
        <v>217.6694</v>
      </c>
      <c r="J449" s="16"/>
      <c r="K449" s="5">
        <v>0.0</v>
      </c>
      <c r="L449">
        <f t="shared" si="138"/>
        <v>0.6186440929</v>
      </c>
      <c r="M449" s="5">
        <f t="shared" si="139"/>
        <v>0.0000006186440929</v>
      </c>
      <c r="N449" s="5">
        <f t="shared" si="140"/>
        <v>0.0000006200662252</v>
      </c>
      <c r="O449" s="5">
        <f t="shared" ref="O449:O451" si="148">((N449*U$440)/($Z$442*$Z$445))</f>
        <v>0.0000004860398277</v>
      </c>
      <c r="P449" s="5">
        <f t="shared" si="142"/>
        <v>0.0000213903698</v>
      </c>
      <c r="Q449" s="5">
        <f t="shared" si="143"/>
        <v>0.000004091560709</v>
      </c>
      <c r="V449" s="5">
        <f t="shared" si="144"/>
        <v>0.00002911324005</v>
      </c>
      <c r="W449" s="5">
        <f t="shared" si="147"/>
        <v>0.00003733586293</v>
      </c>
      <c r="X449" s="5">
        <f t="shared" si="146"/>
        <v>0.00003030600918</v>
      </c>
      <c r="AC449">
        <v>1.0</v>
      </c>
      <c r="AD449" s="5">
        <v>5.568795219645319E-6</v>
      </c>
    </row>
    <row r="450" ht="15.75" customHeight="1">
      <c r="A450" t="s">
        <v>777</v>
      </c>
      <c r="B450" s="35"/>
      <c r="C450" s="35"/>
      <c r="D450" s="16">
        <v>11000.0</v>
      </c>
      <c r="E450" s="16"/>
      <c r="F450">
        <v>4.17</v>
      </c>
      <c r="G450">
        <v>254.3848</v>
      </c>
      <c r="J450" s="16"/>
      <c r="K450" s="5">
        <v>53.0</v>
      </c>
      <c r="L450">
        <f t="shared" si="138"/>
        <v>0.7276015669</v>
      </c>
      <c r="M450" s="5">
        <f t="shared" si="139"/>
        <v>0.0000007276015669</v>
      </c>
      <c r="N450" s="5">
        <f t="shared" si="140"/>
        <v>0.0000007292741694</v>
      </c>
      <c r="O450" s="5">
        <f t="shared" si="148"/>
        <v>0.0000005716426363</v>
      </c>
      <c r="P450" s="5">
        <f t="shared" si="142"/>
        <v>0.0000251577066</v>
      </c>
      <c r="Q450" s="5">
        <f t="shared" si="143"/>
        <v>0.00000481217879</v>
      </c>
      <c r="V450" s="5">
        <f t="shared" si="144"/>
        <v>0.00002997913311</v>
      </c>
      <c r="W450" s="5">
        <f t="shared" si="147"/>
        <v>0.00002921403453</v>
      </c>
      <c r="X450" s="5">
        <f t="shared" si="146"/>
        <v>0.00002639822214</v>
      </c>
      <c r="AC450">
        <v>1.0</v>
      </c>
      <c r="AD450" s="5">
        <v>5.7344236805164004E-6</v>
      </c>
    </row>
    <row r="451" ht="15.75" customHeight="1">
      <c r="A451" t="s">
        <v>778</v>
      </c>
      <c r="B451" s="35"/>
      <c r="C451" s="36"/>
      <c r="D451" s="16" t="s">
        <v>597</v>
      </c>
      <c r="E451" s="16"/>
      <c r="F451">
        <v>4.176</v>
      </c>
      <c r="G451">
        <v>220.1166</v>
      </c>
      <c r="H451" s="16"/>
      <c r="I451" s="16"/>
      <c r="J451" s="16"/>
      <c r="K451" s="5">
        <v>116.0</v>
      </c>
      <c r="L451">
        <f t="shared" si="138"/>
        <v>0.6259064605</v>
      </c>
      <c r="M451" s="5">
        <f t="shared" si="139"/>
        <v>0.0000006259064605</v>
      </c>
      <c r="N451" s="5">
        <f t="shared" si="140"/>
        <v>0.0000006273452874</v>
      </c>
      <c r="O451" s="5">
        <f t="shared" si="148"/>
        <v>0.0000004917455314</v>
      </c>
      <c r="P451" s="5">
        <f t="shared" si="142"/>
        <v>0.00002164147496</v>
      </c>
      <c r="Q451" s="5">
        <f t="shared" si="143"/>
        <v>0.000004139592232</v>
      </c>
      <c r="V451" s="5">
        <f t="shared" si="144"/>
        <v>0.00002280946268</v>
      </c>
      <c r="W451" s="5">
        <f t="shared" si="147"/>
        <v>0.00001949828847</v>
      </c>
      <c r="X451" s="5">
        <f t="shared" si="146"/>
        <v>0.00001922804167</v>
      </c>
      <c r="AC451">
        <v>1.0</v>
      </c>
      <c r="AD451" s="5">
        <v>4.363005510027568E-6</v>
      </c>
    </row>
    <row r="452" ht="15.75" customHeight="1">
      <c r="A452" t="s">
        <v>779</v>
      </c>
      <c r="B452" s="35"/>
      <c r="C452" s="41">
        <v>9.0</v>
      </c>
      <c r="D452" s="16" t="s">
        <v>637</v>
      </c>
      <c r="F452">
        <v>4.173</v>
      </c>
      <c r="G452">
        <v>231.837</v>
      </c>
      <c r="H452" s="16"/>
      <c r="I452" s="16"/>
      <c r="J452" s="16"/>
      <c r="K452" s="5">
        <v>0.0</v>
      </c>
      <c r="L452">
        <f t="shared" si="138"/>
        <v>0.6606881918</v>
      </c>
      <c r="M452" s="5">
        <f t="shared" si="139"/>
        <v>0.0000006606881918</v>
      </c>
      <c r="N452" s="5">
        <f t="shared" si="140"/>
        <v>0.0000006622069746</v>
      </c>
      <c r="O452" s="5">
        <f t="shared" ref="O452:O460" si="149">((N452*T$440)/($Z$442*$Z$445))</f>
        <v>0.0000003633484218</v>
      </c>
      <c r="P452" s="5">
        <f t="shared" si="142"/>
        <v>0.00001599078237</v>
      </c>
      <c r="Q452" s="5">
        <f t="shared" si="143"/>
        <v>0.000003058724906</v>
      </c>
      <c r="V452" s="5">
        <f t="shared" si="144"/>
        <v>0.00002057325862</v>
      </c>
      <c r="W452" s="5">
        <f t="shared" si="147"/>
        <v>0.00002467454747</v>
      </c>
      <c r="X452" s="5">
        <f t="shared" si="146"/>
        <v>0.00001943528295</v>
      </c>
      <c r="AC452">
        <v>1.0</v>
      </c>
      <c r="AD452" s="5">
        <v>3.935263271389648E-6</v>
      </c>
    </row>
    <row r="453" ht="15.75" customHeight="1">
      <c r="A453" t="s">
        <v>780</v>
      </c>
      <c r="B453" s="35"/>
      <c r="D453" s="16">
        <v>22000.0</v>
      </c>
      <c r="F453">
        <v>4.17</v>
      </c>
      <c r="G453">
        <v>258.3366</v>
      </c>
      <c r="J453" s="16"/>
      <c r="K453" s="5">
        <v>55.0</v>
      </c>
      <c r="L453">
        <f t="shared" si="138"/>
        <v>0.7393290204</v>
      </c>
      <c r="M453" s="5">
        <f t="shared" si="139"/>
        <v>0.0000007393290204</v>
      </c>
      <c r="N453" s="5">
        <f t="shared" si="140"/>
        <v>0.0000007410285818</v>
      </c>
      <c r="O453" s="5">
        <f t="shared" si="149"/>
        <v>0.0000004065972967</v>
      </c>
      <c r="P453" s="5">
        <f t="shared" si="142"/>
        <v>0.00001789414373</v>
      </c>
      <c r="Q453" s="5">
        <f t="shared" si="143"/>
        <v>0.000003422800825</v>
      </c>
      <c r="V453" s="5">
        <f t="shared" si="144"/>
        <v>0.00002194400949</v>
      </c>
      <c r="W453" s="5">
        <f t="shared" si="147"/>
        <v>0.00001892711174</v>
      </c>
      <c r="X453" s="5">
        <f t="shared" si="146"/>
        <v>0.00001996192961</v>
      </c>
      <c r="AC453">
        <v>1.0</v>
      </c>
      <c r="AD453" s="5">
        <v>4.197461188611863E-6</v>
      </c>
    </row>
    <row r="454" ht="15.75" customHeight="1">
      <c r="A454" t="s">
        <v>781</v>
      </c>
      <c r="B454" s="36"/>
      <c r="D454" s="16" t="s">
        <v>639</v>
      </c>
      <c r="F454">
        <v>4.183</v>
      </c>
      <c r="G454">
        <v>196.855</v>
      </c>
      <c r="J454" s="16"/>
      <c r="K454" s="5">
        <v>116.0</v>
      </c>
      <c r="L454">
        <f t="shared" si="138"/>
        <v>0.556874796</v>
      </c>
      <c r="M454" s="5">
        <f t="shared" si="139"/>
        <v>0.000000556874796</v>
      </c>
      <c r="N454" s="5">
        <f t="shared" si="140"/>
        <v>0.0000005581549336</v>
      </c>
      <c r="O454" s="5">
        <f t="shared" si="149"/>
        <v>0.0000003062557811</v>
      </c>
      <c r="P454" s="5">
        <f t="shared" si="142"/>
        <v>0.0000134781638</v>
      </c>
      <c r="Q454" s="5">
        <f t="shared" si="143"/>
        <v>0.00000257810996</v>
      </c>
      <c r="V454" s="5">
        <f t="shared" si="144"/>
        <v>0.00002954910696</v>
      </c>
      <c r="W454" s="5">
        <f t="shared" si="147"/>
        <v>0.00002821071824</v>
      </c>
      <c r="X454" s="5">
        <f t="shared" si="146"/>
        <v>0.00003000760682</v>
      </c>
      <c r="AC454">
        <v>1.0</v>
      </c>
      <c r="AD454" s="5">
        <v>5.652168062090542E-6</v>
      </c>
    </row>
    <row r="455" ht="15.75" customHeight="1">
      <c r="A455" t="s">
        <v>782</v>
      </c>
      <c r="B455" s="110" t="s">
        <v>783</v>
      </c>
      <c r="C455" s="41">
        <v>4.0</v>
      </c>
      <c r="D455" s="16">
        <v>45000.0</v>
      </c>
      <c r="F455">
        <v>4.193</v>
      </c>
      <c r="G455">
        <v>216.7136</v>
      </c>
      <c r="J455" s="16"/>
      <c r="K455" s="5">
        <v>0.0</v>
      </c>
      <c r="L455">
        <f t="shared" si="138"/>
        <v>0.6158076387</v>
      </c>
      <c r="M455" s="5">
        <f t="shared" si="139"/>
        <v>0.0000006158076387</v>
      </c>
      <c r="N455" s="5">
        <f t="shared" si="140"/>
        <v>0.0000006172232505</v>
      </c>
      <c r="O455" s="5">
        <f t="shared" si="149"/>
        <v>0.0000003386661611</v>
      </c>
      <c r="P455" s="5">
        <f t="shared" si="142"/>
        <v>0.00001490452842</v>
      </c>
      <c r="Q455" s="5">
        <f t="shared" si="143"/>
        <v>0.000002850945703</v>
      </c>
      <c r="V455" s="5">
        <f t="shared" si="144"/>
        <v>0.000025587775</v>
      </c>
      <c r="W455" s="5">
        <f t="shared" si="147"/>
        <v>0.00002906616956</v>
      </c>
      <c r="X455" s="5">
        <f t="shared" si="146"/>
        <v>0.00002855276101</v>
      </c>
      <c r="AC455">
        <v>1.0</v>
      </c>
      <c r="AD455" s="5">
        <v>4.894442490502942E-6</v>
      </c>
    </row>
    <row r="456" ht="15.75" customHeight="1">
      <c r="A456" t="s">
        <v>784</v>
      </c>
      <c r="B456" s="35"/>
      <c r="D456" s="16" t="s">
        <v>629</v>
      </c>
      <c r="F456">
        <v>4.186</v>
      </c>
      <c r="G456">
        <v>233.1558</v>
      </c>
      <c r="J456" s="16"/>
      <c r="K456" s="5">
        <v>65.0</v>
      </c>
      <c r="L456">
        <f t="shared" si="138"/>
        <v>0.6646018933</v>
      </c>
      <c r="M456" s="5">
        <f t="shared" si="139"/>
        <v>0.0000006646018933</v>
      </c>
      <c r="N456" s="5">
        <f t="shared" si="140"/>
        <v>0.0000006661296729</v>
      </c>
      <c r="O456" s="5">
        <f t="shared" si="149"/>
        <v>0.0000003655007794</v>
      </c>
      <c r="P456" s="5">
        <f t="shared" si="142"/>
        <v>0.00001608550655</v>
      </c>
      <c r="Q456" s="5">
        <f t="shared" si="143"/>
        <v>0.000003076843795</v>
      </c>
      <c r="V456" s="5">
        <f t="shared" si="144"/>
        <v>0.0000194014563</v>
      </c>
      <c r="W456" s="5">
        <f t="shared" si="147"/>
        <v>0.00002337080384</v>
      </c>
      <c r="X456" s="5">
        <f t="shared" si="146"/>
        <v>0.00002654148366</v>
      </c>
      <c r="AC456">
        <v>1.0</v>
      </c>
      <c r="AD456" s="5">
        <v>3.7111203327690123E-6</v>
      </c>
    </row>
    <row r="457" ht="15.75" customHeight="1">
      <c r="A457" t="s">
        <v>785</v>
      </c>
      <c r="B457" s="35"/>
      <c r="D457" s="16" t="s">
        <v>786</v>
      </c>
      <c r="F457">
        <v>4.17</v>
      </c>
      <c r="G457">
        <v>205.5694</v>
      </c>
      <c r="J457" s="16"/>
      <c r="K457" s="5">
        <v>127.0</v>
      </c>
      <c r="L457">
        <f t="shared" si="138"/>
        <v>0.5827358519</v>
      </c>
      <c r="M457" s="5">
        <f t="shared" si="139"/>
        <v>0.0000005827358519</v>
      </c>
      <c r="N457" s="5">
        <f t="shared" si="140"/>
        <v>0.0000005840754386</v>
      </c>
      <c r="O457" s="5">
        <f t="shared" si="149"/>
        <v>0.0000003204781843</v>
      </c>
      <c r="P457" s="5">
        <f t="shared" si="142"/>
        <v>0.00001410408465</v>
      </c>
      <c r="Q457" s="5">
        <f t="shared" si="143"/>
        <v>0.000002697836416</v>
      </c>
      <c r="V457" s="5">
        <f t="shared" si="144"/>
        <v>0.00002118612082</v>
      </c>
      <c r="W457" s="5">
        <f t="shared" si="147"/>
        <v>0.00002562301481</v>
      </c>
      <c r="X457" s="5">
        <f t="shared" si="146"/>
        <v>0.00002459633539</v>
      </c>
      <c r="AC457">
        <v>1.0</v>
      </c>
      <c r="AD457" s="5">
        <v>4.05249186168533E-6</v>
      </c>
    </row>
    <row r="458" ht="15.75" customHeight="1">
      <c r="A458" t="s">
        <v>787</v>
      </c>
      <c r="B458" s="35"/>
      <c r="C458" s="41">
        <v>8.0</v>
      </c>
      <c r="D458" s="16" t="s">
        <v>788</v>
      </c>
      <c r="F458">
        <v>4.18</v>
      </c>
      <c r="G458">
        <v>217.2918</v>
      </c>
      <c r="J458" s="16"/>
      <c r="K458" s="5">
        <v>0.0</v>
      </c>
      <c r="L458">
        <f t="shared" si="138"/>
        <v>0.6175235184</v>
      </c>
      <c r="M458" s="5">
        <f t="shared" si="139"/>
        <v>0.0000006175235184</v>
      </c>
      <c r="N458" s="5">
        <f t="shared" si="140"/>
        <v>0.0000006189430747</v>
      </c>
      <c r="O458" s="5">
        <f t="shared" si="149"/>
        <v>0.0000003396098169</v>
      </c>
      <c r="P458" s="5">
        <f t="shared" si="142"/>
        <v>0.00001494605824</v>
      </c>
      <c r="Q458" s="5">
        <f t="shared" si="143"/>
        <v>0.000002858889547</v>
      </c>
      <c r="V458" s="5">
        <f t="shared" si="144"/>
        <v>0.00003475102241</v>
      </c>
      <c r="W458" s="5">
        <f t="shared" si="147"/>
        <v>0.00002931970549</v>
      </c>
      <c r="X458" s="5">
        <f t="shared" si="146"/>
        <v>0.00003472840323</v>
      </c>
      <c r="AC458">
        <v>1.0</v>
      </c>
      <c r="AD458" s="5">
        <v>6.647193069376508E-6</v>
      </c>
    </row>
    <row r="459" ht="15.75" customHeight="1">
      <c r="A459" t="s">
        <v>789</v>
      </c>
      <c r="B459" s="35"/>
      <c r="D459" s="16">
        <v>100100.0</v>
      </c>
      <c r="F459">
        <v>4.176</v>
      </c>
      <c r="G459">
        <v>240.151</v>
      </c>
      <c r="J459" s="16"/>
      <c r="K459" s="5">
        <v>65.0</v>
      </c>
      <c r="L459">
        <f t="shared" si="138"/>
        <v>0.6853610114</v>
      </c>
      <c r="M459" s="5">
        <f t="shared" si="139"/>
        <v>0.0000006853610114</v>
      </c>
      <c r="N459" s="5">
        <f t="shared" si="140"/>
        <v>0.0000006869365117</v>
      </c>
      <c r="O459" s="5">
        <f t="shared" si="149"/>
        <v>0.0000003769173491</v>
      </c>
      <c r="P459" s="5">
        <f t="shared" si="142"/>
        <v>0.00001658794407</v>
      </c>
      <c r="Q459" s="5">
        <f t="shared" si="143"/>
        <v>0.000003172950298</v>
      </c>
      <c r="V459" s="5">
        <f t="shared" si="144"/>
        <v>0.00001943464653</v>
      </c>
      <c r="W459" s="5">
        <f t="shared" si="147"/>
        <v>0.00001796353426</v>
      </c>
      <c r="X459" s="5">
        <f t="shared" si="146"/>
        <v>0.00002290183991</v>
      </c>
      <c r="AC459">
        <v>1.0</v>
      </c>
      <c r="AD459">
        <v>3.7174689774155145E-6</v>
      </c>
    </row>
    <row r="460" ht="15.75" customHeight="1">
      <c r="A460" t="s">
        <v>790</v>
      </c>
      <c r="B460" s="35"/>
      <c r="D460" s="16" t="s">
        <v>791</v>
      </c>
      <c r="F460">
        <v>4.173</v>
      </c>
      <c r="G460">
        <v>205.2958</v>
      </c>
      <c r="J460" s="16"/>
      <c r="K460" s="5">
        <v>129.0</v>
      </c>
      <c r="L460">
        <f t="shared" si="138"/>
        <v>0.5819239101</v>
      </c>
      <c r="M460" s="5">
        <f t="shared" si="139"/>
        <v>0.0000005819239101</v>
      </c>
      <c r="N460" s="5">
        <f t="shared" si="140"/>
        <v>0.0000005832616304</v>
      </c>
      <c r="O460" s="5">
        <f t="shared" si="149"/>
        <v>0.0000003200316533</v>
      </c>
      <c r="P460" s="5">
        <f t="shared" si="142"/>
        <v>0.00001408443305</v>
      </c>
      <c r="Q460" s="5">
        <f t="shared" si="143"/>
        <v>0.000002694077447</v>
      </c>
      <c r="V460" s="5">
        <f t="shared" si="144"/>
        <v>0.00002247482181</v>
      </c>
      <c r="W460" s="5">
        <f t="shared" si="147"/>
        <v>0.00001803816889</v>
      </c>
      <c r="X460" s="5">
        <f t="shared" si="146"/>
        <v>0.0000217917317</v>
      </c>
      <c r="AC460">
        <v>1.0</v>
      </c>
      <c r="AD460">
        <v>4.298995235822976E-6</v>
      </c>
    </row>
    <row r="461" ht="15.75" customHeight="1">
      <c r="A461" t="s">
        <v>792</v>
      </c>
      <c r="B461" s="35"/>
      <c r="C461" s="34">
        <v>7.0</v>
      </c>
      <c r="D461" s="16">
        <v>39000.0</v>
      </c>
      <c r="F461">
        <v>4.17</v>
      </c>
      <c r="G461">
        <v>222.6995</v>
      </c>
      <c r="J461" s="16"/>
      <c r="K461" s="5">
        <v>0.0</v>
      </c>
      <c r="L461">
        <f t="shared" ref="L461:L496" si="150">(G461-11.357)/251</f>
        <v>0.842001992</v>
      </c>
      <c r="M461" s="5">
        <f t="shared" si="139"/>
        <v>0.000000842001992</v>
      </c>
      <c r="N461" s="5">
        <f t="shared" si="140"/>
        <v>0.0000008439375769</v>
      </c>
      <c r="O461" s="5">
        <f t="shared" ref="O461:O466" si="151">((N461*U$440)/($Z$442*$Z$445))</f>
        <v>0.0000006615217179</v>
      </c>
      <c r="P461" s="5">
        <f t="shared" si="142"/>
        <v>0.00002911324005</v>
      </c>
      <c r="Q461" s="5">
        <f t="shared" si="143"/>
        <v>0.00000556879522</v>
      </c>
      <c r="V461" s="5"/>
      <c r="X461" s="5"/>
    </row>
    <row r="462" ht="15.75" customHeight="1">
      <c r="A462" t="s">
        <v>793</v>
      </c>
      <c r="B462" s="35"/>
      <c r="C462" s="35"/>
      <c r="D462" s="16" t="s">
        <v>794</v>
      </c>
      <c r="F462">
        <v>4.176</v>
      </c>
      <c r="G462">
        <v>282.3902</v>
      </c>
      <c r="J462" s="16"/>
      <c r="K462" s="5">
        <v>62.0</v>
      </c>
      <c r="L462">
        <f t="shared" si="150"/>
        <v>1.079813546</v>
      </c>
      <c r="M462" s="5">
        <f t="shared" si="139"/>
        <v>0.000001079813546</v>
      </c>
      <c r="N462" s="5">
        <f t="shared" si="140"/>
        <v>0.000001082295809</v>
      </c>
      <c r="O462" s="5">
        <f t="shared" si="151"/>
        <v>0.0000008483591709</v>
      </c>
      <c r="P462" s="5">
        <f t="shared" si="142"/>
        <v>0.00003733586293</v>
      </c>
      <c r="Q462" s="5">
        <f t="shared" si="143"/>
        <v>0.000007141622667</v>
      </c>
      <c r="V462" s="5"/>
      <c r="X462" s="5"/>
      <c r="AC462">
        <v>2.0</v>
      </c>
      <c r="AD462">
        <v>2.4748262451278565E-6</v>
      </c>
    </row>
    <row r="463" ht="15.75" customHeight="1">
      <c r="A463" t="s">
        <v>795</v>
      </c>
      <c r="B463" s="35"/>
      <c r="C463" s="36"/>
      <c r="D463" s="16" t="s">
        <v>648</v>
      </c>
      <c r="F463">
        <v>4.166</v>
      </c>
      <c r="G463">
        <v>231.3582</v>
      </c>
      <c r="J463" s="16"/>
      <c r="K463" s="5">
        <v>126.0</v>
      </c>
      <c r="L463">
        <f t="shared" si="150"/>
        <v>0.8764988048</v>
      </c>
      <c r="M463" s="5">
        <f t="shared" si="139"/>
        <v>0.0000008764988048</v>
      </c>
      <c r="N463" s="5">
        <f t="shared" si="140"/>
        <v>0.0000008785136906</v>
      </c>
      <c r="O463" s="5">
        <f t="shared" si="151"/>
        <v>0.0000006886242558</v>
      </c>
      <c r="P463" s="5">
        <f t="shared" si="142"/>
        <v>0.00003030600918</v>
      </c>
      <c r="Q463" s="5">
        <f t="shared" si="143"/>
        <v>0.000005796948701</v>
      </c>
      <c r="V463" s="5"/>
      <c r="X463" s="5"/>
      <c r="AC463">
        <v>2.0</v>
      </c>
      <c r="AD463">
        <v>2.7100077264345277E-6</v>
      </c>
    </row>
    <row r="464" ht="15.75" customHeight="1">
      <c r="A464" t="s">
        <v>796</v>
      </c>
      <c r="B464" s="35"/>
      <c r="C464" s="45">
        <v>5.0</v>
      </c>
      <c r="D464" s="16">
        <v>400001.0</v>
      </c>
      <c r="F464">
        <v>4.18</v>
      </c>
      <c r="G464">
        <v>228.9853</v>
      </c>
      <c r="J464" s="16"/>
      <c r="K464" s="5">
        <v>0.0</v>
      </c>
      <c r="L464">
        <f t="shared" si="150"/>
        <v>0.8670450199</v>
      </c>
      <c r="M464" s="5">
        <f t="shared" si="139"/>
        <v>0.0000008670450199</v>
      </c>
      <c r="N464" s="5">
        <f t="shared" si="140"/>
        <v>0.0000008690381735</v>
      </c>
      <c r="O464" s="5">
        <f t="shared" si="151"/>
        <v>0.0000006811968576</v>
      </c>
      <c r="P464" s="5">
        <f t="shared" si="142"/>
        <v>0.00002997913311</v>
      </c>
      <c r="Q464" s="5">
        <f t="shared" si="143"/>
        <v>0.000005734423681</v>
      </c>
      <c r="V464" s="5"/>
      <c r="X464" s="5"/>
      <c r="AC464">
        <v>2.0</v>
      </c>
      <c r="AD464">
        <v>2.9471868469014945E-6</v>
      </c>
    </row>
    <row r="465" ht="15.75" customHeight="1">
      <c r="A465" t="s">
        <v>797</v>
      </c>
      <c r="B465" s="35"/>
      <c r="C465" s="35"/>
      <c r="D465" s="16" t="s">
        <v>798</v>
      </c>
      <c r="E465" s="16"/>
      <c r="F465">
        <v>4.17</v>
      </c>
      <c r="G465">
        <v>223.4312</v>
      </c>
      <c r="J465" s="16"/>
      <c r="K465" s="5">
        <v>58.0</v>
      </c>
      <c r="L465">
        <f t="shared" si="150"/>
        <v>0.8449171315</v>
      </c>
      <c r="M465" s="5">
        <f t="shared" si="139"/>
        <v>0.0000008449171315</v>
      </c>
      <c r="N465" s="5">
        <f t="shared" si="140"/>
        <v>0.0000008468594177</v>
      </c>
      <c r="O465" s="5">
        <f t="shared" si="151"/>
        <v>0.0000006638120071</v>
      </c>
      <c r="P465" s="5">
        <f t="shared" si="142"/>
        <v>0.00002921403453</v>
      </c>
      <c r="Q465" s="5">
        <f t="shared" si="143"/>
        <v>0.000005588075239</v>
      </c>
      <c r="V465" s="5"/>
      <c r="X465" s="5"/>
      <c r="AC465">
        <v>2.0</v>
      </c>
      <c r="AD465">
        <v>4.81217879046775E-6</v>
      </c>
    </row>
    <row r="466" ht="15.75" customHeight="1">
      <c r="A466" t="s">
        <v>799</v>
      </c>
      <c r="B466" s="36"/>
      <c r="C466" s="36"/>
      <c r="D466" s="16" t="s">
        <v>356</v>
      </c>
      <c r="E466" s="16"/>
      <c r="F466">
        <v>4.173</v>
      </c>
      <c r="G466">
        <v>202.9903</v>
      </c>
      <c r="J466" s="16"/>
      <c r="K466" s="5">
        <v>122.0</v>
      </c>
      <c r="L466">
        <f t="shared" si="150"/>
        <v>0.7634792829</v>
      </c>
      <c r="M466" s="5">
        <f t="shared" si="139"/>
        <v>0.0000007634792829</v>
      </c>
      <c r="N466" s="5">
        <f t="shared" si="140"/>
        <v>0.0000007652343606</v>
      </c>
      <c r="O466" s="5">
        <f t="shared" si="151"/>
        <v>0.0000005998300854</v>
      </c>
      <c r="P466" s="5">
        <f t="shared" si="142"/>
        <v>0.00002639822214</v>
      </c>
      <c r="Q466" s="5">
        <f t="shared" si="143"/>
        <v>0.000005049465228</v>
      </c>
      <c r="V466" s="5"/>
      <c r="X466" s="5"/>
      <c r="AC466">
        <v>2.0</v>
      </c>
      <c r="AD466">
        <v>3.4228008252443038E-6</v>
      </c>
    </row>
    <row r="467" ht="15.75" customHeight="1">
      <c r="A467" t="s">
        <v>800</v>
      </c>
      <c r="B467" s="111" t="s">
        <v>488</v>
      </c>
      <c r="C467" s="41">
        <v>10.0</v>
      </c>
      <c r="D467" s="16" t="s">
        <v>801</v>
      </c>
      <c r="E467" s="16"/>
      <c r="F467">
        <v>4.176</v>
      </c>
      <c r="G467">
        <v>247.903</v>
      </c>
      <c r="J467" s="16"/>
      <c r="K467" s="5">
        <v>0.0</v>
      </c>
      <c r="L467">
        <f t="shared" si="150"/>
        <v>0.9424143426</v>
      </c>
      <c r="M467" s="5">
        <f t="shared" si="139"/>
        <v>0.0000009424143426</v>
      </c>
      <c r="N467" s="5">
        <f t="shared" si="140"/>
        <v>0.0000009445807544</v>
      </c>
      <c r="O467" s="5">
        <f t="shared" ref="O467:O475" si="152">((N467*T$440)/($Z$442*$Z$445))</f>
        <v>0.0000005182849766</v>
      </c>
      <c r="P467" s="5">
        <f t="shared" si="142"/>
        <v>0.00002280946268</v>
      </c>
      <c r="Q467" s="5">
        <f t="shared" si="143"/>
        <v>0.00000436300551</v>
      </c>
      <c r="V467" s="5"/>
      <c r="X467" s="5"/>
      <c r="AC467">
        <v>2.0</v>
      </c>
      <c r="AD467">
        <v>3.076843795206329E-6</v>
      </c>
    </row>
    <row r="468" ht="15.75" customHeight="1">
      <c r="A468" t="s">
        <v>802</v>
      </c>
      <c r="B468" s="35"/>
      <c r="D468" s="16" t="s">
        <v>803</v>
      </c>
      <c r="E468" s="16"/>
      <c r="F468">
        <v>4.183</v>
      </c>
      <c r="G468">
        <v>213.5644</v>
      </c>
      <c r="J468" s="16"/>
      <c r="K468" s="5">
        <v>67.0</v>
      </c>
      <c r="L468">
        <f t="shared" si="150"/>
        <v>0.8056071713</v>
      </c>
      <c r="M468" s="5">
        <f t="shared" si="139"/>
        <v>0.0000008056071713</v>
      </c>
      <c r="N468" s="5">
        <f t="shared" si="140"/>
        <v>0.0000008074590922</v>
      </c>
      <c r="O468" s="5">
        <f t="shared" si="152"/>
        <v>0.0000004430472618</v>
      </c>
      <c r="P468" s="5">
        <f t="shared" si="142"/>
        <v>0.00001949828847</v>
      </c>
      <c r="Q468" s="5">
        <f t="shared" si="143"/>
        <v>0.000003729642439</v>
      </c>
      <c r="V468" s="5"/>
      <c r="X468" s="5"/>
      <c r="AC468">
        <v>2.0</v>
      </c>
      <c r="AD468">
        <v>3.1729502976415825E-6</v>
      </c>
    </row>
    <row r="469" ht="15.75" customHeight="1">
      <c r="A469" t="s">
        <v>804</v>
      </c>
      <c r="B469" s="35"/>
      <c r="D469" s="16" t="s">
        <v>805</v>
      </c>
      <c r="E469" s="16"/>
      <c r="F469">
        <v>4.146</v>
      </c>
      <c r="G469">
        <v>210.7618</v>
      </c>
      <c r="J469" s="16"/>
      <c r="K469" s="5">
        <v>129.0</v>
      </c>
      <c r="L469">
        <f t="shared" si="150"/>
        <v>0.7944414343</v>
      </c>
      <c r="M469" s="5">
        <f t="shared" si="139"/>
        <v>0.0000007944414343</v>
      </c>
      <c r="N469" s="5">
        <f t="shared" si="140"/>
        <v>0.0000007962676875</v>
      </c>
      <c r="O469" s="5">
        <f t="shared" si="152"/>
        <v>0.0000004369066148</v>
      </c>
      <c r="P469" s="5">
        <f t="shared" si="142"/>
        <v>0.00001922804167</v>
      </c>
      <c r="Q469" s="5">
        <f t="shared" si="143"/>
        <v>0.000003677949494</v>
      </c>
      <c r="V469" s="5"/>
      <c r="X469" s="5"/>
      <c r="AC469">
        <v>2.0</v>
      </c>
      <c r="AD469">
        <v>7.1416226671169936E-6</v>
      </c>
    </row>
    <row r="470" ht="15.75" customHeight="1">
      <c r="A470" t="s">
        <v>806</v>
      </c>
      <c r="B470" s="35"/>
      <c r="C470" s="41">
        <v>4.0</v>
      </c>
      <c r="D470" s="16" t="s">
        <v>807</v>
      </c>
      <c r="E470" s="16"/>
      <c r="F470">
        <v>4.14</v>
      </c>
      <c r="G470">
        <v>224.7124</v>
      </c>
      <c r="K470" s="5">
        <v>0.0</v>
      </c>
      <c r="L470">
        <f t="shared" si="150"/>
        <v>0.8500215139</v>
      </c>
      <c r="M470" s="5">
        <f t="shared" si="139"/>
        <v>0.0000008500215139</v>
      </c>
      <c r="N470" s="5">
        <f t="shared" si="140"/>
        <v>0.0000008519755341</v>
      </c>
      <c r="O470" s="5">
        <f t="shared" si="152"/>
        <v>0.0000004674731279</v>
      </c>
      <c r="P470" s="5">
        <f t="shared" si="142"/>
        <v>0.00002057325862</v>
      </c>
      <c r="Q470" s="5">
        <f t="shared" si="143"/>
        <v>0.000003935263271</v>
      </c>
      <c r="V470" s="5"/>
      <c r="X470" s="5"/>
      <c r="AC470">
        <v>2.0</v>
      </c>
      <c r="AD470">
        <v>5.588075238866321E-6</v>
      </c>
    </row>
    <row r="471" ht="15.75" customHeight="1">
      <c r="A471" t="s">
        <v>808</v>
      </c>
      <c r="B471" s="35"/>
      <c r="D471" s="16" t="s">
        <v>685</v>
      </c>
      <c r="E471" s="16"/>
      <c r="F471">
        <v>4.14</v>
      </c>
      <c r="G471">
        <v>267.2449</v>
      </c>
      <c r="J471" s="16"/>
      <c r="K471" s="5">
        <v>65.0</v>
      </c>
      <c r="L471">
        <f t="shared" si="150"/>
        <v>1.019473705</v>
      </c>
      <c r="M471" s="5">
        <f t="shared" si="139"/>
        <v>0.000001019473705</v>
      </c>
      <c r="N471" s="5">
        <f t="shared" si="140"/>
        <v>0.00000102181726</v>
      </c>
      <c r="O471" s="5">
        <f t="shared" si="152"/>
        <v>0.0000005606641172</v>
      </c>
      <c r="P471" s="5">
        <f t="shared" si="142"/>
        <v>0.00002467454747</v>
      </c>
      <c r="Q471" s="5">
        <f t="shared" si="143"/>
        <v>0.000004719759868</v>
      </c>
      <c r="V471" s="5"/>
      <c r="X471" s="5"/>
      <c r="AC471">
        <v>2.0</v>
      </c>
      <c r="AD471">
        <v>3.7296424389689467E-6</v>
      </c>
    </row>
    <row r="472" ht="15.75" customHeight="1">
      <c r="A472" t="s">
        <v>809</v>
      </c>
      <c r="B472" s="35"/>
      <c r="D472" s="16" t="s">
        <v>673</v>
      </c>
      <c r="F472">
        <v>4.156</v>
      </c>
      <c r="G472">
        <v>212.911</v>
      </c>
      <c r="J472" s="16"/>
      <c r="K472" s="5">
        <v>126.0</v>
      </c>
      <c r="L472">
        <f t="shared" si="150"/>
        <v>0.8030039841</v>
      </c>
      <c r="M472" s="5">
        <f t="shared" si="139"/>
        <v>0.0000008030039841</v>
      </c>
      <c r="N472" s="5">
        <f t="shared" si="140"/>
        <v>0.0000008048499208</v>
      </c>
      <c r="O472" s="5">
        <f t="shared" si="152"/>
        <v>0.0000004416156273</v>
      </c>
      <c r="P472" s="5">
        <f t="shared" si="142"/>
        <v>0.00001943528295</v>
      </c>
      <c r="Q472" s="5">
        <f t="shared" si="143"/>
        <v>0.000003717590712</v>
      </c>
      <c r="V472" s="5"/>
      <c r="X472" s="5"/>
      <c r="AC472">
        <v>2.0</v>
      </c>
      <c r="AD472">
        <v>4.7197598676341315E-6</v>
      </c>
    </row>
    <row r="473" ht="15.75" customHeight="1">
      <c r="A473" t="s">
        <v>810</v>
      </c>
      <c r="B473" s="35"/>
      <c r="C473" s="41">
        <v>8.0</v>
      </c>
      <c r="D473" s="16" t="s">
        <v>811</v>
      </c>
      <c r="E473" s="16"/>
      <c r="F473">
        <v>4.176</v>
      </c>
      <c r="G473">
        <v>238.9278</v>
      </c>
      <c r="J473" s="16"/>
      <c r="K473" s="5">
        <v>0.0</v>
      </c>
      <c r="L473">
        <f t="shared" si="150"/>
        <v>0.9066565737</v>
      </c>
      <c r="M473" s="5">
        <f t="shared" si="139"/>
        <v>0.0000009066565737</v>
      </c>
      <c r="N473" s="5">
        <f t="shared" si="140"/>
        <v>0.0000009087407859</v>
      </c>
      <c r="O473" s="5">
        <f t="shared" si="152"/>
        <v>0.0000004986198319</v>
      </c>
      <c r="P473" s="5">
        <f t="shared" si="142"/>
        <v>0.00002194400949</v>
      </c>
      <c r="Q473" s="5">
        <f t="shared" si="143"/>
        <v>0.000004197461189</v>
      </c>
      <c r="V473" s="5"/>
      <c r="X473" s="5"/>
      <c r="AC473">
        <v>2.0</v>
      </c>
      <c r="AD473">
        <v>3.620387465990764E-6</v>
      </c>
    </row>
    <row r="474" ht="15.75" customHeight="1">
      <c r="A474" t="s">
        <v>812</v>
      </c>
      <c r="B474" s="35"/>
      <c r="D474" s="16" t="s">
        <v>675</v>
      </c>
      <c r="E474" s="50"/>
      <c r="F474">
        <v>4.173</v>
      </c>
      <c r="G474">
        <v>207.641</v>
      </c>
      <c r="J474" s="16"/>
      <c r="K474" s="5">
        <v>63.0</v>
      </c>
      <c r="L474">
        <f t="shared" si="150"/>
        <v>0.7820079681</v>
      </c>
      <c r="M474" s="5">
        <f t="shared" si="139"/>
        <v>0.0000007820079681</v>
      </c>
      <c r="N474" s="5">
        <f t="shared" si="140"/>
        <v>0.0000007838056394</v>
      </c>
      <c r="O474" s="5">
        <f t="shared" si="152"/>
        <v>0.0000004300687746</v>
      </c>
      <c r="P474" s="5">
        <f t="shared" si="142"/>
        <v>0.00001892711174</v>
      </c>
      <c r="Q474" s="5">
        <f t="shared" si="143"/>
        <v>0.000003620387466</v>
      </c>
      <c r="V474" s="5"/>
      <c r="X474" s="5"/>
      <c r="AC474">
        <v>2.0</v>
      </c>
      <c r="AD474">
        <v>5.396160393992408E-6</v>
      </c>
    </row>
    <row r="475" ht="15.75" customHeight="1">
      <c r="A475" t="s">
        <v>813</v>
      </c>
      <c r="B475" s="35"/>
      <c r="D475" s="16" t="s">
        <v>687</v>
      </c>
      <c r="E475" s="16"/>
      <c r="F475">
        <v>4.183</v>
      </c>
      <c r="G475">
        <v>218.3726</v>
      </c>
      <c r="J475" s="16"/>
      <c r="K475" s="5">
        <v>124.0</v>
      </c>
      <c r="L475">
        <f t="shared" si="150"/>
        <v>0.8247633466</v>
      </c>
      <c r="M475" s="5">
        <f t="shared" si="139"/>
        <v>0.0000008247633466</v>
      </c>
      <c r="N475" s="5">
        <f t="shared" si="140"/>
        <v>0.0000008266593035</v>
      </c>
      <c r="O475" s="5">
        <f t="shared" si="152"/>
        <v>0.0000004535822859</v>
      </c>
      <c r="P475" s="5">
        <f t="shared" si="142"/>
        <v>0.00001996192961</v>
      </c>
      <c r="Q475" s="5">
        <f t="shared" si="143"/>
        <v>0.000003818327951</v>
      </c>
      <c r="V475" s="5"/>
      <c r="X475" s="5"/>
      <c r="AC475">
        <v>2.0</v>
      </c>
      <c r="AD475">
        <v>5.559791553432641E-6</v>
      </c>
    </row>
    <row r="476" ht="15.75" customHeight="1">
      <c r="A476" t="s">
        <v>814</v>
      </c>
      <c r="B476" s="35"/>
      <c r="C476" s="34">
        <v>7.0</v>
      </c>
      <c r="D476" s="16" t="s">
        <v>815</v>
      </c>
      <c r="E476" s="16"/>
      <c r="F476">
        <v>4.166</v>
      </c>
      <c r="G476">
        <v>225.8636</v>
      </c>
      <c r="J476" s="16"/>
      <c r="K476" s="5">
        <v>0.0</v>
      </c>
      <c r="L476">
        <f t="shared" si="150"/>
        <v>0.8546079681</v>
      </c>
      <c r="M476" s="5">
        <f t="shared" si="139"/>
        <v>0.0000008546079681</v>
      </c>
      <c r="N476" s="5">
        <f t="shared" si="140"/>
        <v>0.0000008565725315</v>
      </c>
      <c r="O476" s="5">
        <f t="shared" ref="O476:O481" si="153">((N476*U$440)/($Z$442*$Z$445))</f>
        <v>0.0000006714256458</v>
      </c>
      <c r="P476" s="5">
        <f t="shared" si="142"/>
        <v>0.00002954910696</v>
      </c>
      <c r="Q476" s="5">
        <f t="shared" si="143"/>
        <v>0.000005652168062</v>
      </c>
      <c r="V476" s="5"/>
      <c r="X476" s="5"/>
      <c r="AC476">
        <v>2.0</v>
      </c>
      <c r="AD476">
        <v>4.470379129856585E-6</v>
      </c>
    </row>
    <row r="477" ht="15.75" customHeight="1">
      <c r="A477" t="s">
        <v>816</v>
      </c>
      <c r="B477" s="35"/>
      <c r="C477" s="35"/>
      <c r="D477" s="16">
        <v>10.0</v>
      </c>
      <c r="E477" s="16"/>
      <c r="F477">
        <v>4.166</v>
      </c>
      <c r="G477">
        <v>216.1478</v>
      </c>
      <c r="J477" s="16"/>
      <c r="K477" s="5">
        <v>64.0</v>
      </c>
      <c r="L477">
        <f t="shared" si="150"/>
        <v>0.8158996016</v>
      </c>
      <c r="M477" s="5">
        <f t="shared" si="139"/>
        <v>0.0000008158996016</v>
      </c>
      <c r="N477" s="5">
        <f t="shared" si="140"/>
        <v>0.0000008177751826</v>
      </c>
      <c r="O477" s="5">
        <f t="shared" si="153"/>
        <v>0.0000006410142864</v>
      </c>
      <c r="P477" s="5">
        <f t="shared" si="142"/>
        <v>0.00002821071824</v>
      </c>
      <c r="Q477" s="5">
        <f t="shared" si="143"/>
        <v>0.000005396160394</v>
      </c>
      <c r="V477" s="5"/>
      <c r="X477" s="5"/>
      <c r="AC477">
        <v>2.0</v>
      </c>
      <c r="AD477">
        <v>4.90118317852158E-6</v>
      </c>
    </row>
    <row r="478" ht="15.75" customHeight="1">
      <c r="A478" t="s">
        <v>817</v>
      </c>
      <c r="B478" s="35"/>
      <c r="C478" s="36"/>
      <c r="D478" s="16" t="s">
        <v>665</v>
      </c>
      <c r="E478" s="16"/>
      <c r="F478">
        <v>4.156</v>
      </c>
      <c r="G478">
        <v>229.192</v>
      </c>
      <c r="J478" s="16"/>
      <c r="K478" s="5">
        <v>124.0</v>
      </c>
      <c r="L478">
        <f t="shared" si="150"/>
        <v>0.8678685259</v>
      </c>
      <c r="M478" s="5">
        <f t="shared" si="139"/>
        <v>0.0000008678685259</v>
      </c>
      <c r="N478" s="5">
        <f t="shared" si="140"/>
        <v>0.0000008698635725</v>
      </c>
      <c r="O478" s="5">
        <f t="shared" si="153"/>
        <v>0.0000006818438479</v>
      </c>
      <c r="P478" s="5">
        <f t="shared" si="142"/>
        <v>0.00003000760682</v>
      </c>
      <c r="Q478" s="5">
        <f t="shared" si="143"/>
        <v>0.000005739870148</v>
      </c>
      <c r="V478" s="5"/>
      <c r="X478" s="5"/>
      <c r="AC478">
        <v>2.0</v>
      </c>
      <c r="AD478">
        <v>5.608288034745E-6</v>
      </c>
    </row>
    <row r="479" ht="15.75" customHeight="1">
      <c r="A479" t="s">
        <v>818</v>
      </c>
      <c r="B479" s="35"/>
      <c r="C479" s="45">
        <v>5.0</v>
      </c>
      <c r="D479" s="16" t="s">
        <v>669</v>
      </c>
      <c r="E479" s="16"/>
      <c r="F479">
        <v>4.13</v>
      </c>
      <c r="G479">
        <v>197.107</v>
      </c>
      <c r="J479" s="16"/>
      <c r="K479" s="5">
        <v>0.0</v>
      </c>
      <c r="L479">
        <f t="shared" si="150"/>
        <v>0.7400398406</v>
      </c>
      <c r="M479" s="5">
        <f t="shared" si="139"/>
        <v>0.0000007400398406</v>
      </c>
      <c r="N479" s="5">
        <f t="shared" si="140"/>
        <v>0.0000007417410361</v>
      </c>
      <c r="O479" s="5">
        <f t="shared" si="153"/>
        <v>0.0000005814148082</v>
      </c>
      <c r="P479" s="5">
        <f t="shared" si="142"/>
        <v>0.000025587775</v>
      </c>
      <c r="Q479" s="5">
        <f t="shared" si="143"/>
        <v>0.000004894442491</v>
      </c>
      <c r="V479" s="5"/>
      <c r="X479" s="5"/>
      <c r="AC479">
        <v>2.0</v>
      </c>
      <c r="AD479">
        <v>3.436073880216312E-6</v>
      </c>
    </row>
    <row r="480" ht="15.75" customHeight="1">
      <c r="A480" t="s">
        <v>819</v>
      </c>
      <c r="B480" s="35"/>
      <c r="C480" s="35"/>
      <c r="D480" s="16" t="s">
        <v>679</v>
      </c>
      <c r="E480" s="16"/>
      <c r="F480">
        <v>4.136</v>
      </c>
      <c r="G480">
        <v>222.3578</v>
      </c>
      <c r="J480" s="16"/>
      <c r="K480" s="5">
        <v>53.0</v>
      </c>
      <c r="L480">
        <f t="shared" si="150"/>
        <v>0.8406406375</v>
      </c>
      <c r="M480" s="5">
        <f t="shared" si="139"/>
        <v>0.0000008406406375</v>
      </c>
      <c r="N480" s="5">
        <f t="shared" si="140"/>
        <v>0.0000008425730929</v>
      </c>
      <c r="O480" s="5">
        <f t="shared" si="153"/>
        <v>0.0000006604521651</v>
      </c>
      <c r="P480" s="5">
        <f t="shared" si="142"/>
        <v>0.00002906616956</v>
      </c>
      <c r="Q480" s="5">
        <f t="shared" si="143"/>
        <v>0.000005559791553</v>
      </c>
      <c r="V480" s="5"/>
      <c r="X480" s="5"/>
      <c r="AC480">
        <v>2.0</v>
      </c>
      <c r="AD480">
        <v>3.4503500305835187E-6</v>
      </c>
    </row>
    <row r="481" ht="15.75" customHeight="1">
      <c r="A481" t="s">
        <v>820</v>
      </c>
      <c r="B481" s="36"/>
      <c r="C481" s="36"/>
      <c r="D481" s="16" t="s">
        <v>821</v>
      </c>
      <c r="E481" s="16"/>
      <c r="F481">
        <v>4.146</v>
      </c>
      <c r="G481">
        <v>218.6308</v>
      </c>
      <c r="J481" s="16"/>
      <c r="K481" s="5">
        <v>112.0</v>
      </c>
      <c r="L481">
        <f t="shared" si="150"/>
        <v>0.8257920319</v>
      </c>
      <c r="M481" s="5">
        <f t="shared" si="139"/>
        <v>0.0000008257920319</v>
      </c>
      <c r="N481" s="5">
        <f t="shared" si="140"/>
        <v>0.0000008276903535</v>
      </c>
      <c r="O481" s="5">
        <f t="shared" si="153"/>
        <v>0.0000006487863078</v>
      </c>
      <c r="P481" s="5">
        <f t="shared" si="142"/>
        <v>0.00002855276101</v>
      </c>
      <c r="Q481" s="5">
        <f t="shared" si="143"/>
        <v>0.000005461586508</v>
      </c>
      <c r="V481" s="5"/>
      <c r="X481" s="5"/>
    </row>
    <row r="482" ht="15.75" customHeight="1">
      <c r="A482" t="s">
        <v>822</v>
      </c>
      <c r="B482" s="112" t="s">
        <v>395</v>
      </c>
      <c r="C482" s="41">
        <v>6.0</v>
      </c>
      <c r="D482" s="16" t="s">
        <v>699</v>
      </c>
      <c r="E482" s="16"/>
      <c r="F482">
        <v>4.163</v>
      </c>
      <c r="G482">
        <v>212.5602</v>
      </c>
      <c r="J482" s="16"/>
      <c r="K482" s="5">
        <v>0.0</v>
      </c>
      <c r="L482">
        <f t="shared" si="150"/>
        <v>0.8016063745</v>
      </c>
      <c r="M482" s="5">
        <f t="shared" si="139"/>
        <v>0.0000008016063745</v>
      </c>
      <c r="N482" s="5">
        <f t="shared" si="140"/>
        <v>0.0000008034490984</v>
      </c>
      <c r="O482" s="5">
        <f t="shared" ref="O482:O487" si="154">((N482*T$440)/($Z$442*$Z$445))</f>
        <v>0.0000004408470057</v>
      </c>
      <c r="P482" s="5">
        <f t="shared" si="142"/>
        <v>0.0000194014563</v>
      </c>
      <c r="Q482" s="5">
        <f t="shared" si="143"/>
        <v>0.000003711120333</v>
      </c>
      <c r="V482" s="5"/>
      <c r="X482" s="5"/>
      <c r="AC482">
        <v>3.0</v>
      </c>
      <c r="AD482">
        <v>2.7307067852990292E-6</v>
      </c>
    </row>
    <row r="483" ht="15.75" customHeight="1">
      <c r="A483" t="s">
        <v>823</v>
      </c>
      <c r="B483" s="35"/>
      <c r="D483" s="16" t="s">
        <v>701</v>
      </c>
      <c r="E483" s="16"/>
      <c r="F483">
        <v>4.173</v>
      </c>
      <c r="G483">
        <v>253.7244</v>
      </c>
      <c r="J483" s="16"/>
      <c r="K483" s="5">
        <v>68.0</v>
      </c>
      <c r="L483">
        <f t="shared" si="150"/>
        <v>0.9656071713</v>
      </c>
      <c r="M483" s="5">
        <f t="shared" si="139"/>
        <v>0.0000009656071713</v>
      </c>
      <c r="N483" s="5">
        <f t="shared" si="140"/>
        <v>0.0000009678268985</v>
      </c>
      <c r="O483" s="5">
        <f t="shared" si="154"/>
        <v>0.0000005310399764</v>
      </c>
      <c r="P483" s="5">
        <f t="shared" si="142"/>
        <v>0.00002337080384</v>
      </c>
      <c r="Q483" s="5">
        <f t="shared" si="143"/>
        <v>0.00000447037913</v>
      </c>
      <c r="V483" s="5"/>
      <c r="X483" s="5"/>
      <c r="AC483">
        <v>3.0</v>
      </c>
      <c r="AD483">
        <v>3.422528794602118E-6</v>
      </c>
    </row>
    <row r="484" ht="15.75" customHeight="1">
      <c r="A484" t="s">
        <v>824</v>
      </c>
      <c r="B484" s="35"/>
      <c r="D484" s="16" t="s">
        <v>713</v>
      </c>
      <c r="E484" s="50"/>
      <c r="F484">
        <v>4.183</v>
      </c>
      <c r="G484">
        <v>286.606</v>
      </c>
      <c r="J484" s="16"/>
      <c r="K484" s="5">
        <v>130.0</v>
      </c>
      <c r="L484">
        <f t="shared" si="150"/>
        <v>1.096609562</v>
      </c>
      <c r="M484" s="5">
        <f t="shared" si="139"/>
        <v>0.000001096609562</v>
      </c>
      <c r="N484" s="5">
        <f t="shared" si="140"/>
        <v>0.000001099130436</v>
      </c>
      <c r="O484" s="5">
        <f t="shared" si="154"/>
        <v>0.0000006030853261</v>
      </c>
      <c r="P484" s="5">
        <f t="shared" si="142"/>
        <v>0.00002654148366</v>
      </c>
      <c r="Q484" s="5">
        <f t="shared" si="143"/>
        <v>0.000005076868362</v>
      </c>
      <c r="V484" s="5"/>
      <c r="X484" s="5"/>
      <c r="AC484">
        <v>3.0</v>
      </c>
      <c r="AD484">
        <v>2.9670368404282628E-6</v>
      </c>
    </row>
    <row r="485" ht="15.75" customHeight="1">
      <c r="A485" t="s">
        <v>825</v>
      </c>
      <c r="B485" s="35"/>
      <c r="C485" s="41">
        <v>1.0</v>
      </c>
      <c r="D485" s="16" t="s">
        <v>705</v>
      </c>
      <c r="F485">
        <v>4.173</v>
      </c>
      <c r="G485">
        <v>231.0681</v>
      </c>
      <c r="J485" s="16"/>
      <c r="K485" s="5">
        <v>0.0</v>
      </c>
      <c r="L485">
        <f t="shared" si="150"/>
        <v>0.8753430279</v>
      </c>
      <c r="M485" s="5">
        <f t="shared" si="139"/>
        <v>0.0000008753430279</v>
      </c>
      <c r="N485" s="5">
        <f t="shared" si="140"/>
        <v>0.0000008773552568</v>
      </c>
      <c r="O485" s="5">
        <f t="shared" si="154"/>
        <v>0.0000004813988076</v>
      </c>
      <c r="P485" s="5">
        <f t="shared" si="142"/>
        <v>0.00002118612082</v>
      </c>
      <c r="Q485" s="5">
        <f t="shared" si="143"/>
        <v>0.000004052491862</v>
      </c>
      <c r="V485" s="5"/>
      <c r="X485" s="5"/>
      <c r="AC485">
        <v>3.0</v>
      </c>
      <c r="AD485">
        <v>4.139592231669468E-6</v>
      </c>
    </row>
    <row r="486" ht="15.75" customHeight="1">
      <c r="A486" t="s">
        <v>826</v>
      </c>
      <c r="B486" s="35"/>
      <c r="D486" s="16" t="s">
        <v>827</v>
      </c>
      <c r="F486">
        <v>4.18</v>
      </c>
      <c r="G486">
        <v>277.081</v>
      </c>
      <c r="K486" s="5">
        <v>65.0</v>
      </c>
      <c r="L486">
        <f t="shared" si="150"/>
        <v>1.058661355</v>
      </c>
      <c r="M486" s="5">
        <f t="shared" si="139"/>
        <v>0.000001058661355</v>
      </c>
      <c r="N486" s="5">
        <f t="shared" si="140"/>
        <v>0.000001061094994</v>
      </c>
      <c r="O486" s="5">
        <f t="shared" si="154"/>
        <v>0.00000058221554</v>
      </c>
      <c r="P486" s="5">
        <f t="shared" si="142"/>
        <v>0.00002562301481</v>
      </c>
      <c r="Q486" s="5">
        <f t="shared" si="143"/>
        <v>0.000004901183179</v>
      </c>
      <c r="V486" s="5"/>
      <c r="X486" s="5"/>
      <c r="AC486">
        <v>3.0</v>
      </c>
      <c r="AD486">
        <v>2.5781099600619914E-6</v>
      </c>
    </row>
    <row r="487" ht="15.75" customHeight="1">
      <c r="A487" t="s">
        <v>828</v>
      </c>
      <c r="B487" s="35"/>
      <c r="D487" s="16" t="s">
        <v>829</v>
      </c>
      <c r="F487">
        <v>4.173</v>
      </c>
      <c r="G487">
        <v>266.4338</v>
      </c>
      <c r="K487" s="5">
        <v>131.0</v>
      </c>
      <c r="L487">
        <f t="shared" si="150"/>
        <v>1.016242231</v>
      </c>
      <c r="M487" s="5">
        <f t="shared" si="139"/>
        <v>0.000001016242231</v>
      </c>
      <c r="N487" s="5">
        <f t="shared" si="140"/>
        <v>0.000001018578358</v>
      </c>
      <c r="O487" s="5">
        <f t="shared" si="154"/>
        <v>0.0000005588869536</v>
      </c>
      <c r="P487" s="5">
        <f t="shared" si="142"/>
        <v>0.00002459633539</v>
      </c>
      <c r="Q487" s="5">
        <f t="shared" si="143"/>
        <v>0.000004704799421</v>
      </c>
      <c r="V487" s="5"/>
      <c r="X487" s="5"/>
      <c r="AC487">
        <v>3.0</v>
      </c>
      <c r="AD487">
        <v>2.6978364160349128E-6</v>
      </c>
    </row>
    <row r="488" ht="15.75" customHeight="1">
      <c r="A488" t="s">
        <v>830</v>
      </c>
      <c r="B488" s="35"/>
      <c r="C488" s="34">
        <v>3.0</v>
      </c>
      <c r="D488" s="16" t="s">
        <v>689</v>
      </c>
      <c r="F488">
        <v>4.173</v>
      </c>
      <c r="G488">
        <v>263.626</v>
      </c>
      <c r="K488" s="5">
        <v>0.0</v>
      </c>
      <c r="L488">
        <f t="shared" si="150"/>
        <v>1.005055777</v>
      </c>
      <c r="M488" s="5">
        <f t="shared" si="139"/>
        <v>0.000001005055777</v>
      </c>
      <c r="N488" s="5">
        <f t="shared" si="140"/>
        <v>0.000001007366188</v>
      </c>
      <c r="O488" s="5">
        <f t="shared" ref="O488:O490" si="155">((N488*U$440)/($Z$442*$Z$445))</f>
        <v>0.0000007896254765</v>
      </c>
      <c r="P488" s="5">
        <f t="shared" si="142"/>
        <v>0.00003475102241</v>
      </c>
      <c r="Q488" s="5">
        <f t="shared" si="143"/>
        <v>0.000006647193069</v>
      </c>
      <c r="V488" s="5"/>
      <c r="X488" s="5"/>
      <c r="AC488">
        <v>3.0</v>
      </c>
      <c r="AD488">
        <v>2.6940774471610737E-6</v>
      </c>
    </row>
    <row r="489" ht="15.75" customHeight="1">
      <c r="A489" t="s">
        <v>831</v>
      </c>
      <c r="B489" s="35"/>
      <c r="C489" s="35"/>
      <c r="D489">
        <v>15.0</v>
      </c>
      <c r="F489">
        <v>4.133</v>
      </c>
      <c r="G489">
        <v>224.1983</v>
      </c>
      <c r="K489" s="5">
        <v>64.0</v>
      </c>
      <c r="L489">
        <f t="shared" si="150"/>
        <v>0.8479733068</v>
      </c>
      <c r="M489" s="5">
        <f t="shared" si="139"/>
        <v>0.0000008479733068</v>
      </c>
      <c r="N489" s="5">
        <f t="shared" si="140"/>
        <v>0.0000008499226185</v>
      </c>
      <c r="O489" s="5">
        <f t="shared" si="155"/>
        <v>0.0000006662131016</v>
      </c>
      <c r="P489" s="5">
        <f t="shared" si="142"/>
        <v>0.00002931970549</v>
      </c>
      <c r="Q489" s="5">
        <f t="shared" si="143"/>
        <v>0.000005608288035</v>
      </c>
      <c r="V489" s="5"/>
      <c r="X489" s="5"/>
      <c r="AC489">
        <v>3.0</v>
      </c>
      <c r="AD489">
        <v>5.796948701166276E-6</v>
      </c>
    </row>
    <row r="490" ht="15.75" customHeight="1">
      <c r="A490" t="s">
        <v>832</v>
      </c>
      <c r="B490" s="35"/>
      <c r="C490" s="36"/>
      <c r="D490" s="16" t="s">
        <v>833</v>
      </c>
      <c r="F490">
        <v>4.09</v>
      </c>
      <c r="G490">
        <v>263.4618</v>
      </c>
      <c r="K490" s="5">
        <v>129.0</v>
      </c>
      <c r="L490">
        <f t="shared" si="150"/>
        <v>1.004401594</v>
      </c>
      <c r="M490" s="5">
        <f t="shared" si="139"/>
        <v>0.000001004401594</v>
      </c>
      <c r="N490" s="5">
        <f t="shared" si="140"/>
        <v>0.000001006710501</v>
      </c>
      <c r="O490" s="5">
        <f t="shared" si="155"/>
        <v>0.0000007891115152</v>
      </c>
      <c r="P490" s="5">
        <f t="shared" si="142"/>
        <v>0.00003472840323</v>
      </c>
      <c r="Q490" s="5">
        <f t="shared" si="143"/>
        <v>0.000006642866461</v>
      </c>
      <c r="V490" s="5"/>
      <c r="X490" s="5"/>
      <c r="AC490">
        <v>3.0</v>
      </c>
      <c r="AD490">
        <v>5.049465228076971E-6</v>
      </c>
    </row>
    <row r="491" ht="15.75" customHeight="1">
      <c r="A491" t="s">
        <v>834</v>
      </c>
      <c r="B491" s="35"/>
      <c r="C491" s="41">
        <v>9.0</v>
      </c>
      <c r="D491" s="16" t="s">
        <v>695</v>
      </c>
      <c r="F491">
        <v>4.093</v>
      </c>
      <c r="G491">
        <v>212.9044</v>
      </c>
      <c r="K491" s="5">
        <v>0.0</v>
      </c>
      <c r="L491">
        <f t="shared" si="150"/>
        <v>0.8029776892</v>
      </c>
      <c r="M491" s="5">
        <f t="shared" si="139"/>
        <v>0.0000008029776892</v>
      </c>
      <c r="N491" s="5">
        <f t="shared" si="140"/>
        <v>0.0000008048235655</v>
      </c>
      <c r="O491" s="5">
        <f t="shared" ref="O491:O496" si="156">((N491*T$440)/($Z$442*$Z$445))</f>
        <v>0.0000004416011664</v>
      </c>
      <c r="P491" s="5">
        <f t="shared" si="142"/>
        <v>0.00001943464653</v>
      </c>
      <c r="Q491" s="5">
        <f t="shared" si="143"/>
        <v>0.000003717468977</v>
      </c>
      <c r="V491" s="5"/>
      <c r="X491" s="5"/>
      <c r="AC491">
        <v>3.0</v>
      </c>
      <c r="AD491">
        <v>3.677949494499781E-6</v>
      </c>
    </row>
    <row r="492" ht="15.75" customHeight="1">
      <c r="A492" t="s">
        <v>835</v>
      </c>
      <c r="B492" s="35"/>
      <c r="D492" s="16" t="s">
        <v>836</v>
      </c>
      <c r="F492">
        <v>4.093</v>
      </c>
      <c r="G492">
        <v>197.6482</v>
      </c>
      <c r="K492" s="5">
        <v>61.0</v>
      </c>
      <c r="L492">
        <f t="shared" si="150"/>
        <v>0.7421960159</v>
      </c>
      <c r="M492" s="5">
        <f t="shared" si="139"/>
        <v>0.0000007421960159</v>
      </c>
      <c r="N492" s="5">
        <f t="shared" si="140"/>
        <v>0.000000743902168</v>
      </c>
      <c r="O492" s="5">
        <f t="shared" si="156"/>
        <v>0.0000004081740137</v>
      </c>
      <c r="P492" s="5">
        <f t="shared" si="142"/>
        <v>0.00001796353426</v>
      </c>
      <c r="Q492" s="5">
        <f t="shared" si="143"/>
        <v>0.00000343607388</v>
      </c>
      <c r="V492" s="5"/>
      <c r="X492" s="5"/>
      <c r="AC492">
        <v>3.0</v>
      </c>
      <c r="AD492">
        <v>3.7175907120310497E-6</v>
      </c>
    </row>
    <row r="493" ht="15.75" customHeight="1">
      <c r="A493" t="s">
        <v>837</v>
      </c>
      <c r="B493" s="35"/>
      <c r="D493" s="16" t="s">
        <v>838</v>
      </c>
      <c r="F493">
        <v>4.1</v>
      </c>
      <c r="G493">
        <v>248.861</v>
      </c>
      <c r="K493" s="5">
        <v>126.0</v>
      </c>
      <c r="L493">
        <f t="shared" si="150"/>
        <v>0.9462310757</v>
      </c>
      <c r="M493" s="5">
        <f t="shared" si="139"/>
        <v>0.0000009462310757</v>
      </c>
      <c r="N493" s="5">
        <f t="shared" si="140"/>
        <v>0.0000009484062613</v>
      </c>
      <c r="O493" s="5">
        <f t="shared" si="156"/>
        <v>0.000000520384006</v>
      </c>
      <c r="P493" s="5">
        <f t="shared" si="142"/>
        <v>0.00002290183991</v>
      </c>
      <c r="Q493" s="5">
        <f t="shared" si="143"/>
        <v>0.000004380675474</v>
      </c>
      <c r="V493" s="5"/>
      <c r="X493" s="5"/>
      <c r="AC493">
        <v>3.0</v>
      </c>
      <c r="AD493">
        <v>3.818327950849574E-6</v>
      </c>
    </row>
    <row r="494" ht="15.75" customHeight="1">
      <c r="A494" t="s">
        <v>839</v>
      </c>
      <c r="B494" s="35"/>
      <c r="C494" s="41">
        <v>2.0</v>
      </c>
      <c r="D494" s="16" t="s">
        <v>840</v>
      </c>
      <c r="F494">
        <v>4.093</v>
      </c>
      <c r="G494">
        <v>244.4326</v>
      </c>
      <c r="K494" s="5">
        <v>0.0</v>
      </c>
      <c r="L494">
        <f t="shared" si="150"/>
        <v>0.9285880478</v>
      </c>
      <c r="M494" s="5">
        <f t="shared" si="139"/>
        <v>0.0000009285880478</v>
      </c>
      <c r="N494" s="5">
        <f t="shared" si="140"/>
        <v>0.0000009307226758</v>
      </c>
      <c r="O494" s="5">
        <f t="shared" si="156"/>
        <v>0.0000005106811441</v>
      </c>
      <c r="P494" s="5">
        <f t="shared" si="142"/>
        <v>0.00002247482181</v>
      </c>
      <c r="Q494" s="5">
        <f t="shared" si="143"/>
        <v>0.000004298995236</v>
      </c>
      <c r="V494" s="5"/>
      <c r="X494" s="5"/>
      <c r="AC494">
        <v>3.0</v>
      </c>
      <c r="AD494">
        <v>5.739870147610812E-6</v>
      </c>
    </row>
    <row r="495" ht="15.75" customHeight="1">
      <c r="A495" t="s">
        <v>841</v>
      </c>
      <c r="B495" s="35"/>
      <c r="D495">
        <v>21.0</v>
      </c>
      <c r="F495">
        <v>4.17</v>
      </c>
      <c r="G495">
        <v>198.4222</v>
      </c>
      <c r="K495" s="5">
        <v>61.0</v>
      </c>
      <c r="L495">
        <f t="shared" si="150"/>
        <v>0.7452796813</v>
      </c>
      <c r="M495" s="5">
        <f t="shared" si="139"/>
        <v>0.0000007452796813</v>
      </c>
      <c r="N495" s="5">
        <f t="shared" si="140"/>
        <v>0.000000746992922</v>
      </c>
      <c r="O495" s="5">
        <f t="shared" si="156"/>
        <v>0.0000004098698892</v>
      </c>
      <c r="P495" s="5">
        <f t="shared" si="142"/>
        <v>0.00001803816889</v>
      </c>
      <c r="Q495" s="5">
        <f t="shared" si="143"/>
        <v>0.000003450350031</v>
      </c>
      <c r="V495" s="5"/>
      <c r="X495" s="5"/>
      <c r="AC495">
        <v>3.0</v>
      </c>
      <c r="AD495">
        <v>5.461586508145403E-6</v>
      </c>
    </row>
    <row r="496" ht="15.75" customHeight="1">
      <c r="A496" t="s">
        <v>842</v>
      </c>
      <c r="B496" s="36"/>
      <c r="D496" s="16" t="s">
        <v>843</v>
      </c>
      <c r="F496">
        <v>4.19</v>
      </c>
      <c r="G496">
        <v>237.3486</v>
      </c>
      <c r="K496" s="5">
        <v>125.0</v>
      </c>
      <c r="L496">
        <f t="shared" si="150"/>
        <v>0.9003649402</v>
      </c>
      <c r="M496" s="5">
        <f t="shared" si="139"/>
        <v>0.0000009003649402</v>
      </c>
      <c r="N496" s="5">
        <f t="shared" si="140"/>
        <v>0.0000009024346893</v>
      </c>
      <c r="O496" s="5">
        <f t="shared" si="156"/>
        <v>0.00000049515972</v>
      </c>
      <c r="P496" s="5">
        <f t="shared" si="142"/>
        <v>0.0000217917317</v>
      </c>
      <c r="Q496" s="5">
        <f t="shared" si="143"/>
        <v>0.000004168333415</v>
      </c>
      <c r="V496" s="5"/>
      <c r="X496" s="5"/>
      <c r="AC496">
        <v>3.0</v>
      </c>
      <c r="AD496">
        <v>5.0768683623040686E-6</v>
      </c>
    </row>
    <row r="497" ht="15.75" customHeight="1">
      <c r="B497" s="18"/>
      <c r="C497" s="18"/>
      <c r="V497" s="5"/>
      <c r="AC497">
        <v>3.0</v>
      </c>
      <c r="AD497">
        <v>4.704799421170513E-6</v>
      </c>
    </row>
    <row r="498" ht="15.75" customHeight="1">
      <c r="B498" s="18"/>
      <c r="C498" s="18"/>
      <c r="V498" s="5"/>
      <c r="AC498">
        <v>3.0</v>
      </c>
      <c r="AD498">
        <v>6.6428664612637734E-6</v>
      </c>
    </row>
    <row r="499" ht="15.75" customHeight="1">
      <c r="B499" s="18"/>
      <c r="C499" s="18"/>
      <c r="V499" s="5"/>
      <c r="AC499">
        <v>3.0</v>
      </c>
      <c r="AD499">
        <v>4.380675473918763E-6</v>
      </c>
    </row>
    <row r="500" ht="15.75" customHeight="1">
      <c r="B500" s="18"/>
      <c r="C500" s="18"/>
      <c r="V500" s="5"/>
      <c r="AC500">
        <v>3.0</v>
      </c>
      <c r="AD500">
        <v>4.168333415149469E-6</v>
      </c>
    </row>
    <row r="501" ht="15.75" customHeight="1">
      <c r="B501" s="18"/>
      <c r="C501" s="18"/>
      <c r="V501" s="5"/>
    </row>
    <row r="502" ht="15.75" customHeight="1">
      <c r="B502" s="18"/>
      <c r="C502" s="18"/>
      <c r="V502" s="5"/>
    </row>
    <row r="503" ht="15.75" customHeight="1">
      <c r="B503" s="18"/>
      <c r="C503" s="18"/>
      <c r="V503" s="5"/>
    </row>
    <row r="504" ht="15.75" customHeight="1">
      <c r="B504" s="18"/>
      <c r="C504" s="18"/>
      <c r="V504" s="5"/>
    </row>
    <row r="505" ht="15.75" customHeight="1">
      <c r="B505" s="18"/>
      <c r="C505" s="18"/>
      <c r="V505" s="5"/>
    </row>
    <row r="506" ht="15.75" customHeight="1">
      <c r="B506" s="18"/>
      <c r="C506" s="18"/>
      <c r="V506" s="5"/>
    </row>
    <row r="507" ht="15.75" customHeight="1">
      <c r="B507" s="18"/>
      <c r="C507" s="18"/>
      <c r="V507" s="5"/>
    </row>
    <row r="508" ht="15.75" customHeight="1">
      <c r="B508" s="18"/>
      <c r="C508" s="18"/>
      <c r="V508" s="5"/>
    </row>
    <row r="509" ht="15.75" customHeight="1">
      <c r="B509" s="18"/>
      <c r="C509" s="18"/>
      <c r="V509" s="5"/>
    </row>
    <row r="510" ht="15.75" customHeight="1">
      <c r="B510" s="18"/>
      <c r="C510" s="18"/>
      <c r="V510" s="5"/>
    </row>
    <row r="511" ht="15.75" customHeight="1">
      <c r="B511" s="18"/>
      <c r="C511" s="18"/>
      <c r="V511" s="5"/>
    </row>
    <row r="512" ht="15.75" customHeight="1">
      <c r="B512" s="18"/>
      <c r="C512" s="18"/>
      <c r="V512" s="5"/>
    </row>
    <row r="513" ht="15.75" customHeight="1">
      <c r="B513" s="18"/>
      <c r="C513" s="18"/>
      <c r="V513" s="5"/>
    </row>
    <row r="514" ht="15.75" customHeight="1">
      <c r="B514" s="18"/>
      <c r="C514" s="18"/>
      <c r="V514" s="5"/>
    </row>
    <row r="515" ht="15.75" customHeight="1">
      <c r="B515" s="18"/>
      <c r="C515" s="18"/>
      <c r="V515" s="5"/>
    </row>
    <row r="516" ht="15.75" customHeight="1">
      <c r="B516" s="18"/>
      <c r="C516" s="18"/>
      <c r="V516" s="5"/>
    </row>
    <row r="517" ht="15.75" customHeight="1">
      <c r="B517" s="18"/>
      <c r="C517" s="18"/>
      <c r="V517" s="5"/>
    </row>
    <row r="518" ht="15.75" customHeight="1">
      <c r="B518" s="18"/>
      <c r="C518" s="18"/>
      <c r="V518" s="5"/>
    </row>
    <row r="519" ht="15.75" customHeight="1">
      <c r="B519" s="18"/>
      <c r="C519" s="18"/>
      <c r="V519" s="5"/>
    </row>
    <row r="520" ht="15.75" customHeight="1">
      <c r="B520" s="18"/>
      <c r="C520" s="18"/>
      <c r="V520" s="5"/>
    </row>
    <row r="521" ht="15.75" customHeight="1">
      <c r="B521" s="18"/>
      <c r="C521" s="18"/>
      <c r="V521" s="5"/>
    </row>
    <row r="522" ht="15.75" customHeight="1">
      <c r="B522" s="18"/>
      <c r="C522" s="18"/>
      <c r="V522" s="5"/>
    </row>
    <row r="523" ht="15.75" customHeight="1">
      <c r="B523" s="18"/>
      <c r="C523" s="18"/>
      <c r="V523" s="5"/>
    </row>
    <row r="524" ht="15.75" customHeight="1">
      <c r="B524" s="18"/>
      <c r="C524" s="18"/>
      <c r="V524" s="5"/>
    </row>
    <row r="525" ht="15.75" customHeight="1">
      <c r="B525" s="18"/>
      <c r="C525" s="18"/>
      <c r="V525" s="5"/>
    </row>
    <row r="526" ht="15.75" customHeight="1">
      <c r="B526" s="18"/>
      <c r="C526" s="18"/>
      <c r="V526" s="5"/>
    </row>
    <row r="527" ht="15.75" customHeight="1">
      <c r="B527" s="18"/>
      <c r="C527" s="18"/>
      <c r="V527" s="5"/>
    </row>
    <row r="528" ht="15.75" customHeight="1">
      <c r="B528" s="18"/>
      <c r="C528" s="18"/>
      <c r="V528" s="5"/>
    </row>
    <row r="529" ht="15.75" customHeight="1">
      <c r="B529" s="18"/>
      <c r="C529" s="18"/>
      <c r="V529" s="5"/>
    </row>
    <row r="530" ht="15.75" customHeight="1">
      <c r="B530" s="18"/>
      <c r="C530" s="18"/>
      <c r="V530" s="5"/>
    </row>
    <row r="531" ht="15.75" customHeight="1">
      <c r="B531" s="18"/>
      <c r="C531" s="18"/>
      <c r="V531" s="5"/>
    </row>
    <row r="532" ht="15.75" customHeight="1">
      <c r="B532" s="18"/>
      <c r="C532" s="18"/>
      <c r="V532" s="5"/>
    </row>
    <row r="533" ht="15.75" customHeight="1">
      <c r="B533" s="18"/>
      <c r="C533" s="18"/>
      <c r="V533" s="5"/>
    </row>
    <row r="534" ht="15.75" customHeight="1">
      <c r="B534" s="18"/>
      <c r="C534" s="18"/>
      <c r="V534" s="5"/>
    </row>
    <row r="535" ht="15.75" customHeight="1">
      <c r="B535" s="18"/>
      <c r="C535" s="18"/>
      <c r="V535" s="5"/>
    </row>
    <row r="536" ht="15.75" customHeight="1">
      <c r="B536" s="18"/>
      <c r="C536" s="18"/>
      <c r="V536" s="5"/>
    </row>
    <row r="537" ht="15.75" customHeight="1">
      <c r="B537" s="18"/>
      <c r="C537" s="18"/>
      <c r="V537" s="5"/>
    </row>
    <row r="538" ht="15.75" customHeight="1">
      <c r="B538" s="18"/>
      <c r="C538" s="18"/>
      <c r="V538" s="5"/>
    </row>
    <row r="539" ht="15.75" customHeight="1">
      <c r="B539" s="18"/>
      <c r="C539" s="18"/>
      <c r="V539" s="5"/>
    </row>
    <row r="540" ht="15.75" customHeight="1">
      <c r="B540" s="18"/>
      <c r="C540" s="18"/>
      <c r="V540" s="5"/>
    </row>
    <row r="541" ht="15.75" customHeight="1">
      <c r="B541" s="18"/>
      <c r="C541" s="18"/>
      <c r="V541" s="5"/>
    </row>
    <row r="542" ht="15.75" customHeight="1">
      <c r="B542" s="18"/>
      <c r="C542" s="18"/>
      <c r="V542" s="5"/>
    </row>
    <row r="543" ht="15.75" customHeight="1">
      <c r="B543" s="18"/>
      <c r="C543" s="18"/>
      <c r="V543" s="5"/>
    </row>
    <row r="544" ht="15.75" customHeight="1">
      <c r="B544" s="18"/>
      <c r="C544" s="18"/>
      <c r="V544" s="5"/>
    </row>
    <row r="545" ht="15.75" customHeight="1">
      <c r="B545" s="18"/>
      <c r="C545" s="18"/>
      <c r="V545" s="5"/>
    </row>
    <row r="546" ht="15.75" customHeight="1">
      <c r="B546" s="18"/>
      <c r="C546" s="18"/>
      <c r="V546" s="5"/>
    </row>
    <row r="547" ht="15.75" customHeight="1">
      <c r="B547" s="18"/>
      <c r="C547" s="18"/>
      <c r="V547" s="5"/>
    </row>
    <row r="548" ht="15.75" customHeight="1">
      <c r="B548" s="18"/>
      <c r="C548" s="18"/>
      <c r="V548" s="5"/>
    </row>
    <row r="549" ht="15.75" customHeight="1">
      <c r="B549" s="18"/>
      <c r="C549" s="18"/>
      <c r="V549" s="5"/>
    </row>
    <row r="550" ht="15.75" customHeight="1">
      <c r="B550" s="18"/>
      <c r="C550" s="18"/>
      <c r="V550" s="5"/>
    </row>
    <row r="551" ht="15.75" customHeight="1">
      <c r="B551" s="18"/>
      <c r="C551" s="18"/>
      <c r="V551" s="5"/>
    </row>
    <row r="552" ht="15.75" customHeight="1">
      <c r="B552" s="18"/>
      <c r="C552" s="18"/>
      <c r="V552" s="5"/>
    </row>
    <row r="553" ht="15.75" customHeight="1">
      <c r="B553" s="18"/>
      <c r="C553" s="18"/>
      <c r="V553" s="5"/>
    </row>
    <row r="554" ht="15.75" customHeight="1">
      <c r="B554" s="18"/>
      <c r="C554" s="18"/>
      <c r="V554" s="5"/>
    </row>
    <row r="555" ht="15.75" customHeight="1">
      <c r="B555" s="18"/>
      <c r="C555" s="18"/>
      <c r="V555" s="5"/>
    </row>
    <row r="556" ht="15.75" customHeight="1">
      <c r="B556" s="18"/>
      <c r="C556" s="18"/>
      <c r="V556" s="5"/>
    </row>
    <row r="557" ht="15.75" customHeight="1">
      <c r="B557" s="18"/>
      <c r="C557" s="18"/>
      <c r="V557" s="5"/>
    </row>
    <row r="558" ht="15.75" customHeight="1">
      <c r="B558" s="18"/>
      <c r="C558" s="18"/>
      <c r="V558" s="5"/>
    </row>
    <row r="559" ht="15.75" customHeight="1">
      <c r="B559" s="18"/>
      <c r="C559" s="18"/>
      <c r="V559" s="5"/>
    </row>
    <row r="560" ht="15.75" customHeight="1">
      <c r="B560" s="18"/>
      <c r="C560" s="18"/>
      <c r="V560" s="5"/>
    </row>
    <row r="561" ht="15.75" customHeight="1">
      <c r="B561" s="18"/>
      <c r="C561" s="18"/>
      <c r="V561" s="5"/>
    </row>
    <row r="562" ht="15.75" customHeight="1">
      <c r="B562" s="18"/>
      <c r="C562" s="18"/>
      <c r="V562" s="5"/>
    </row>
    <row r="563" ht="15.75" customHeight="1">
      <c r="B563" s="18"/>
      <c r="C563" s="18"/>
      <c r="V563" s="5"/>
    </row>
    <row r="564" ht="15.75" customHeight="1">
      <c r="B564" s="18"/>
      <c r="C564" s="18"/>
      <c r="V564" s="5"/>
    </row>
    <row r="565" ht="15.75" customHeight="1">
      <c r="B565" s="18"/>
      <c r="C565" s="18"/>
    </row>
    <row r="566" ht="15.75" customHeight="1">
      <c r="B566" s="18"/>
      <c r="C566" s="18"/>
    </row>
    <row r="567" ht="15.75" customHeight="1">
      <c r="B567" s="18"/>
      <c r="C567" s="18"/>
    </row>
    <row r="568" ht="15.75" customHeight="1">
      <c r="B568" s="18"/>
      <c r="C568" s="18"/>
    </row>
    <row r="569" ht="15.75" customHeight="1">
      <c r="B569" s="18"/>
      <c r="C569" s="18"/>
    </row>
    <row r="570" ht="15.75" customHeight="1">
      <c r="B570" s="18"/>
      <c r="C570" s="18"/>
    </row>
    <row r="571" ht="15.75" customHeight="1">
      <c r="B571" s="18"/>
      <c r="C571" s="18"/>
    </row>
    <row r="572" ht="15.75" customHeight="1">
      <c r="B572" s="18"/>
      <c r="C572" s="18"/>
    </row>
    <row r="573" ht="15.75" customHeight="1">
      <c r="B573" s="18"/>
      <c r="C573" s="18"/>
    </row>
    <row r="574" ht="15.75" customHeight="1">
      <c r="B574" s="18"/>
      <c r="C574" s="18"/>
    </row>
    <row r="575" ht="15.75" customHeight="1">
      <c r="B575" s="18"/>
      <c r="C575" s="18"/>
    </row>
    <row r="576" ht="15.75" customHeight="1">
      <c r="B576" s="18"/>
      <c r="C576" s="18"/>
    </row>
    <row r="577" ht="15.75" customHeight="1">
      <c r="B577" s="18"/>
      <c r="C577" s="18"/>
    </row>
    <row r="578" ht="15.75" customHeight="1">
      <c r="B578" s="18"/>
      <c r="C578" s="18"/>
    </row>
    <row r="579" ht="15.75" customHeight="1">
      <c r="B579" s="18"/>
      <c r="C579" s="18"/>
    </row>
    <row r="580" ht="15.75" customHeight="1">
      <c r="B580" s="18"/>
      <c r="C580" s="18"/>
    </row>
    <row r="581" ht="15.75" customHeight="1">
      <c r="B581" s="18"/>
      <c r="C581" s="18"/>
    </row>
    <row r="582" ht="15.75" customHeight="1">
      <c r="B582" s="18"/>
      <c r="C582" s="18"/>
    </row>
    <row r="583" ht="15.75" customHeight="1">
      <c r="B583" s="18"/>
      <c r="C583" s="18"/>
    </row>
    <row r="584" ht="15.75" customHeight="1">
      <c r="B584" s="18"/>
      <c r="C584" s="18"/>
    </row>
    <row r="585" ht="15.75" customHeight="1">
      <c r="B585" s="18"/>
      <c r="C585" s="18"/>
    </row>
    <row r="586" ht="15.75" customHeight="1">
      <c r="B586" s="18"/>
      <c r="C586" s="18"/>
    </row>
    <row r="587" ht="15.75" customHeight="1">
      <c r="B587" s="18"/>
      <c r="C587" s="18"/>
    </row>
    <row r="588" ht="15.75" customHeight="1">
      <c r="B588" s="18"/>
      <c r="C588" s="18"/>
    </row>
    <row r="589" ht="15.75" customHeight="1">
      <c r="B589" s="18"/>
      <c r="C589" s="18"/>
    </row>
    <row r="590" ht="15.75" customHeight="1">
      <c r="B590" s="18"/>
      <c r="C590" s="18"/>
    </row>
    <row r="591" ht="15.75" customHeight="1">
      <c r="B591" s="18"/>
      <c r="C591" s="18"/>
    </row>
    <row r="592" ht="15.75" customHeight="1">
      <c r="B592" s="18"/>
      <c r="C592" s="18"/>
    </row>
    <row r="593" ht="15.75" customHeight="1">
      <c r="B593" s="18"/>
      <c r="C593" s="18"/>
    </row>
    <row r="594" ht="15.75" customHeight="1">
      <c r="B594" s="18"/>
      <c r="C594" s="18"/>
    </row>
    <row r="595" ht="15.75" customHeight="1">
      <c r="B595" s="18"/>
      <c r="C595" s="18"/>
    </row>
    <row r="596" ht="15.75" customHeight="1">
      <c r="B596" s="18"/>
      <c r="C596" s="18"/>
    </row>
    <row r="597" ht="15.75" customHeight="1">
      <c r="B597" s="18"/>
      <c r="C597" s="18"/>
    </row>
    <row r="598" ht="15.75" customHeight="1">
      <c r="B598" s="18"/>
      <c r="C598" s="18"/>
    </row>
    <row r="599" ht="15.75" customHeight="1">
      <c r="B599" s="18"/>
      <c r="C599" s="18"/>
    </row>
    <row r="600" ht="15.75" customHeight="1">
      <c r="B600" s="18"/>
      <c r="C600" s="18"/>
    </row>
    <row r="601" ht="15.75" customHeight="1">
      <c r="B601" s="18"/>
      <c r="C601" s="18"/>
    </row>
    <row r="602" ht="15.75" customHeight="1">
      <c r="B602" s="18"/>
      <c r="C602" s="18"/>
    </row>
    <row r="603" ht="15.75" customHeight="1">
      <c r="B603" s="18"/>
      <c r="C603" s="18"/>
    </row>
    <row r="604" ht="15.75" customHeight="1">
      <c r="B604" s="18"/>
      <c r="C604" s="18"/>
    </row>
    <row r="605" ht="15.75" customHeight="1">
      <c r="B605" s="18"/>
      <c r="C605" s="18"/>
    </row>
    <row r="606" ht="15.75" customHeight="1">
      <c r="B606" s="18"/>
      <c r="C606" s="18"/>
    </row>
    <row r="607" ht="15.75" customHeight="1">
      <c r="B607" s="18"/>
      <c r="C607" s="18"/>
    </row>
    <row r="608" ht="15.75" customHeight="1">
      <c r="B608" s="18"/>
      <c r="C608" s="18"/>
    </row>
    <row r="609" ht="15.75" customHeight="1">
      <c r="B609" s="18"/>
      <c r="C609" s="18"/>
    </row>
    <row r="610" ht="15.75" customHeight="1">
      <c r="B610" s="18"/>
      <c r="C610" s="18"/>
    </row>
    <row r="611" ht="15.75" customHeight="1">
      <c r="B611" s="18"/>
      <c r="C611" s="18"/>
    </row>
    <row r="612" ht="15.75" customHeight="1">
      <c r="B612" s="18"/>
      <c r="C612" s="18"/>
    </row>
    <row r="613" ht="15.75" customHeight="1">
      <c r="B613" s="18"/>
      <c r="C613" s="18"/>
    </row>
    <row r="614" ht="15.75" customHeight="1">
      <c r="B614" s="18"/>
      <c r="C614" s="18"/>
    </row>
    <row r="615" ht="15.75" customHeight="1">
      <c r="B615" s="18"/>
      <c r="C615" s="18"/>
    </row>
    <row r="616" ht="15.75" customHeight="1">
      <c r="B616" s="18"/>
      <c r="C616" s="18"/>
    </row>
    <row r="617" ht="15.75" customHeight="1">
      <c r="B617" s="18"/>
      <c r="C617" s="18"/>
    </row>
    <row r="618" ht="15.75" customHeight="1">
      <c r="B618" s="18"/>
      <c r="C618" s="18"/>
    </row>
    <row r="619" ht="15.75" customHeight="1">
      <c r="B619" s="18"/>
      <c r="C619" s="18"/>
    </row>
    <row r="620" ht="15.75" customHeight="1">
      <c r="B620" s="18"/>
      <c r="C620" s="18"/>
    </row>
    <row r="621" ht="15.75" customHeight="1">
      <c r="B621" s="18"/>
      <c r="C621" s="18"/>
    </row>
    <row r="622" ht="15.75" customHeight="1">
      <c r="B622" s="18"/>
      <c r="C622" s="18"/>
    </row>
    <row r="623" ht="15.75" customHeight="1">
      <c r="B623" s="18"/>
      <c r="C623" s="18"/>
    </row>
    <row r="624" ht="15.75" customHeight="1">
      <c r="B624" s="18"/>
      <c r="C624" s="18"/>
    </row>
    <row r="625" ht="15.75" customHeight="1">
      <c r="B625" s="18"/>
      <c r="C625" s="18"/>
    </row>
    <row r="626" ht="15.75" customHeight="1">
      <c r="B626" s="18"/>
      <c r="C626" s="18"/>
    </row>
    <row r="627" ht="15.75" customHeight="1">
      <c r="B627" s="18"/>
      <c r="C627" s="18"/>
    </row>
    <row r="628" ht="15.75" customHeight="1">
      <c r="B628" s="18"/>
      <c r="C628" s="18"/>
    </row>
    <row r="629" ht="15.75" customHeight="1">
      <c r="B629" s="18"/>
      <c r="C629" s="18"/>
    </row>
    <row r="630" ht="15.75" customHeight="1">
      <c r="B630" s="18"/>
      <c r="C630" s="18"/>
    </row>
    <row r="631" ht="15.75" customHeight="1">
      <c r="B631" s="18"/>
      <c r="C631" s="18"/>
    </row>
    <row r="632" ht="15.75" customHeight="1">
      <c r="B632" s="18"/>
      <c r="C632" s="18"/>
    </row>
    <row r="633" ht="15.75" customHeight="1">
      <c r="B633" s="18"/>
      <c r="C633" s="18"/>
    </row>
    <row r="634" ht="15.75" customHeight="1">
      <c r="B634" s="18"/>
      <c r="C634" s="18"/>
    </row>
    <row r="635" ht="15.75" customHeight="1">
      <c r="B635" s="18"/>
      <c r="C635" s="18"/>
    </row>
    <row r="636" ht="15.75" customHeight="1">
      <c r="B636" s="18"/>
      <c r="C636" s="18"/>
    </row>
    <row r="637" ht="15.75" customHeight="1">
      <c r="B637" s="18"/>
      <c r="C637" s="18"/>
    </row>
    <row r="638" ht="15.75" customHeight="1">
      <c r="B638" s="18"/>
      <c r="C638" s="18"/>
    </row>
    <row r="639" ht="15.75" customHeight="1">
      <c r="B639" s="18"/>
      <c r="C639" s="18"/>
    </row>
    <row r="640" ht="15.75" customHeight="1">
      <c r="B640" s="18"/>
      <c r="C640" s="18"/>
    </row>
    <row r="641" ht="15.75" customHeight="1">
      <c r="B641" s="18"/>
      <c r="C641" s="18"/>
    </row>
    <row r="642" ht="15.75" customHeight="1">
      <c r="B642" s="18"/>
      <c r="C642" s="18"/>
    </row>
    <row r="643" ht="15.75" customHeight="1">
      <c r="B643" s="18"/>
      <c r="C643" s="18"/>
    </row>
    <row r="644" ht="15.75" customHeight="1">
      <c r="B644" s="18"/>
      <c r="C644" s="18"/>
    </row>
    <row r="645" ht="15.75" customHeight="1">
      <c r="B645" s="18"/>
      <c r="C645" s="18"/>
    </row>
    <row r="646" ht="15.75" customHeight="1">
      <c r="B646" s="18"/>
      <c r="C646" s="18"/>
    </row>
    <row r="647" ht="15.75" customHeight="1">
      <c r="B647" s="18"/>
      <c r="C647" s="18"/>
    </row>
    <row r="648" ht="15.75" customHeight="1">
      <c r="B648" s="18"/>
      <c r="C648" s="18"/>
    </row>
    <row r="649" ht="15.75" customHeight="1">
      <c r="B649" s="18"/>
      <c r="C649" s="18"/>
    </row>
    <row r="650" ht="15.75" customHeight="1">
      <c r="B650" s="18"/>
      <c r="C650" s="18"/>
    </row>
    <row r="651" ht="15.75" customHeight="1">
      <c r="B651" s="18"/>
      <c r="C651" s="18"/>
    </row>
    <row r="652" ht="15.75" customHeight="1">
      <c r="B652" s="18"/>
      <c r="C652" s="18"/>
    </row>
    <row r="653" ht="15.75" customHeight="1">
      <c r="B653" s="18"/>
      <c r="C653" s="18"/>
    </row>
    <row r="654" ht="15.75" customHeight="1">
      <c r="B654" s="18"/>
      <c r="C654" s="18"/>
    </row>
    <row r="655" ht="15.75" customHeight="1">
      <c r="B655" s="18"/>
      <c r="C655" s="18"/>
    </row>
    <row r="656" ht="15.75" customHeight="1">
      <c r="B656" s="18"/>
      <c r="C656" s="18"/>
    </row>
    <row r="657" ht="15.75" customHeight="1">
      <c r="B657" s="18"/>
      <c r="C657" s="18"/>
    </row>
    <row r="658" ht="15.75" customHeight="1">
      <c r="B658" s="18"/>
      <c r="C658" s="18"/>
    </row>
    <row r="659" ht="15.75" customHeight="1">
      <c r="B659" s="18"/>
      <c r="C659" s="18"/>
    </row>
    <row r="660" ht="15.75" customHeight="1">
      <c r="B660" s="18"/>
      <c r="C660" s="18"/>
    </row>
    <row r="661" ht="15.75" customHeight="1">
      <c r="B661" s="18"/>
      <c r="C661" s="18"/>
    </row>
    <row r="662" ht="15.75" customHeight="1">
      <c r="B662" s="18"/>
      <c r="C662" s="18"/>
    </row>
    <row r="663" ht="15.75" customHeight="1">
      <c r="B663" s="18"/>
      <c r="C663" s="18"/>
    </row>
    <row r="664" ht="15.75" customHeight="1">
      <c r="B664" s="18"/>
      <c r="C664" s="18"/>
    </row>
    <row r="665" ht="15.75" customHeight="1">
      <c r="B665" s="18"/>
      <c r="C665" s="18"/>
    </row>
    <row r="666" ht="15.75" customHeight="1">
      <c r="B666" s="18"/>
      <c r="C666" s="18"/>
    </row>
    <row r="667" ht="15.75" customHeight="1">
      <c r="B667" s="18"/>
      <c r="C667" s="18"/>
    </row>
    <row r="668" ht="15.75" customHeight="1">
      <c r="B668" s="18"/>
      <c r="C668" s="18"/>
    </row>
    <row r="669" ht="15.75" customHeight="1">
      <c r="B669" s="18"/>
      <c r="C669" s="18"/>
    </row>
    <row r="670" ht="15.75" customHeight="1">
      <c r="B670" s="18"/>
      <c r="C670" s="18"/>
    </row>
    <row r="671" ht="15.75" customHeight="1">
      <c r="B671" s="18"/>
      <c r="C671" s="18"/>
    </row>
    <row r="672" ht="15.75" customHeight="1">
      <c r="B672" s="18"/>
      <c r="C672" s="18"/>
    </row>
    <row r="673" ht="15.75" customHeight="1">
      <c r="B673" s="18"/>
      <c r="C673" s="18"/>
    </row>
    <row r="674" ht="15.75" customHeight="1">
      <c r="B674" s="18"/>
      <c r="C674" s="18"/>
    </row>
    <row r="675" ht="15.75" customHeight="1">
      <c r="B675" s="18"/>
      <c r="C675" s="18"/>
    </row>
    <row r="676" ht="15.75" customHeight="1">
      <c r="B676" s="18"/>
      <c r="C676" s="18"/>
    </row>
    <row r="677" ht="15.75" customHeight="1">
      <c r="B677" s="18"/>
      <c r="C677" s="18"/>
    </row>
    <row r="678" ht="15.75" customHeight="1">
      <c r="B678" s="18"/>
      <c r="C678" s="18"/>
    </row>
    <row r="679" ht="15.75" customHeight="1">
      <c r="B679" s="18"/>
      <c r="C679" s="18"/>
    </row>
    <row r="680" ht="15.75" customHeight="1">
      <c r="B680" s="18"/>
      <c r="C680" s="18"/>
    </row>
    <row r="681" ht="15.75" customHeight="1">
      <c r="B681" s="18"/>
      <c r="C681" s="18"/>
    </row>
    <row r="682" ht="15.75" customHeight="1">
      <c r="B682" s="18"/>
      <c r="C682" s="18"/>
    </row>
    <row r="683" ht="15.75" customHeight="1">
      <c r="B683" s="18"/>
      <c r="C683" s="18"/>
    </row>
    <row r="684" ht="15.75" customHeight="1">
      <c r="B684" s="18"/>
      <c r="C684" s="18"/>
    </row>
    <row r="685" ht="15.75" customHeight="1">
      <c r="B685" s="18"/>
      <c r="C685" s="18"/>
    </row>
    <row r="686" ht="15.75" customHeight="1">
      <c r="B686" s="18"/>
      <c r="C686" s="18"/>
    </row>
    <row r="687" ht="15.75" customHeight="1">
      <c r="B687" s="18"/>
      <c r="C687" s="18"/>
    </row>
    <row r="688" ht="15.75" customHeight="1">
      <c r="B688" s="18"/>
      <c r="C688" s="18"/>
    </row>
    <row r="689" ht="15.75" customHeight="1">
      <c r="B689" s="18"/>
      <c r="C689" s="18"/>
    </row>
    <row r="690" ht="15.75" customHeight="1">
      <c r="B690" s="18"/>
      <c r="C690" s="18"/>
    </row>
    <row r="691" ht="15.75" customHeight="1">
      <c r="B691" s="18"/>
      <c r="C691" s="18"/>
    </row>
    <row r="692" ht="15.75" customHeight="1">
      <c r="B692" s="18"/>
      <c r="C692" s="18"/>
    </row>
    <row r="693" ht="15.75" customHeight="1">
      <c r="B693" s="18"/>
      <c r="C693" s="18"/>
    </row>
    <row r="694" ht="15.75" customHeight="1">
      <c r="B694" s="18"/>
      <c r="C694" s="18"/>
    </row>
    <row r="695" ht="15.75" customHeight="1">
      <c r="B695" s="18"/>
      <c r="C695" s="18"/>
    </row>
    <row r="696" ht="15.75" customHeight="1">
      <c r="B696" s="18"/>
      <c r="C696" s="18"/>
    </row>
    <row r="697" ht="15.75" customHeight="1">
      <c r="B697" s="18"/>
      <c r="C697" s="18"/>
    </row>
    <row r="698" ht="15.75" customHeight="1">
      <c r="B698" s="18"/>
      <c r="C698" s="18"/>
    </row>
    <row r="699" ht="15.75" customHeight="1">
      <c r="B699" s="18"/>
      <c r="C699" s="18"/>
    </row>
    <row r="700" ht="15.75" customHeight="1">
      <c r="B700" s="18"/>
      <c r="C700" s="18"/>
    </row>
    <row r="701" ht="15.75" customHeight="1">
      <c r="B701" s="18"/>
      <c r="C701" s="18"/>
    </row>
    <row r="702" ht="15.75" customHeight="1">
      <c r="B702" s="18"/>
      <c r="C702" s="18"/>
    </row>
    <row r="703" ht="15.75" customHeight="1">
      <c r="B703" s="18"/>
      <c r="C703" s="18"/>
    </row>
    <row r="704" ht="15.75" customHeight="1">
      <c r="B704" s="18"/>
      <c r="C704" s="18"/>
    </row>
    <row r="705" ht="15.75" customHeight="1">
      <c r="B705" s="18"/>
      <c r="C705" s="18"/>
    </row>
    <row r="706" ht="15.75" customHeight="1">
      <c r="B706" s="18"/>
      <c r="C706" s="18"/>
    </row>
    <row r="707" ht="15.75" customHeight="1">
      <c r="B707" s="18"/>
      <c r="C707" s="18"/>
    </row>
    <row r="708" ht="15.75" customHeight="1">
      <c r="B708" s="18"/>
      <c r="C708" s="18"/>
    </row>
    <row r="709" ht="15.75" customHeight="1">
      <c r="B709" s="18"/>
      <c r="C709" s="18"/>
    </row>
    <row r="710" ht="15.75" customHeight="1">
      <c r="B710" s="18"/>
      <c r="C710" s="18"/>
    </row>
    <row r="711" ht="15.75" customHeight="1">
      <c r="B711" s="18"/>
      <c r="C711" s="18"/>
    </row>
    <row r="712" ht="15.75" customHeight="1">
      <c r="B712" s="18"/>
      <c r="C712" s="18"/>
    </row>
    <row r="713" ht="15.75" customHeight="1">
      <c r="B713" s="18"/>
      <c r="C713" s="18"/>
    </row>
    <row r="714" ht="15.75" customHeight="1">
      <c r="B714" s="18"/>
      <c r="C714" s="18"/>
    </row>
    <row r="715" ht="15.75" customHeight="1">
      <c r="B715" s="18"/>
      <c r="C715" s="18"/>
    </row>
    <row r="716" ht="15.75" customHeight="1">
      <c r="B716" s="18"/>
      <c r="C716" s="18"/>
    </row>
    <row r="717" ht="15.75" customHeight="1">
      <c r="B717" s="18"/>
      <c r="C717" s="18"/>
    </row>
    <row r="718" ht="15.75" customHeight="1">
      <c r="B718" s="18"/>
      <c r="C718" s="18"/>
    </row>
    <row r="719" ht="15.75" customHeight="1">
      <c r="B719" s="18"/>
      <c r="C719" s="18"/>
    </row>
    <row r="720" ht="15.75" customHeight="1">
      <c r="B720" s="18"/>
      <c r="C720" s="18"/>
    </row>
    <row r="721" ht="15.75" customHeight="1">
      <c r="B721" s="18"/>
      <c r="C721" s="18"/>
    </row>
    <row r="722" ht="15.75" customHeight="1">
      <c r="B722" s="18"/>
      <c r="C722" s="18"/>
    </row>
    <row r="723" ht="15.75" customHeight="1">
      <c r="B723" s="18"/>
      <c r="C723" s="18"/>
    </row>
    <row r="724" ht="15.75" customHeight="1">
      <c r="B724" s="18"/>
      <c r="C724" s="18"/>
    </row>
    <row r="725" ht="15.75" customHeight="1">
      <c r="B725" s="18"/>
      <c r="C725" s="18"/>
    </row>
    <row r="726" ht="15.75" customHeight="1">
      <c r="B726" s="18"/>
      <c r="C726" s="18"/>
    </row>
    <row r="727" ht="15.75" customHeight="1">
      <c r="B727" s="18"/>
      <c r="C727" s="18"/>
    </row>
    <row r="728" ht="15.75" customHeight="1">
      <c r="B728" s="18"/>
      <c r="C728" s="18"/>
    </row>
    <row r="729" ht="15.75" customHeight="1">
      <c r="B729" s="18"/>
      <c r="C729" s="18"/>
    </row>
    <row r="730" ht="15.75" customHeight="1">
      <c r="B730" s="18"/>
      <c r="C730" s="18"/>
    </row>
    <row r="731" ht="15.75" customHeight="1">
      <c r="B731" s="18"/>
      <c r="C731" s="18"/>
    </row>
    <row r="732" ht="15.75" customHeight="1">
      <c r="B732" s="18"/>
      <c r="C732" s="18"/>
    </row>
    <row r="733" ht="15.75" customHeight="1">
      <c r="B733" s="18"/>
      <c r="C733" s="18"/>
    </row>
    <row r="734" ht="15.75" customHeight="1">
      <c r="B734" s="18"/>
      <c r="C734" s="18"/>
    </row>
    <row r="735" ht="15.75" customHeight="1">
      <c r="B735" s="18"/>
      <c r="C735" s="18"/>
    </row>
    <row r="736" ht="15.75" customHeight="1">
      <c r="B736" s="18"/>
      <c r="C736" s="18"/>
    </row>
    <row r="737" ht="15.75" customHeight="1">
      <c r="B737" s="18"/>
      <c r="C737" s="18"/>
    </row>
    <row r="738" ht="15.75" customHeight="1">
      <c r="B738" s="18"/>
      <c r="C738" s="18"/>
    </row>
    <row r="739" ht="15.75" customHeight="1">
      <c r="B739" s="18"/>
      <c r="C739" s="18"/>
    </row>
    <row r="740" ht="15.75" customHeight="1">
      <c r="B740" s="18"/>
      <c r="C740" s="18"/>
    </row>
    <row r="741" ht="15.75" customHeight="1">
      <c r="B741" s="18"/>
      <c r="C741" s="18"/>
    </row>
    <row r="742" ht="15.75" customHeight="1">
      <c r="B742" s="18"/>
      <c r="C742" s="18"/>
    </row>
    <row r="743" ht="15.75" customHeight="1">
      <c r="B743" s="18"/>
      <c r="C743" s="18"/>
    </row>
    <row r="744" ht="15.75" customHeight="1">
      <c r="B744" s="18"/>
      <c r="C744" s="18"/>
    </row>
    <row r="745" ht="15.75" customHeight="1">
      <c r="B745" s="18"/>
      <c r="C745" s="18"/>
    </row>
    <row r="746" ht="15.75" customHeight="1">
      <c r="B746" s="18"/>
      <c r="C746" s="18"/>
    </row>
    <row r="747" ht="15.75" customHeight="1">
      <c r="B747" s="18"/>
      <c r="C747" s="18"/>
    </row>
    <row r="748" ht="15.75" customHeight="1">
      <c r="B748" s="18"/>
      <c r="C748" s="18"/>
    </row>
    <row r="749" ht="15.75" customHeight="1">
      <c r="B749" s="18"/>
      <c r="C749" s="18"/>
    </row>
    <row r="750" ht="15.75" customHeight="1">
      <c r="B750" s="18"/>
      <c r="C750" s="18"/>
    </row>
    <row r="751" ht="15.75" customHeight="1">
      <c r="B751" s="18"/>
      <c r="C751" s="18"/>
    </row>
    <row r="752" ht="15.75" customHeight="1">
      <c r="B752" s="18"/>
      <c r="C752" s="18"/>
    </row>
    <row r="753" ht="15.75" customHeight="1">
      <c r="B753" s="18"/>
      <c r="C753" s="18"/>
    </row>
    <row r="754" ht="15.75" customHeight="1">
      <c r="B754" s="18"/>
      <c r="C754" s="18"/>
    </row>
    <row r="755" ht="15.75" customHeight="1">
      <c r="B755" s="18"/>
      <c r="C755" s="18"/>
    </row>
    <row r="756" ht="15.75" customHeight="1">
      <c r="B756" s="18"/>
      <c r="C756" s="18"/>
    </row>
    <row r="757" ht="15.75" customHeight="1">
      <c r="B757" s="18"/>
      <c r="C757" s="18"/>
    </row>
    <row r="758" ht="15.75" customHeight="1">
      <c r="B758" s="18"/>
      <c r="C758" s="18"/>
    </row>
    <row r="759" ht="15.75" customHeight="1">
      <c r="B759" s="18"/>
      <c r="C759" s="18"/>
    </row>
    <row r="760" ht="15.75" customHeight="1">
      <c r="B760" s="18"/>
      <c r="C760" s="18"/>
    </row>
    <row r="761" ht="15.75" customHeight="1">
      <c r="B761" s="18"/>
      <c r="C761" s="18"/>
    </row>
    <row r="762" ht="15.75" customHeight="1">
      <c r="B762" s="18"/>
      <c r="C762" s="18"/>
    </row>
    <row r="763" ht="15.75" customHeight="1">
      <c r="B763" s="18"/>
      <c r="C763" s="18"/>
    </row>
    <row r="764" ht="15.75" customHeight="1">
      <c r="B764" s="18"/>
      <c r="C764" s="18"/>
    </row>
    <row r="765" ht="15.75" customHeight="1">
      <c r="B765" s="18"/>
      <c r="C765" s="18"/>
    </row>
    <row r="766" ht="15.75" customHeight="1">
      <c r="B766" s="18"/>
      <c r="C766" s="18"/>
    </row>
    <row r="767" ht="15.75" customHeight="1">
      <c r="B767" s="18"/>
      <c r="C767" s="18"/>
    </row>
    <row r="768" ht="15.75" customHeight="1">
      <c r="B768" s="18"/>
      <c r="C768" s="18"/>
    </row>
    <row r="769" ht="15.75" customHeight="1">
      <c r="B769" s="18"/>
      <c r="C769" s="18"/>
    </row>
    <row r="770" ht="15.75" customHeight="1">
      <c r="B770" s="18"/>
      <c r="C770" s="18"/>
    </row>
    <row r="771" ht="15.75" customHeight="1">
      <c r="B771" s="18"/>
      <c r="C771" s="18"/>
    </row>
    <row r="772" ht="15.75" customHeight="1">
      <c r="B772" s="18"/>
      <c r="C772" s="18"/>
    </row>
    <row r="773" ht="15.75" customHeight="1">
      <c r="B773" s="18"/>
      <c r="C773" s="18"/>
    </row>
    <row r="774" ht="15.75" customHeight="1">
      <c r="B774" s="18"/>
      <c r="C774" s="18"/>
    </row>
    <row r="775" ht="15.75" customHeight="1">
      <c r="B775" s="18"/>
      <c r="C775" s="18"/>
    </row>
    <row r="776" ht="15.75" customHeight="1">
      <c r="B776" s="18"/>
      <c r="C776" s="18"/>
    </row>
    <row r="777" ht="15.75" customHeight="1">
      <c r="B777" s="18"/>
      <c r="C777" s="18"/>
    </row>
    <row r="778" ht="15.75" customHeight="1">
      <c r="B778" s="18"/>
      <c r="C778" s="18"/>
    </row>
    <row r="779" ht="15.75" customHeight="1">
      <c r="B779" s="18"/>
      <c r="C779" s="18"/>
    </row>
    <row r="780" ht="15.75" customHeight="1">
      <c r="B780" s="18"/>
      <c r="C780" s="18"/>
    </row>
    <row r="781" ht="15.75" customHeight="1">
      <c r="B781" s="18"/>
      <c r="C781" s="18"/>
    </row>
    <row r="782" ht="15.75" customHeight="1">
      <c r="B782" s="18"/>
      <c r="C782" s="18"/>
    </row>
    <row r="783" ht="15.75" customHeight="1">
      <c r="B783" s="18"/>
      <c r="C783" s="18"/>
    </row>
    <row r="784" ht="15.75" customHeight="1">
      <c r="B784" s="18"/>
      <c r="C784" s="18"/>
    </row>
    <row r="785" ht="15.75" customHeight="1">
      <c r="B785" s="18"/>
      <c r="C785" s="18"/>
    </row>
    <row r="786" ht="15.75" customHeight="1">
      <c r="B786" s="18"/>
      <c r="C786" s="18"/>
    </row>
    <row r="787" ht="15.75" customHeight="1">
      <c r="B787" s="18"/>
      <c r="C787" s="18"/>
    </row>
    <row r="788" ht="15.75" customHeight="1">
      <c r="B788" s="18"/>
      <c r="C788" s="18"/>
    </row>
    <row r="789" ht="15.75" customHeight="1">
      <c r="B789" s="18"/>
      <c r="C789" s="18"/>
    </row>
    <row r="790" ht="15.75" customHeight="1">
      <c r="B790" s="18"/>
      <c r="C790" s="18"/>
    </row>
    <row r="791" ht="15.75" customHeight="1">
      <c r="B791" s="18"/>
      <c r="C791" s="18"/>
    </row>
    <row r="792" ht="15.75" customHeight="1">
      <c r="B792" s="18"/>
      <c r="C792" s="18"/>
    </row>
    <row r="793" ht="15.75" customHeight="1">
      <c r="B793" s="18"/>
      <c r="C793" s="18"/>
    </row>
    <row r="794" ht="15.75" customHeight="1">
      <c r="B794" s="18"/>
      <c r="C794" s="18"/>
    </row>
    <row r="795" ht="15.75" customHeight="1">
      <c r="B795" s="18"/>
      <c r="C795" s="18"/>
    </row>
    <row r="796" ht="15.75" customHeight="1">
      <c r="B796" s="18"/>
      <c r="C796" s="18"/>
    </row>
    <row r="797" ht="15.75" customHeight="1">
      <c r="B797" s="18"/>
      <c r="C797" s="18"/>
    </row>
    <row r="798" ht="15.75" customHeight="1">
      <c r="B798" s="18"/>
      <c r="C798" s="18"/>
    </row>
    <row r="799" ht="15.75" customHeight="1">
      <c r="B799" s="18"/>
      <c r="C799" s="18"/>
    </row>
    <row r="800" ht="15.75" customHeight="1">
      <c r="B800" s="18"/>
      <c r="C800" s="18"/>
    </row>
    <row r="801" ht="15.75" customHeight="1">
      <c r="B801" s="18"/>
      <c r="C801" s="18"/>
    </row>
    <row r="802" ht="15.75" customHeight="1">
      <c r="B802" s="18"/>
      <c r="C802" s="18"/>
    </row>
    <row r="803" ht="15.75" customHeight="1">
      <c r="B803" s="18"/>
      <c r="C803" s="18"/>
    </row>
    <row r="804" ht="15.75" customHeight="1">
      <c r="B804" s="18"/>
      <c r="C804" s="18"/>
    </row>
    <row r="805" ht="15.75" customHeight="1">
      <c r="B805" s="18"/>
      <c r="C805" s="18"/>
    </row>
    <row r="806" ht="15.75" customHeight="1">
      <c r="B806" s="18"/>
      <c r="C806" s="18"/>
    </row>
    <row r="807" ht="15.75" customHeight="1">
      <c r="B807" s="18"/>
      <c r="C807" s="18"/>
    </row>
    <row r="808" ht="15.75" customHeight="1">
      <c r="B808" s="18"/>
      <c r="C808" s="18"/>
    </row>
    <row r="809" ht="15.75" customHeight="1">
      <c r="B809" s="18"/>
      <c r="C809" s="18"/>
    </row>
    <row r="810" ht="15.75" customHeight="1">
      <c r="B810" s="18"/>
      <c r="C810" s="18"/>
    </row>
    <row r="811" ht="15.75" customHeight="1">
      <c r="B811" s="18"/>
      <c r="C811" s="18"/>
    </row>
    <row r="812" ht="15.75" customHeight="1">
      <c r="B812" s="18"/>
      <c r="C812" s="18"/>
    </row>
    <row r="813" ht="15.75" customHeight="1">
      <c r="B813" s="18"/>
      <c r="C813" s="18"/>
    </row>
    <row r="814" ht="15.75" customHeight="1">
      <c r="B814" s="18"/>
      <c r="C814" s="18"/>
    </row>
    <row r="815" ht="15.75" customHeight="1">
      <c r="B815" s="18"/>
      <c r="C815" s="18"/>
    </row>
    <row r="816" ht="15.75" customHeight="1">
      <c r="B816" s="18"/>
      <c r="C816" s="18"/>
    </row>
    <row r="817" ht="15.75" customHeight="1">
      <c r="B817" s="18"/>
      <c r="C817" s="18"/>
    </row>
    <row r="818" ht="15.75" customHeight="1">
      <c r="B818" s="18"/>
      <c r="C818" s="18"/>
    </row>
    <row r="819" ht="15.75" customHeight="1">
      <c r="B819" s="18"/>
      <c r="C819" s="18"/>
    </row>
    <row r="820" ht="15.75" customHeight="1">
      <c r="B820" s="18"/>
      <c r="C820" s="18"/>
    </row>
    <row r="821" ht="15.75" customHeight="1">
      <c r="B821" s="18"/>
      <c r="C821" s="18"/>
    </row>
    <row r="822" ht="15.75" customHeight="1">
      <c r="B822" s="18"/>
      <c r="C822" s="18"/>
    </row>
    <row r="823" ht="15.75" customHeight="1">
      <c r="B823" s="18"/>
      <c r="C823" s="18"/>
    </row>
    <row r="824" ht="15.75" customHeight="1">
      <c r="B824" s="18"/>
      <c r="C824" s="18"/>
    </row>
    <row r="825" ht="15.75" customHeight="1">
      <c r="B825" s="18"/>
      <c r="C825" s="18"/>
    </row>
    <row r="826" ht="15.75" customHeight="1">
      <c r="B826" s="18"/>
      <c r="C826" s="18"/>
    </row>
    <row r="827" ht="15.75" customHeight="1">
      <c r="B827" s="18"/>
      <c r="C827" s="18"/>
    </row>
    <row r="828" ht="15.75" customHeight="1">
      <c r="B828" s="18"/>
      <c r="C828" s="18"/>
    </row>
    <row r="829" ht="15.75" customHeight="1">
      <c r="B829" s="18"/>
      <c r="C829" s="18"/>
    </row>
    <row r="830" ht="15.75" customHeight="1">
      <c r="B830" s="18"/>
      <c r="C830" s="18"/>
    </row>
    <row r="831" ht="15.75" customHeight="1">
      <c r="B831" s="18"/>
      <c r="C831" s="18"/>
    </row>
    <row r="832" ht="15.75" customHeight="1">
      <c r="B832" s="18"/>
      <c r="C832" s="18"/>
    </row>
    <row r="833" ht="15.75" customHeight="1">
      <c r="B833" s="18"/>
      <c r="C833" s="18"/>
    </row>
    <row r="834" ht="15.75" customHeight="1">
      <c r="B834" s="18"/>
      <c r="C834" s="18"/>
    </row>
    <row r="835" ht="15.75" customHeight="1">
      <c r="B835" s="18"/>
      <c r="C835" s="18"/>
    </row>
    <row r="836" ht="15.75" customHeight="1">
      <c r="B836" s="18"/>
      <c r="C836" s="18"/>
    </row>
    <row r="837" ht="15.75" customHeight="1">
      <c r="B837" s="18"/>
      <c r="C837" s="18"/>
    </row>
    <row r="838" ht="15.75" customHeight="1">
      <c r="B838" s="18"/>
      <c r="C838" s="18"/>
    </row>
    <row r="839" ht="15.75" customHeight="1">
      <c r="B839" s="18"/>
      <c r="C839" s="18"/>
    </row>
    <row r="840" ht="15.75" customHeight="1">
      <c r="B840" s="18"/>
      <c r="C840" s="18"/>
    </row>
    <row r="841" ht="15.75" customHeight="1">
      <c r="B841" s="18"/>
      <c r="C841" s="18"/>
    </row>
    <row r="842" ht="15.75" customHeight="1">
      <c r="B842" s="18"/>
      <c r="C842" s="18"/>
    </row>
    <row r="843" ht="15.75" customHeight="1">
      <c r="B843" s="18"/>
      <c r="C843" s="18"/>
    </row>
    <row r="844" ht="15.75" customHeight="1">
      <c r="B844" s="18"/>
      <c r="C844" s="18"/>
    </row>
    <row r="845" ht="15.75" customHeight="1">
      <c r="B845" s="18"/>
      <c r="C845" s="18"/>
    </row>
    <row r="846" ht="15.75" customHeight="1">
      <c r="B846" s="18"/>
      <c r="C846" s="18"/>
    </row>
    <row r="847" ht="15.75" customHeight="1">
      <c r="B847" s="18"/>
      <c r="C847" s="18"/>
    </row>
    <row r="848" ht="15.75" customHeight="1">
      <c r="B848" s="18"/>
      <c r="C848" s="18"/>
    </row>
    <row r="849" ht="15.75" customHeight="1">
      <c r="B849" s="18"/>
      <c r="C849" s="18"/>
    </row>
    <row r="850" ht="15.75" customHeight="1">
      <c r="B850" s="18"/>
      <c r="C850" s="18"/>
    </row>
    <row r="851" ht="15.75" customHeight="1">
      <c r="B851" s="18"/>
      <c r="C851" s="18"/>
    </row>
    <row r="852" ht="15.75" customHeight="1">
      <c r="B852" s="18"/>
      <c r="C852" s="18"/>
    </row>
    <row r="853" ht="15.75" customHeight="1">
      <c r="B853" s="18"/>
      <c r="C853" s="18"/>
    </row>
    <row r="854" ht="15.75" customHeight="1">
      <c r="B854" s="18"/>
      <c r="C854" s="18"/>
    </row>
    <row r="855" ht="15.75" customHeight="1">
      <c r="B855" s="18"/>
      <c r="C855" s="18"/>
    </row>
    <row r="856" ht="15.75" customHeight="1">
      <c r="B856" s="18"/>
      <c r="C856" s="18"/>
    </row>
    <row r="857" ht="15.75" customHeight="1">
      <c r="B857" s="18"/>
      <c r="C857" s="18"/>
    </row>
    <row r="858" ht="15.75" customHeight="1">
      <c r="B858" s="18"/>
      <c r="C858" s="18"/>
    </row>
    <row r="859" ht="15.75" customHeight="1">
      <c r="B859" s="18"/>
      <c r="C859" s="18"/>
    </row>
    <row r="860" ht="15.75" customHeight="1">
      <c r="B860" s="18"/>
      <c r="C860" s="18"/>
    </row>
    <row r="861" ht="15.75" customHeight="1">
      <c r="B861" s="18"/>
      <c r="C861" s="18"/>
    </row>
    <row r="862" ht="15.75" customHeight="1">
      <c r="B862" s="18"/>
      <c r="C862" s="18"/>
    </row>
    <row r="863" ht="15.75" customHeight="1">
      <c r="B863" s="18"/>
      <c r="C863" s="18"/>
    </row>
    <row r="864" ht="15.75" customHeight="1">
      <c r="B864" s="18"/>
      <c r="C864" s="18"/>
    </row>
    <row r="865" ht="15.75" customHeight="1">
      <c r="B865" s="18"/>
      <c r="C865" s="18"/>
    </row>
    <row r="866" ht="15.75" customHeight="1">
      <c r="B866" s="18"/>
      <c r="C866" s="18"/>
    </row>
    <row r="867" ht="15.75" customHeight="1">
      <c r="B867" s="18"/>
      <c r="C867" s="18"/>
    </row>
    <row r="868" ht="15.75" customHeight="1">
      <c r="B868" s="18"/>
      <c r="C868" s="18"/>
    </row>
    <row r="869" ht="15.75" customHeight="1">
      <c r="B869" s="18"/>
      <c r="C869" s="18"/>
    </row>
    <row r="870" ht="15.75" customHeight="1">
      <c r="B870" s="18"/>
      <c r="C870" s="18"/>
    </row>
    <row r="871" ht="15.75" customHeight="1">
      <c r="B871" s="18"/>
      <c r="C871" s="18"/>
    </row>
    <row r="872" ht="15.75" customHeight="1">
      <c r="B872" s="18"/>
      <c r="C872" s="18"/>
    </row>
    <row r="873" ht="15.75" customHeight="1">
      <c r="B873" s="18"/>
      <c r="C873" s="18"/>
    </row>
    <row r="874" ht="15.75" customHeight="1">
      <c r="B874" s="18"/>
      <c r="C874" s="18"/>
    </row>
    <row r="875" ht="15.75" customHeight="1">
      <c r="B875" s="18"/>
      <c r="C875" s="18"/>
    </row>
    <row r="876" ht="15.75" customHeight="1">
      <c r="B876" s="18"/>
      <c r="C876" s="18"/>
    </row>
    <row r="877" ht="15.75" customHeight="1">
      <c r="B877" s="18"/>
      <c r="C877" s="18"/>
    </row>
    <row r="878" ht="15.75" customHeight="1">
      <c r="B878" s="18"/>
      <c r="C878" s="18"/>
    </row>
    <row r="879" ht="15.75" customHeight="1">
      <c r="B879" s="18"/>
      <c r="C879" s="18"/>
    </row>
    <row r="880" ht="15.75" customHeight="1">
      <c r="B880" s="18"/>
      <c r="C880" s="18"/>
    </row>
    <row r="881" ht="15.75" customHeight="1">
      <c r="B881" s="18"/>
      <c r="C881" s="18"/>
    </row>
    <row r="882" ht="15.75" customHeight="1">
      <c r="B882" s="18"/>
      <c r="C882" s="18"/>
    </row>
    <row r="883" ht="15.75" customHeight="1">
      <c r="B883" s="18"/>
      <c r="C883" s="18"/>
    </row>
    <row r="884" ht="15.75" customHeight="1">
      <c r="B884" s="18"/>
      <c r="C884" s="18"/>
    </row>
    <row r="885" ht="15.75" customHeight="1">
      <c r="B885" s="18"/>
      <c r="C885" s="18"/>
    </row>
    <row r="886" ht="15.75" customHeight="1">
      <c r="B886" s="18"/>
      <c r="C886" s="18"/>
    </row>
    <row r="887" ht="15.75" customHeight="1">
      <c r="B887" s="18"/>
      <c r="C887" s="18"/>
    </row>
    <row r="888" ht="15.75" customHeight="1">
      <c r="B888" s="18"/>
      <c r="C888" s="18"/>
    </row>
    <row r="889" ht="15.75" customHeight="1">
      <c r="B889" s="18"/>
      <c r="C889" s="18"/>
    </row>
    <row r="890" ht="15.75" customHeight="1">
      <c r="B890" s="18"/>
      <c r="C890" s="18"/>
    </row>
    <row r="891" ht="15.75" customHeight="1">
      <c r="B891" s="18"/>
      <c r="C891" s="18"/>
    </row>
    <row r="892" ht="15.75" customHeight="1">
      <c r="B892" s="18"/>
      <c r="C892" s="18"/>
    </row>
    <row r="893" ht="15.75" customHeight="1">
      <c r="B893" s="18"/>
      <c r="C893" s="18"/>
    </row>
    <row r="894" ht="15.75" customHeight="1">
      <c r="B894" s="18"/>
      <c r="C894" s="18"/>
    </row>
    <row r="895" ht="15.75" customHeight="1">
      <c r="B895" s="18"/>
      <c r="C895" s="18"/>
    </row>
    <row r="896" ht="15.75" customHeight="1">
      <c r="B896" s="18"/>
      <c r="C896" s="18"/>
    </row>
    <row r="897" ht="15.75" customHeight="1">
      <c r="B897" s="18"/>
      <c r="C897" s="18"/>
    </row>
    <row r="898" ht="15.75" customHeight="1">
      <c r="B898" s="18"/>
      <c r="C898" s="18"/>
    </row>
    <row r="899" ht="15.75" customHeight="1">
      <c r="B899" s="18"/>
      <c r="C899" s="18"/>
    </row>
    <row r="900" ht="15.75" customHeight="1">
      <c r="B900" s="18"/>
      <c r="C900" s="18"/>
    </row>
    <row r="901" ht="15.75" customHeight="1">
      <c r="B901" s="18"/>
      <c r="C901" s="18"/>
    </row>
    <row r="902" ht="15.75" customHeight="1">
      <c r="B902" s="18"/>
      <c r="C902" s="18"/>
    </row>
    <row r="903" ht="15.75" customHeight="1">
      <c r="B903" s="18"/>
      <c r="C903" s="18"/>
    </row>
    <row r="904" ht="15.75" customHeight="1">
      <c r="B904" s="18"/>
      <c r="C904" s="18"/>
    </row>
    <row r="905" ht="15.75" customHeight="1">
      <c r="B905" s="18"/>
      <c r="C905" s="18"/>
    </row>
    <row r="906" ht="15.75" customHeight="1">
      <c r="B906" s="18"/>
      <c r="C906" s="18"/>
    </row>
    <row r="907" ht="15.75" customHeight="1">
      <c r="B907" s="18"/>
      <c r="C907" s="18"/>
    </row>
    <row r="908" ht="15.75" customHeight="1">
      <c r="B908" s="18"/>
      <c r="C908" s="18"/>
    </row>
    <row r="909" ht="15.75" customHeight="1">
      <c r="B909" s="18"/>
      <c r="C909" s="18"/>
    </row>
    <row r="910" ht="15.75" customHeight="1">
      <c r="B910" s="18"/>
      <c r="C910" s="18"/>
    </row>
    <row r="911" ht="15.75" customHeight="1">
      <c r="B911" s="18"/>
      <c r="C911" s="18"/>
    </row>
    <row r="912" ht="15.75" customHeight="1">
      <c r="B912" s="18"/>
      <c r="C912" s="18"/>
    </row>
    <row r="913" ht="15.75" customHeight="1">
      <c r="B913" s="18"/>
      <c r="C913" s="18"/>
    </row>
    <row r="914" ht="15.75" customHeight="1">
      <c r="B914" s="18"/>
      <c r="C914" s="18"/>
    </row>
    <row r="915" ht="15.75" customHeight="1">
      <c r="B915" s="18"/>
      <c r="C915" s="18"/>
    </row>
    <row r="916" ht="15.75" customHeight="1">
      <c r="B916" s="18"/>
      <c r="C916" s="18"/>
    </row>
    <row r="917" ht="15.75" customHeight="1">
      <c r="B917" s="18"/>
      <c r="C917" s="18"/>
    </row>
    <row r="918" ht="15.75" customHeight="1">
      <c r="B918" s="18"/>
      <c r="C918" s="18"/>
    </row>
    <row r="919" ht="15.75" customHeight="1">
      <c r="B919" s="18"/>
      <c r="C919" s="18"/>
    </row>
    <row r="920" ht="15.75" customHeight="1">
      <c r="B920" s="18"/>
      <c r="C920" s="18"/>
    </row>
    <row r="921" ht="15.75" customHeight="1">
      <c r="B921" s="18"/>
      <c r="C921" s="18"/>
    </row>
    <row r="922" ht="15.75" customHeight="1">
      <c r="B922" s="18"/>
      <c r="C922" s="18"/>
    </row>
    <row r="923" ht="15.75" customHeight="1">
      <c r="B923" s="18"/>
      <c r="C923" s="18"/>
    </row>
    <row r="924" ht="15.75" customHeight="1">
      <c r="B924" s="18"/>
      <c r="C924" s="18"/>
    </row>
    <row r="925" ht="15.75" customHeight="1">
      <c r="B925" s="18"/>
      <c r="C925" s="18"/>
    </row>
    <row r="926" ht="15.75" customHeight="1">
      <c r="B926" s="18"/>
      <c r="C926" s="18"/>
    </row>
    <row r="927" ht="15.75" customHeight="1">
      <c r="B927" s="18"/>
      <c r="C927" s="18"/>
    </row>
    <row r="928" ht="15.75" customHeight="1">
      <c r="B928" s="18"/>
      <c r="C928" s="18"/>
    </row>
    <row r="929" ht="15.75" customHeight="1">
      <c r="B929" s="18"/>
      <c r="C929" s="18"/>
    </row>
    <row r="930" ht="15.75" customHeight="1">
      <c r="B930" s="18"/>
      <c r="C930" s="18"/>
    </row>
    <row r="931" ht="15.75" customHeight="1">
      <c r="B931" s="18"/>
      <c r="C931" s="18"/>
    </row>
    <row r="932" ht="15.75" customHeight="1">
      <c r="B932" s="18"/>
      <c r="C932" s="18"/>
    </row>
    <row r="933" ht="15.75" customHeight="1">
      <c r="B933" s="18"/>
      <c r="C933" s="18"/>
    </row>
    <row r="934" ht="15.75" customHeight="1">
      <c r="B934" s="18"/>
      <c r="C934" s="18"/>
    </row>
    <row r="935" ht="15.75" customHeight="1">
      <c r="B935" s="18"/>
      <c r="C935" s="18"/>
    </row>
    <row r="936" ht="15.75" customHeight="1">
      <c r="B936" s="18"/>
      <c r="C936" s="18"/>
    </row>
    <row r="937" ht="15.75" customHeight="1">
      <c r="B937" s="18"/>
      <c r="C937" s="18"/>
    </row>
    <row r="938" ht="15.75" customHeight="1">
      <c r="B938" s="18"/>
      <c r="C938" s="18"/>
    </row>
    <row r="939" ht="15.75" customHeight="1">
      <c r="B939" s="18"/>
      <c r="C939" s="18"/>
    </row>
    <row r="940" ht="15.75" customHeight="1">
      <c r="B940" s="18"/>
      <c r="C940" s="18"/>
    </row>
    <row r="941" ht="15.75" customHeight="1">
      <c r="B941" s="18"/>
      <c r="C941" s="18"/>
    </row>
    <row r="942" ht="15.75" customHeight="1">
      <c r="B942" s="18"/>
      <c r="C942" s="18"/>
    </row>
    <row r="943" ht="15.75" customHeight="1">
      <c r="B943" s="18"/>
      <c r="C943" s="18"/>
    </row>
    <row r="944" ht="15.75" customHeight="1">
      <c r="B944" s="18"/>
      <c r="C944" s="18"/>
    </row>
    <row r="945" ht="15.75" customHeight="1">
      <c r="B945" s="18"/>
      <c r="C945" s="18"/>
    </row>
    <row r="946" ht="15.75" customHeight="1">
      <c r="B946" s="18"/>
      <c r="C946" s="18"/>
    </row>
    <row r="947" ht="15.75" customHeight="1">
      <c r="B947" s="18"/>
      <c r="C947" s="18"/>
    </row>
    <row r="948" ht="15.75" customHeight="1">
      <c r="B948" s="18"/>
      <c r="C948" s="18"/>
    </row>
    <row r="949" ht="15.75" customHeight="1">
      <c r="B949" s="18"/>
      <c r="C949" s="18"/>
    </row>
    <row r="950" ht="15.75" customHeight="1">
      <c r="B950" s="18"/>
      <c r="C950" s="18"/>
    </row>
    <row r="951" ht="15.75" customHeight="1">
      <c r="B951" s="18"/>
      <c r="C951" s="18"/>
    </row>
    <row r="952" ht="15.75" customHeight="1">
      <c r="B952" s="18"/>
      <c r="C952" s="18"/>
    </row>
    <row r="953" ht="15.75" customHeight="1">
      <c r="B953" s="18"/>
      <c r="C953" s="18"/>
    </row>
    <row r="954" ht="15.75" customHeight="1">
      <c r="B954" s="18"/>
      <c r="C954" s="18"/>
    </row>
    <row r="955" ht="15.75" customHeight="1">
      <c r="B955" s="18"/>
      <c r="C955" s="18"/>
    </row>
    <row r="956" ht="15.75" customHeight="1">
      <c r="B956" s="18"/>
      <c r="C956" s="18"/>
    </row>
    <row r="957" ht="15.75" customHeight="1">
      <c r="B957" s="18"/>
      <c r="C957" s="18"/>
    </row>
    <row r="958" ht="15.75" customHeight="1">
      <c r="B958" s="18"/>
      <c r="C958" s="18"/>
    </row>
    <row r="959" ht="15.75" customHeight="1">
      <c r="B959" s="18"/>
      <c r="C959" s="18"/>
    </row>
    <row r="960" ht="15.75" customHeight="1">
      <c r="B960" s="18"/>
      <c r="C960" s="18"/>
    </row>
    <row r="961" ht="15.75" customHeight="1">
      <c r="B961" s="18"/>
      <c r="C961" s="18"/>
    </row>
    <row r="962" ht="15.75" customHeight="1">
      <c r="B962" s="18"/>
      <c r="C962" s="18"/>
    </row>
    <row r="963" ht="15.75" customHeight="1">
      <c r="B963" s="18"/>
      <c r="C963" s="18"/>
    </row>
    <row r="964" ht="15.75" customHeight="1">
      <c r="B964" s="18"/>
      <c r="C964" s="18"/>
    </row>
    <row r="965" ht="15.75" customHeight="1">
      <c r="B965" s="18"/>
      <c r="C965" s="18"/>
    </row>
    <row r="966" ht="15.75" customHeight="1">
      <c r="B966" s="18"/>
      <c r="C966" s="18"/>
    </row>
    <row r="967" ht="15.75" customHeight="1">
      <c r="B967" s="18"/>
      <c r="C967" s="18"/>
    </row>
    <row r="968" ht="15.75" customHeight="1">
      <c r="B968" s="18"/>
      <c r="C968" s="18"/>
    </row>
    <row r="969" ht="15.75" customHeight="1">
      <c r="B969" s="18"/>
      <c r="C969" s="18"/>
    </row>
    <row r="970" ht="15.75" customHeight="1">
      <c r="B970" s="18"/>
      <c r="C970" s="18"/>
    </row>
    <row r="971" ht="15.75" customHeight="1">
      <c r="B971" s="18"/>
      <c r="C971" s="18"/>
    </row>
    <row r="972" ht="15.75" customHeight="1">
      <c r="B972" s="18"/>
      <c r="C972" s="18"/>
    </row>
    <row r="973" ht="15.75" customHeight="1">
      <c r="B973" s="18"/>
      <c r="C973" s="18"/>
    </row>
    <row r="974" ht="15.75" customHeight="1">
      <c r="B974" s="18"/>
      <c r="C974" s="18"/>
    </row>
    <row r="975" ht="15.75" customHeight="1">
      <c r="B975" s="18"/>
      <c r="C975" s="18"/>
    </row>
    <row r="976" ht="15.75" customHeight="1">
      <c r="B976" s="18"/>
      <c r="C976" s="18"/>
    </row>
    <row r="977" ht="15.75" customHeight="1">
      <c r="B977" s="18"/>
      <c r="C977" s="18"/>
    </row>
    <row r="978" ht="15.75" customHeight="1">
      <c r="B978" s="18"/>
      <c r="C978" s="18"/>
    </row>
    <row r="979" ht="15.75" customHeight="1">
      <c r="B979" s="18"/>
      <c r="C979" s="18"/>
    </row>
    <row r="980" ht="15.75" customHeight="1">
      <c r="B980" s="18"/>
      <c r="C980" s="18"/>
    </row>
    <row r="981" ht="15.75" customHeight="1">
      <c r="B981" s="18"/>
      <c r="C981" s="18"/>
    </row>
    <row r="982" ht="15.75" customHeight="1">
      <c r="B982" s="18"/>
      <c r="C982" s="18"/>
    </row>
    <row r="983" ht="15.75" customHeight="1">
      <c r="B983" s="18"/>
      <c r="C983" s="18"/>
    </row>
    <row r="984" ht="15.75" customHeight="1">
      <c r="B984" s="18"/>
      <c r="C984" s="18"/>
    </row>
    <row r="985" ht="15.75" customHeight="1">
      <c r="B985" s="18"/>
      <c r="C985" s="18"/>
    </row>
    <row r="986" ht="15.75" customHeight="1">
      <c r="B986" s="18"/>
      <c r="C986" s="18"/>
    </row>
    <row r="987" ht="15.75" customHeight="1">
      <c r="B987" s="18"/>
      <c r="C987" s="18"/>
    </row>
    <row r="988" ht="15.75" customHeight="1">
      <c r="B988" s="18"/>
      <c r="C988" s="18"/>
    </row>
    <row r="989" ht="15.75" customHeight="1">
      <c r="B989" s="18"/>
      <c r="C989" s="18"/>
    </row>
    <row r="990" ht="15.75" customHeight="1">
      <c r="B990" s="18"/>
      <c r="C990" s="18"/>
    </row>
    <row r="991" ht="15.75" customHeight="1">
      <c r="B991" s="18"/>
      <c r="C991" s="18"/>
    </row>
    <row r="992" ht="15.75" customHeight="1">
      <c r="B992" s="18"/>
      <c r="C992" s="18"/>
    </row>
    <row r="993" ht="15.75" customHeight="1">
      <c r="B993" s="18"/>
      <c r="C993" s="18"/>
    </row>
    <row r="994" ht="15.75" customHeight="1">
      <c r="B994" s="18"/>
      <c r="C994" s="18"/>
    </row>
    <row r="995" ht="15.75" customHeight="1">
      <c r="B995" s="18"/>
      <c r="C995" s="18"/>
    </row>
    <row r="996" ht="15.75" customHeight="1">
      <c r="B996" s="18"/>
      <c r="C996" s="18"/>
    </row>
    <row r="997" ht="15.75" customHeight="1">
      <c r="B997" s="18"/>
      <c r="C997" s="18"/>
    </row>
    <row r="998" ht="15.75" customHeight="1">
      <c r="B998" s="18"/>
      <c r="C998" s="18"/>
    </row>
    <row r="999" ht="15.75" customHeight="1">
      <c r="B999" s="18"/>
      <c r="C999" s="18"/>
    </row>
    <row r="1000" ht="15.75" customHeight="1">
      <c r="B1000" s="18"/>
      <c r="C1000" s="18"/>
    </row>
  </sheetData>
  <mergeCells count="125">
    <mergeCell ref="B440:B454"/>
    <mergeCell ref="B420:B434"/>
    <mergeCell ref="B385:B399"/>
    <mergeCell ref="B400:B414"/>
    <mergeCell ref="B370:B384"/>
    <mergeCell ref="B467:B481"/>
    <mergeCell ref="B455:B466"/>
    <mergeCell ref="B482:B496"/>
    <mergeCell ref="C476:C478"/>
    <mergeCell ref="C482:C484"/>
    <mergeCell ref="C479:C481"/>
    <mergeCell ref="C485:C487"/>
    <mergeCell ref="C488:C490"/>
    <mergeCell ref="C491:C493"/>
    <mergeCell ref="C494:C496"/>
    <mergeCell ref="C473:C475"/>
    <mergeCell ref="C409:C411"/>
    <mergeCell ref="C412:C414"/>
    <mergeCell ref="C420:C422"/>
    <mergeCell ref="C423:C425"/>
    <mergeCell ref="C426:C428"/>
    <mergeCell ref="C429:C431"/>
    <mergeCell ref="C432:C434"/>
    <mergeCell ref="C452:C454"/>
    <mergeCell ref="C455:C457"/>
    <mergeCell ref="C458:C460"/>
    <mergeCell ref="C461:C463"/>
    <mergeCell ref="C467:C469"/>
    <mergeCell ref="C470:C472"/>
    <mergeCell ref="C464:C466"/>
    <mergeCell ref="C449:C451"/>
    <mergeCell ref="C446:C448"/>
    <mergeCell ref="C440:C442"/>
    <mergeCell ref="C443:C445"/>
    <mergeCell ref="C403:C405"/>
    <mergeCell ref="C400:C402"/>
    <mergeCell ref="C46:C48"/>
    <mergeCell ref="C37:C39"/>
    <mergeCell ref="C40:C42"/>
    <mergeCell ref="C43:C45"/>
    <mergeCell ref="AD156:AD158"/>
    <mergeCell ref="AD159:AD161"/>
    <mergeCell ref="AD149:AD152"/>
    <mergeCell ref="AD153:AD155"/>
    <mergeCell ref="C102:C104"/>
    <mergeCell ref="C96:C98"/>
    <mergeCell ref="C99:C101"/>
    <mergeCell ref="C93:C95"/>
    <mergeCell ref="C90:C92"/>
    <mergeCell ref="C66:C68"/>
    <mergeCell ref="C69:C71"/>
    <mergeCell ref="C49:C51"/>
    <mergeCell ref="C52:C54"/>
    <mergeCell ref="C55:C57"/>
    <mergeCell ref="C58:C60"/>
    <mergeCell ref="C72:C74"/>
    <mergeCell ref="C318:C320"/>
    <mergeCell ref="C246:C248"/>
    <mergeCell ref="C264:C266"/>
    <mergeCell ref="C267:C269"/>
    <mergeCell ref="C270:C272"/>
    <mergeCell ref="C273:C275"/>
    <mergeCell ref="C276:C278"/>
    <mergeCell ref="C342:C344"/>
    <mergeCell ref="B78:B92"/>
    <mergeCell ref="C78:C80"/>
    <mergeCell ref="B321:B335"/>
    <mergeCell ref="B309:B320"/>
    <mergeCell ref="C120:C122"/>
    <mergeCell ref="C81:C83"/>
    <mergeCell ref="B246:B257"/>
    <mergeCell ref="B258:B269"/>
    <mergeCell ref="B270:B287"/>
    <mergeCell ref="C279:C281"/>
    <mergeCell ref="C282:C284"/>
    <mergeCell ref="C285:C287"/>
    <mergeCell ref="C309:C311"/>
    <mergeCell ref="C312:C314"/>
    <mergeCell ref="C84:C86"/>
    <mergeCell ref="C117:C119"/>
    <mergeCell ref="C105:C107"/>
    <mergeCell ref="C87:C89"/>
    <mergeCell ref="C108:C110"/>
    <mergeCell ref="B93:B107"/>
    <mergeCell ref="B108:B122"/>
    <mergeCell ref="C339:C341"/>
    <mergeCell ref="C327:C329"/>
    <mergeCell ref="C330:C332"/>
    <mergeCell ref="C160:C162"/>
    <mergeCell ref="C157:C159"/>
    <mergeCell ref="C258:C260"/>
    <mergeCell ref="C261:C263"/>
    <mergeCell ref="C240:C242"/>
    <mergeCell ref="C237:C239"/>
    <mergeCell ref="C255:C257"/>
    <mergeCell ref="C252:C254"/>
    <mergeCell ref="C249:C251"/>
    <mergeCell ref="C243:C245"/>
    <mergeCell ref="C234:C236"/>
    <mergeCell ref="C357:C359"/>
    <mergeCell ref="C360:C362"/>
    <mergeCell ref="B348:B362"/>
    <mergeCell ref="C382:C384"/>
    <mergeCell ref="C388:C390"/>
    <mergeCell ref="B46:B60"/>
    <mergeCell ref="B66:B77"/>
    <mergeCell ref="B37:B45"/>
    <mergeCell ref="C75:C77"/>
    <mergeCell ref="C111:C113"/>
    <mergeCell ref="C114:C116"/>
    <mergeCell ref="C321:C323"/>
    <mergeCell ref="C324:C326"/>
    <mergeCell ref="C315:C317"/>
    <mergeCell ref="C336:C338"/>
    <mergeCell ref="C333:C335"/>
    <mergeCell ref="C345:C347"/>
    <mergeCell ref="C348:C350"/>
    <mergeCell ref="B336:B347"/>
    <mergeCell ref="C406:C408"/>
    <mergeCell ref="C351:C353"/>
    <mergeCell ref="C354:C356"/>
    <mergeCell ref="C370:C372"/>
    <mergeCell ref="C373:C375"/>
    <mergeCell ref="C376:C378"/>
    <mergeCell ref="C379:C381"/>
  </mergeCells>
  <hyperlinks>
    <hyperlink r:id="rId1" ref="AE159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6.71"/>
    <col customWidth="1" min="3" max="26" width="8.86"/>
  </cols>
  <sheetData>
    <row r="1">
      <c r="A1" t="s">
        <v>0</v>
      </c>
      <c r="B1" s="1">
        <v>43518.0</v>
      </c>
      <c r="C1" s="2">
        <v>0.5064699074074074</v>
      </c>
    </row>
    <row r="2">
      <c r="A2" t="s">
        <v>1</v>
      </c>
      <c r="B2" s="1">
        <v>43518.0</v>
      </c>
      <c r="C2" s="2">
        <v>0.5154513888888889</v>
      </c>
      <c r="D2" t="s">
        <v>2</v>
      </c>
      <c r="E2">
        <v>4.066</v>
      </c>
      <c r="F2">
        <v>60.2075</v>
      </c>
      <c r="G2">
        <v>0.0</v>
      </c>
      <c r="H2" t="s">
        <v>3</v>
      </c>
    </row>
    <row r="3">
      <c r="A3" t="s">
        <v>4</v>
      </c>
      <c r="B3" s="1">
        <v>43518.0</v>
      </c>
      <c r="C3" s="2">
        <v>0.5422222222222223</v>
      </c>
    </row>
    <row r="4">
      <c r="A4" t="s">
        <v>5</v>
      </c>
      <c r="B4" s="1">
        <v>43518.0</v>
      </c>
      <c r="C4" s="2">
        <v>0.5571412037037037</v>
      </c>
      <c r="D4" t="s">
        <v>2</v>
      </c>
      <c r="E4">
        <v>4.073</v>
      </c>
      <c r="F4">
        <v>68.1894</v>
      </c>
      <c r="G4">
        <v>0.0</v>
      </c>
      <c r="H4" t="s">
        <v>3</v>
      </c>
    </row>
    <row r="5">
      <c r="A5" t="s">
        <v>6</v>
      </c>
      <c r="B5" s="1">
        <v>43518.0</v>
      </c>
      <c r="C5" s="2">
        <v>0.5646643518518518</v>
      </c>
      <c r="D5" t="s">
        <v>2</v>
      </c>
      <c r="E5">
        <v>4.073</v>
      </c>
      <c r="F5">
        <v>61.9101</v>
      </c>
      <c r="G5">
        <v>0.0</v>
      </c>
      <c r="H5" t="s">
        <v>3</v>
      </c>
    </row>
    <row r="6">
      <c r="A6" t="s">
        <v>7</v>
      </c>
      <c r="B6" s="1">
        <v>43518.0</v>
      </c>
      <c r="C6" s="2">
        <v>0.5722453703703704</v>
      </c>
      <c r="D6" t="s">
        <v>2</v>
      </c>
      <c r="E6">
        <v>4.07</v>
      </c>
      <c r="F6">
        <v>64.2604</v>
      </c>
      <c r="G6">
        <v>0.0</v>
      </c>
      <c r="H6" t="s">
        <v>3</v>
      </c>
    </row>
    <row r="7">
      <c r="A7" t="s">
        <v>8</v>
      </c>
      <c r="B7" s="1">
        <v>43518.0</v>
      </c>
      <c r="C7" s="2">
        <v>0.5789583333333334</v>
      </c>
      <c r="D7" t="s">
        <v>2</v>
      </c>
      <c r="E7">
        <v>4.06</v>
      </c>
      <c r="F7">
        <v>534.1816</v>
      </c>
      <c r="G7">
        <v>0.0</v>
      </c>
      <c r="H7" t="s">
        <v>3</v>
      </c>
    </row>
    <row r="8">
      <c r="A8" t="s">
        <v>9</v>
      </c>
      <c r="B8" s="1">
        <v>43518.0</v>
      </c>
      <c r="C8" s="2">
        <v>0.586550925925926</v>
      </c>
      <c r="D8" t="s">
        <v>2</v>
      </c>
      <c r="E8">
        <v>4.066</v>
      </c>
      <c r="F8">
        <v>543.4143</v>
      </c>
      <c r="G8">
        <v>0.0</v>
      </c>
      <c r="H8" t="s">
        <v>3</v>
      </c>
    </row>
    <row r="9">
      <c r="A9" t="s">
        <v>10</v>
      </c>
      <c r="B9" s="1">
        <v>43518.0</v>
      </c>
      <c r="C9" s="2">
        <v>0.5994212962962963</v>
      </c>
      <c r="D9" t="s">
        <v>2</v>
      </c>
      <c r="E9">
        <v>4.063</v>
      </c>
      <c r="F9">
        <v>555.6355</v>
      </c>
      <c r="G9">
        <v>0.0</v>
      </c>
      <c r="H9" t="s">
        <v>3</v>
      </c>
    </row>
    <row r="10">
      <c r="A10" t="s">
        <v>11</v>
      </c>
      <c r="B10" s="1">
        <v>43518.0</v>
      </c>
      <c r="C10" s="2">
        <v>0.6090625</v>
      </c>
      <c r="D10" t="s">
        <v>2</v>
      </c>
      <c r="E10">
        <v>4.07</v>
      </c>
      <c r="F10">
        <v>553.2048</v>
      </c>
      <c r="G10">
        <v>0.0</v>
      </c>
      <c r="H10" t="s">
        <v>3</v>
      </c>
    </row>
    <row r="11">
      <c r="A11" t="s">
        <v>12</v>
      </c>
      <c r="B11" s="1">
        <v>43518.0</v>
      </c>
      <c r="C11" s="2">
        <v>0.6227777777777778</v>
      </c>
      <c r="D11" t="s">
        <v>2</v>
      </c>
      <c r="E11">
        <v>4.063</v>
      </c>
      <c r="F11">
        <v>265.6161</v>
      </c>
      <c r="G11">
        <v>0.0</v>
      </c>
      <c r="H11" t="s">
        <v>3</v>
      </c>
    </row>
    <row r="12">
      <c r="A12" t="s">
        <v>13</v>
      </c>
      <c r="B12" s="1">
        <v>43518.0</v>
      </c>
      <c r="C12" s="2">
        <v>0.6294097222222222</v>
      </c>
      <c r="D12" t="s">
        <v>2</v>
      </c>
      <c r="E12">
        <v>4.066</v>
      </c>
      <c r="F12">
        <v>250.0812</v>
      </c>
      <c r="G12">
        <v>0.0</v>
      </c>
      <c r="H12" t="s">
        <v>3</v>
      </c>
    </row>
    <row r="13">
      <c r="A13" t="s">
        <v>14</v>
      </c>
      <c r="B13" s="1">
        <v>43518.0</v>
      </c>
      <c r="C13" s="2">
        <v>0.6372800925925927</v>
      </c>
      <c r="D13" t="s">
        <v>2</v>
      </c>
      <c r="E13">
        <v>4.056</v>
      </c>
      <c r="F13">
        <v>253.7824</v>
      </c>
      <c r="G13">
        <v>0.0</v>
      </c>
      <c r="H13" t="s">
        <v>3</v>
      </c>
    </row>
    <row r="14">
      <c r="A14" t="s">
        <v>15</v>
      </c>
      <c r="B14" s="1">
        <v>43518.0</v>
      </c>
      <c r="C14" s="2">
        <v>0.6427083333333333</v>
      </c>
      <c r="D14" t="s">
        <v>2</v>
      </c>
      <c r="E14">
        <v>4.06</v>
      </c>
      <c r="F14">
        <v>242.8219</v>
      </c>
      <c r="G14">
        <v>0.0</v>
      </c>
      <c r="H14" t="s">
        <v>3</v>
      </c>
    </row>
    <row r="15">
      <c r="A15" t="s">
        <v>16</v>
      </c>
      <c r="B15" s="1">
        <v>43518.0</v>
      </c>
      <c r="C15" s="2">
        <v>0.6504166666666666</v>
      </c>
      <c r="D15" t="s">
        <v>2</v>
      </c>
      <c r="E15">
        <v>4.063</v>
      </c>
      <c r="F15">
        <v>245.5616</v>
      </c>
      <c r="G15">
        <v>0.0</v>
      </c>
      <c r="H15" t="s">
        <v>3</v>
      </c>
    </row>
    <row r="16">
      <c r="A16" t="s">
        <v>17</v>
      </c>
      <c r="B16" s="1">
        <v>43518.0</v>
      </c>
      <c r="C16" s="2">
        <v>0.6565046296296296</v>
      </c>
      <c r="D16" t="s">
        <v>2</v>
      </c>
      <c r="E16">
        <v>4.06</v>
      </c>
      <c r="F16">
        <v>246.8189</v>
      </c>
      <c r="G16">
        <v>0.0</v>
      </c>
      <c r="H16" t="s">
        <v>3</v>
      </c>
    </row>
    <row r="17">
      <c r="A17" t="s">
        <v>18</v>
      </c>
      <c r="B17" s="1">
        <v>43518.0</v>
      </c>
      <c r="C17" s="2">
        <v>0.6617361111111111</v>
      </c>
      <c r="D17" t="s">
        <v>2</v>
      </c>
      <c r="E17">
        <v>4.063</v>
      </c>
      <c r="F17">
        <v>246.5896</v>
      </c>
      <c r="G17">
        <v>0.0</v>
      </c>
      <c r="H17" t="s">
        <v>3</v>
      </c>
    </row>
    <row r="18">
      <c r="A18" t="s">
        <v>19</v>
      </c>
      <c r="B18" s="1">
        <v>43518.0</v>
      </c>
      <c r="C18" s="2">
        <v>0.6689814814814815</v>
      </c>
      <c r="D18" t="s">
        <v>2</v>
      </c>
      <c r="E18">
        <v>4.066</v>
      </c>
      <c r="F18">
        <v>246.8082</v>
      </c>
      <c r="G18">
        <v>0.0</v>
      </c>
      <c r="H18" t="s">
        <v>3</v>
      </c>
    </row>
    <row r="19">
      <c r="A19" t="s">
        <v>20</v>
      </c>
      <c r="B19" s="1">
        <v>43518.0</v>
      </c>
      <c r="C19" s="2">
        <v>0.6738888888888889</v>
      </c>
      <c r="D19" t="s">
        <v>2</v>
      </c>
      <c r="E19">
        <v>4.063</v>
      </c>
      <c r="F19">
        <v>241.2324</v>
      </c>
      <c r="G19">
        <v>0.0</v>
      </c>
      <c r="H19" t="s">
        <v>3</v>
      </c>
    </row>
    <row r="20">
      <c r="A20" t="s">
        <v>21</v>
      </c>
      <c r="B20" s="1">
        <v>43518.0</v>
      </c>
      <c r="C20" s="2">
        <v>0.6795833333333333</v>
      </c>
      <c r="D20" t="s">
        <v>2</v>
      </c>
      <c r="E20">
        <v>4.06</v>
      </c>
      <c r="F20">
        <v>240.598</v>
      </c>
      <c r="G20">
        <v>0.0</v>
      </c>
      <c r="H20" t="s">
        <v>3</v>
      </c>
    </row>
    <row r="21" ht="15.75" customHeight="1">
      <c r="A21" t="s">
        <v>22</v>
      </c>
      <c r="B21" s="1">
        <v>43518.0</v>
      </c>
      <c r="C21" s="2">
        <v>0.6849189814814814</v>
      </c>
      <c r="D21" t="s">
        <v>2</v>
      </c>
      <c r="E21">
        <v>4.056</v>
      </c>
      <c r="F21">
        <v>240.6074</v>
      </c>
      <c r="G21">
        <v>0.0</v>
      </c>
      <c r="H21" t="s">
        <v>3</v>
      </c>
    </row>
    <row r="22" ht="15.75" customHeight="1">
      <c r="A22" t="s">
        <v>23</v>
      </c>
      <c r="B22" s="1">
        <v>43518.0</v>
      </c>
      <c r="C22" s="2">
        <v>0.6900347222222223</v>
      </c>
      <c r="D22" t="s">
        <v>2</v>
      </c>
      <c r="E22">
        <v>4.06</v>
      </c>
      <c r="F22">
        <v>240.8416</v>
      </c>
      <c r="G22">
        <v>0.0</v>
      </c>
      <c r="H22" t="s">
        <v>3</v>
      </c>
    </row>
    <row r="23" ht="15.75" customHeight="1">
      <c r="A23" t="s">
        <v>24</v>
      </c>
      <c r="B23" s="1">
        <v>43518.0</v>
      </c>
      <c r="C23" s="2">
        <v>0.6953472222222222</v>
      </c>
      <c r="D23" t="s">
        <v>2</v>
      </c>
      <c r="E23">
        <v>4.046</v>
      </c>
      <c r="F23">
        <v>243.6008</v>
      </c>
      <c r="G23">
        <v>0.0</v>
      </c>
      <c r="H23" t="s">
        <v>3</v>
      </c>
    </row>
    <row r="24" ht="15.75" customHeight="1">
      <c r="A24" t="s">
        <v>25</v>
      </c>
      <c r="B24" s="1">
        <v>43518.0</v>
      </c>
      <c r="C24" s="2">
        <v>0.7010879629629629</v>
      </c>
      <c r="D24" t="s">
        <v>2</v>
      </c>
      <c r="E24">
        <v>4.046</v>
      </c>
      <c r="F24">
        <v>249.2452</v>
      </c>
      <c r="G24">
        <v>0.0</v>
      </c>
      <c r="H24" t="s">
        <v>3</v>
      </c>
    </row>
    <row r="25" ht="15.75" customHeight="1">
      <c r="A25" t="s">
        <v>26</v>
      </c>
      <c r="B25" s="1">
        <v>43518.0</v>
      </c>
      <c r="C25" s="2">
        <v>0.7055208333333334</v>
      </c>
      <c r="D25" t="s">
        <v>2</v>
      </c>
      <c r="E25">
        <v>4.046</v>
      </c>
      <c r="F25">
        <v>255.4888</v>
      </c>
      <c r="G25">
        <v>0.0</v>
      </c>
      <c r="H25" t="s">
        <v>3</v>
      </c>
    </row>
    <row r="26" ht="15.75" customHeight="1">
      <c r="A26" t="s">
        <v>27</v>
      </c>
      <c r="B26" s="1">
        <v>43518.0</v>
      </c>
      <c r="C26" s="2">
        <v>0.7108217592592593</v>
      </c>
      <c r="D26" t="s">
        <v>2</v>
      </c>
      <c r="E26">
        <v>4.05</v>
      </c>
      <c r="F26">
        <v>249.4329</v>
      </c>
      <c r="G26">
        <v>0.0</v>
      </c>
      <c r="H26" t="s">
        <v>3</v>
      </c>
    </row>
    <row r="27" ht="15.75" customHeight="1">
      <c r="A27" t="s">
        <v>28</v>
      </c>
      <c r="B27" s="1">
        <v>43518.0</v>
      </c>
      <c r="C27" s="2">
        <v>0.7167245370370371</v>
      </c>
      <c r="D27" t="s">
        <v>2</v>
      </c>
      <c r="E27">
        <v>4.046</v>
      </c>
      <c r="F27">
        <v>258.9308</v>
      </c>
      <c r="G27">
        <v>0.0</v>
      </c>
      <c r="H27" t="s">
        <v>3</v>
      </c>
    </row>
    <row r="28" ht="15.75" customHeight="1">
      <c r="A28" t="s">
        <v>29</v>
      </c>
      <c r="B28" s="1">
        <v>43518.0</v>
      </c>
      <c r="C28" s="2">
        <v>0.7214930555555555</v>
      </c>
      <c r="D28" t="s">
        <v>2</v>
      </c>
      <c r="E28">
        <v>4.036</v>
      </c>
      <c r="F28">
        <v>254.8011</v>
      </c>
      <c r="G28">
        <v>0.0</v>
      </c>
      <c r="H28" t="s">
        <v>3</v>
      </c>
    </row>
    <row r="29" ht="15.75" customHeight="1">
      <c r="A29" t="s">
        <v>30</v>
      </c>
      <c r="B29" s="1">
        <v>43518.0</v>
      </c>
      <c r="C29" s="2">
        <v>0.7260069444444445</v>
      </c>
      <c r="D29" t="s">
        <v>2</v>
      </c>
      <c r="E29">
        <v>4.036</v>
      </c>
      <c r="F29">
        <v>255.2562</v>
      </c>
      <c r="G29">
        <v>0.0</v>
      </c>
      <c r="H29" t="s">
        <v>3</v>
      </c>
    </row>
    <row r="30" ht="15.75" customHeight="1">
      <c r="A30" t="s">
        <v>31</v>
      </c>
      <c r="B30" s="1">
        <v>43518.0</v>
      </c>
      <c r="C30" s="2">
        <v>0.7308217592592593</v>
      </c>
      <c r="D30" t="s">
        <v>2</v>
      </c>
      <c r="E30">
        <v>4.04</v>
      </c>
      <c r="F30">
        <v>263.9337</v>
      </c>
      <c r="G30">
        <v>0.0</v>
      </c>
      <c r="H30" t="s">
        <v>3</v>
      </c>
    </row>
    <row r="31" ht="15.75" customHeight="1">
      <c r="A31" t="s">
        <v>32</v>
      </c>
      <c r="B31" s="1">
        <v>43518.0</v>
      </c>
      <c r="C31" s="2">
        <v>0.7352546296296296</v>
      </c>
      <c r="D31" t="s">
        <v>2</v>
      </c>
      <c r="E31">
        <v>4.033</v>
      </c>
      <c r="F31">
        <v>257.5145</v>
      </c>
      <c r="G31">
        <v>0.0</v>
      </c>
      <c r="H31" t="s">
        <v>3</v>
      </c>
    </row>
    <row r="32" ht="15.75" customHeight="1">
      <c r="A32" t="s">
        <v>33</v>
      </c>
      <c r="B32" s="1">
        <v>43518.0</v>
      </c>
      <c r="C32" s="2">
        <v>0.7407523148148147</v>
      </c>
      <c r="D32" t="s">
        <v>2</v>
      </c>
      <c r="E32">
        <v>4.053</v>
      </c>
      <c r="F32">
        <v>87.6768</v>
      </c>
      <c r="G32">
        <v>0.0</v>
      </c>
      <c r="H32" t="s">
        <v>3</v>
      </c>
    </row>
    <row r="33" ht="15.75" customHeight="1">
      <c r="A33" t="s">
        <v>34</v>
      </c>
      <c r="B33" s="1">
        <v>43518.0</v>
      </c>
      <c r="C33" s="2">
        <v>0.7451273148148148</v>
      </c>
    </row>
    <row r="34" ht="15.75" customHeight="1">
      <c r="A34" t="s">
        <v>35</v>
      </c>
      <c r="B34" s="1">
        <v>43518.0</v>
      </c>
      <c r="C34" s="2">
        <v>0.7501157407407407</v>
      </c>
      <c r="D34" t="s">
        <v>2</v>
      </c>
      <c r="E34">
        <v>4.046</v>
      </c>
      <c r="F34">
        <v>71.7659</v>
      </c>
      <c r="G34">
        <v>0.0</v>
      </c>
      <c r="H34" t="s">
        <v>3</v>
      </c>
    </row>
    <row r="35" ht="15.75" customHeight="1">
      <c r="A35" t="s">
        <v>36</v>
      </c>
      <c r="B35" s="1">
        <v>43518.0</v>
      </c>
      <c r="C35" s="2">
        <v>0.7543402777777778</v>
      </c>
      <c r="D35" t="s">
        <v>2</v>
      </c>
      <c r="E35">
        <v>4.053</v>
      </c>
      <c r="F35">
        <v>74.0456</v>
      </c>
      <c r="G35">
        <v>0.0</v>
      </c>
      <c r="H35" t="s">
        <v>3</v>
      </c>
    </row>
    <row r="36" ht="15.75" customHeight="1">
      <c r="A36" t="s">
        <v>37</v>
      </c>
      <c r="B36" s="1">
        <v>43518.0</v>
      </c>
      <c r="C36" s="2">
        <v>0.7585763888888889</v>
      </c>
      <c r="D36" t="s">
        <v>2</v>
      </c>
      <c r="E36">
        <v>4.03</v>
      </c>
      <c r="F36">
        <v>68.0608</v>
      </c>
      <c r="G36">
        <v>0.0</v>
      </c>
      <c r="H36" t="s">
        <v>3</v>
      </c>
    </row>
    <row r="37" ht="15.75" customHeight="1">
      <c r="A37" t="s">
        <v>38</v>
      </c>
      <c r="B37" s="1">
        <v>43518.0</v>
      </c>
      <c r="C37" s="2">
        <v>0.7678703703703703</v>
      </c>
      <c r="D37" t="s">
        <v>2</v>
      </c>
      <c r="E37">
        <v>4.033</v>
      </c>
      <c r="F37">
        <v>588.1366</v>
      </c>
      <c r="G37">
        <v>0.0</v>
      </c>
      <c r="H37" t="s">
        <v>3</v>
      </c>
    </row>
    <row r="38" ht="15.75" customHeight="1">
      <c r="A38" t="s">
        <v>39</v>
      </c>
      <c r="B38" s="1">
        <v>43518.0</v>
      </c>
      <c r="C38" s="2">
        <v>0.7724189814814815</v>
      </c>
      <c r="D38" t="s">
        <v>2</v>
      </c>
      <c r="E38">
        <v>4.033</v>
      </c>
      <c r="F38">
        <v>584.8982</v>
      </c>
      <c r="G38">
        <v>0.0</v>
      </c>
      <c r="H38" t="s">
        <v>3</v>
      </c>
    </row>
    <row r="39" ht="15.75" customHeight="1">
      <c r="A39" t="s">
        <v>40</v>
      </c>
      <c r="B39" s="1">
        <v>43518.0</v>
      </c>
      <c r="C39" s="2">
        <v>0.7774652777777779</v>
      </c>
      <c r="D39" t="s">
        <v>2</v>
      </c>
      <c r="E39">
        <v>4.043</v>
      </c>
      <c r="F39">
        <v>573.9832</v>
      </c>
      <c r="G39">
        <v>0.0</v>
      </c>
      <c r="H39" t="s">
        <v>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2019-02-22T18:30:52Z</dcterms:created>
  <dc:creator>Santoro Lab</dc:creator>
</cp:coreProperties>
</file>